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worksheets/sheet5.xml" ContentType="application/vnd.openxmlformats-officedocument.spreadsheetml.work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omments2.xml" ContentType="application/vnd.openxmlformats-officedocument.spreadsheetml.comment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12.xml" ContentType="application/vnd.openxmlformats-officedocument.drawing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3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14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1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drawings/drawing16.xml" ContentType="application/vnd.openxmlformats-officedocument.drawing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drawings/drawing17.xml" ContentType="application/vnd.openxmlformats-officedocument.drawing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drawings/drawing18.xml" ContentType="application/vnd.openxmlformats-officedocument.drawing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19.xml" ContentType="application/vnd.openxmlformats-officedocument.drawing+xml"/>
  <Override PartName="/xl/tables/table19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0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Volumes/TLM TGE/TGE/2025/ASI/website/feb/"/>
    </mc:Choice>
  </mc:AlternateContent>
  <xr:revisionPtr revIDLastSave="0" documentId="8_{A58020F3-C77D-AB46-9E42-6A1D68A5D7F3}" xr6:coauthVersionLast="47" xr6:coauthVersionMax="47" xr10:uidLastSave="{00000000-0000-0000-0000-000000000000}"/>
  <bookViews>
    <workbookView xWindow="0" yWindow="500" windowWidth="38640" windowHeight="21240" tabRatio="623" xr2:uid="{47F5B32D-2902-429E-8AB7-DAC87D1068F7}"/>
  </bookViews>
  <sheets>
    <sheet name="User Guide" sheetId="49" r:id="rId1"/>
    <sheet name="Logic Explainer" sheetId="52" r:id="rId2"/>
    <sheet name="Baseline year" sheetId="42" r:id="rId3"/>
    <sheet name="Primary (100% electrolytic)" sheetId="12" r:id="rId4"/>
    <sheet name="Primary Cradle to Gate" sheetId="51" r:id="rId5"/>
    <sheet name="Casthouse &amp; Post-CH Data Entry" sheetId="41" r:id="rId6"/>
    <sheet name="Scopes 1+2 Slopes" sheetId="43" r:id="rId7"/>
    <sheet name="CH Procurement Scope 3 Cat.1" sheetId="45" r:id="rId8"/>
    <sheet name="Semi-fab Procurement Scope 3.1" sheetId="47" r:id="rId9"/>
    <sheet name="Material Conversion Scope 3.1" sheetId="46" r:id="rId10"/>
    <sheet name="Integrated Proc'ment Scope 3.1" sheetId="48" r:id="rId11"/>
    <sheet name="Sectoral Slopes" sheetId="24" r:id="rId12"/>
    <sheet name="IAI 1.5" sheetId="36" r:id="rId13"/>
    <sheet name="5.2 smelter thresholds" sheetId="50" state="hidden" r:id="rId14"/>
    <sheet name="Primary Archetype Data Tables" sheetId="11" state="hidden" r:id="rId15"/>
    <sheet name="Bauxite &amp; Alumina Data Tables" sheetId="57" state="hidden" r:id="rId16"/>
    <sheet name="Primary (no split) Data Table" sheetId="26" state="hidden" r:id="rId17"/>
    <sheet name="Casthouse Proc'ment Data Table" sheetId="39" state="hidden" r:id="rId18"/>
    <sheet name="Semis Procurement Data Table" sheetId="35" state="hidden" r:id="rId19"/>
    <sheet name="Post-Semis Proc'ment Data Table" sheetId="38" state="hidden" r:id="rId20"/>
    <sheet name="Casthouse G2G Data Table" sheetId="13" state="hidden" r:id="rId21"/>
    <sheet name="Semis G2G Data Table" sheetId="15" state="hidden" r:id="rId22"/>
    <sheet name="System Boundaries" sheetId="25" state="hidden" r:id="rId23"/>
    <sheet name="Dropdowns" sheetId="29" state="hidden" r:id="rId24"/>
  </sheets>
  <externalReferences>
    <externalReference r:id="rId25"/>
  </externalReferences>
  <definedNames>
    <definedName name="Baseline_YEAR" localSheetId="1">'[1]Baseline year'!$C$2</definedName>
    <definedName name="Baseline_YEAR">'Baseline year'!$C$2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1" i="41" l="1"/>
  <c r="G31" i="41"/>
  <c r="H31" i="41"/>
  <c r="I31" i="41"/>
  <c r="F27" i="41"/>
  <c r="G27" i="41"/>
  <c r="H27" i="41"/>
  <c r="I27" i="41"/>
  <c r="E27" i="41"/>
  <c r="E31" i="41"/>
  <c r="F34" i="41"/>
  <c r="G34" i="41"/>
  <c r="H34" i="41"/>
  <c r="I34" i="41"/>
  <c r="J34" i="41"/>
  <c r="K34" i="41"/>
  <c r="L34" i="41"/>
  <c r="M34" i="41"/>
  <c r="N34" i="41"/>
  <c r="O34" i="41"/>
  <c r="P34" i="41"/>
  <c r="Q34" i="41"/>
  <c r="R34" i="41"/>
  <c r="S34" i="41"/>
  <c r="T34" i="41"/>
  <c r="U34" i="41"/>
  <c r="V34" i="41"/>
  <c r="W34" i="41"/>
  <c r="X34" i="41"/>
  <c r="Y34" i="41"/>
  <c r="Z34" i="41"/>
  <c r="AA34" i="41"/>
  <c r="AB34" i="41"/>
  <c r="AC34" i="41"/>
  <c r="AD34" i="41"/>
  <c r="AE34" i="41"/>
  <c r="AF34" i="41"/>
  <c r="AG34" i="41"/>
  <c r="AH34" i="41"/>
  <c r="AI34" i="41"/>
  <c r="AJ34" i="41"/>
  <c r="AK34" i="41"/>
  <c r="AL34" i="41"/>
  <c r="AM34" i="41"/>
  <c r="E34" i="41"/>
  <c r="A5" i="13" l="1"/>
  <c r="A6" i="13"/>
  <c r="A7" i="13"/>
  <c r="A8" i="13"/>
  <c r="A9" i="13"/>
  <c r="E16" i="41"/>
  <c r="E7" i="41"/>
  <c r="D20" i="41" s="1"/>
  <c r="D7" i="41"/>
  <c r="D37" i="41" s="1"/>
  <c r="D16" i="41"/>
  <c r="D26" i="41" a="1"/>
  <c r="D26" i="41" l="1"/>
  <c r="I26" i="41"/>
  <c r="Q26" i="41"/>
  <c r="Y26" i="41"/>
  <c r="AG26" i="41"/>
  <c r="J26" i="41"/>
  <c r="R26" i="41"/>
  <c r="Z26" i="41"/>
  <c r="AH26" i="41"/>
  <c r="E26" i="41"/>
  <c r="K26" i="41"/>
  <c r="S26" i="41"/>
  <c r="AA26" i="41"/>
  <c r="AI26" i="41"/>
  <c r="L26" i="41"/>
  <c r="T26" i="41"/>
  <c r="AB26" i="41"/>
  <c r="AJ26" i="41"/>
  <c r="M26" i="41"/>
  <c r="U26" i="41"/>
  <c r="AC26" i="41"/>
  <c r="AK26" i="41"/>
  <c r="F26" i="41"/>
  <c r="N26" i="41"/>
  <c r="V26" i="41"/>
  <c r="AD26" i="41"/>
  <c r="AL26" i="41"/>
  <c r="G26" i="41"/>
  <c r="O26" i="41"/>
  <c r="W26" i="41"/>
  <c r="AE26" i="41"/>
  <c r="AM26" i="41"/>
  <c r="H26" i="41"/>
  <c r="P26" i="41"/>
  <c r="X26" i="41"/>
  <c r="AF26" i="41"/>
  <c r="A14" i="12"/>
  <c r="A13" i="12"/>
  <c r="A12" i="12"/>
  <c r="A11" i="12"/>
  <c r="A10" i="12"/>
  <c r="A9" i="12"/>
  <c r="A8" i="12"/>
  <c r="A7" i="12"/>
  <c r="A6" i="12"/>
  <c r="A5" i="12"/>
  <c r="A4" i="12"/>
  <c r="A3" i="12"/>
  <c r="A2" i="12"/>
  <c r="A1" i="12"/>
  <c r="A16" i="41"/>
  <c r="A17" i="41"/>
  <c r="A18" i="41"/>
  <c r="A19" i="41"/>
  <c r="A20" i="41"/>
  <c r="A21" i="41"/>
  <c r="A22" i="41"/>
  <c r="A23" i="41"/>
  <c r="A24" i="41"/>
  <c r="A25" i="41"/>
  <c r="A26" i="41"/>
  <c r="A27" i="41"/>
  <c r="A28" i="41"/>
  <c r="A29" i="41"/>
  <c r="A30" i="41"/>
  <c r="A31" i="41"/>
  <c r="A32" i="41"/>
  <c r="A33" i="41"/>
  <c r="A34" i="41"/>
  <c r="A35" i="41"/>
  <c r="A36" i="41"/>
  <c r="A38" i="41"/>
  <c r="A15" i="41"/>
  <c r="A14" i="41"/>
  <c r="A13" i="41"/>
  <c r="A12" i="41"/>
  <c r="A11" i="41"/>
  <c r="A10" i="41"/>
  <c r="A9" i="41"/>
  <c r="A8" i="41"/>
  <c r="A7" i="41"/>
  <c r="A6" i="41"/>
  <c r="A5" i="41"/>
  <c r="A4" i="41"/>
  <c r="A3" i="41"/>
  <c r="A2" i="41"/>
  <c r="A1" i="41"/>
  <c r="A110" i="57" l="1"/>
  <c r="A111" i="57"/>
  <c r="A112" i="57"/>
  <c r="A113" i="57"/>
  <c r="A114" i="57"/>
  <c r="A115" i="57"/>
  <c r="A116" i="57"/>
  <c r="A117" i="57"/>
  <c r="A118" i="57"/>
  <c r="A119" i="57"/>
  <c r="A120" i="57"/>
  <c r="A121" i="57"/>
  <c r="A122" i="57"/>
  <c r="A123" i="57"/>
  <c r="A124" i="57"/>
  <c r="A125" i="57"/>
  <c r="A126" i="57"/>
  <c r="A127" i="57"/>
  <c r="A128" i="57"/>
  <c r="A129" i="57"/>
  <c r="A130" i="57"/>
  <c r="A131" i="57"/>
  <c r="A132" i="57"/>
  <c r="A133" i="57"/>
  <c r="A134" i="57"/>
  <c r="A135" i="57"/>
  <c r="A136" i="57"/>
  <c r="A137" i="57"/>
  <c r="A138" i="57"/>
  <c r="A139" i="57"/>
  <c r="A140" i="57"/>
  <c r="A141" i="57"/>
  <c r="A142" i="57"/>
  <c r="A143" i="57"/>
  <c r="A144" i="57"/>
  <c r="A145" i="57"/>
  <c r="A146" i="57"/>
  <c r="A147" i="57"/>
  <c r="A148" i="57"/>
  <c r="A149" i="57"/>
  <c r="A150" i="57"/>
  <c r="A151" i="57"/>
  <c r="A152" i="57"/>
  <c r="A153" i="57"/>
  <c r="A154" i="57"/>
  <c r="A155" i="57"/>
  <c r="A156" i="57"/>
  <c r="A157" i="57"/>
  <c r="A158" i="57"/>
  <c r="A159" i="57"/>
  <c r="A160" i="57"/>
  <c r="A161" i="57"/>
  <c r="A162" i="57"/>
  <c r="A163" i="57"/>
  <c r="A164" i="57"/>
  <c r="A165" i="57"/>
  <c r="A166" i="57"/>
  <c r="A167" i="57"/>
  <c r="A168" i="57"/>
  <c r="A169" i="57"/>
  <c r="A170" i="57"/>
  <c r="A171" i="57"/>
  <c r="A172" i="57"/>
  <c r="A173" i="57"/>
  <c r="A174" i="57"/>
  <c r="A175" i="57"/>
  <c r="A176" i="57"/>
  <c r="A177" i="57"/>
  <c r="A178" i="57"/>
  <c r="A179" i="57"/>
  <c r="A180" i="57"/>
  <c r="A181" i="57"/>
  <c r="A182" i="57"/>
  <c r="A183" i="57"/>
  <c r="A184" i="57"/>
  <c r="A185" i="57"/>
  <c r="A186" i="57"/>
  <c r="A187" i="57"/>
  <c r="A188" i="57"/>
  <c r="A189" i="57"/>
  <c r="A190" i="57"/>
  <c r="A191" i="57"/>
  <c r="A192" i="57"/>
  <c r="A193" i="57"/>
  <c r="A194" i="57"/>
  <c r="A195" i="57"/>
  <c r="A196" i="57"/>
  <c r="A197" i="57"/>
  <c r="A198" i="57"/>
  <c r="A199" i="57"/>
  <c r="A200" i="57"/>
  <c r="A201" i="57"/>
  <c r="A202" i="57"/>
  <c r="A203" i="57"/>
  <c r="A204" i="57"/>
  <c r="A205" i="57"/>
  <c r="A206" i="57"/>
  <c r="A207" i="57"/>
  <c r="A208" i="57"/>
  <c r="A209" i="57"/>
  <c r="A210" i="57"/>
  <c r="A211" i="57"/>
  <c r="A212" i="57"/>
  <c r="A213" i="57"/>
  <c r="A214" i="57"/>
  <c r="A215" i="57"/>
  <c r="A216" i="57"/>
  <c r="A217" i="57"/>
  <c r="A218" i="57"/>
  <c r="A219" i="57"/>
  <c r="A220" i="57"/>
  <c r="A221" i="57"/>
  <c r="A222" i="57"/>
  <c r="A223" i="57"/>
  <c r="A224" i="57"/>
  <c r="A225" i="57"/>
  <c r="A226" i="57"/>
  <c r="A227" i="57"/>
  <c r="A228" i="57"/>
  <c r="A229" i="57"/>
  <c r="A230" i="57"/>
  <c r="A231" i="57"/>
  <c r="A232" i="57"/>
  <c r="A233" i="57"/>
  <c r="A234" i="57"/>
  <c r="A235" i="57"/>
  <c r="A236" i="57"/>
  <c r="A237" i="57"/>
  <c r="A238" i="57"/>
  <c r="A239" i="57"/>
  <c r="A240" i="57"/>
  <c r="A241" i="57"/>
  <c r="A242" i="57"/>
  <c r="A243" i="57"/>
  <c r="A244" i="57"/>
  <c r="A245" i="57"/>
  <c r="A246" i="57"/>
  <c r="A247" i="57"/>
  <c r="A248" i="57"/>
  <c r="A249" i="57"/>
  <c r="A250" i="57"/>
  <c r="A251" i="57"/>
  <c r="A252" i="57"/>
  <c r="A253" i="57"/>
  <c r="A254" i="57"/>
  <c r="A255" i="57"/>
  <c r="A256" i="57"/>
  <c r="A257" i="57"/>
  <c r="A109" i="57"/>
  <c r="Y204" i="11"/>
  <c r="B7" i="57"/>
  <c r="A7" i="57" s="1"/>
  <c r="A6" i="57"/>
  <c r="C2" i="57"/>
  <c r="D2" i="57"/>
  <c r="E2" i="57"/>
  <c r="C3" i="57"/>
  <c r="D3" i="57"/>
  <c r="B3" i="57"/>
  <c r="B2" i="57"/>
  <c r="B110" i="57"/>
  <c r="B8" i="57" l="1"/>
  <c r="F2" i="57"/>
  <c r="B111" i="57"/>
  <c r="B9" i="57" l="1"/>
  <c r="A8" i="57"/>
  <c r="G2" i="57"/>
  <c r="B112" i="57"/>
  <c r="B10" i="57" l="1"/>
  <c r="A9" i="57"/>
  <c r="H2" i="57"/>
  <c r="B113" i="57"/>
  <c r="B11" i="57" l="1"/>
  <c r="A10" i="57"/>
  <c r="I2" i="57"/>
  <c r="B114" i="57"/>
  <c r="B12" i="57" l="1"/>
  <c r="A11" i="57"/>
  <c r="J2" i="57"/>
  <c r="B115" i="57"/>
  <c r="E3" i="57"/>
  <c r="B13" i="57" l="1"/>
  <c r="A12" i="57"/>
  <c r="K2" i="57"/>
  <c r="B116" i="57"/>
  <c r="F3" i="57"/>
  <c r="C3" i="12"/>
  <c r="C1" i="41"/>
  <c r="B14" i="57" l="1"/>
  <c r="A13" i="57"/>
  <c r="L2" i="57"/>
  <c r="B117" i="57"/>
  <c r="G3" i="57"/>
  <c r="D21" i="41"/>
  <c r="C10" i="41"/>
  <c r="C20" i="41"/>
  <c r="C21" i="41"/>
  <c r="C22" i="41"/>
  <c r="F23" i="41"/>
  <c r="D31" i="41" a="1"/>
  <c r="D27" i="41" a="1"/>
  <c r="D30" i="41" a="1"/>
  <c r="I38" i="41" l="1"/>
  <c r="F38" i="41"/>
  <c r="G38" i="41"/>
  <c r="H38" i="41"/>
  <c r="E38" i="41"/>
  <c r="F30" i="41"/>
  <c r="G30" i="41"/>
  <c r="H30" i="41"/>
  <c r="I30" i="41"/>
  <c r="T30" i="41"/>
  <c r="E30" i="41"/>
  <c r="D38" i="41"/>
  <c r="B15" i="57"/>
  <c r="A14" i="57"/>
  <c r="M2" i="57"/>
  <c r="B118" i="57"/>
  <c r="H3" i="57"/>
  <c r="D31" i="41"/>
  <c r="D27" i="41"/>
  <c r="D30" i="41"/>
  <c r="AE30" i="41" s="1"/>
  <c r="AB30" i="41" l="1"/>
  <c r="R30" i="41"/>
  <c r="Z30" i="41"/>
  <c r="AK30" i="41"/>
  <c r="O30" i="41"/>
  <c r="N31" i="41"/>
  <c r="V31" i="41"/>
  <c r="AD31" i="41"/>
  <c r="AL31" i="41"/>
  <c r="O31" i="41"/>
  <c r="W31" i="41"/>
  <c r="AE31" i="41"/>
  <c r="AM31" i="41"/>
  <c r="P31" i="41"/>
  <c r="X31" i="41"/>
  <c r="AF31" i="41"/>
  <c r="Q31" i="41"/>
  <c r="Y31" i="41"/>
  <c r="AG31" i="41"/>
  <c r="J31" i="41"/>
  <c r="R31" i="41"/>
  <c r="Z31" i="41"/>
  <c r="AH31" i="41"/>
  <c r="K31" i="41"/>
  <c r="S31" i="41"/>
  <c r="AA31" i="41"/>
  <c r="AI31" i="41"/>
  <c r="L31" i="41"/>
  <c r="T31" i="41"/>
  <c r="AB31" i="41"/>
  <c r="AJ31" i="41"/>
  <c r="M31" i="41"/>
  <c r="U31" i="41"/>
  <c r="AC31" i="41"/>
  <c r="AK31" i="41"/>
  <c r="L30" i="41"/>
  <c r="AA30" i="41"/>
  <c r="L27" i="41"/>
  <c r="L38" i="41" s="1"/>
  <c r="T27" i="41"/>
  <c r="T38" i="41" s="1"/>
  <c r="AB27" i="41"/>
  <c r="AB38" i="41" s="1"/>
  <c r="AJ27" i="41"/>
  <c r="M27" i="41"/>
  <c r="U27" i="41"/>
  <c r="U38" i="41" s="1"/>
  <c r="AC27" i="41"/>
  <c r="AC38" i="41" s="1"/>
  <c r="AK27" i="41"/>
  <c r="AK38" i="41" s="1"/>
  <c r="N27" i="41"/>
  <c r="N38" i="41" s="1"/>
  <c r="V27" i="41"/>
  <c r="V38" i="41" s="1"/>
  <c r="AD27" i="41"/>
  <c r="AD38" i="41" s="1"/>
  <c r="AL27" i="41"/>
  <c r="AL38" i="41" s="1"/>
  <c r="O27" i="41"/>
  <c r="O38" i="41" s="1"/>
  <c r="W27" i="41"/>
  <c r="W38" i="41" s="1"/>
  <c r="AE27" i="41"/>
  <c r="AE38" i="41" s="1"/>
  <c r="AM27" i="41"/>
  <c r="AM38" i="41" s="1"/>
  <c r="P27" i="41"/>
  <c r="P38" i="41" s="1"/>
  <c r="X27" i="41"/>
  <c r="X38" i="41" s="1"/>
  <c r="AF27" i="41"/>
  <c r="AF38" i="41" s="1"/>
  <c r="Q27" i="41"/>
  <c r="Q38" i="41" s="1"/>
  <c r="Y27" i="41"/>
  <c r="Y38" i="41" s="1"/>
  <c r="AG27" i="41"/>
  <c r="AG38" i="41" s="1"/>
  <c r="J27" i="41"/>
  <c r="J38" i="41" s="1"/>
  <c r="R27" i="41"/>
  <c r="R38" i="41" s="1"/>
  <c r="Z27" i="41"/>
  <c r="Z38" i="41" s="1"/>
  <c r="AH27" i="41"/>
  <c r="AH38" i="41" s="1"/>
  <c r="K27" i="41"/>
  <c r="K38" i="41" s="1"/>
  <c r="S27" i="41"/>
  <c r="S38" i="41" s="1"/>
  <c r="AA27" i="41"/>
  <c r="AA38" i="41" s="1"/>
  <c r="AI27" i="41"/>
  <c r="AI38" i="41" s="1"/>
  <c r="AH30" i="41"/>
  <c r="W30" i="41"/>
  <c r="AF30" i="41"/>
  <c r="U30" i="41"/>
  <c r="J30" i="41"/>
  <c r="J37" i="41" s="1"/>
  <c r="X30" i="41"/>
  <c r="AL30" i="41"/>
  <c r="AI30" i="41"/>
  <c r="AC30" i="41"/>
  <c r="P30" i="41"/>
  <c r="AD30" i="41"/>
  <c r="AG30" i="41"/>
  <c r="V30" i="41"/>
  <c r="M30" i="41"/>
  <c r="S30" i="41"/>
  <c r="Y30" i="41"/>
  <c r="AM30" i="41"/>
  <c r="N30" i="41"/>
  <c r="AJ30" i="41"/>
  <c r="K30" i="41"/>
  <c r="Q30" i="41"/>
  <c r="G37" i="41"/>
  <c r="H37" i="41"/>
  <c r="F37" i="41"/>
  <c r="I37" i="41"/>
  <c r="E37" i="41"/>
  <c r="B16" i="57"/>
  <c r="A15" i="57"/>
  <c r="N2" i="57"/>
  <c r="B119" i="57"/>
  <c r="I3" i="57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U64" i="24"/>
  <c r="B6" i="15"/>
  <c r="B6" i="13"/>
  <c r="AG14" i="35"/>
  <c r="AA9" i="39"/>
  <c r="AB5" i="39"/>
  <c r="AI5" i="39"/>
  <c r="C6" i="26"/>
  <c r="D6" i="26"/>
  <c r="E6" i="26"/>
  <c r="F6" i="26"/>
  <c r="G6" i="26"/>
  <c r="H6" i="26"/>
  <c r="I6" i="26"/>
  <c r="J6" i="26"/>
  <c r="K6" i="26"/>
  <c r="L6" i="26"/>
  <c r="M6" i="26"/>
  <c r="N6" i="26"/>
  <c r="O6" i="26"/>
  <c r="P6" i="26"/>
  <c r="Q6" i="26"/>
  <c r="R6" i="26"/>
  <c r="S6" i="26"/>
  <c r="T6" i="26"/>
  <c r="U6" i="26"/>
  <c r="V6" i="26"/>
  <c r="W6" i="26"/>
  <c r="X6" i="26"/>
  <c r="Y6" i="26"/>
  <c r="Z6" i="26"/>
  <c r="AA6" i="26"/>
  <c r="AB6" i="26"/>
  <c r="AC6" i="26"/>
  <c r="AD6" i="26"/>
  <c r="AE6" i="26"/>
  <c r="AF6" i="26"/>
  <c r="AG6" i="26"/>
  <c r="AH6" i="26"/>
  <c r="AI6" i="26"/>
  <c r="AJ6" i="26"/>
  <c r="C7" i="26"/>
  <c r="D7" i="26"/>
  <c r="E7" i="26"/>
  <c r="F7" i="26"/>
  <c r="G7" i="26"/>
  <c r="H7" i="26"/>
  <c r="I7" i="26"/>
  <c r="J7" i="26"/>
  <c r="K7" i="26"/>
  <c r="L7" i="26"/>
  <c r="M7" i="26"/>
  <c r="N7" i="26"/>
  <c r="O7" i="26"/>
  <c r="P7" i="26"/>
  <c r="Q7" i="26"/>
  <c r="R7" i="26"/>
  <c r="S7" i="26"/>
  <c r="T7" i="26"/>
  <c r="U7" i="26"/>
  <c r="V7" i="26"/>
  <c r="W7" i="26"/>
  <c r="X7" i="26"/>
  <c r="Y7" i="26"/>
  <c r="Z7" i="26"/>
  <c r="AA7" i="26"/>
  <c r="AB7" i="26"/>
  <c r="AC7" i="26"/>
  <c r="AD7" i="26"/>
  <c r="AE7" i="26"/>
  <c r="AF7" i="26"/>
  <c r="AG7" i="26"/>
  <c r="AH7" i="26"/>
  <c r="AI7" i="26"/>
  <c r="AJ7" i="26"/>
  <c r="C8" i="26"/>
  <c r="D8" i="26"/>
  <c r="E8" i="26"/>
  <c r="F8" i="26"/>
  <c r="G8" i="26"/>
  <c r="H8" i="26"/>
  <c r="I8" i="26"/>
  <c r="J8" i="26"/>
  <c r="K8" i="26"/>
  <c r="L8" i="26"/>
  <c r="M8" i="26"/>
  <c r="N8" i="26"/>
  <c r="O8" i="26"/>
  <c r="P8" i="26"/>
  <c r="Q8" i="26"/>
  <c r="R8" i="26"/>
  <c r="S8" i="26"/>
  <c r="T8" i="26"/>
  <c r="U8" i="26"/>
  <c r="V8" i="26"/>
  <c r="W8" i="26"/>
  <c r="X8" i="26"/>
  <c r="Y8" i="26"/>
  <c r="Z8" i="26"/>
  <c r="AA8" i="26"/>
  <c r="AB8" i="26"/>
  <c r="AC8" i="26"/>
  <c r="AD8" i="26"/>
  <c r="AE8" i="26"/>
  <c r="AF8" i="26"/>
  <c r="AG8" i="26"/>
  <c r="AH8" i="26"/>
  <c r="AI8" i="26"/>
  <c r="AJ8" i="26"/>
  <c r="C9" i="26"/>
  <c r="D9" i="26"/>
  <c r="E9" i="26"/>
  <c r="F9" i="26"/>
  <c r="G9" i="26"/>
  <c r="H9" i="26"/>
  <c r="I9" i="26"/>
  <c r="J9" i="26"/>
  <c r="K9" i="26"/>
  <c r="L9" i="26"/>
  <c r="M9" i="26"/>
  <c r="N9" i="26"/>
  <c r="O9" i="26"/>
  <c r="P9" i="26"/>
  <c r="Q9" i="26"/>
  <c r="R9" i="26"/>
  <c r="S9" i="26"/>
  <c r="T9" i="26"/>
  <c r="U9" i="26"/>
  <c r="V9" i="26"/>
  <c r="W9" i="26"/>
  <c r="X9" i="26"/>
  <c r="Y9" i="26"/>
  <c r="Z9" i="26"/>
  <c r="AA9" i="26"/>
  <c r="AB9" i="26"/>
  <c r="AC9" i="26"/>
  <c r="AD9" i="26"/>
  <c r="AE9" i="26"/>
  <c r="AF9" i="26"/>
  <c r="AG9" i="26"/>
  <c r="AH9" i="26"/>
  <c r="AI9" i="26"/>
  <c r="AJ9" i="26"/>
  <c r="C10" i="26"/>
  <c r="D10" i="26"/>
  <c r="E10" i="26"/>
  <c r="F10" i="26"/>
  <c r="G10" i="26"/>
  <c r="H10" i="26"/>
  <c r="I10" i="26"/>
  <c r="J10" i="26"/>
  <c r="K10" i="26"/>
  <c r="L10" i="26"/>
  <c r="M10" i="26"/>
  <c r="N10" i="26"/>
  <c r="O10" i="26"/>
  <c r="P10" i="26"/>
  <c r="Q10" i="26"/>
  <c r="R10" i="26"/>
  <c r="S10" i="26"/>
  <c r="T10" i="26"/>
  <c r="U10" i="26"/>
  <c r="V10" i="26"/>
  <c r="W10" i="26"/>
  <c r="X10" i="26"/>
  <c r="Y10" i="26"/>
  <c r="Z10" i="26"/>
  <c r="AA10" i="26"/>
  <c r="AB10" i="26"/>
  <c r="AC10" i="26"/>
  <c r="AD10" i="26"/>
  <c r="AE10" i="26"/>
  <c r="AF10" i="26"/>
  <c r="AG10" i="26"/>
  <c r="AH10" i="26"/>
  <c r="AI10" i="26"/>
  <c r="AJ10" i="26"/>
  <c r="C11" i="26"/>
  <c r="D11" i="26"/>
  <c r="E11" i="26"/>
  <c r="F11" i="26"/>
  <c r="G11" i="26"/>
  <c r="H11" i="26"/>
  <c r="I11" i="26"/>
  <c r="J11" i="26"/>
  <c r="K11" i="26"/>
  <c r="L11" i="26"/>
  <c r="M11" i="26"/>
  <c r="N11" i="26"/>
  <c r="O11" i="26"/>
  <c r="P11" i="26"/>
  <c r="Q11" i="26"/>
  <c r="R11" i="26"/>
  <c r="S11" i="26"/>
  <c r="T11" i="26"/>
  <c r="U11" i="26"/>
  <c r="V11" i="26"/>
  <c r="W11" i="26"/>
  <c r="X11" i="26"/>
  <c r="Y11" i="26"/>
  <c r="Z11" i="26"/>
  <c r="AA11" i="26"/>
  <c r="AB11" i="26"/>
  <c r="AC11" i="26"/>
  <c r="AD11" i="26"/>
  <c r="AE11" i="26"/>
  <c r="AF11" i="26"/>
  <c r="AG11" i="26"/>
  <c r="AH11" i="26"/>
  <c r="AI11" i="26"/>
  <c r="AJ11" i="26"/>
  <c r="C12" i="26"/>
  <c r="D12" i="26"/>
  <c r="E12" i="26"/>
  <c r="F12" i="26"/>
  <c r="G12" i="26"/>
  <c r="H12" i="26"/>
  <c r="I12" i="26"/>
  <c r="J12" i="26"/>
  <c r="K12" i="26"/>
  <c r="L12" i="26"/>
  <c r="M12" i="26"/>
  <c r="N12" i="26"/>
  <c r="O12" i="26"/>
  <c r="P12" i="26"/>
  <c r="Q12" i="26"/>
  <c r="R12" i="26"/>
  <c r="S12" i="26"/>
  <c r="T12" i="26"/>
  <c r="U12" i="26"/>
  <c r="V12" i="26"/>
  <c r="W12" i="26"/>
  <c r="X12" i="26"/>
  <c r="Y12" i="26"/>
  <c r="Z12" i="26"/>
  <c r="AA12" i="26"/>
  <c r="AB12" i="26"/>
  <c r="AC12" i="26"/>
  <c r="AD12" i="26"/>
  <c r="AE12" i="26"/>
  <c r="AF12" i="26"/>
  <c r="AG12" i="26"/>
  <c r="AH12" i="26"/>
  <c r="AI12" i="26"/>
  <c r="AJ12" i="26"/>
  <c r="C13" i="26"/>
  <c r="D13" i="26"/>
  <c r="E13" i="26"/>
  <c r="F13" i="26"/>
  <c r="G13" i="26"/>
  <c r="H13" i="26"/>
  <c r="I13" i="26"/>
  <c r="J13" i="26"/>
  <c r="K13" i="26"/>
  <c r="L13" i="26"/>
  <c r="M13" i="26"/>
  <c r="N13" i="26"/>
  <c r="O13" i="26"/>
  <c r="P13" i="26"/>
  <c r="Q13" i="26"/>
  <c r="R13" i="26"/>
  <c r="S13" i="26"/>
  <c r="T13" i="26"/>
  <c r="U13" i="26"/>
  <c r="V13" i="26"/>
  <c r="W13" i="26"/>
  <c r="X13" i="26"/>
  <c r="Y13" i="26"/>
  <c r="Z13" i="26"/>
  <c r="AA13" i="26"/>
  <c r="AB13" i="26"/>
  <c r="AC13" i="26"/>
  <c r="AD13" i="26"/>
  <c r="AE13" i="26"/>
  <c r="AF13" i="26"/>
  <c r="AG13" i="26"/>
  <c r="AH13" i="26"/>
  <c r="AI13" i="26"/>
  <c r="AJ13" i="26"/>
  <c r="C14" i="26"/>
  <c r="D14" i="26"/>
  <c r="E14" i="26"/>
  <c r="F14" i="26"/>
  <c r="G14" i="26"/>
  <c r="H14" i="26"/>
  <c r="I14" i="26"/>
  <c r="J14" i="26"/>
  <c r="K14" i="26"/>
  <c r="L14" i="26"/>
  <c r="M14" i="26"/>
  <c r="N14" i="26"/>
  <c r="O14" i="26"/>
  <c r="P14" i="26"/>
  <c r="Q14" i="26"/>
  <c r="R14" i="26"/>
  <c r="S14" i="26"/>
  <c r="T14" i="26"/>
  <c r="U14" i="26"/>
  <c r="V14" i="26"/>
  <c r="W14" i="26"/>
  <c r="X14" i="26"/>
  <c r="Y14" i="26"/>
  <c r="Z14" i="26"/>
  <c r="AA14" i="26"/>
  <c r="AB14" i="26"/>
  <c r="AC14" i="26"/>
  <c r="AD14" i="26"/>
  <c r="AE14" i="26"/>
  <c r="AF14" i="26"/>
  <c r="AG14" i="26"/>
  <c r="AH14" i="26"/>
  <c r="AI14" i="26"/>
  <c r="AJ14" i="26"/>
  <c r="C15" i="26"/>
  <c r="D15" i="26"/>
  <c r="E15" i="26"/>
  <c r="F15" i="26"/>
  <c r="G15" i="26"/>
  <c r="H15" i="26"/>
  <c r="I15" i="26"/>
  <c r="J15" i="26"/>
  <c r="K15" i="26"/>
  <c r="L15" i="26"/>
  <c r="M15" i="26"/>
  <c r="N15" i="26"/>
  <c r="O15" i="26"/>
  <c r="P15" i="26"/>
  <c r="Q15" i="26"/>
  <c r="R15" i="26"/>
  <c r="S15" i="26"/>
  <c r="T15" i="26"/>
  <c r="U15" i="26"/>
  <c r="V15" i="26"/>
  <c r="W15" i="26"/>
  <c r="X15" i="26"/>
  <c r="Y15" i="26"/>
  <c r="Z15" i="26"/>
  <c r="AA15" i="26"/>
  <c r="AB15" i="26"/>
  <c r="AC15" i="26"/>
  <c r="AD15" i="26"/>
  <c r="AE15" i="26"/>
  <c r="AF15" i="26"/>
  <c r="AG15" i="26"/>
  <c r="AH15" i="26"/>
  <c r="AI15" i="26"/>
  <c r="AJ15" i="26"/>
  <c r="C16" i="26"/>
  <c r="D16" i="26"/>
  <c r="E16" i="26"/>
  <c r="F16" i="26"/>
  <c r="G16" i="26"/>
  <c r="H16" i="26"/>
  <c r="I16" i="26"/>
  <c r="J16" i="26"/>
  <c r="K16" i="26"/>
  <c r="L16" i="26"/>
  <c r="M16" i="26"/>
  <c r="N16" i="26"/>
  <c r="O16" i="26"/>
  <c r="P16" i="26"/>
  <c r="Q16" i="26"/>
  <c r="R16" i="26"/>
  <c r="S16" i="26"/>
  <c r="T16" i="26"/>
  <c r="U16" i="26"/>
  <c r="V16" i="26"/>
  <c r="W16" i="26"/>
  <c r="X16" i="26"/>
  <c r="Y16" i="26"/>
  <c r="Z16" i="26"/>
  <c r="AA16" i="26"/>
  <c r="AB16" i="26"/>
  <c r="AC16" i="26"/>
  <c r="AD16" i="26"/>
  <c r="AE16" i="26"/>
  <c r="AF16" i="26"/>
  <c r="AG16" i="26"/>
  <c r="AH16" i="26"/>
  <c r="AI16" i="26"/>
  <c r="AJ16" i="26"/>
  <c r="C17" i="26"/>
  <c r="D17" i="26"/>
  <c r="E17" i="26"/>
  <c r="F17" i="26"/>
  <c r="G17" i="26"/>
  <c r="H17" i="26"/>
  <c r="I17" i="26"/>
  <c r="J17" i="26"/>
  <c r="K17" i="26"/>
  <c r="L17" i="26"/>
  <c r="M17" i="26"/>
  <c r="N17" i="26"/>
  <c r="O17" i="26"/>
  <c r="P17" i="26"/>
  <c r="Q17" i="26"/>
  <c r="R17" i="26"/>
  <c r="S17" i="26"/>
  <c r="T17" i="26"/>
  <c r="U17" i="26"/>
  <c r="V17" i="26"/>
  <c r="W17" i="26"/>
  <c r="X17" i="26"/>
  <c r="Y17" i="26"/>
  <c r="Z17" i="26"/>
  <c r="AA17" i="26"/>
  <c r="AB17" i="26"/>
  <c r="AC17" i="26"/>
  <c r="AD17" i="26"/>
  <c r="AE17" i="26"/>
  <c r="AF17" i="26"/>
  <c r="AG17" i="26"/>
  <c r="AH17" i="26"/>
  <c r="AI17" i="26"/>
  <c r="AJ17" i="26"/>
  <c r="C18" i="26"/>
  <c r="D18" i="26"/>
  <c r="E18" i="26"/>
  <c r="F18" i="26"/>
  <c r="G18" i="26"/>
  <c r="H18" i="26"/>
  <c r="I18" i="26"/>
  <c r="J18" i="26"/>
  <c r="K18" i="26"/>
  <c r="L18" i="26"/>
  <c r="M18" i="26"/>
  <c r="N18" i="26"/>
  <c r="O18" i="26"/>
  <c r="P18" i="26"/>
  <c r="Q18" i="26"/>
  <c r="R18" i="26"/>
  <c r="S18" i="26"/>
  <c r="T18" i="26"/>
  <c r="U18" i="26"/>
  <c r="V18" i="26"/>
  <c r="W18" i="26"/>
  <c r="X18" i="26"/>
  <c r="Y18" i="26"/>
  <c r="Z18" i="26"/>
  <c r="AA18" i="26"/>
  <c r="AB18" i="26"/>
  <c r="AC18" i="26"/>
  <c r="AD18" i="26"/>
  <c r="AE18" i="26"/>
  <c r="AF18" i="26"/>
  <c r="AG18" i="26"/>
  <c r="AH18" i="26"/>
  <c r="AI18" i="26"/>
  <c r="AJ18" i="26"/>
  <c r="C19" i="26"/>
  <c r="D19" i="26"/>
  <c r="E19" i="26"/>
  <c r="F19" i="26"/>
  <c r="G19" i="26"/>
  <c r="H19" i="26"/>
  <c r="I19" i="26"/>
  <c r="J19" i="26"/>
  <c r="K19" i="26"/>
  <c r="L19" i="26"/>
  <c r="M19" i="26"/>
  <c r="N19" i="26"/>
  <c r="O19" i="26"/>
  <c r="P19" i="26"/>
  <c r="Q19" i="26"/>
  <c r="R19" i="26"/>
  <c r="S19" i="26"/>
  <c r="T19" i="26"/>
  <c r="U19" i="26"/>
  <c r="V19" i="26"/>
  <c r="W19" i="26"/>
  <c r="X19" i="26"/>
  <c r="Y19" i="26"/>
  <c r="Z19" i="26"/>
  <c r="AA19" i="26"/>
  <c r="AB19" i="26"/>
  <c r="AC19" i="26"/>
  <c r="AD19" i="26"/>
  <c r="AE19" i="26"/>
  <c r="AF19" i="26"/>
  <c r="AG19" i="26"/>
  <c r="AH19" i="26"/>
  <c r="AI19" i="26"/>
  <c r="AJ19" i="26"/>
  <c r="C20" i="26"/>
  <c r="D20" i="26"/>
  <c r="E20" i="26"/>
  <c r="F20" i="26"/>
  <c r="G20" i="26"/>
  <c r="H20" i="26"/>
  <c r="I20" i="26"/>
  <c r="J20" i="26"/>
  <c r="K20" i="26"/>
  <c r="L20" i="26"/>
  <c r="M20" i="26"/>
  <c r="N20" i="26"/>
  <c r="O20" i="26"/>
  <c r="P20" i="26"/>
  <c r="Q20" i="26"/>
  <c r="R20" i="26"/>
  <c r="S20" i="26"/>
  <c r="T20" i="26"/>
  <c r="U20" i="26"/>
  <c r="V20" i="26"/>
  <c r="W20" i="26"/>
  <c r="X20" i="26"/>
  <c r="Y20" i="26"/>
  <c r="Z20" i="26"/>
  <c r="AA20" i="26"/>
  <c r="AB20" i="26"/>
  <c r="AC20" i="26"/>
  <c r="AD20" i="26"/>
  <c r="AE20" i="26"/>
  <c r="AF20" i="26"/>
  <c r="AG20" i="26"/>
  <c r="AH20" i="26"/>
  <c r="AI20" i="26"/>
  <c r="AJ20" i="26"/>
  <c r="C21" i="26"/>
  <c r="D21" i="26"/>
  <c r="E21" i="26"/>
  <c r="F21" i="26"/>
  <c r="G21" i="26"/>
  <c r="H21" i="26"/>
  <c r="I21" i="26"/>
  <c r="J21" i="26"/>
  <c r="K21" i="26"/>
  <c r="L21" i="26"/>
  <c r="M21" i="26"/>
  <c r="N21" i="26"/>
  <c r="O21" i="26"/>
  <c r="P21" i="26"/>
  <c r="Q21" i="26"/>
  <c r="R21" i="26"/>
  <c r="S21" i="26"/>
  <c r="T21" i="26"/>
  <c r="U21" i="26"/>
  <c r="V21" i="26"/>
  <c r="W21" i="26"/>
  <c r="X21" i="26"/>
  <c r="Y21" i="26"/>
  <c r="Z21" i="26"/>
  <c r="AA21" i="26"/>
  <c r="AB21" i="26"/>
  <c r="AC21" i="26"/>
  <c r="AD21" i="26"/>
  <c r="AE21" i="26"/>
  <c r="AF21" i="26"/>
  <c r="AG21" i="26"/>
  <c r="AH21" i="26"/>
  <c r="AI21" i="26"/>
  <c r="AJ21" i="26"/>
  <c r="C22" i="26"/>
  <c r="D22" i="26"/>
  <c r="E22" i="26"/>
  <c r="F22" i="26"/>
  <c r="G22" i="26"/>
  <c r="H22" i="26"/>
  <c r="I22" i="26"/>
  <c r="J22" i="26"/>
  <c r="K22" i="26"/>
  <c r="L22" i="26"/>
  <c r="M22" i="26"/>
  <c r="N22" i="26"/>
  <c r="O22" i="26"/>
  <c r="P22" i="26"/>
  <c r="Q22" i="26"/>
  <c r="R22" i="26"/>
  <c r="S22" i="26"/>
  <c r="T22" i="26"/>
  <c r="U22" i="26"/>
  <c r="V22" i="26"/>
  <c r="W22" i="26"/>
  <c r="X22" i="26"/>
  <c r="Y22" i="26"/>
  <c r="Z22" i="26"/>
  <c r="AA22" i="26"/>
  <c r="AB22" i="26"/>
  <c r="AC22" i="26"/>
  <c r="AD22" i="26"/>
  <c r="AE22" i="26"/>
  <c r="AF22" i="26"/>
  <c r="AG22" i="26"/>
  <c r="AH22" i="26"/>
  <c r="AI22" i="26"/>
  <c r="AJ22" i="26"/>
  <c r="C23" i="26"/>
  <c r="D23" i="26"/>
  <c r="E23" i="26"/>
  <c r="F23" i="26"/>
  <c r="G23" i="26"/>
  <c r="H23" i="26"/>
  <c r="I23" i="26"/>
  <c r="J23" i="26"/>
  <c r="K23" i="26"/>
  <c r="L23" i="26"/>
  <c r="M23" i="26"/>
  <c r="N23" i="26"/>
  <c r="O23" i="26"/>
  <c r="P23" i="26"/>
  <c r="Q23" i="26"/>
  <c r="R23" i="26"/>
  <c r="S23" i="26"/>
  <c r="T23" i="26"/>
  <c r="U23" i="26"/>
  <c r="V23" i="26"/>
  <c r="W23" i="26"/>
  <c r="X23" i="26"/>
  <c r="Y23" i="26"/>
  <c r="Z23" i="26"/>
  <c r="AA23" i="26"/>
  <c r="AB23" i="26"/>
  <c r="AC23" i="26"/>
  <c r="AD23" i="26"/>
  <c r="AE23" i="26"/>
  <c r="AF23" i="26"/>
  <c r="AG23" i="26"/>
  <c r="AH23" i="26"/>
  <c r="AI23" i="26"/>
  <c r="AJ23" i="26"/>
  <c r="C24" i="26"/>
  <c r="D24" i="26"/>
  <c r="E24" i="26"/>
  <c r="F24" i="26"/>
  <c r="G24" i="26"/>
  <c r="H24" i="26"/>
  <c r="I24" i="26"/>
  <c r="J24" i="26"/>
  <c r="K24" i="26"/>
  <c r="L24" i="26"/>
  <c r="M24" i="26"/>
  <c r="N24" i="26"/>
  <c r="O24" i="26"/>
  <c r="P24" i="26"/>
  <c r="Q24" i="26"/>
  <c r="R24" i="26"/>
  <c r="S24" i="26"/>
  <c r="T24" i="26"/>
  <c r="U24" i="26"/>
  <c r="V24" i="26"/>
  <c r="W24" i="26"/>
  <c r="X24" i="26"/>
  <c r="Y24" i="26"/>
  <c r="Z24" i="26"/>
  <c r="AA24" i="26"/>
  <c r="AB24" i="26"/>
  <c r="AC24" i="26"/>
  <c r="AD24" i="26"/>
  <c r="AE24" i="26"/>
  <c r="AF24" i="26"/>
  <c r="AG24" i="26"/>
  <c r="AH24" i="26"/>
  <c r="AI24" i="26"/>
  <c r="AJ24" i="26"/>
  <c r="C25" i="26"/>
  <c r="D25" i="26"/>
  <c r="E25" i="26"/>
  <c r="F25" i="26"/>
  <c r="G25" i="26"/>
  <c r="H25" i="26"/>
  <c r="I25" i="26"/>
  <c r="J25" i="26"/>
  <c r="K25" i="26"/>
  <c r="L25" i="26"/>
  <c r="M25" i="26"/>
  <c r="N25" i="26"/>
  <c r="O25" i="26"/>
  <c r="P25" i="26"/>
  <c r="Q25" i="26"/>
  <c r="R25" i="26"/>
  <c r="S25" i="26"/>
  <c r="T25" i="26"/>
  <c r="U25" i="26"/>
  <c r="V25" i="26"/>
  <c r="W25" i="26"/>
  <c r="X25" i="26"/>
  <c r="Y25" i="26"/>
  <c r="Z25" i="26"/>
  <c r="AA25" i="26"/>
  <c r="AB25" i="26"/>
  <c r="AC25" i="26"/>
  <c r="AD25" i="26"/>
  <c r="AE25" i="26"/>
  <c r="AF25" i="26"/>
  <c r="AG25" i="26"/>
  <c r="AH25" i="26"/>
  <c r="AI25" i="26"/>
  <c r="AJ25" i="26"/>
  <c r="C26" i="26"/>
  <c r="D26" i="26"/>
  <c r="E26" i="26"/>
  <c r="F26" i="26"/>
  <c r="G26" i="26"/>
  <c r="H26" i="26"/>
  <c r="I26" i="26"/>
  <c r="J26" i="26"/>
  <c r="K26" i="26"/>
  <c r="L26" i="26"/>
  <c r="M26" i="26"/>
  <c r="N26" i="26"/>
  <c r="O26" i="26"/>
  <c r="P26" i="26"/>
  <c r="Q26" i="26"/>
  <c r="R26" i="26"/>
  <c r="S26" i="26"/>
  <c r="T26" i="26"/>
  <c r="U26" i="26"/>
  <c r="V26" i="26"/>
  <c r="W26" i="26"/>
  <c r="X26" i="26"/>
  <c r="Y26" i="26"/>
  <c r="Z26" i="26"/>
  <c r="AA26" i="26"/>
  <c r="AB26" i="26"/>
  <c r="AC26" i="26"/>
  <c r="AD26" i="26"/>
  <c r="AE26" i="26"/>
  <c r="AF26" i="26"/>
  <c r="AG26" i="26"/>
  <c r="AH26" i="26"/>
  <c r="AI26" i="26"/>
  <c r="AJ26" i="26"/>
  <c r="C27" i="26"/>
  <c r="D27" i="26"/>
  <c r="E27" i="26"/>
  <c r="F27" i="26"/>
  <c r="G27" i="26"/>
  <c r="H27" i="26"/>
  <c r="I27" i="26"/>
  <c r="J27" i="26"/>
  <c r="K27" i="26"/>
  <c r="L27" i="26"/>
  <c r="M27" i="26"/>
  <c r="N27" i="26"/>
  <c r="O27" i="26"/>
  <c r="P27" i="26"/>
  <c r="Q27" i="26"/>
  <c r="R27" i="26"/>
  <c r="S27" i="26"/>
  <c r="T27" i="26"/>
  <c r="U27" i="26"/>
  <c r="V27" i="26"/>
  <c r="W27" i="26"/>
  <c r="X27" i="26"/>
  <c r="Y27" i="26"/>
  <c r="Z27" i="26"/>
  <c r="AA27" i="26"/>
  <c r="AB27" i="26"/>
  <c r="AC27" i="26"/>
  <c r="AD27" i="26"/>
  <c r="AE27" i="26"/>
  <c r="AF27" i="26"/>
  <c r="AG27" i="26"/>
  <c r="AH27" i="26"/>
  <c r="AI27" i="26"/>
  <c r="AJ27" i="26"/>
  <c r="C28" i="26"/>
  <c r="D28" i="26"/>
  <c r="E28" i="26"/>
  <c r="F28" i="26"/>
  <c r="G28" i="26"/>
  <c r="H28" i="26"/>
  <c r="I28" i="26"/>
  <c r="J28" i="26"/>
  <c r="K28" i="26"/>
  <c r="L28" i="26"/>
  <c r="M28" i="26"/>
  <c r="N28" i="26"/>
  <c r="O28" i="26"/>
  <c r="P28" i="26"/>
  <c r="Q28" i="26"/>
  <c r="R28" i="26"/>
  <c r="S28" i="26"/>
  <c r="T28" i="26"/>
  <c r="U28" i="26"/>
  <c r="V28" i="26"/>
  <c r="W28" i="26"/>
  <c r="X28" i="26"/>
  <c r="Y28" i="26"/>
  <c r="Z28" i="26"/>
  <c r="AA28" i="26"/>
  <c r="AB28" i="26"/>
  <c r="AC28" i="26"/>
  <c r="AD28" i="26"/>
  <c r="AE28" i="26"/>
  <c r="AF28" i="26"/>
  <c r="AG28" i="26"/>
  <c r="AH28" i="26"/>
  <c r="AI28" i="26"/>
  <c r="AJ28" i="26"/>
  <c r="C29" i="26"/>
  <c r="D29" i="26"/>
  <c r="E29" i="26"/>
  <c r="F29" i="26"/>
  <c r="G29" i="26"/>
  <c r="H29" i="26"/>
  <c r="I29" i="26"/>
  <c r="J29" i="26"/>
  <c r="K29" i="26"/>
  <c r="L29" i="26"/>
  <c r="M29" i="26"/>
  <c r="N29" i="26"/>
  <c r="O29" i="26"/>
  <c r="P29" i="26"/>
  <c r="Q29" i="26"/>
  <c r="R29" i="26"/>
  <c r="S29" i="26"/>
  <c r="T29" i="26"/>
  <c r="U29" i="26"/>
  <c r="V29" i="26"/>
  <c r="W29" i="26"/>
  <c r="X29" i="26"/>
  <c r="Y29" i="26"/>
  <c r="Z29" i="26"/>
  <c r="AA29" i="26"/>
  <c r="AB29" i="26"/>
  <c r="AC29" i="26"/>
  <c r="AD29" i="26"/>
  <c r="AE29" i="26"/>
  <c r="AF29" i="26"/>
  <c r="AG29" i="26"/>
  <c r="AH29" i="26"/>
  <c r="AI29" i="26"/>
  <c r="AJ29" i="26"/>
  <c r="C30" i="26"/>
  <c r="D30" i="26"/>
  <c r="E30" i="26"/>
  <c r="F30" i="26"/>
  <c r="G30" i="26"/>
  <c r="H30" i="26"/>
  <c r="I30" i="26"/>
  <c r="J30" i="26"/>
  <c r="K30" i="26"/>
  <c r="L30" i="26"/>
  <c r="M30" i="26"/>
  <c r="N30" i="26"/>
  <c r="O30" i="26"/>
  <c r="P30" i="26"/>
  <c r="Q30" i="26"/>
  <c r="R30" i="26"/>
  <c r="S30" i="26"/>
  <c r="T30" i="26"/>
  <c r="U30" i="26"/>
  <c r="V30" i="26"/>
  <c r="W30" i="26"/>
  <c r="X30" i="26"/>
  <c r="Y30" i="26"/>
  <c r="Z30" i="26"/>
  <c r="AA30" i="26"/>
  <c r="AB30" i="26"/>
  <c r="AC30" i="26"/>
  <c r="AD30" i="26"/>
  <c r="AE30" i="26"/>
  <c r="AF30" i="26"/>
  <c r="AG30" i="26"/>
  <c r="AH30" i="26"/>
  <c r="AI30" i="26"/>
  <c r="AJ30" i="26"/>
  <c r="C31" i="26"/>
  <c r="D31" i="26"/>
  <c r="E31" i="26"/>
  <c r="F31" i="26"/>
  <c r="G31" i="26"/>
  <c r="H31" i="26"/>
  <c r="I31" i="26"/>
  <c r="J31" i="26"/>
  <c r="K31" i="26"/>
  <c r="L31" i="26"/>
  <c r="M31" i="26"/>
  <c r="N31" i="26"/>
  <c r="O31" i="26"/>
  <c r="P31" i="26"/>
  <c r="Q31" i="26"/>
  <c r="R31" i="26"/>
  <c r="S31" i="26"/>
  <c r="T31" i="26"/>
  <c r="U31" i="26"/>
  <c r="V31" i="26"/>
  <c r="W31" i="26"/>
  <c r="X31" i="26"/>
  <c r="Y31" i="26"/>
  <c r="Z31" i="26"/>
  <c r="AA31" i="26"/>
  <c r="AB31" i="26"/>
  <c r="AC31" i="26"/>
  <c r="AD31" i="26"/>
  <c r="AE31" i="26"/>
  <c r="AF31" i="26"/>
  <c r="AG31" i="26"/>
  <c r="AH31" i="26"/>
  <c r="AI31" i="26"/>
  <c r="AJ31" i="26"/>
  <c r="C32" i="26"/>
  <c r="D32" i="26"/>
  <c r="E32" i="26"/>
  <c r="F32" i="26"/>
  <c r="G32" i="26"/>
  <c r="H32" i="26"/>
  <c r="I32" i="26"/>
  <c r="J32" i="26"/>
  <c r="K32" i="26"/>
  <c r="L32" i="26"/>
  <c r="M32" i="26"/>
  <c r="N32" i="26"/>
  <c r="O32" i="26"/>
  <c r="P32" i="26"/>
  <c r="Q32" i="26"/>
  <c r="R32" i="26"/>
  <c r="S32" i="26"/>
  <c r="T32" i="26"/>
  <c r="U32" i="26"/>
  <c r="V32" i="26"/>
  <c r="W32" i="26"/>
  <c r="X32" i="26"/>
  <c r="Y32" i="26"/>
  <c r="Z32" i="26"/>
  <c r="AA32" i="26"/>
  <c r="AB32" i="26"/>
  <c r="AC32" i="26"/>
  <c r="AD32" i="26"/>
  <c r="AE32" i="26"/>
  <c r="AF32" i="26"/>
  <c r="AG32" i="26"/>
  <c r="AH32" i="26"/>
  <c r="AI32" i="26"/>
  <c r="AJ32" i="26"/>
  <c r="C33" i="26"/>
  <c r="D33" i="26"/>
  <c r="E33" i="26"/>
  <c r="F33" i="26"/>
  <c r="G33" i="26"/>
  <c r="H33" i="26"/>
  <c r="I33" i="26"/>
  <c r="J33" i="26"/>
  <c r="K33" i="26"/>
  <c r="L33" i="26"/>
  <c r="M33" i="26"/>
  <c r="N33" i="26"/>
  <c r="O33" i="26"/>
  <c r="P33" i="26"/>
  <c r="Q33" i="26"/>
  <c r="R33" i="26"/>
  <c r="S33" i="26"/>
  <c r="T33" i="26"/>
  <c r="U33" i="26"/>
  <c r="V33" i="26"/>
  <c r="W33" i="26"/>
  <c r="X33" i="26"/>
  <c r="Y33" i="26"/>
  <c r="Z33" i="26"/>
  <c r="AA33" i="26"/>
  <c r="AB33" i="26"/>
  <c r="AC33" i="26"/>
  <c r="AD33" i="26"/>
  <c r="AE33" i="26"/>
  <c r="AF33" i="26"/>
  <c r="AG33" i="26"/>
  <c r="AH33" i="26"/>
  <c r="AI33" i="26"/>
  <c r="AJ33" i="26"/>
  <c r="C34" i="26"/>
  <c r="D34" i="26"/>
  <c r="E34" i="26"/>
  <c r="F34" i="26"/>
  <c r="G34" i="26"/>
  <c r="H34" i="26"/>
  <c r="I34" i="26"/>
  <c r="J34" i="26"/>
  <c r="K34" i="26"/>
  <c r="L34" i="26"/>
  <c r="M34" i="26"/>
  <c r="N34" i="26"/>
  <c r="O34" i="26"/>
  <c r="P34" i="26"/>
  <c r="Q34" i="26"/>
  <c r="R34" i="26"/>
  <c r="S34" i="26"/>
  <c r="T34" i="26"/>
  <c r="U34" i="26"/>
  <c r="V34" i="26"/>
  <c r="W34" i="26"/>
  <c r="X34" i="26"/>
  <c r="Y34" i="26"/>
  <c r="Z34" i="26"/>
  <c r="AA34" i="26"/>
  <c r="AB34" i="26"/>
  <c r="AC34" i="26"/>
  <c r="AD34" i="26"/>
  <c r="AE34" i="26"/>
  <c r="AF34" i="26"/>
  <c r="AG34" i="26"/>
  <c r="AH34" i="26"/>
  <c r="AI34" i="26"/>
  <c r="AJ34" i="26"/>
  <c r="C35" i="26"/>
  <c r="D35" i="26"/>
  <c r="E35" i="26"/>
  <c r="F35" i="26"/>
  <c r="G35" i="26"/>
  <c r="H35" i="26"/>
  <c r="I35" i="26"/>
  <c r="J35" i="26"/>
  <c r="K35" i="26"/>
  <c r="L35" i="26"/>
  <c r="M35" i="26"/>
  <c r="N35" i="26"/>
  <c r="O35" i="26"/>
  <c r="P35" i="26"/>
  <c r="Q35" i="26"/>
  <c r="R35" i="26"/>
  <c r="S35" i="26"/>
  <c r="T35" i="26"/>
  <c r="U35" i="26"/>
  <c r="V35" i="26"/>
  <c r="W35" i="26"/>
  <c r="X35" i="26"/>
  <c r="Y35" i="26"/>
  <c r="Z35" i="26"/>
  <c r="AA35" i="26"/>
  <c r="AB35" i="26"/>
  <c r="AC35" i="26"/>
  <c r="AD35" i="26"/>
  <c r="AE35" i="26"/>
  <c r="AF35" i="26"/>
  <c r="AG35" i="26"/>
  <c r="AH35" i="26"/>
  <c r="AI35" i="26"/>
  <c r="AJ35" i="26"/>
  <c r="C36" i="26"/>
  <c r="D36" i="26"/>
  <c r="E36" i="26"/>
  <c r="F36" i="26"/>
  <c r="G36" i="26"/>
  <c r="H36" i="26"/>
  <c r="I36" i="26"/>
  <c r="J36" i="26"/>
  <c r="K36" i="26"/>
  <c r="L36" i="26"/>
  <c r="M36" i="26"/>
  <c r="N36" i="26"/>
  <c r="O36" i="26"/>
  <c r="P36" i="26"/>
  <c r="Q36" i="26"/>
  <c r="R36" i="26"/>
  <c r="S36" i="26"/>
  <c r="T36" i="26"/>
  <c r="U36" i="26"/>
  <c r="V36" i="26"/>
  <c r="W36" i="26"/>
  <c r="X36" i="26"/>
  <c r="Y36" i="26"/>
  <c r="Z36" i="26"/>
  <c r="AA36" i="26"/>
  <c r="AB36" i="26"/>
  <c r="AC36" i="26"/>
  <c r="AD36" i="26"/>
  <c r="AE36" i="26"/>
  <c r="AF36" i="26"/>
  <c r="AG36" i="26"/>
  <c r="AH36" i="26"/>
  <c r="AI36" i="26"/>
  <c r="AJ36" i="26"/>
  <c r="C37" i="26"/>
  <c r="D37" i="26"/>
  <c r="E37" i="26"/>
  <c r="F37" i="26"/>
  <c r="G37" i="26"/>
  <c r="H37" i="26"/>
  <c r="I37" i="26"/>
  <c r="J37" i="26"/>
  <c r="K37" i="26"/>
  <c r="L37" i="26"/>
  <c r="M37" i="26"/>
  <c r="N37" i="26"/>
  <c r="O37" i="26"/>
  <c r="P37" i="26"/>
  <c r="Q37" i="26"/>
  <c r="R37" i="26"/>
  <c r="S37" i="26"/>
  <c r="T37" i="26"/>
  <c r="U37" i="26"/>
  <c r="V37" i="26"/>
  <c r="W37" i="26"/>
  <c r="X37" i="26"/>
  <c r="Y37" i="26"/>
  <c r="Z37" i="26"/>
  <c r="AA37" i="26"/>
  <c r="AB37" i="26"/>
  <c r="AC37" i="26"/>
  <c r="AD37" i="26"/>
  <c r="AE37" i="26"/>
  <c r="AF37" i="26"/>
  <c r="AG37" i="26"/>
  <c r="AH37" i="26"/>
  <c r="AI37" i="26"/>
  <c r="AJ37" i="26"/>
  <c r="C38" i="26"/>
  <c r="D38" i="26"/>
  <c r="E38" i="26"/>
  <c r="F38" i="26"/>
  <c r="G38" i="26"/>
  <c r="H38" i="26"/>
  <c r="I38" i="26"/>
  <c r="J38" i="26"/>
  <c r="K38" i="26"/>
  <c r="L38" i="26"/>
  <c r="M38" i="26"/>
  <c r="N38" i="26"/>
  <c r="O38" i="26"/>
  <c r="P38" i="26"/>
  <c r="Q38" i="26"/>
  <c r="R38" i="26"/>
  <c r="S38" i="26"/>
  <c r="T38" i="26"/>
  <c r="U38" i="26"/>
  <c r="V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C39" i="26"/>
  <c r="D39" i="26"/>
  <c r="E39" i="26"/>
  <c r="F39" i="26"/>
  <c r="G39" i="26"/>
  <c r="H39" i="26"/>
  <c r="I39" i="26"/>
  <c r="J39" i="26"/>
  <c r="K39" i="26"/>
  <c r="L39" i="26"/>
  <c r="M39" i="26"/>
  <c r="N39" i="26"/>
  <c r="O39" i="26"/>
  <c r="P39" i="26"/>
  <c r="Q39" i="26"/>
  <c r="R39" i="26"/>
  <c r="S39" i="26"/>
  <c r="T39" i="26"/>
  <c r="U39" i="26"/>
  <c r="V39" i="26"/>
  <c r="W39" i="26"/>
  <c r="X39" i="26"/>
  <c r="Y39" i="26"/>
  <c r="Z39" i="26"/>
  <c r="AA39" i="26"/>
  <c r="AB39" i="26"/>
  <c r="AC39" i="26"/>
  <c r="AD39" i="26"/>
  <c r="AE39" i="26"/>
  <c r="AF39" i="26"/>
  <c r="AG39" i="26"/>
  <c r="AH39" i="26"/>
  <c r="AI39" i="26"/>
  <c r="AJ39" i="26"/>
  <c r="C40" i="26"/>
  <c r="D40" i="26"/>
  <c r="E40" i="26"/>
  <c r="F40" i="26"/>
  <c r="G40" i="26"/>
  <c r="H40" i="26"/>
  <c r="I40" i="26"/>
  <c r="J40" i="26"/>
  <c r="K40" i="26"/>
  <c r="L40" i="26"/>
  <c r="M40" i="26"/>
  <c r="N40" i="26"/>
  <c r="O40" i="26"/>
  <c r="P40" i="26"/>
  <c r="Q40" i="26"/>
  <c r="R40" i="26"/>
  <c r="S40" i="26"/>
  <c r="T40" i="26"/>
  <c r="U40" i="26"/>
  <c r="V40" i="26"/>
  <c r="W40" i="26"/>
  <c r="X40" i="26"/>
  <c r="Y40" i="26"/>
  <c r="Z40" i="26"/>
  <c r="AA40" i="26"/>
  <c r="AB40" i="26"/>
  <c r="AC40" i="26"/>
  <c r="AD40" i="26"/>
  <c r="AE40" i="26"/>
  <c r="AF40" i="26"/>
  <c r="AG40" i="26"/>
  <c r="AH40" i="26"/>
  <c r="AI40" i="26"/>
  <c r="AJ40" i="26"/>
  <c r="C41" i="26"/>
  <c r="D41" i="26"/>
  <c r="E41" i="26"/>
  <c r="F41" i="26"/>
  <c r="G41" i="26"/>
  <c r="H41" i="26"/>
  <c r="I41" i="26"/>
  <c r="J41" i="26"/>
  <c r="K41" i="26"/>
  <c r="L41" i="26"/>
  <c r="M41" i="26"/>
  <c r="N41" i="26"/>
  <c r="O41" i="26"/>
  <c r="P41" i="26"/>
  <c r="Q41" i="26"/>
  <c r="R41" i="26"/>
  <c r="S41" i="26"/>
  <c r="T41" i="26"/>
  <c r="U41" i="26"/>
  <c r="V41" i="26"/>
  <c r="W41" i="26"/>
  <c r="X41" i="26"/>
  <c r="Y41" i="26"/>
  <c r="Z41" i="26"/>
  <c r="AA41" i="26"/>
  <c r="AB41" i="26"/>
  <c r="AC41" i="26"/>
  <c r="AD41" i="26"/>
  <c r="AE41" i="26"/>
  <c r="AF41" i="26"/>
  <c r="AG41" i="26"/>
  <c r="AH41" i="26"/>
  <c r="AI41" i="26"/>
  <c r="AJ41" i="26"/>
  <c r="C42" i="26"/>
  <c r="D42" i="26"/>
  <c r="E42" i="26"/>
  <c r="F42" i="26"/>
  <c r="G42" i="26"/>
  <c r="H42" i="26"/>
  <c r="I42" i="26"/>
  <c r="J42" i="26"/>
  <c r="K42" i="26"/>
  <c r="L42" i="26"/>
  <c r="M42" i="26"/>
  <c r="N42" i="26"/>
  <c r="O42" i="26"/>
  <c r="P42" i="26"/>
  <c r="Q42" i="26"/>
  <c r="R42" i="26"/>
  <c r="S42" i="26"/>
  <c r="T42" i="26"/>
  <c r="U42" i="26"/>
  <c r="V42" i="26"/>
  <c r="W42" i="26"/>
  <c r="X42" i="26"/>
  <c r="Y42" i="26"/>
  <c r="Z42" i="26"/>
  <c r="AA42" i="26"/>
  <c r="AB42" i="26"/>
  <c r="AC42" i="26"/>
  <c r="AD42" i="26"/>
  <c r="AE42" i="26"/>
  <c r="AF42" i="26"/>
  <c r="AG42" i="26"/>
  <c r="AH42" i="26"/>
  <c r="AI42" i="26"/>
  <c r="AJ42" i="26"/>
  <c r="C43" i="26"/>
  <c r="D43" i="26"/>
  <c r="E43" i="26"/>
  <c r="F43" i="26"/>
  <c r="G43" i="26"/>
  <c r="H43" i="26"/>
  <c r="I43" i="26"/>
  <c r="J43" i="26"/>
  <c r="K43" i="26"/>
  <c r="L43" i="26"/>
  <c r="M43" i="26"/>
  <c r="N43" i="26"/>
  <c r="O43" i="26"/>
  <c r="P43" i="26"/>
  <c r="Q43" i="26"/>
  <c r="R43" i="26"/>
  <c r="S43" i="26"/>
  <c r="T43" i="26"/>
  <c r="U43" i="26"/>
  <c r="V43" i="26"/>
  <c r="W43" i="26"/>
  <c r="X43" i="26"/>
  <c r="Y43" i="26"/>
  <c r="Z43" i="26"/>
  <c r="AA43" i="26"/>
  <c r="AB43" i="26"/>
  <c r="AC43" i="26"/>
  <c r="AD43" i="26"/>
  <c r="AE43" i="26"/>
  <c r="AF43" i="26"/>
  <c r="AG43" i="26"/>
  <c r="AH43" i="26"/>
  <c r="AI43" i="26"/>
  <c r="AJ43" i="26"/>
  <c r="C44" i="26"/>
  <c r="D44" i="26"/>
  <c r="E44" i="26"/>
  <c r="F44" i="26"/>
  <c r="G44" i="26"/>
  <c r="H44" i="26"/>
  <c r="I44" i="26"/>
  <c r="J44" i="26"/>
  <c r="K44" i="26"/>
  <c r="L44" i="26"/>
  <c r="M44" i="26"/>
  <c r="N44" i="26"/>
  <c r="O44" i="26"/>
  <c r="P44" i="26"/>
  <c r="Q44" i="26"/>
  <c r="R44" i="26"/>
  <c r="S44" i="26"/>
  <c r="T44" i="26"/>
  <c r="U44" i="26"/>
  <c r="V44" i="26"/>
  <c r="W44" i="26"/>
  <c r="X44" i="26"/>
  <c r="Y44" i="26"/>
  <c r="Z44" i="26"/>
  <c r="AA44" i="26"/>
  <c r="AB44" i="26"/>
  <c r="AC44" i="26"/>
  <c r="AD44" i="26"/>
  <c r="AE44" i="26"/>
  <c r="AF44" i="26"/>
  <c r="AG44" i="26"/>
  <c r="AH44" i="26"/>
  <c r="AI44" i="26"/>
  <c r="AJ44" i="26"/>
  <c r="C45" i="26"/>
  <c r="D45" i="26"/>
  <c r="E45" i="26"/>
  <c r="F45" i="26"/>
  <c r="G45" i="26"/>
  <c r="H45" i="26"/>
  <c r="I45" i="26"/>
  <c r="J45" i="26"/>
  <c r="K45" i="26"/>
  <c r="L45" i="26"/>
  <c r="M45" i="26"/>
  <c r="N45" i="26"/>
  <c r="O45" i="26"/>
  <c r="P45" i="26"/>
  <c r="Q45" i="26"/>
  <c r="R45" i="26"/>
  <c r="S45" i="26"/>
  <c r="T45" i="26"/>
  <c r="U45" i="26"/>
  <c r="V45" i="26"/>
  <c r="W45" i="26"/>
  <c r="X45" i="26"/>
  <c r="Y45" i="26"/>
  <c r="Z45" i="26"/>
  <c r="AA45" i="26"/>
  <c r="AB45" i="26"/>
  <c r="AC45" i="26"/>
  <c r="AD45" i="26"/>
  <c r="AE45" i="26"/>
  <c r="AF45" i="26"/>
  <c r="AG45" i="26"/>
  <c r="AH45" i="26"/>
  <c r="AI45" i="26"/>
  <c r="AJ45" i="26"/>
  <c r="C46" i="26"/>
  <c r="D46" i="26"/>
  <c r="E46" i="26"/>
  <c r="F46" i="26"/>
  <c r="G46" i="26"/>
  <c r="H46" i="26"/>
  <c r="I46" i="26"/>
  <c r="J46" i="26"/>
  <c r="K46" i="26"/>
  <c r="L46" i="26"/>
  <c r="M46" i="26"/>
  <c r="N46" i="26"/>
  <c r="O46" i="26"/>
  <c r="P46" i="26"/>
  <c r="Q46" i="26"/>
  <c r="R46" i="26"/>
  <c r="S46" i="26"/>
  <c r="T46" i="26"/>
  <c r="U46" i="26"/>
  <c r="V46" i="26"/>
  <c r="W46" i="26"/>
  <c r="X46" i="26"/>
  <c r="Y46" i="26"/>
  <c r="Z46" i="26"/>
  <c r="AA46" i="26"/>
  <c r="AB46" i="26"/>
  <c r="AC46" i="26"/>
  <c r="AD46" i="26"/>
  <c r="AE46" i="26"/>
  <c r="AF46" i="26"/>
  <c r="AG46" i="26"/>
  <c r="AH46" i="26"/>
  <c r="AI46" i="26"/>
  <c r="AJ46" i="26"/>
  <c r="C47" i="26"/>
  <c r="D47" i="26"/>
  <c r="E47" i="26"/>
  <c r="F47" i="26"/>
  <c r="G47" i="26"/>
  <c r="H47" i="26"/>
  <c r="I47" i="26"/>
  <c r="J47" i="26"/>
  <c r="K47" i="26"/>
  <c r="L47" i="26"/>
  <c r="M47" i="26"/>
  <c r="N47" i="26"/>
  <c r="O47" i="26"/>
  <c r="P47" i="26"/>
  <c r="Q47" i="26"/>
  <c r="R47" i="26"/>
  <c r="S47" i="26"/>
  <c r="T47" i="26"/>
  <c r="U47" i="26"/>
  <c r="V47" i="26"/>
  <c r="W47" i="26"/>
  <c r="X47" i="26"/>
  <c r="Y47" i="26"/>
  <c r="Z47" i="26"/>
  <c r="AA47" i="26"/>
  <c r="AB47" i="26"/>
  <c r="AC47" i="26"/>
  <c r="AD47" i="26"/>
  <c r="AE47" i="26"/>
  <c r="AF47" i="26"/>
  <c r="AG47" i="26"/>
  <c r="AH47" i="26"/>
  <c r="AI47" i="26"/>
  <c r="AJ47" i="26"/>
  <c r="C48" i="26"/>
  <c r="D48" i="26"/>
  <c r="E48" i="26"/>
  <c r="F48" i="26"/>
  <c r="G48" i="26"/>
  <c r="H48" i="26"/>
  <c r="I48" i="26"/>
  <c r="J48" i="26"/>
  <c r="K48" i="26"/>
  <c r="L48" i="26"/>
  <c r="M48" i="26"/>
  <c r="N48" i="26"/>
  <c r="O48" i="26"/>
  <c r="P48" i="26"/>
  <c r="Q48" i="26"/>
  <c r="R48" i="26"/>
  <c r="S48" i="26"/>
  <c r="T48" i="26"/>
  <c r="U48" i="26"/>
  <c r="V48" i="26"/>
  <c r="W48" i="26"/>
  <c r="X48" i="26"/>
  <c r="Y48" i="26"/>
  <c r="Z48" i="26"/>
  <c r="AA48" i="26"/>
  <c r="AB48" i="26"/>
  <c r="AC48" i="26"/>
  <c r="AD48" i="26"/>
  <c r="AE48" i="26"/>
  <c r="AF48" i="26"/>
  <c r="AG48" i="26"/>
  <c r="AH48" i="26"/>
  <c r="AI48" i="26"/>
  <c r="AJ48" i="26"/>
  <c r="C49" i="26"/>
  <c r="D49" i="26"/>
  <c r="E49" i="26"/>
  <c r="F49" i="26"/>
  <c r="G49" i="26"/>
  <c r="H49" i="26"/>
  <c r="I49" i="26"/>
  <c r="J49" i="26"/>
  <c r="K49" i="26"/>
  <c r="L49" i="26"/>
  <c r="M49" i="26"/>
  <c r="N49" i="26"/>
  <c r="O49" i="26"/>
  <c r="P49" i="26"/>
  <c r="Q49" i="26"/>
  <c r="R49" i="26"/>
  <c r="S49" i="26"/>
  <c r="T49" i="26"/>
  <c r="U49" i="26"/>
  <c r="V49" i="26"/>
  <c r="W49" i="26"/>
  <c r="X49" i="26"/>
  <c r="Y49" i="26"/>
  <c r="Z49" i="26"/>
  <c r="AA49" i="26"/>
  <c r="AB49" i="26"/>
  <c r="AC49" i="26"/>
  <c r="AD49" i="26"/>
  <c r="AE49" i="26"/>
  <c r="AF49" i="26"/>
  <c r="AG49" i="26"/>
  <c r="AH49" i="26"/>
  <c r="AI49" i="26"/>
  <c r="AJ49" i="26"/>
  <c r="C50" i="26"/>
  <c r="D50" i="26"/>
  <c r="E50" i="26"/>
  <c r="F50" i="26"/>
  <c r="G50" i="26"/>
  <c r="H50" i="26"/>
  <c r="I50" i="26"/>
  <c r="J50" i="26"/>
  <c r="K50" i="26"/>
  <c r="L50" i="26"/>
  <c r="M50" i="26"/>
  <c r="N50" i="26"/>
  <c r="O50" i="26"/>
  <c r="P50" i="26"/>
  <c r="Q50" i="26"/>
  <c r="R50" i="26"/>
  <c r="S50" i="26"/>
  <c r="T50" i="26"/>
  <c r="U50" i="26"/>
  <c r="V50" i="26"/>
  <c r="W50" i="26"/>
  <c r="X50" i="26"/>
  <c r="Y50" i="26"/>
  <c r="Z50" i="26"/>
  <c r="AA50" i="26"/>
  <c r="AB50" i="26"/>
  <c r="AC50" i="26"/>
  <c r="AD50" i="26"/>
  <c r="AE50" i="26"/>
  <c r="AF50" i="26"/>
  <c r="AG50" i="26"/>
  <c r="AH50" i="26"/>
  <c r="AI50" i="26"/>
  <c r="AJ50" i="26"/>
  <c r="C51" i="26"/>
  <c r="D51" i="26"/>
  <c r="E51" i="26"/>
  <c r="F51" i="26"/>
  <c r="G51" i="26"/>
  <c r="H51" i="26"/>
  <c r="I51" i="26"/>
  <c r="J51" i="26"/>
  <c r="K51" i="26"/>
  <c r="L51" i="26"/>
  <c r="M51" i="26"/>
  <c r="N51" i="26"/>
  <c r="O51" i="26"/>
  <c r="P51" i="26"/>
  <c r="Q51" i="26"/>
  <c r="R51" i="26"/>
  <c r="S51" i="26"/>
  <c r="T51" i="26"/>
  <c r="U51" i="26"/>
  <c r="V51" i="26"/>
  <c r="W51" i="26"/>
  <c r="X51" i="26"/>
  <c r="Y51" i="26"/>
  <c r="Z51" i="26"/>
  <c r="AA51" i="26"/>
  <c r="AB51" i="26"/>
  <c r="AC51" i="26"/>
  <c r="AD51" i="26"/>
  <c r="AE51" i="26"/>
  <c r="AF51" i="26"/>
  <c r="AG51" i="26"/>
  <c r="AH51" i="26"/>
  <c r="AI51" i="26"/>
  <c r="AJ51" i="26"/>
  <c r="C52" i="26"/>
  <c r="D52" i="26"/>
  <c r="E52" i="26"/>
  <c r="F52" i="26"/>
  <c r="G52" i="26"/>
  <c r="H52" i="26"/>
  <c r="I52" i="26"/>
  <c r="J52" i="26"/>
  <c r="K52" i="26"/>
  <c r="L52" i="26"/>
  <c r="M52" i="26"/>
  <c r="N52" i="26"/>
  <c r="O52" i="26"/>
  <c r="P52" i="26"/>
  <c r="Q52" i="26"/>
  <c r="R52" i="26"/>
  <c r="S52" i="26"/>
  <c r="T52" i="26"/>
  <c r="U52" i="26"/>
  <c r="V52" i="26"/>
  <c r="W52" i="26"/>
  <c r="X52" i="26"/>
  <c r="Y52" i="26"/>
  <c r="Z52" i="26"/>
  <c r="AA52" i="26"/>
  <c r="AB52" i="26"/>
  <c r="AC52" i="26"/>
  <c r="AD52" i="26"/>
  <c r="AE52" i="26"/>
  <c r="AF52" i="26"/>
  <c r="AG52" i="26"/>
  <c r="AH52" i="26"/>
  <c r="AI52" i="26"/>
  <c r="AJ52" i="26"/>
  <c r="C53" i="26"/>
  <c r="D53" i="26"/>
  <c r="E53" i="26"/>
  <c r="F53" i="26"/>
  <c r="G53" i="26"/>
  <c r="H53" i="26"/>
  <c r="I53" i="26"/>
  <c r="J53" i="26"/>
  <c r="K53" i="26"/>
  <c r="L53" i="26"/>
  <c r="M53" i="26"/>
  <c r="N53" i="26"/>
  <c r="O53" i="26"/>
  <c r="P53" i="26"/>
  <c r="Q53" i="26"/>
  <c r="R53" i="26"/>
  <c r="S53" i="26"/>
  <c r="T53" i="26"/>
  <c r="U53" i="26"/>
  <c r="V53" i="26"/>
  <c r="W53" i="26"/>
  <c r="X53" i="26"/>
  <c r="Y53" i="26"/>
  <c r="Z53" i="26"/>
  <c r="AA53" i="26"/>
  <c r="AB53" i="26"/>
  <c r="AC53" i="26"/>
  <c r="AD53" i="26"/>
  <c r="AE53" i="26"/>
  <c r="AF53" i="26"/>
  <c r="AG53" i="26"/>
  <c r="AH53" i="26"/>
  <c r="AI53" i="26"/>
  <c r="AJ53" i="26"/>
  <c r="C54" i="26"/>
  <c r="D54" i="26"/>
  <c r="E54" i="26"/>
  <c r="F54" i="26"/>
  <c r="G54" i="26"/>
  <c r="H54" i="26"/>
  <c r="I54" i="26"/>
  <c r="J54" i="26"/>
  <c r="K54" i="26"/>
  <c r="L54" i="26"/>
  <c r="M54" i="26"/>
  <c r="N54" i="26"/>
  <c r="O54" i="26"/>
  <c r="P54" i="26"/>
  <c r="Q54" i="26"/>
  <c r="R54" i="26"/>
  <c r="S54" i="26"/>
  <c r="T54" i="26"/>
  <c r="U54" i="26"/>
  <c r="V54" i="26"/>
  <c r="W54" i="26"/>
  <c r="X54" i="26"/>
  <c r="Y54" i="26"/>
  <c r="Z54" i="26"/>
  <c r="AA54" i="26"/>
  <c r="AB54" i="26"/>
  <c r="AC54" i="26"/>
  <c r="AD54" i="26"/>
  <c r="AE54" i="26"/>
  <c r="AF54" i="26"/>
  <c r="AG54" i="26"/>
  <c r="AH54" i="26"/>
  <c r="AI54" i="26"/>
  <c r="AJ54" i="26"/>
  <c r="C55" i="26"/>
  <c r="D55" i="26"/>
  <c r="E55" i="26"/>
  <c r="F55" i="26"/>
  <c r="G55" i="26"/>
  <c r="H55" i="26"/>
  <c r="I55" i="26"/>
  <c r="J55" i="26"/>
  <c r="K55" i="26"/>
  <c r="L55" i="26"/>
  <c r="M55" i="26"/>
  <c r="N55" i="26"/>
  <c r="O55" i="26"/>
  <c r="P55" i="26"/>
  <c r="Q55" i="26"/>
  <c r="R55" i="26"/>
  <c r="S55" i="26"/>
  <c r="T55" i="26"/>
  <c r="U55" i="26"/>
  <c r="V55" i="26"/>
  <c r="W55" i="26"/>
  <c r="X55" i="26"/>
  <c r="Y55" i="26"/>
  <c r="Z55" i="26"/>
  <c r="AA55" i="26"/>
  <c r="AB55" i="26"/>
  <c r="AC55" i="26"/>
  <c r="AD55" i="26"/>
  <c r="AE55" i="26"/>
  <c r="AF55" i="26"/>
  <c r="AG55" i="26"/>
  <c r="AH55" i="26"/>
  <c r="AI55" i="26"/>
  <c r="AJ55" i="26"/>
  <c r="C56" i="26"/>
  <c r="D56" i="26"/>
  <c r="E56" i="26"/>
  <c r="F56" i="26"/>
  <c r="G56" i="26"/>
  <c r="H56" i="26"/>
  <c r="I56" i="26"/>
  <c r="J56" i="26"/>
  <c r="K56" i="26"/>
  <c r="L56" i="26"/>
  <c r="M56" i="26"/>
  <c r="N56" i="26"/>
  <c r="O56" i="26"/>
  <c r="P56" i="26"/>
  <c r="Q56" i="26"/>
  <c r="R56" i="26"/>
  <c r="S56" i="26"/>
  <c r="T56" i="26"/>
  <c r="U56" i="26"/>
  <c r="V56" i="26"/>
  <c r="W56" i="26"/>
  <c r="X56" i="26"/>
  <c r="Y56" i="26"/>
  <c r="Z56" i="26"/>
  <c r="AA56" i="26"/>
  <c r="AB56" i="26"/>
  <c r="AC56" i="26"/>
  <c r="AD56" i="26"/>
  <c r="AE56" i="26"/>
  <c r="AF56" i="26"/>
  <c r="AG56" i="26"/>
  <c r="AH56" i="26"/>
  <c r="AI56" i="26"/>
  <c r="AJ56" i="26"/>
  <c r="C57" i="26"/>
  <c r="D57" i="26"/>
  <c r="E57" i="26"/>
  <c r="F57" i="26"/>
  <c r="G57" i="26"/>
  <c r="H57" i="26"/>
  <c r="I57" i="26"/>
  <c r="J57" i="26"/>
  <c r="K57" i="26"/>
  <c r="L57" i="26"/>
  <c r="M57" i="26"/>
  <c r="N57" i="26"/>
  <c r="O57" i="26"/>
  <c r="P57" i="26"/>
  <c r="Q57" i="26"/>
  <c r="R57" i="26"/>
  <c r="S57" i="26"/>
  <c r="T57" i="26"/>
  <c r="U57" i="26"/>
  <c r="V57" i="26"/>
  <c r="W57" i="26"/>
  <c r="X57" i="26"/>
  <c r="Y57" i="26"/>
  <c r="Z57" i="26"/>
  <c r="AA57" i="26"/>
  <c r="AB57" i="26"/>
  <c r="AC57" i="26"/>
  <c r="AD57" i="26"/>
  <c r="AE57" i="26"/>
  <c r="AF57" i="26"/>
  <c r="AG57" i="26"/>
  <c r="AH57" i="26"/>
  <c r="AI57" i="26"/>
  <c r="AJ57" i="26"/>
  <c r="C58" i="26"/>
  <c r="D58" i="26"/>
  <c r="E58" i="26"/>
  <c r="F58" i="26"/>
  <c r="G58" i="26"/>
  <c r="H58" i="26"/>
  <c r="I58" i="26"/>
  <c r="J58" i="26"/>
  <c r="K58" i="26"/>
  <c r="L58" i="26"/>
  <c r="M58" i="26"/>
  <c r="N58" i="26"/>
  <c r="O58" i="26"/>
  <c r="P58" i="26"/>
  <c r="Q58" i="26"/>
  <c r="R58" i="26"/>
  <c r="S58" i="26"/>
  <c r="T58" i="26"/>
  <c r="U58" i="26"/>
  <c r="V58" i="26"/>
  <c r="W58" i="26"/>
  <c r="X58" i="26"/>
  <c r="Y58" i="26"/>
  <c r="Z58" i="26"/>
  <c r="AA58" i="26"/>
  <c r="AB58" i="26"/>
  <c r="AC58" i="26"/>
  <c r="AD58" i="26"/>
  <c r="AE58" i="26"/>
  <c r="AF58" i="26"/>
  <c r="AG58" i="26"/>
  <c r="AH58" i="26"/>
  <c r="AI58" i="26"/>
  <c r="AJ58" i="26"/>
  <c r="C59" i="26"/>
  <c r="D59" i="26"/>
  <c r="E59" i="26"/>
  <c r="F59" i="26"/>
  <c r="G59" i="26"/>
  <c r="H59" i="26"/>
  <c r="I59" i="26"/>
  <c r="J59" i="26"/>
  <c r="K59" i="26"/>
  <c r="L59" i="26"/>
  <c r="M59" i="26"/>
  <c r="N59" i="26"/>
  <c r="O59" i="26"/>
  <c r="P59" i="26"/>
  <c r="Q59" i="26"/>
  <c r="R59" i="26"/>
  <c r="S59" i="26"/>
  <c r="T59" i="26"/>
  <c r="U59" i="26"/>
  <c r="V59" i="26"/>
  <c r="W59" i="26"/>
  <c r="X59" i="26"/>
  <c r="Y59" i="26"/>
  <c r="Z59" i="26"/>
  <c r="AA59" i="26"/>
  <c r="AB59" i="26"/>
  <c r="AC59" i="26"/>
  <c r="AD59" i="26"/>
  <c r="AE59" i="26"/>
  <c r="AF59" i="26"/>
  <c r="AG59" i="26"/>
  <c r="AH59" i="26"/>
  <c r="AI59" i="26"/>
  <c r="AJ59" i="26"/>
  <c r="C60" i="26"/>
  <c r="D60" i="26"/>
  <c r="E60" i="26"/>
  <c r="F60" i="26"/>
  <c r="G60" i="26"/>
  <c r="H60" i="26"/>
  <c r="I60" i="26"/>
  <c r="J60" i="26"/>
  <c r="K60" i="26"/>
  <c r="L60" i="26"/>
  <c r="M60" i="26"/>
  <c r="N60" i="26"/>
  <c r="O60" i="26"/>
  <c r="P60" i="26"/>
  <c r="Q60" i="26"/>
  <c r="R60" i="26"/>
  <c r="S60" i="26"/>
  <c r="T60" i="26"/>
  <c r="U60" i="26"/>
  <c r="V60" i="26"/>
  <c r="W60" i="26"/>
  <c r="X60" i="26"/>
  <c r="Y60" i="26"/>
  <c r="Z60" i="26"/>
  <c r="AA60" i="26"/>
  <c r="AB60" i="26"/>
  <c r="AC60" i="26"/>
  <c r="AD60" i="26"/>
  <c r="AE60" i="26"/>
  <c r="AF60" i="26"/>
  <c r="AG60" i="26"/>
  <c r="AH60" i="26"/>
  <c r="AI60" i="26"/>
  <c r="AJ60" i="26"/>
  <c r="C61" i="26"/>
  <c r="D61" i="26"/>
  <c r="E61" i="26"/>
  <c r="F61" i="26"/>
  <c r="G61" i="26"/>
  <c r="H61" i="26"/>
  <c r="I61" i="26"/>
  <c r="J61" i="26"/>
  <c r="K61" i="26"/>
  <c r="L61" i="26"/>
  <c r="M61" i="26"/>
  <c r="N61" i="26"/>
  <c r="O61" i="26"/>
  <c r="P61" i="26"/>
  <c r="Q61" i="26"/>
  <c r="R61" i="26"/>
  <c r="S61" i="26"/>
  <c r="T61" i="26"/>
  <c r="U61" i="26"/>
  <c r="V61" i="26"/>
  <c r="W61" i="26"/>
  <c r="X61" i="26"/>
  <c r="Y61" i="26"/>
  <c r="Z61" i="26"/>
  <c r="AA61" i="26"/>
  <c r="AB61" i="26"/>
  <c r="AC61" i="26"/>
  <c r="AD61" i="26"/>
  <c r="AE61" i="26"/>
  <c r="AF61" i="26"/>
  <c r="AG61" i="26"/>
  <c r="AH61" i="26"/>
  <c r="AI61" i="26"/>
  <c r="AJ61" i="26"/>
  <c r="C62" i="26"/>
  <c r="D62" i="26"/>
  <c r="E62" i="26"/>
  <c r="F62" i="26"/>
  <c r="G62" i="26"/>
  <c r="H62" i="26"/>
  <c r="I62" i="26"/>
  <c r="J62" i="26"/>
  <c r="K62" i="26"/>
  <c r="L62" i="26"/>
  <c r="M62" i="26"/>
  <c r="N62" i="26"/>
  <c r="O62" i="26"/>
  <c r="P62" i="26"/>
  <c r="Q62" i="26"/>
  <c r="R62" i="26"/>
  <c r="S62" i="26"/>
  <c r="T62" i="26"/>
  <c r="U62" i="26"/>
  <c r="V62" i="26"/>
  <c r="W62" i="26"/>
  <c r="X62" i="26"/>
  <c r="Y62" i="26"/>
  <c r="Z62" i="26"/>
  <c r="AA62" i="26"/>
  <c r="AB62" i="26"/>
  <c r="AC62" i="26"/>
  <c r="AD62" i="26"/>
  <c r="AE62" i="26"/>
  <c r="AF62" i="26"/>
  <c r="AG62" i="26"/>
  <c r="AH62" i="26"/>
  <c r="AI62" i="26"/>
  <c r="AJ62" i="26"/>
  <c r="C63" i="26"/>
  <c r="D63" i="26"/>
  <c r="E63" i="26"/>
  <c r="F63" i="26"/>
  <c r="G63" i="26"/>
  <c r="H63" i="26"/>
  <c r="I63" i="26"/>
  <c r="J63" i="26"/>
  <c r="K63" i="26"/>
  <c r="L63" i="26"/>
  <c r="M63" i="26"/>
  <c r="N63" i="26"/>
  <c r="O63" i="26"/>
  <c r="P63" i="26"/>
  <c r="Q63" i="26"/>
  <c r="R63" i="26"/>
  <c r="S63" i="26"/>
  <c r="T63" i="26"/>
  <c r="U63" i="26"/>
  <c r="V63" i="26"/>
  <c r="W63" i="26"/>
  <c r="X63" i="26"/>
  <c r="Y63" i="26"/>
  <c r="Z63" i="26"/>
  <c r="AA63" i="26"/>
  <c r="AB63" i="26"/>
  <c r="AC63" i="26"/>
  <c r="AD63" i="26"/>
  <c r="AE63" i="26"/>
  <c r="AF63" i="26"/>
  <c r="AG63" i="26"/>
  <c r="AH63" i="26"/>
  <c r="AI63" i="26"/>
  <c r="AJ63" i="26"/>
  <c r="C64" i="26"/>
  <c r="D64" i="26"/>
  <c r="E64" i="26"/>
  <c r="F64" i="26"/>
  <c r="G64" i="26"/>
  <c r="H64" i="26"/>
  <c r="I64" i="26"/>
  <c r="J64" i="26"/>
  <c r="K64" i="26"/>
  <c r="L64" i="26"/>
  <c r="M64" i="26"/>
  <c r="N64" i="26"/>
  <c r="O64" i="26"/>
  <c r="P64" i="26"/>
  <c r="Q64" i="26"/>
  <c r="R64" i="26"/>
  <c r="S64" i="26"/>
  <c r="T64" i="26"/>
  <c r="U64" i="26"/>
  <c r="V64" i="26"/>
  <c r="W64" i="26"/>
  <c r="X64" i="26"/>
  <c r="Y64" i="26"/>
  <c r="Z64" i="26"/>
  <c r="AA64" i="26"/>
  <c r="AB64" i="26"/>
  <c r="AC64" i="26"/>
  <c r="AD64" i="26"/>
  <c r="AE64" i="26"/>
  <c r="AF64" i="26"/>
  <c r="AG64" i="26"/>
  <c r="AH64" i="26"/>
  <c r="AI64" i="26"/>
  <c r="AJ64" i="26"/>
  <c r="C65" i="26"/>
  <c r="D65" i="26"/>
  <c r="E65" i="26"/>
  <c r="F65" i="26"/>
  <c r="G65" i="26"/>
  <c r="H65" i="26"/>
  <c r="I65" i="26"/>
  <c r="J65" i="26"/>
  <c r="K65" i="26"/>
  <c r="L65" i="26"/>
  <c r="M65" i="26"/>
  <c r="N65" i="26"/>
  <c r="O65" i="26"/>
  <c r="P65" i="26"/>
  <c r="Q65" i="26"/>
  <c r="R65" i="26"/>
  <c r="S65" i="26"/>
  <c r="T65" i="26"/>
  <c r="U65" i="26"/>
  <c r="V65" i="26"/>
  <c r="W65" i="26"/>
  <c r="X65" i="26"/>
  <c r="Y65" i="26"/>
  <c r="Z65" i="26"/>
  <c r="AA65" i="26"/>
  <c r="AB65" i="26"/>
  <c r="AC65" i="26"/>
  <c r="AD65" i="26"/>
  <c r="AE65" i="26"/>
  <c r="AF65" i="26"/>
  <c r="AG65" i="26"/>
  <c r="AH65" i="26"/>
  <c r="AI65" i="26"/>
  <c r="AJ65" i="26"/>
  <c r="C66" i="26"/>
  <c r="D66" i="26"/>
  <c r="E66" i="26"/>
  <c r="F66" i="26"/>
  <c r="G66" i="26"/>
  <c r="H66" i="26"/>
  <c r="I66" i="26"/>
  <c r="J66" i="26"/>
  <c r="K66" i="26"/>
  <c r="L66" i="26"/>
  <c r="M66" i="26"/>
  <c r="N66" i="26"/>
  <c r="O66" i="26"/>
  <c r="P66" i="26"/>
  <c r="Q66" i="26"/>
  <c r="R66" i="26"/>
  <c r="S66" i="26"/>
  <c r="T66" i="26"/>
  <c r="U66" i="26"/>
  <c r="V66" i="26"/>
  <c r="W66" i="26"/>
  <c r="X66" i="26"/>
  <c r="Y66" i="26"/>
  <c r="Z66" i="26"/>
  <c r="AA66" i="26"/>
  <c r="AB66" i="26"/>
  <c r="AC66" i="26"/>
  <c r="AD66" i="26"/>
  <c r="AE66" i="26"/>
  <c r="AF66" i="26"/>
  <c r="AG66" i="26"/>
  <c r="AH66" i="26"/>
  <c r="AI66" i="26"/>
  <c r="AJ66" i="26"/>
  <c r="C67" i="26"/>
  <c r="D67" i="26"/>
  <c r="E67" i="26"/>
  <c r="F67" i="26"/>
  <c r="G67" i="26"/>
  <c r="H67" i="26"/>
  <c r="I67" i="26"/>
  <c r="J67" i="26"/>
  <c r="K67" i="26"/>
  <c r="L67" i="26"/>
  <c r="M67" i="26"/>
  <c r="N67" i="26"/>
  <c r="O67" i="26"/>
  <c r="P67" i="26"/>
  <c r="Q67" i="26"/>
  <c r="R67" i="26"/>
  <c r="S67" i="26"/>
  <c r="T67" i="26"/>
  <c r="U67" i="26"/>
  <c r="V67" i="26"/>
  <c r="W67" i="26"/>
  <c r="X67" i="26"/>
  <c r="Y67" i="26"/>
  <c r="Z67" i="26"/>
  <c r="AA67" i="26"/>
  <c r="AB67" i="26"/>
  <c r="AC67" i="26"/>
  <c r="AD67" i="26"/>
  <c r="AE67" i="26"/>
  <c r="AF67" i="26"/>
  <c r="AG67" i="26"/>
  <c r="AH67" i="26"/>
  <c r="AI67" i="26"/>
  <c r="AJ67" i="26"/>
  <c r="C68" i="26"/>
  <c r="D68" i="26"/>
  <c r="E68" i="26"/>
  <c r="F68" i="26"/>
  <c r="G68" i="26"/>
  <c r="H68" i="26"/>
  <c r="I68" i="26"/>
  <c r="J68" i="26"/>
  <c r="K68" i="26"/>
  <c r="L68" i="26"/>
  <c r="M68" i="26"/>
  <c r="N68" i="26"/>
  <c r="O68" i="26"/>
  <c r="P68" i="26"/>
  <c r="Q68" i="26"/>
  <c r="R68" i="26"/>
  <c r="S68" i="26"/>
  <c r="T68" i="26"/>
  <c r="U68" i="26"/>
  <c r="V68" i="26"/>
  <c r="W68" i="26"/>
  <c r="X68" i="26"/>
  <c r="Y68" i="26"/>
  <c r="Z68" i="26"/>
  <c r="AA68" i="26"/>
  <c r="AB68" i="26"/>
  <c r="AC68" i="26"/>
  <c r="AD68" i="26"/>
  <c r="AE68" i="26"/>
  <c r="AF68" i="26"/>
  <c r="AG68" i="26"/>
  <c r="AH68" i="26"/>
  <c r="AI68" i="26"/>
  <c r="AJ68" i="26"/>
  <c r="C69" i="26"/>
  <c r="D69" i="26"/>
  <c r="E69" i="26"/>
  <c r="F69" i="26"/>
  <c r="G69" i="26"/>
  <c r="H69" i="26"/>
  <c r="I69" i="26"/>
  <c r="J69" i="26"/>
  <c r="K69" i="26"/>
  <c r="L69" i="26"/>
  <c r="M69" i="26"/>
  <c r="N69" i="26"/>
  <c r="O69" i="26"/>
  <c r="P69" i="26"/>
  <c r="Q69" i="26"/>
  <c r="R69" i="26"/>
  <c r="S69" i="26"/>
  <c r="T69" i="26"/>
  <c r="U69" i="26"/>
  <c r="V69" i="26"/>
  <c r="W69" i="26"/>
  <c r="X69" i="26"/>
  <c r="Y69" i="26"/>
  <c r="Z69" i="26"/>
  <c r="AA69" i="26"/>
  <c r="AB69" i="26"/>
  <c r="AC69" i="26"/>
  <c r="AD69" i="26"/>
  <c r="AE69" i="26"/>
  <c r="AF69" i="26"/>
  <c r="AG69" i="26"/>
  <c r="AH69" i="26"/>
  <c r="AI69" i="26"/>
  <c r="AJ69" i="26"/>
  <c r="C70" i="26"/>
  <c r="D70" i="26"/>
  <c r="E70" i="26"/>
  <c r="F70" i="26"/>
  <c r="G70" i="26"/>
  <c r="H70" i="26"/>
  <c r="I70" i="26"/>
  <c r="J70" i="26"/>
  <c r="K70" i="26"/>
  <c r="L70" i="26"/>
  <c r="M70" i="26"/>
  <c r="N70" i="26"/>
  <c r="O70" i="26"/>
  <c r="P70" i="26"/>
  <c r="Q70" i="26"/>
  <c r="R70" i="26"/>
  <c r="S70" i="26"/>
  <c r="T70" i="26"/>
  <c r="U70" i="26"/>
  <c r="V70" i="26"/>
  <c r="W70" i="26"/>
  <c r="X70" i="26"/>
  <c r="Y70" i="26"/>
  <c r="Z70" i="26"/>
  <c r="AA70" i="26"/>
  <c r="AB70" i="26"/>
  <c r="AC70" i="26"/>
  <c r="AD70" i="26"/>
  <c r="AE70" i="26"/>
  <c r="AF70" i="26"/>
  <c r="AG70" i="26"/>
  <c r="AH70" i="26"/>
  <c r="AI70" i="26"/>
  <c r="AJ70" i="26"/>
  <c r="C71" i="26"/>
  <c r="D71" i="26"/>
  <c r="E71" i="26"/>
  <c r="F71" i="26"/>
  <c r="G71" i="26"/>
  <c r="H71" i="26"/>
  <c r="I71" i="26"/>
  <c r="J71" i="26"/>
  <c r="K71" i="26"/>
  <c r="L71" i="26"/>
  <c r="M71" i="26"/>
  <c r="N71" i="26"/>
  <c r="O71" i="26"/>
  <c r="P71" i="26"/>
  <c r="Q71" i="26"/>
  <c r="R71" i="26"/>
  <c r="S71" i="26"/>
  <c r="T71" i="26"/>
  <c r="U71" i="26"/>
  <c r="V71" i="26"/>
  <c r="W71" i="26"/>
  <c r="X71" i="26"/>
  <c r="Y71" i="26"/>
  <c r="Z71" i="26"/>
  <c r="AA71" i="26"/>
  <c r="AB71" i="26"/>
  <c r="AC71" i="26"/>
  <c r="AD71" i="26"/>
  <c r="AE71" i="26"/>
  <c r="AF71" i="26"/>
  <c r="AG71" i="26"/>
  <c r="AH71" i="26"/>
  <c r="AI71" i="26"/>
  <c r="AJ71" i="26"/>
  <c r="C72" i="26"/>
  <c r="D72" i="26"/>
  <c r="E72" i="26"/>
  <c r="F72" i="26"/>
  <c r="G72" i="26"/>
  <c r="H72" i="26"/>
  <c r="I72" i="26"/>
  <c r="J72" i="26"/>
  <c r="K72" i="26"/>
  <c r="L72" i="26"/>
  <c r="M72" i="26"/>
  <c r="N72" i="26"/>
  <c r="O72" i="26"/>
  <c r="P72" i="26"/>
  <c r="Q72" i="26"/>
  <c r="R72" i="26"/>
  <c r="S72" i="26"/>
  <c r="T72" i="26"/>
  <c r="U72" i="26"/>
  <c r="V72" i="26"/>
  <c r="W72" i="26"/>
  <c r="X72" i="26"/>
  <c r="Y72" i="26"/>
  <c r="Z72" i="26"/>
  <c r="AA72" i="26"/>
  <c r="AB72" i="26"/>
  <c r="AC72" i="26"/>
  <c r="AD72" i="26"/>
  <c r="AE72" i="26"/>
  <c r="AF72" i="26"/>
  <c r="AG72" i="26"/>
  <c r="AH72" i="26"/>
  <c r="AI72" i="26"/>
  <c r="AJ72" i="26"/>
  <c r="C73" i="26"/>
  <c r="D73" i="26"/>
  <c r="E73" i="26"/>
  <c r="F73" i="26"/>
  <c r="G73" i="26"/>
  <c r="H73" i="26"/>
  <c r="I73" i="26"/>
  <c r="J73" i="26"/>
  <c r="K73" i="26"/>
  <c r="L73" i="26"/>
  <c r="M73" i="26"/>
  <c r="N73" i="26"/>
  <c r="O73" i="26"/>
  <c r="P73" i="26"/>
  <c r="Q73" i="26"/>
  <c r="R73" i="26"/>
  <c r="S73" i="26"/>
  <c r="T73" i="26"/>
  <c r="U73" i="26"/>
  <c r="V73" i="26"/>
  <c r="W73" i="26"/>
  <c r="X73" i="26"/>
  <c r="Y73" i="26"/>
  <c r="Z73" i="26"/>
  <c r="AA73" i="26"/>
  <c r="AB73" i="26"/>
  <c r="AC73" i="26"/>
  <c r="AD73" i="26"/>
  <c r="AE73" i="26"/>
  <c r="AF73" i="26"/>
  <c r="AG73" i="26"/>
  <c r="AH73" i="26"/>
  <c r="AI73" i="26"/>
  <c r="AJ73" i="26"/>
  <c r="C74" i="26"/>
  <c r="D74" i="26"/>
  <c r="E74" i="26"/>
  <c r="F74" i="26"/>
  <c r="G74" i="26"/>
  <c r="H74" i="26"/>
  <c r="I74" i="26"/>
  <c r="J74" i="26"/>
  <c r="K74" i="26"/>
  <c r="L74" i="26"/>
  <c r="M74" i="26"/>
  <c r="N74" i="26"/>
  <c r="O74" i="26"/>
  <c r="P74" i="26"/>
  <c r="Q74" i="26"/>
  <c r="R74" i="26"/>
  <c r="S74" i="26"/>
  <c r="T74" i="26"/>
  <c r="U74" i="26"/>
  <c r="V74" i="26"/>
  <c r="W74" i="26"/>
  <c r="X74" i="26"/>
  <c r="Y74" i="26"/>
  <c r="Z74" i="26"/>
  <c r="AA74" i="26"/>
  <c r="AB74" i="26"/>
  <c r="AC74" i="26"/>
  <c r="AD74" i="26"/>
  <c r="AE74" i="26"/>
  <c r="AF74" i="26"/>
  <c r="AG74" i="26"/>
  <c r="AH74" i="26"/>
  <c r="AI74" i="26"/>
  <c r="AJ74" i="26"/>
  <c r="C75" i="26"/>
  <c r="D75" i="26"/>
  <c r="E75" i="26"/>
  <c r="F75" i="26"/>
  <c r="G75" i="26"/>
  <c r="H75" i="26"/>
  <c r="I75" i="26"/>
  <c r="J75" i="26"/>
  <c r="K75" i="26"/>
  <c r="L75" i="26"/>
  <c r="M75" i="26"/>
  <c r="N75" i="26"/>
  <c r="O75" i="26"/>
  <c r="P75" i="26"/>
  <c r="Q75" i="26"/>
  <c r="R75" i="26"/>
  <c r="S75" i="26"/>
  <c r="T75" i="26"/>
  <c r="U75" i="26"/>
  <c r="V75" i="26"/>
  <c r="W75" i="26"/>
  <c r="X75" i="26"/>
  <c r="Y75" i="26"/>
  <c r="Z75" i="26"/>
  <c r="AA75" i="26"/>
  <c r="AB75" i="26"/>
  <c r="AC75" i="26"/>
  <c r="AD75" i="26"/>
  <c r="AE75" i="26"/>
  <c r="AF75" i="26"/>
  <c r="AG75" i="26"/>
  <c r="AH75" i="26"/>
  <c r="AI75" i="26"/>
  <c r="AJ75" i="26"/>
  <c r="C76" i="26"/>
  <c r="D76" i="26"/>
  <c r="E76" i="26"/>
  <c r="F76" i="26"/>
  <c r="G76" i="26"/>
  <c r="H76" i="26"/>
  <c r="I76" i="26"/>
  <c r="J76" i="26"/>
  <c r="K76" i="26"/>
  <c r="L76" i="26"/>
  <c r="M76" i="26"/>
  <c r="N76" i="26"/>
  <c r="O76" i="26"/>
  <c r="P76" i="26"/>
  <c r="Q76" i="26"/>
  <c r="R76" i="26"/>
  <c r="S76" i="26"/>
  <c r="T76" i="26"/>
  <c r="U76" i="26"/>
  <c r="V76" i="26"/>
  <c r="W76" i="26"/>
  <c r="X76" i="26"/>
  <c r="Y76" i="26"/>
  <c r="Z76" i="26"/>
  <c r="AA76" i="26"/>
  <c r="AB76" i="26"/>
  <c r="AC76" i="26"/>
  <c r="AD76" i="26"/>
  <c r="AE76" i="26"/>
  <c r="AF76" i="26"/>
  <c r="AG76" i="26"/>
  <c r="AH76" i="26"/>
  <c r="AI76" i="26"/>
  <c r="AJ76" i="26"/>
  <c r="C77" i="26"/>
  <c r="D77" i="26"/>
  <c r="E77" i="26"/>
  <c r="F77" i="26"/>
  <c r="G77" i="26"/>
  <c r="H77" i="26"/>
  <c r="I77" i="26"/>
  <c r="J77" i="26"/>
  <c r="K77" i="26"/>
  <c r="L77" i="26"/>
  <c r="M77" i="26"/>
  <c r="N77" i="26"/>
  <c r="O77" i="26"/>
  <c r="P77" i="26"/>
  <c r="Q77" i="26"/>
  <c r="R77" i="26"/>
  <c r="S77" i="26"/>
  <c r="T77" i="26"/>
  <c r="U77" i="26"/>
  <c r="V77" i="26"/>
  <c r="W77" i="26"/>
  <c r="X77" i="26"/>
  <c r="Y77" i="26"/>
  <c r="Z77" i="26"/>
  <c r="AA77" i="26"/>
  <c r="AB77" i="26"/>
  <c r="AC77" i="26"/>
  <c r="AD77" i="26"/>
  <c r="AE77" i="26"/>
  <c r="AF77" i="26"/>
  <c r="AG77" i="26"/>
  <c r="AH77" i="26"/>
  <c r="AI77" i="26"/>
  <c r="AJ77" i="26"/>
  <c r="C78" i="26"/>
  <c r="D78" i="26"/>
  <c r="E78" i="26"/>
  <c r="F78" i="26"/>
  <c r="G78" i="26"/>
  <c r="H78" i="26"/>
  <c r="I78" i="26"/>
  <c r="J78" i="26"/>
  <c r="K78" i="26"/>
  <c r="L78" i="26"/>
  <c r="M78" i="26"/>
  <c r="N78" i="26"/>
  <c r="O78" i="26"/>
  <c r="P78" i="26"/>
  <c r="Q78" i="26"/>
  <c r="R78" i="26"/>
  <c r="S78" i="26"/>
  <c r="T78" i="26"/>
  <c r="U78" i="26"/>
  <c r="V78" i="26"/>
  <c r="W78" i="26"/>
  <c r="X78" i="26"/>
  <c r="Y78" i="26"/>
  <c r="Z78" i="26"/>
  <c r="AA78" i="26"/>
  <c r="AB78" i="26"/>
  <c r="AC78" i="26"/>
  <c r="AD78" i="26"/>
  <c r="AE78" i="26"/>
  <c r="AF78" i="26"/>
  <c r="AG78" i="26"/>
  <c r="AH78" i="26"/>
  <c r="AI78" i="26"/>
  <c r="AJ78" i="26"/>
  <c r="C79" i="26"/>
  <c r="D79" i="26"/>
  <c r="E79" i="26"/>
  <c r="F79" i="26"/>
  <c r="G79" i="26"/>
  <c r="H79" i="26"/>
  <c r="I79" i="26"/>
  <c r="J79" i="26"/>
  <c r="K79" i="26"/>
  <c r="L79" i="26"/>
  <c r="M79" i="26"/>
  <c r="N79" i="26"/>
  <c r="O79" i="26"/>
  <c r="P79" i="26"/>
  <c r="Q79" i="26"/>
  <c r="R79" i="26"/>
  <c r="S79" i="26"/>
  <c r="T79" i="26"/>
  <c r="U79" i="26"/>
  <c r="V79" i="26"/>
  <c r="W79" i="26"/>
  <c r="X79" i="26"/>
  <c r="Y79" i="26"/>
  <c r="Z79" i="26"/>
  <c r="AA79" i="26"/>
  <c r="AB79" i="26"/>
  <c r="AC79" i="26"/>
  <c r="AD79" i="26"/>
  <c r="AE79" i="26"/>
  <c r="AF79" i="26"/>
  <c r="AG79" i="26"/>
  <c r="AH79" i="26"/>
  <c r="AI79" i="26"/>
  <c r="AJ79" i="26"/>
  <c r="C80" i="26"/>
  <c r="D80" i="26"/>
  <c r="E80" i="26"/>
  <c r="F80" i="26"/>
  <c r="G80" i="26"/>
  <c r="H80" i="26"/>
  <c r="I80" i="26"/>
  <c r="J80" i="26"/>
  <c r="K80" i="26"/>
  <c r="L80" i="26"/>
  <c r="M80" i="26"/>
  <c r="N80" i="26"/>
  <c r="O80" i="26"/>
  <c r="P80" i="26"/>
  <c r="Q80" i="26"/>
  <c r="R80" i="26"/>
  <c r="S80" i="26"/>
  <c r="T80" i="26"/>
  <c r="U80" i="26"/>
  <c r="V80" i="26"/>
  <c r="W80" i="26"/>
  <c r="X80" i="26"/>
  <c r="Y80" i="26"/>
  <c r="Z80" i="26"/>
  <c r="AA80" i="26"/>
  <c r="AB80" i="26"/>
  <c r="AC80" i="26"/>
  <c r="AD80" i="26"/>
  <c r="AE80" i="26"/>
  <c r="AF80" i="26"/>
  <c r="AG80" i="26"/>
  <c r="AH80" i="26"/>
  <c r="AI80" i="26"/>
  <c r="AJ80" i="26"/>
  <c r="C81" i="26"/>
  <c r="D81" i="26"/>
  <c r="E81" i="26"/>
  <c r="F81" i="26"/>
  <c r="G81" i="26"/>
  <c r="H81" i="26"/>
  <c r="I81" i="26"/>
  <c r="J81" i="26"/>
  <c r="K81" i="26"/>
  <c r="L81" i="26"/>
  <c r="M81" i="26"/>
  <c r="N81" i="26"/>
  <c r="O81" i="26"/>
  <c r="P81" i="26"/>
  <c r="Q81" i="26"/>
  <c r="R81" i="26"/>
  <c r="S81" i="26"/>
  <c r="T81" i="26"/>
  <c r="U81" i="26"/>
  <c r="V81" i="26"/>
  <c r="W81" i="26"/>
  <c r="X81" i="26"/>
  <c r="Y81" i="26"/>
  <c r="Z81" i="26"/>
  <c r="AA81" i="26"/>
  <c r="AB81" i="26"/>
  <c r="AC81" i="26"/>
  <c r="AD81" i="26"/>
  <c r="AE81" i="26"/>
  <c r="AF81" i="26"/>
  <c r="AG81" i="26"/>
  <c r="AH81" i="26"/>
  <c r="AI81" i="26"/>
  <c r="AJ81" i="26"/>
  <c r="C82" i="26"/>
  <c r="D82" i="26"/>
  <c r="E82" i="26"/>
  <c r="F82" i="26"/>
  <c r="G82" i="26"/>
  <c r="H82" i="26"/>
  <c r="I82" i="26"/>
  <c r="J82" i="26"/>
  <c r="K82" i="26"/>
  <c r="L82" i="26"/>
  <c r="M82" i="26"/>
  <c r="N82" i="26"/>
  <c r="O82" i="26"/>
  <c r="P82" i="26"/>
  <c r="Q82" i="26"/>
  <c r="R82" i="26"/>
  <c r="S82" i="26"/>
  <c r="T82" i="26"/>
  <c r="U82" i="26"/>
  <c r="V82" i="26"/>
  <c r="W82" i="26"/>
  <c r="X82" i="26"/>
  <c r="Y82" i="26"/>
  <c r="Z82" i="26"/>
  <c r="AA82" i="26"/>
  <c r="AB82" i="26"/>
  <c r="AC82" i="26"/>
  <c r="AD82" i="26"/>
  <c r="AE82" i="26"/>
  <c r="AF82" i="26"/>
  <c r="AG82" i="26"/>
  <c r="AH82" i="26"/>
  <c r="AI82" i="26"/>
  <c r="AJ82" i="26"/>
  <c r="C83" i="26"/>
  <c r="D83" i="26"/>
  <c r="E83" i="26"/>
  <c r="F83" i="26"/>
  <c r="G83" i="26"/>
  <c r="H83" i="26"/>
  <c r="I83" i="26"/>
  <c r="J83" i="26"/>
  <c r="K83" i="26"/>
  <c r="L83" i="26"/>
  <c r="M83" i="26"/>
  <c r="N83" i="26"/>
  <c r="O83" i="26"/>
  <c r="P83" i="26"/>
  <c r="Q83" i="26"/>
  <c r="R83" i="26"/>
  <c r="S83" i="26"/>
  <c r="T83" i="26"/>
  <c r="U83" i="26"/>
  <c r="V83" i="26"/>
  <c r="W83" i="26"/>
  <c r="X83" i="26"/>
  <c r="Y83" i="26"/>
  <c r="Z83" i="26"/>
  <c r="AA83" i="26"/>
  <c r="AB83" i="26"/>
  <c r="AC83" i="26"/>
  <c r="AD83" i="26"/>
  <c r="AE83" i="26"/>
  <c r="AF83" i="26"/>
  <c r="AG83" i="26"/>
  <c r="AH83" i="26"/>
  <c r="AI83" i="26"/>
  <c r="AJ83" i="26"/>
  <c r="C84" i="26"/>
  <c r="D84" i="26"/>
  <c r="E84" i="26"/>
  <c r="F84" i="26"/>
  <c r="G84" i="26"/>
  <c r="H84" i="26"/>
  <c r="I84" i="26"/>
  <c r="J84" i="26"/>
  <c r="K84" i="26"/>
  <c r="L84" i="26"/>
  <c r="M84" i="26"/>
  <c r="N84" i="26"/>
  <c r="O84" i="26"/>
  <c r="P84" i="26"/>
  <c r="Q84" i="26"/>
  <c r="R84" i="26"/>
  <c r="S84" i="26"/>
  <c r="T84" i="26"/>
  <c r="U84" i="26"/>
  <c r="V84" i="26"/>
  <c r="W84" i="26"/>
  <c r="X84" i="26"/>
  <c r="Y84" i="26"/>
  <c r="Z84" i="26"/>
  <c r="AA84" i="26"/>
  <c r="AB84" i="26"/>
  <c r="AC84" i="26"/>
  <c r="AD84" i="26"/>
  <c r="AE84" i="26"/>
  <c r="AF84" i="26"/>
  <c r="AG84" i="26"/>
  <c r="AH84" i="26"/>
  <c r="AI84" i="26"/>
  <c r="AJ84" i="26"/>
  <c r="C85" i="26"/>
  <c r="D85" i="26"/>
  <c r="E85" i="26"/>
  <c r="F85" i="26"/>
  <c r="G85" i="26"/>
  <c r="H85" i="26"/>
  <c r="I85" i="26"/>
  <c r="J85" i="26"/>
  <c r="K85" i="26"/>
  <c r="L85" i="26"/>
  <c r="M85" i="26"/>
  <c r="N85" i="26"/>
  <c r="O85" i="26"/>
  <c r="P85" i="26"/>
  <c r="Q85" i="26"/>
  <c r="R85" i="26"/>
  <c r="S85" i="26"/>
  <c r="T85" i="26"/>
  <c r="U85" i="26"/>
  <c r="V85" i="26"/>
  <c r="W85" i="26"/>
  <c r="X85" i="26"/>
  <c r="Y85" i="26"/>
  <c r="Z85" i="26"/>
  <c r="AA85" i="26"/>
  <c r="AB85" i="26"/>
  <c r="AC85" i="26"/>
  <c r="AD85" i="26"/>
  <c r="AE85" i="26"/>
  <c r="AF85" i="26"/>
  <c r="AG85" i="26"/>
  <c r="AH85" i="26"/>
  <c r="AI85" i="26"/>
  <c r="AJ85" i="26"/>
  <c r="C86" i="26"/>
  <c r="D86" i="26"/>
  <c r="E86" i="26"/>
  <c r="F86" i="26"/>
  <c r="G86" i="26"/>
  <c r="H86" i="26"/>
  <c r="I86" i="26"/>
  <c r="J86" i="26"/>
  <c r="K86" i="26"/>
  <c r="L86" i="26"/>
  <c r="M86" i="26"/>
  <c r="N86" i="26"/>
  <c r="O86" i="26"/>
  <c r="P86" i="26"/>
  <c r="Q86" i="26"/>
  <c r="R86" i="26"/>
  <c r="S86" i="26"/>
  <c r="T86" i="26"/>
  <c r="U86" i="26"/>
  <c r="V86" i="26"/>
  <c r="W86" i="26"/>
  <c r="X86" i="26"/>
  <c r="Y86" i="26"/>
  <c r="Z86" i="26"/>
  <c r="AA86" i="26"/>
  <c r="AB86" i="26"/>
  <c r="AC86" i="26"/>
  <c r="AD86" i="26"/>
  <c r="AE86" i="26"/>
  <c r="AF86" i="26"/>
  <c r="AG86" i="26"/>
  <c r="AH86" i="26"/>
  <c r="AI86" i="26"/>
  <c r="AJ86" i="26"/>
  <c r="C87" i="26"/>
  <c r="D87" i="26"/>
  <c r="E87" i="26"/>
  <c r="F87" i="26"/>
  <c r="G87" i="26"/>
  <c r="H87" i="26"/>
  <c r="I87" i="26"/>
  <c r="J87" i="26"/>
  <c r="K87" i="26"/>
  <c r="L87" i="26"/>
  <c r="M87" i="26"/>
  <c r="N87" i="26"/>
  <c r="O87" i="26"/>
  <c r="P87" i="26"/>
  <c r="Q87" i="26"/>
  <c r="R87" i="26"/>
  <c r="S87" i="26"/>
  <c r="T87" i="26"/>
  <c r="U87" i="26"/>
  <c r="V87" i="26"/>
  <c r="W87" i="26"/>
  <c r="X87" i="26"/>
  <c r="Y87" i="26"/>
  <c r="Z87" i="26"/>
  <c r="AA87" i="26"/>
  <c r="AB87" i="26"/>
  <c r="AC87" i="26"/>
  <c r="AD87" i="26"/>
  <c r="AE87" i="26"/>
  <c r="AF87" i="26"/>
  <c r="AG87" i="26"/>
  <c r="AH87" i="26"/>
  <c r="AI87" i="26"/>
  <c r="AJ87" i="26"/>
  <c r="C88" i="26"/>
  <c r="D88" i="26"/>
  <c r="E88" i="26"/>
  <c r="F88" i="26"/>
  <c r="G88" i="26"/>
  <c r="H88" i="26"/>
  <c r="I88" i="26"/>
  <c r="J88" i="26"/>
  <c r="K88" i="26"/>
  <c r="L88" i="26"/>
  <c r="M88" i="26"/>
  <c r="N88" i="26"/>
  <c r="O88" i="26"/>
  <c r="P88" i="26"/>
  <c r="Q88" i="26"/>
  <c r="R88" i="26"/>
  <c r="S88" i="26"/>
  <c r="T88" i="26"/>
  <c r="U88" i="26"/>
  <c r="V88" i="26"/>
  <c r="W88" i="26"/>
  <c r="X88" i="26"/>
  <c r="Y88" i="26"/>
  <c r="Z88" i="26"/>
  <c r="AA88" i="26"/>
  <c r="AB88" i="26"/>
  <c r="AC88" i="26"/>
  <c r="AD88" i="26"/>
  <c r="AE88" i="26"/>
  <c r="AF88" i="26"/>
  <c r="AG88" i="26"/>
  <c r="AH88" i="26"/>
  <c r="AI88" i="26"/>
  <c r="AJ88" i="26"/>
  <c r="C89" i="26"/>
  <c r="D89" i="26"/>
  <c r="E89" i="26"/>
  <c r="F89" i="26"/>
  <c r="G89" i="26"/>
  <c r="H89" i="26"/>
  <c r="I89" i="26"/>
  <c r="J89" i="26"/>
  <c r="K89" i="26"/>
  <c r="L89" i="26"/>
  <c r="M89" i="26"/>
  <c r="N89" i="26"/>
  <c r="O89" i="26"/>
  <c r="P89" i="26"/>
  <c r="Q89" i="26"/>
  <c r="R89" i="26"/>
  <c r="S89" i="26"/>
  <c r="T89" i="26"/>
  <c r="U89" i="26"/>
  <c r="V89" i="26"/>
  <c r="W89" i="26"/>
  <c r="X89" i="26"/>
  <c r="Y89" i="26"/>
  <c r="Z89" i="26"/>
  <c r="AA89" i="26"/>
  <c r="AB89" i="26"/>
  <c r="AC89" i="26"/>
  <c r="AD89" i="26"/>
  <c r="AE89" i="26"/>
  <c r="AF89" i="26"/>
  <c r="AG89" i="26"/>
  <c r="AH89" i="26"/>
  <c r="AI89" i="26"/>
  <c r="AJ89" i="26"/>
  <c r="C90" i="26"/>
  <c r="D90" i="26"/>
  <c r="E90" i="26"/>
  <c r="F90" i="26"/>
  <c r="G90" i="26"/>
  <c r="H90" i="26"/>
  <c r="I90" i="26"/>
  <c r="J90" i="26"/>
  <c r="K90" i="26"/>
  <c r="L90" i="26"/>
  <c r="M90" i="26"/>
  <c r="N90" i="26"/>
  <c r="O90" i="26"/>
  <c r="P90" i="26"/>
  <c r="Q90" i="26"/>
  <c r="R90" i="26"/>
  <c r="S90" i="26"/>
  <c r="T90" i="26"/>
  <c r="U90" i="26"/>
  <c r="V90" i="26"/>
  <c r="W90" i="26"/>
  <c r="X90" i="26"/>
  <c r="Y90" i="26"/>
  <c r="Z90" i="26"/>
  <c r="AA90" i="26"/>
  <c r="AB90" i="26"/>
  <c r="AC90" i="26"/>
  <c r="AD90" i="26"/>
  <c r="AE90" i="26"/>
  <c r="AF90" i="26"/>
  <c r="AG90" i="26"/>
  <c r="AH90" i="26"/>
  <c r="AI90" i="26"/>
  <c r="AJ90" i="26"/>
  <c r="C91" i="26"/>
  <c r="D91" i="26"/>
  <c r="E91" i="26"/>
  <c r="F91" i="26"/>
  <c r="G91" i="26"/>
  <c r="H91" i="26"/>
  <c r="I91" i="26"/>
  <c r="J91" i="26"/>
  <c r="K91" i="26"/>
  <c r="L91" i="26"/>
  <c r="M91" i="26"/>
  <c r="N91" i="26"/>
  <c r="O91" i="26"/>
  <c r="P91" i="26"/>
  <c r="Q91" i="26"/>
  <c r="R91" i="26"/>
  <c r="S91" i="26"/>
  <c r="T91" i="26"/>
  <c r="U91" i="26"/>
  <c r="V91" i="26"/>
  <c r="W91" i="26"/>
  <c r="X91" i="26"/>
  <c r="Y91" i="26"/>
  <c r="Z91" i="26"/>
  <c r="AA91" i="26"/>
  <c r="AB91" i="26"/>
  <c r="AC91" i="26"/>
  <c r="AD91" i="26"/>
  <c r="AE91" i="26"/>
  <c r="AF91" i="26"/>
  <c r="AG91" i="26"/>
  <c r="AH91" i="26"/>
  <c r="AI91" i="26"/>
  <c r="AJ91" i="26"/>
  <c r="C92" i="26"/>
  <c r="D92" i="26"/>
  <c r="E92" i="26"/>
  <c r="F92" i="26"/>
  <c r="G92" i="26"/>
  <c r="H92" i="26"/>
  <c r="I92" i="26"/>
  <c r="J92" i="26"/>
  <c r="K92" i="26"/>
  <c r="L92" i="26"/>
  <c r="M92" i="26"/>
  <c r="N92" i="26"/>
  <c r="O92" i="26"/>
  <c r="P92" i="26"/>
  <c r="Q92" i="26"/>
  <c r="R92" i="26"/>
  <c r="S92" i="26"/>
  <c r="T92" i="26"/>
  <c r="U92" i="26"/>
  <c r="V92" i="26"/>
  <c r="W92" i="26"/>
  <c r="X92" i="26"/>
  <c r="Y92" i="26"/>
  <c r="Z92" i="26"/>
  <c r="AA92" i="26"/>
  <c r="AB92" i="26"/>
  <c r="AC92" i="26"/>
  <c r="AD92" i="26"/>
  <c r="AE92" i="26"/>
  <c r="AF92" i="26"/>
  <c r="AG92" i="26"/>
  <c r="AH92" i="26"/>
  <c r="AI92" i="26"/>
  <c r="AJ92" i="26"/>
  <c r="C93" i="26"/>
  <c r="D93" i="26"/>
  <c r="E93" i="26"/>
  <c r="F93" i="26"/>
  <c r="G93" i="26"/>
  <c r="H93" i="26"/>
  <c r="I93" i="26"/>
  <c r="J93" i="26"/>
  <c r="K93" i="26"/>
  <c r="L93" i="26"/>
  <c r="M93" i="26"/>
  <c r="N93" i="26"/>
  <c r="O93" i="26"/>
  <c r="P93" i="26"/>
  <c r="Q93" i="26"/>
  <c r="R93" i="26"/>
  <c r="S93" i="26"/>
  <c r="T93" i="26"/>
  <c r="U93" i="26"/>
  <c r="V93" i="26"/>
  <c r="W93" i="26"/>
  <c r="X93" i="26"/>
  <c r="Y93" i="26"/>
  <c r="Z93" i="26"/>
  <c r="AA93" i="26"/>
  <c r="AB93" i="26"/>
  <c r="AC93" i="26"/>
  <c r="AD93" i="26"/>
  <c r="AE93" i="26"/>
  <c r="AF93" i="26"/>
  <c r="AG93" i="26"/>
  <c r="AH93" i="26"/>
  <c r="AI93" i="26"/>
  <c r="AJ93" i="26"/>
  <c r="C94" i="26"/>
  <c r="D94" i="26"/>
  <c r="E94" i="26"/>
  <c r="F94" i="26"/>
  <c r="G94" i="26"/>
  <c r="H94" i="26"/>
  <c r="I94" i="26"/>
  <c r="J94" i="26"/>
  <c r="K94" i="26"/>
  <c r="L94" i="26"/>
  <c r="M94" i="26"/>
  <c r="N94" i="26"/>
  <c r="O94" i="26"/>
  <c r="P94" i="26"/>
  <c r="Q94" i="26"/>
  <c r="R94" i="26"/>
  <c r="S94" i="26"/>
  <c r="T94" i="26"/>
  <c r="U94" i="26"/>
  <c r="V94" i="26"/>
  <c r="W94" i="26"/>
  <c r="X94" i="26"/>
  <c r="Y94" i="26"/>
  <c r="Z94" i="26"/>
  <c r="AA94" i="26"/>
  <c r="AB94" i="26"/>
  <c r="AC94" i="26"/>
  <c r="AD94" i="26"/>
  <c r="AE94" i="26"/>
  <c r="AF94" i="26"/>
  <c r="AG94" i="26"/>
  <c r="AH94" i="26"/>
  <c r="AI94" i="26"/>
  <c r="AJ94" i="26"/>
  <c r="C95" i="26"/>
  <c r="D95" i="26"/>
  <c r="E95" i="26"/>
  <c r="F95" i="26"/>
  <c r="G95" i="26"/>
  <c r="H95" i="26"/>
  <c r="I95" i="26"/>
  <c r="J95" i="26"/>
  <c r="K95" i="26"/>
  <c r="L95" i="26"/>
  <c r="M95" i="26"/>
  <c r="N95" i="26"/>
  <c r="O95" i="26"/>
  <c r="P95" i="26"/>
  <c r="Q95" i="26"/>
  <c r="R95" i="26"/>
  <c r="S95" i="26"/>
  <c r="T95" i="26"/>
  <c r="U95" i="26"/>
  <c r="V95" i="26"/>
  <c r="W95" i="26"/>
  <c r="X95" i="26"/>
  <c r="Y95" i="26"/>
  <c r="Z95" i="26"/>
  <c r="AA95" i="26"/>
  <c r="AB95" i="26"/>
  <c r="AC95" i="26"/>
  <c r="AD95" i="26"/>
  <c r="AE95" i="26"/>
  <c r="AF95" i="26"/>
  <c r="AG95" i="26"/>
  <c r="AH95" i="26"/>
  <c r="AI95" i="26"/>
  <c r="AJ95" i="26"/>
  <c r="C96" i="26"/>
  <c r="D96" i="26"/>
  <c r="E96" i="26"/>
  <c r="F96" i="26"/>
  <c r="G96" i="26"/>
  <c r="H96" i="26"/>
  <c r="I96" i="26"/>
  <c r="J96" i="26"/>
  <c r="K96" i="26"/>
  <c r="L96" i="26"/>
  <c r="M96" i="26"/>
  <c r="N96" i="26"/>
  <c r="O96" i="26"/>
  <c r="P96" i="26"/>
  <c r="Q96" i="26"/>
  <c r="R96" i="26"/>
  <c r="S96" i="26"/>
  <c r="T96" i="26"/>
  <c r="U96" i="26"/>
  <c r="V96" i="26"/>
  <c r="W96" i="26"/>
  <c r="X96" i="26"/>
  <c r="Y96" i="26"/>
  <c r="Z96" i="26"/>
  <c r="AA96" i="26"/>
  <c r="AB96" i="26"/>
  <c r="AC96" i="26"/>
  <c r="AD96" i="26"/>
  <c r="AE96" i="26"/>
  <c r="AF96" i="26"/>
  <c r="AG96" i="26"/>
  <c r="AH96" i="26"/>
  <c r="AI96" i="26"/>
  <c r="AJ96" i="26"/>
  <c r="C97" i="26"/>
  <c r="D97" i="26"/>
  <c r="E97" i="26"/>
  <c r="F97" i="26"/>
  <c r="G97" i="26"/>
  <c r="H97" i="26"/>
  <c r="I97" i="26"/>
  <c r="J97" i="26"/>
  <c r="K97" i="26"/>
  <c r="L97" i="26"/>
  <c r="M97" i="26"/>
  <c r="N97" i="26"/>
  <c r="O97" i="26"/>
  <c r="P97" i="26"/>
  <c r="Q97" i="26"/>
  <c r="R97" i="26"/>
  <c r="S97" i="26"/>
  <c r="T97" i="26"/>
  <c r="U97" i="26"/>
  <c r="V97" i="26"/>
  <c r="W97" i="26"/>
  <c r="X97" i="26"/>
  <c r="Y97" i="26"/>
  <c r="Z97" i="26"/>
  <c r="AA97" i="26"/>
  <c r="AB97" i="26"/>
  <c r="AC97" i="26"/>
  <c r="AD97" i="26"/>
  <c r="AE97" i="26"/>
  <c r="AF97" i="26"/>
  <c r="AG97" i="26"/>
  <c r="AH97" i="26"/>
  <c r="AI97" i="26"/>
  <c r="AJ97" i="26"/>
  <c r="C98" i="26"/>
  <c r="D98" i="26"/>
  <c r="E98" i="26"/>
  <c r="F98" i="26"/>
  <c r="G98" i="26"/>
  <c r="H98" i="26"/>
  <c r="I98" i="26"/>
  <c r="J98" i="26"/>
  <c r="K98" i="26"/>
  <c r="L98" i="26"/>
  <c r="M98" i="26"/>
  <c r="N98" i="26"/>
  <c r="O98" i="26"/>
  <c r="P98" i="26"/>
  <c r="Q98" i="26"/>
  <c r="R98" i="26"/>
  <c r="S98" i="26"/>
  <c r="T98" i="26"/>
  <c r="U98" i="26"/>
  <c r="V98" i="26"/>
  <c r="W98" i="26"/>
  <c r="X98" i="26"/>
  <c r="Y98" i="26"/>
  <c r="Z98" i="26"/>
  <c r="AA98" i="26"/>
  <c r="AB98" i="26"/>
  <c r="AC98" i="26"/>
  <c r="AD98" i="26"/>
  <c r="AE98" i="26"/>
  <c r="AF98" i="26"/>
  <c r="AG98" i="26"/>
  <c r="AH98" i="26"/>
  <c r="AI98" i="26"/>
  <c r="AJ98" i="26"/>
  <c r="C99" i="26"/>
  <c r="D99" i="26"/>
  <c r="E99" i="26"/>
  <c r="F99" i="26"/>
  <c r="G99" i="26"/>
  <c r="H99" i="26"/>
  <c r="I99" i="26"/>
  <c r="J99" i="26"/>
  <c r="K99" i="26"/>
  <c r="L99" i="26"/>
  <c r="M99" i="26"/>
  <c r="N99" i="26"/>
  <c r="O99" i="26"/>
  <c r="P99" i="26"/>
  <c r="Q99" i="26"/>
  <c r="R99" i="26"/>
  <c r="S99" i="26"/>
  <c r="T99" i="26"/>
  <c r="U99" i="26"/>
  <c r="V99" i="26"/>
  <c r="W99" i="26"/>
  <c r="X99" i="26"/>
  <c r="Y99" i="26"/>
  <c r="Z99" i="26"/>
  <c r="AA99" i="26"/>
  <c r="AB99" i="26"/>
  <c r="AC99" i="26"/>
  <c r="AD99" i="26"/>
  <c r="AE99" i="26"/>
  <c r="AF99" i="26"/>
  <c r="AG99" i="26"/>
  <c r="AH99" i="26"/>
  <c r="AI99" i="26"/>
  <c r="AJ99" i="26"/>
  <c r="C100" i="26"/>
  <c r="D100" i="26"/>
  <c r="E100" i="26"/>
  <c r="F100" i="26"/>
  <c r="G100" i="26"/>
  <c r="H100" i="26"/>
  <c r="I100" i="26"/>
  <c r="J100" i="26"/>
  <c r="K100" i="26"/>
  <c r="L100" i="26"/>
  <c r="M100" i="26"/>
  <c r="N100" i="26"/>
  <c r="O100" i="26"/>
  <c r="P100" i="26"/>
  <c r="Q100" i="26"/>
  <c r="R100" i="26"/>
  <c r="S100" i="26"/>
  <c r="T100" i="26"/>
  <c r="U100" i="26"/>
  <c r="V100" i="26"/>
  <c r="W100" i="26"/>
  <c r="X100" i="26"/>
  <c r="Y100" i="26"/>
  <c r="Z100" i="26"/>
  <c r="AA100" i="26"/>
  <c r="AB100" i="26"/>
  <c r="AC100" i="26"/>
  <c r="AD100" i="26"/>
  <c r="AE100" i="26"/>
  <c r="AF100" i="26"/>
  <c r="AG100" i="26"/>
  <c r="AH100" i="26"/>
  <c r="AI100" i="26"/>
  <c r="AJ100" i="26"/>
  <c r="C101" i="26"/>
  <c r="D101" i="26"/>
  <c r="E101" i="26"/>
  <c r="F101" i="26"/>
  <c r="G101" i="26"/>
  <c r="H101" i="26"/>
  <c r="I101" i="26"/>
  <c r="J101" i="26"/>
  <c r="K101" i="26"/>
  <c r="L101" i="26"/>
  <c r="M101" i="26"/>
  <c r="N101" i="26"/>
  <c r="O101" i="26"/>
  <c r="P101" i="26"/>
  <c r="Q101" i="26"/>
  <c r="R101" i="26"/>
  <c r="S101" i="26"/>
  <c r="T101" i="26"/>
  <c r="U101" i="26"/>
  <c r="V101" i="26"/>
  <c r="W101" i="26"/>
  <c r="X101" i="26"/>
  <c r="Y101" i="26"/>
  <c r="Z101" i="26"/>
  <c r="AA101" i="26"/>
  <c r="AB101" i="26"/>
  <c r="AC101" i="26"/>
  <c r="AD101" i="26"/>
  <c r="AE101" i="26"/>
  <c r="AF101" i="26"/>
  <c r="AG101" i="26"/>
  <c r="AH101" i="26"/>
  <c r="AI101" i="26"/>
  <c r="AJ101" i="26"/>
  <c r="C102" i="26"/>
  <c r="D102" i="26"/>
  <c r="E102" i="26"/>
  <c r="F102" i="26"/>
  <c r="G102" i="26"/>
  <c r="H102" i="26"/>
  <c r="I102" i="26"/>
  <c r="J102" i="26"/>
  <c r="K102" i="26"/>
  <c r="L102" i="26"/>
  <c r="M102" i="26"/>
  <c r="N102" i="26"/>
  <c r="O102" i="26"/>
  <c r="P102" i="26"/>
  <c r="Q102" i="26"/>
  <c r="R102" i="26"/>
  <c r="S102" i="26"/>
  <c r="T102" i="26"/>
  <c r="U102" i="26"/>
  <c r="V102" i="26"/>
  <c r="W102" i="26"/>
  <c r="X102" i="26"/>
  <c r="Y102" i="26"/>
  <c r="Z102" i="26"/>
  <c r="AA102" i="26"/>
  <c r="AB102" i="26"/>
  <c r="AC102" i="26"/>
  <c r="AD102" i="26"/>
  <c r="AE102" i="26"/>
  <c r="AF102" i="26"/>
  <c r="AG102" i="26"/>
  <c r="AH102" i="26"/>
  <c r="AI102" i="26"/>
  <c r="AJ102" i="26"/>
  <c r="C103" i="26"/>
  <c r="D103" i="26"/>
  <c r="E103" i="26"/>
  <c r="F103" i="26"/>
  <c r="G103" i="26"/>
  <c r="H103" i="26"/>
  <c r="I103" i="26"/>
  <c r="J103" i="26"/>
  <c r="K103" i="26"/>
  <c r="L103" i="26"/>
  <c r="M103" i="26"/>
  <c r="N103" i="26"/>
  <c r="O103" i="26"/>
  <c r="P103" i="26"/>
  <c r="Q103" i="26"/>
  <c r="R103" i="26"/>
  <c r="S103" i="26"/>
  <c r="T103" i="26"/>
  <c r="U103" i="26"/>
  <c r="V103" i="26"/>
  <c r="W103" i="26"/>
  <c r="X103" i="26"/>
  <c r="Y103" i="26"/>
  <c r="Z103" i="26"/>
  <c r="AA103" i="26"/>
  <c r="AB103" i="26"/>
  <c r="AC103" i="26"/>
  <c r="AD103" i="26"/>
  <c r="AE103" i="26"/>
  <c r="AF103" i="26"/>
  <c r="AG103" i="26"/>
  <c r="AH103" i="26"/>
  <c r="AI103" i="26"/>
  <c r="AJ103" i="26"/>
  <c r="C104" i="26"/>
  <c r="D104" i="26"/>
  <c r="E104" i="26"/>
  <c r="F104" i="26"/>
  <c r="G104" i="26"/>
  <c r="H104" i="26"/>
  <c r="I104" i="26"/>
  <c r="J104" i="26"/>
  <c r="K104" i="26"/>
  <c r="L104" i="26"/>
  <c r="M104" i="26"/>
  <c r="N104" i="26"/>
  <c r="O104" i="26"/>
  <c r="P104" i="26"/>
  <c r="Q104" i="26"/>
  <c r="R104" i="26"/>
  <c r="S104" i="26"/>
  <c r="T104" i="26"/>
  <c r="U104" i="26"/>
  <c r="V104" i="26"/>
  <c r="W104" i="26"/>
  <c r="X104" i="26"/>
  <c r="Y104" i="26"/>
  <c r="Z104" i="26"/>
  <c r="AA104" i="26"/>
  <c r="AB104" i="26"/>
  <c r="AC104" i="26"/>
  <c r="AD104" i="26"/>
  <c r="AE104" i="26"/>
  <c r="AF104" i="26"/>
  <c r="AG104" i="26"/>
  <c r="AH104" i="26"/>
  <c r="AI104" i="26"/>
  <c r="AJ104" i="26"/>
  <c r="C105" i="26"/>
  <c r="D105" i="26"/>
  <c r="E105" i="26"/>
  <c r="F105" i="26"/>
  <c r="G105" i="26"/>
  <c r="H105" i="26"/>
  <c r="I105" i="26"/>
  <c r="J105" i="26"/>
  <c r="K105" i="26"/>
  <c r="L105" i="26"/>
  <c r="M105" i="26"/>
  <c r="N105" i="26"/>
  <c r="O105" i="26"/>
  <c r="P105" i="26"/>
  <c r="Q105" i="26"/>
  <c r="R105" i="26"/>
  <c r="S105" i="26"/>
  <c r="T105" i="26"/>
  <c r="U105" i="26"/>
  <c r="V105" i="26"/>
  <c r="W105" i="26"/>
  <c r="X105" i="26"/>
  <c r="Y105" i="26"/>
  <c r="Z105" i="26"/>
  <c r="AA105" i="26"/>
  <c r="AB105" i="26"/>
  <c r="AC105" i="26"/>
  <c r="AD105" i="26"/>
  <c r="AE105" i="26"/>
  <c r="AF105" i="26"/>
  <c r="AG105" i="26"/>
  <c r="AH105" i="26"/>
  <c r="AI105" i="26"/>
  <c r="AJ105" i="26"/>
  <c r="C106" i="26"/>
  <c r="D106" i="26"/>
  <c r="E106" i="26"/>
  <c r="F106" i="26"/>
  <c r="G106" i="26"/>
  <c r="H106" i="26"/>
  <c r="I106" i="26"/>
  <c r="J106" i="26"/>
  <c r="K106" i="26"/>
  <c r="L106" i="26"/>
  <c r="M106" i="26"/>
  <c r="N106" i="26"/>
  <c r="O106" i="26"/>
  <c r="P106" i="26"/>
  <c r="Q106" i="26"/>
  <c r="R106" i="26"/>
  <c r="S106" i="26"/>
  <c r="T106" i="26"/>
  <c r="U106" i="26"/>
  <c r="V106" i="26"/>
  <c r="W106" i="26"/>
  <c r="X106" i="26"/>
  <c r="Y106" i="26"/>
  <c r="Z106" i="26"/>
  <c r="AA106" i="26"/>
  <c r="AB106" i="26"/>
  <c r="AC106" i="26"/>
  <c r="AD106" i="26"/>
  <c r="AE106" i="26"/>
  <c r="AF106" i="26"/>
  <c r="AG106" i="26"/>
  <c r="AH106" i="26"/>
  <c r="AI106" i="26"/>
  <c r="AJ106" i="26"/>
  <c r="C107" i="26"/>
  <c r="D107" i="26"/>
  <c r="E107" i="26"/>
  <c r="F107" i="26"/>
  <c r="G107" i="26"/>
  <c r="H107" i="26"/>
  <c r="I107" i="26"/>
  <c r="J107" i="26"/>
  <c r="K107" i="26"/>
  <c r="L107" i="26"/>
  <c r="M107" i="26"/>
  <c r="N107" i="26"/>
  <c r="O107" i="26"/>
  <c r="P107" i="26"/>
  <c r="Q107" i="26"/>
  <c r="R107" i="26"/>
  <c r="S107" i="26"/>
  <c r="T107" i="26"/>
  <c r="U107" i="26"/>
  <c r="V107" i="26"/>
  <c r="W107" i="26"/>
  <c r="X107" i="26"/>
  <c r="Y107" i="26"/>
  <c r="Z107" i="26"/>
  <c r="AA107" i="26"/>
  <c r="AB107" i="26"/>
  <c r="AC107" i="26"/>
  <c r="AD107" i="26"/>
  <c r="AE107" i="26"/>
  <c r="AF107" i="26"/>
  <c r="AG107" i="26"/>
  <c r="AH107" i="26"/>
  <c r="AI107" i="26"/>
  <c r="AJ107" i="26"/>
  <c r="C108" i="26"/>
  <c r="D108" i="26"/>
  <c r="E108" i="26"/>
  <c r="F108" i="26"/>
  <c r="G108" i="26"/>
  <c r="H108" i="26"/>
  <c r="I108" i="26"/>
  <c r="J108" i="26"/>
  <c r="K108" i="26"/>
  <c r="L108" i="26"/>
  <c r="M108" i="26"/>
  <c r="N108" i="26"/>
  <c r="O108" i="26"/>
  <c r="P108" i="26"/>
  <c r="Q108" i="26"/>
  <c r="R108" i="26"/>
  <c r="S108" i="26"/>
  <c r="T108" i="26"/>
  <c r="U108" i="26"/>
  <c r="V108" i="26"/>
  <c r="W108" i="26"/>
  <c r="X108" i="26"/>
  <c r="Y108" i="26"/>
  <c r="Z108" i="26"/>
  <c r="AA108" i="26"/>
  <c r="AB108" i="26"/>
  <c r="AC108" i="26"/>
  <c r="AD108" i="26"/>
  <c r="AE108" i="26"/>
  <c r="AF108" i="26"/>
  <c r="AG108" i="26"/>
  <c r="AH108" i="26"/>
  <c r="AI108" i="26"/>
  <c r="AJ108" i="26"/>
  <c r="C109" i="26"/>
  <c r="D109" i="26"/>
  <c r="E109" i="26"/>
  <c r="F109" i="26"/>
  <c r="G109" i="26"/>
  <c r="H109" i="26"/>
  <c r="I109" i="26"/>
  <c r="J109" i="26"/>
  <c r="K109" i="26"/>
  <c r="L109" i="26"/>
  <c r="M109" i="26"/>
  <c r="N109" i="26"/>
  <c r="O109" i="26"/>
  <c r="P109" i="26"/>
  <c r="Q109" i="26"/>
  <c r="R109" i="26"/>
  <c r="S109" i="26"/>
  <c r="T109" i="26"/>
  <c r="U109" i="26"/>
  <c r="V109" i="26"/>
  <c r="W109" i="26"/>
  <c r="X109" i="26"/>
  <c r="Y109" i="26"/>
  <c r="Z109" i="26"/>
  <c r="AA109" i="26"/>
  <c r="AB109" i="26"/>
  <c r="AC109" i="26"/>
  <c r="AD109" i="26"/>
  <c r="AE109" i="26"/>
  <c r="AF109" i="26"/>
  <c r="AG109" i="26"/>
  <c r="AH109" i="26"/>
  <c r="AI109" i="26"/>
  <c r="AJ109" i="26"/>
  <c r="C110" i="26"/>
  <c r="D110" i="26"/>
  <c r="E110" i="26"/>
  <c r="F110" i="26"/>
  <c r="G110" i="26"/>
  <c r="H110" i="26"/>
  <c r="I110" i="26"/>
  <c r="J110" i="26"/>
  <c r="K110" i="26"/>
  <c r="L110" i="26"/>
  <c r="M110" i="26"/>
  <c r="N110" i="26"/>
  <c r="O110" i="26"/>
  <c r="P110" i="26"/>
  <c r="Q110" i="26"/>
  <c r="R110" i="26"/>
  <c r="S110" i="26"/>
  <c r="T110" i="26"/>
  <c r="U110" i="26"/>
  <c r="V110" i="26"/>
  <c r="W110" i="26"/>
  <c r="X110" i="26"/>
  <c r="Y110" i="26"/>
  <c r="Z110" i="26"/>
  <c r="AA110" i="26"/>
  <c r="AB110" i="26"/>
  <c r="AC110" i="26"/>
  <c r="AD110" i="26"/>
  <c r="AE110" i="26"/>
  <c r="AF110" i="26"/>
  <c r="AG110" i="26"/>
  <c r="AH110" i="26"/>
  <c r="AI110" i="26"/>
  <c r="AJ110" i="26"/>
  <c r="C111" i="26"/>
  <c r="D111" i="26"/>
  <c r="E111" i="26"/>
  <c r="F111" i="26"/>
  <c r="G111" i="26"/>
  <c r="H111" i="26"/>
  <c r="I111" i="26"/>
  <c r="J111" i="26"/>
  <c r="K111" i="26"/>
  <c r="L111" i="26"/>
  <c r="M111" i="26"/>
  <c r="N111" i="26"/>
  <c r="O111" i="26"/>
  <c r="P111" i="26"/>
  <c r="Q111" i="26"/>
  <c r="R111" i="26"/>
  <c r="S111" i="26"/>
  <c r="T111" i="26"/>
  <c r="U111" i="26"/>
  <c r="V111" i="26"/>
  <c r="W111" i="26"/>
  <c r="X111" i="26"/>
  <c r="Y111" i="26"/>
  <c r="Z111" i="26"/>
  <c r="AA111" i="26"/>
  <c r="AB111" i="26"/>
  <c r="AC111" i="26"/>
  <c r="AD111" i="26"/>
  <c r="AE111" i="26"/>
  <c r="AF111" i="26"/>
  <c r="AG111" i="26"/>
  <c r="AH111" i="26"/>
  <c r="AI111" i="26"/>
  <c r="AJ111" i="26"/>
  <c r="C112" i="26"/>
  <c r="D112" i="26"/>
  <c r="E112" i="26"/>
  <c r="F112" i="26"/>
  <c r="G112" i="26"/>
  <c r="H112" i="26"/>
  <c r="I112" i="26"/>
  <c r="J112" i="26"/>
  <c r="K112" i="26"/>
  <c r="L112" i="26"/>
  <c r="M112" i="26"/>
  <c r="N112" i="26"/>
  <c r="O112" i="26"/>
  <c r="P112" i="26"/>
  <c r="Q112" i="26"/>
  <c r="R112" i="26"/>
  <c r="S112" i="26"/>
  <c r="T112" i="26"/>
  <c r="U112" i="26"/>
  <c r="V112" i="26"/>
  <c r="W112" i="26"/>
  <c r="X112" i="26"/>
  <c r="Y112" i="26"/>
  <c r="Z112" i="26"/>
  <c r="AA112" i="26"/>
  <c r="AB112" i="26"/>
  <c r="AC112" i="26"/>
  <c r="AD112" i="26"/>
  <c r="AE112" i="26"/>
  <c r="AF112" i="26"/>
  <c r="AG112" i="26"/>
  <c r="AH112" i="26"/>
  <c r="AI112" i="26"/>
  <c r="AJ112" i="26"/>
  <c r="C113" i="26"/>
  <c r="D113" i="26"/>
  <c r="E113" i="26"/>
  <c r="F113" i="26"/>
  <c r="G113" i="26"/>
  <c r="H113" i="26"/>
  <c r="I113" i="26"/>
  <c r="J113" i="26"/>
  <c r="K113" i="26"/>
  <c r="L113" i="26"/>
  <c r="M113" i="26"/>
  <c r="N113" i="26"/>
  <c r="O113" i="26"/>
  <c r="P113" i="26"/>
  <c r="Q113" i="26"/>
  <c r="R113" i="26"/>
  <c r="S113" i="26"/>
  <c r="T113" i="26"/>
  <c r="U113" i="26"/>
  <c r="V113" i="26"/>
  <c r="W113" i="26"/>
  <c r="X113" i="26"/>
  <c r="Y113" i="26"/>
  <c r="Z113" i="26"/>
  <c r="AA113" i="26"/>
  <c r="AB113" i="26"/>
  <c r="AC113" i="26"/>
  <c r="AD113" i="26"/>
  <c r="AE113" i="26"/>
  <c r="AF113" i="26"/>
  <c r="AG113" i="26"/>
  <c r="AH113" i="26"/>
  <c r="AI113" i="26"/>
  <c r="AJ113" i="26"/>
  <c r="C114" i="26"/>
  <c r="D114" i="26"/>
  <c r="E114" i="26"/>
  <c r="F114" i="26"/>
  <c r="G114" i="26"/>
  <c r="H114" i="26"/>
  <c r="I114" i="26"/>
  <c r="J114" i="26"/>
  <c r="K114" i="26"/>
  <c r="L114" i="26"/>
  <c r="M114" i="26"/>
  <c r="N114" i="26"/>
  <c r="O114" i="26"/>
  <c r="P114" i="26"/>
  <c r="Q114" i="26"/>
  <c r="R114" i="26"/>
  <c r="S114" i="26"/>
  <c r="T114" i="26"/>
  <c r="U114" i="26"/>
  <c r="V114" i="26"/>
  <c r="W114" i="26"/>
  <c r="X114" i="26"/>
  <c r="Y114" i="26"/>
  <c r="Z114" i="26"/>
  <c r="AA114" i="26"/>
  <c r="AB114" i="26"/>
  <c r="AC114" i="26"/>
  <c r="AD114" i="26"/>
  <c r="AE114" i="26"/>
  <c r="AF114" i="26"/>
  <c r="AG114" i="26"/>
  <c r="AH114" i="26"/>
  <c r="AI114" i="26"/>
  <c r="AJ114" i="26"/>
  <c r="C115" i="26"/>
  <c r="D115" i="26"/>
  <c r="E115" i="26"/>
  <c r="F115" i="26"/>
  <c r="G115" i="26"/>
  <c r="H115" i="26"/>
  <c r="I115" i="26"/>
  <c r="J115" i="26"/>
  <c r="K115" i="26"/>
  <c r="L115" i="26"/>
  <c r="M115" i="26"/>
  <c r="N115" i="26"/>
  <c r="O115" i="26"/>
  <c r="P115" i="26"/>
  <c r="Q115" i="26"/>
  <c r="R115" i="26"/>
  <c r="S115" i="26"/>
  <c r="T115" i="26"/>
  <c r="U115" i="26"/>
  <c r="V115" i="26"/>
  <c r="W115" i="26"/>
  <c r="X115" i="26"/>
  <c r="Y115" i="26"/>
  <c r="Z115" i="26"/>
  <c r="AA115" i="26"/>
  <c r="AB115" i="26"/>
  <c r="AC115" i="26"/>
  <c r="AD115" i="26"/>
  <c r="AE115" i="26"/>
  <c r="AF115" i="26"/>
  <c r="AG115" i="26"/>
  <c r="AH115" i="26"/>
  <c r="AI115" i="26"/>
  <c r="AJ115" i="26"/>
  <c r="C116" i="26"/>
  <c r="D116" i="26"/>
  <c r="E116" i="26"/>
  <c r="F116" i="26"/>
  <c r="G116" i="26"/>
  <c r="H116" i="26"/>
  <c r="I116" i="26"/>
  <c r="J116" i="26"/>
  <c r="K116" i="26"/>
  <c r="L116" i="26"/>
  <c r="M116" i="26"/>
  <c r="N116" i="26"/>
  <c r="O116" i="26"/>
  <c r="P116" i="26"/>
  <c r="Q116" i="26"/>
  <c r="R116" i="26"/>
  <c r="S116" i="26"/>
  <c r="T116" i="26"/>
  <c r="U116" i="26"/>
  <c r="V116" i="26"/>
  <c r="W116" i="26"/>
  <c r="X116" i="26"/>
  <c r="Y116" i="26"/>
  <c r="Z116" i="26"/>
  <c r="AA116" i="26"/>
  <c r="AB116" i="26"/>
  <c r="AC116" i="26"/>
  <c r="AD116" i="26"/>
  <c r="AE116" i="26"/>
  <c r="AF116" i="26"/>
  <c r="AG116" i="26"/>
  <c r="AH116" i="26"/>
  <c r="AI116" i="26"/>
  <c r="AJ116" i="26"/>
  <c r="C117" i="26"/>
  <c r="D117" i="26"/>
  <c r="E117" i="26"/>
  <c r="F117" i="26"/>
  <c r="G117" i="26"/>
  <c r="H117" i="26"/>
  <c r="I117" i="26"/>
  <c r="J117" i="26"/>
  <c r="K117" i="26"/>
  <c r="L117" i="26"/>
  <c r="M117" i="26"/>
  <c r="N117" i="26"/>
  <c r="O117" i="26"/>
  <c r="P117" i="26"/>
  <c r="Q117" i="26"/>
  <c r="R117" i="26"/>
  <c r="S117" i="26"/>
  <c r="T117" i="26"/>
  <c r="U117" i="26"/>
  <c r="V117" i="26"/>
  <c r="W117" i="26"/>
  <c r="X117" i="26"/>
  <c r="Y117" i="26"/>
  <c r="Z117" i="26"/>
  <c r="AA117" i="26"/>
  <c r="AB117" i="26"/>
  <c r="AC117" i="26"/>
  <c r="AD117" i="26"/>
  <c r="AE117" i="26"/>
  <c r="AF117" i="26"/>
  <c r="AG117" i="26"/>
  <c r="AH117" i="26"/>
  <c r="AI117" i="26"/>
  <c r="AJ117" i="26"/>
  <c r="C118" i="26"/>
  <c r="D118" i="26"/>
  <c r="E118" i="26"/>
  <c r="F118" i="26"/>
  <c r="G118" i="26"/>
  <c r="H118" i="26"/>
  <c r="I118" i="26"/>
  <c r="J118" i="26"/>
  <c r="K118" i="26"/>
  <c r="L118" i="26"/>
  <c r="M118" i="26"/>
  <c r="N118" i="26"/>
  <c r="O118" i="26"/>
  <c r="P118" i="26"/>
  <c r="Q118" i="26"/>
  <c r="R118" i="26"/>
  <c r="S118" i="26"/>
  <c r="T118" i="26"/>
  <c r="U118" i="26"/>
  <c r="V118" i="26"/>
  <c r="W118" i="26"/>
  <c r="X118" i="26"/>
  <c r="Y118" i="26"/>
  <c r="Z118" i="26"/>
  <c r="AA118" i="26"/>
  <c r="AB118" i="26"/>
  <c r="AC118" i="26"/>
  <c r="AD118" i="26"/>
  <c r="AE118" i="26"/>
  <c r="AF118" i="26"/>
  <c r="AG118" i="26"/>
  <c r="AH118" i="26"/>
  <c r="AI118" i="26"/>
  <c r="AJ118" i="26"/>
  <c r="C119" i="26"/>
  <c r="D119" i="26"/>
  <c r="E119" i="26"/>
  <c r="F119" i="26"/>
  <c r="G119" i="26"/>
  <c r="H119" i="26"/>
  <c r="I119" i="26"/>
  <c r="J119" i="26"/>
  <c r="K119" i="26"/>
  <c r="L119" i="26"/>
  <c r="M119" i="26"/>
  <c r="N119" i="26"/>
  <c r="O119" i="26"/>
  <c r="P119" i="26"/>
  <c r="Q119" i="26"/>
  <c r="R119" i="26"/>
  <c r="S119" i="26"/>
  <c r="T119" i="26"/>
  <c r="U119" i="26"/>
  <c r="V119" i="26"/>
  <c r="W119" i="26"/>
  <c r="X119" i="26"/>
  <c r="Y119" i="26"/>
  <c r="Z119" i="26"/>
  <c r="AA119" i="26"/>
  <c r="AB119" i="26"/>
  <c r="AC119" i="26"/>
  <c r="AD119" i="26"/>
  <c r="AE119" i="26"/>
  <c r="AF119" i="26"/>
  <c r="AG119" i="26"/>
  <c r="AH119" i="26"/>
  <c r="AI119" i="26"/>
  <c r="AJ119" i="26"/>
  <c r="C120" i="26"/>
  <c r="D120" i="26"/>
  <c r="E120" i="26"/>
  <c r="F120" i="26"/>
  <c r="G120" i="26"/>
  <c r="H120" i="26"/>
  <c r="I120" i="26"/>
  <c r="J120" i="26"/>
  <c r="K120" i="26"/>
  <c r="L120" i="26"/>
  <c r="M120" i="26"/>
  <c r="N120" i="26"/>
  <c r="O120" i="26"/>
  <c r="P120" i="26"/>
  <c r="Q120" i="26"/>
  <c r="R120" i="26"/>
  <c r="S120" i="26"/>
  <c r="T120" i="26"/>
  <c r="U120" i="26"/>
  <c r="V120" i="26"/>
  <c r="W120" i="26"/>
  <c r="X120" i="26"/>
  <c r="Y120" i="26"/>
  <c r="Z120" i="26"/>
  <c r="AA120" i="26"/>
  <c r="AB120" i="26"/>
  <c r="AC120" i="26"/>
  <c r="AD120" i="26"/>
  <c r="AE120" i="26"/>
  <c r="AF120" i="26"/>
  <c r="AG120" i="26"/>
  <c r="AH120" i="26"/>
  <c r="AI120" i="26"/>
  <c r="AJ120" i="26"/>
  <c r="C121" i="26"/>
  <c r="D121" i="26"/>
  <c r="E121" i="26"/>
  <c r="F121" i="26"/>
  <c r="G121" i="26"/>
  <c r="H121" i="26"/>
  <c r="I121" i="26"/>
  <c r="J121" i="26"/>
  <c r="K121" i="26"/>
  <c r="L121" i="26"/>
  <c r="M121" i="26"/>
  <c r="N121" i="26"/>
  <c r="O121" i="26"/>
  <c r="P121" i="26"/>
  <c r="Q121" i="26"/>
  <c r="R121" i="26"/>
  <c r="S121" i="26"/>
  <c r="T121" i="26"/>
  <c r="U121" i="26"/>
  <c r="V121" i="26"/>
  <c r="W121" i="26"/>
  <c r="X121" i="26"/>
  <c r="Y121" i="26"/>
  <c r="Z121" i="26"/>
  <c r="AA121" i="26"/>
  <c r="AB121" i="26"/>
  <c r="AC121" i="26"/>
  <c r="AD121" i="26"/>
  <c r="AE121" i="26"/>
  <c r="AF121" i="26"/>
  <c r="AG121" i="26"/>
  <c r="AH121" i="26"/>
  <c r="AI121" i="26"/>
  <c r="AJ121" i="26"/>
  <c r="C122" i="26"/>
  <c r="D122" i="26"/>
  <c r="E122" i="26"/>
  <c r="F122" i="26"/>
  <c r="G122" i="26"/>
  <c r="H122" i="26"/>
  <c r="I122" i="26"/>
  <c r="J122" i="26"/>
  <c r="K122" i="26"/>
  <c r="L122" i="26"/>
  <c r="M122" i="26"/>
  <c r="N122" i="26"/>
  <c r="O122" i="26"/>
  <c r="P122" i="26"/>
  <c r="Q122" i="26"/>
  <c r="R122" i="26"/>
  <c r="S122" i="26"/>
  <c r="T122" i="26"/>
  <c r="U122" i="26"/>
  <c r="V122" i="26"/>
  <c r="W122" i="26"/>
  <c r="X122" i="26"/>
  <c r="Y122" i="26"/>
  <c r="Z122" i="26"/>
  <c r="AA122" i="26"/>
  <c r="AB122" i="26"/>
  <c r="AC122" i="26"/>
  <c r="AD122" i="26"/>
  <c r="AE122" i="26"/>
  <c r="AF122" i="26"/>
  <c r="AG122" i="26"/>
  <c r="AH122" i="26"/>
  <c r="AI122" i="26"/>
  <c r="AJ122" i="26"/>
  <c r="C123" i="26"/>
  <c r="D123" i="26"/>
  <c r="E123" i="26"/>
  <c r="F123" i="26"/>
  <c r="G123" i="26"/>
  <c r="H123" i="26"/>
  <c r="I123" i="26"/>
  <c r="J123" i="26"/>
  <c r="K123" i="26"/>
  <c r="L123" i="26"/>
  <c r="M123" i="26"/>
  <c r="N123" i="26"/>
  <c r="O123" i="26"/>
  <c r="P123" i="26"/>
  <c r="Q123" i="26"/>
  <c r="R123" i="26"/>
  <c r="S123" i="26"/>
  <c r="T123" i="26"/>
  <c r="U123" i="26"/>
  <c r="V123" i="26"/>
  <c r="W123" i="26"/>
  <c r="X123" i="26"/>
  <c r="Y123" i="26"/>
  <c r="Z123" i="26"/>
  <c r="AA123" i="26"/>
  <c r="AB123" i="26"/>
  <c r="AC123" i="26"/>
  <c r="AD123" i="26"/>
  <c r="AE123" i="26"/>
  <c r="AF123" i="26"/>
  <c r="AG123" i="26"/>
  <c r="AH123" i="26"/>
  <c r="AI123" i="26"/>
  <c r="AJ123" i="26"/>
  <c r="C124" i="26"/>
  <c r="D124" i="26"/>
  <c r="E124" i="26"/>
  <c r="F124" i="26"/>
  <c r="G124" i="26"/>
  <c r="H124" i="26"/>
  <c r="I124" i="26"/>
  <c r="J124" i="26"/>
  <c r="K124" i="26"/>
  <c r="L124" i="26"/>
  <c r="M124" i="26"/>
  <c r="N124" i="26"/>
  <c r="O124" i="26"/>
  <c r="P124" i="26"/>
  <c r="Q124" i="26"/>
  <c r="R124" i="26"/>
  <c r="S124" i="26"/>
  <c r="T124" i="26"/>
  <c r="U124" i="26"/>
  <c r="V124" i="26"/>
  <c r="W124" i="26"/>
  <c r="X124" i="26"/>
  <c r="Y124" i="26"/>
  <c r="Z124" i="26"/>
  <c r="AA124" i="26"/>
  <c r="AB124" i="26"/>
  <c r="AC124" i="26"/>
  <c r="AD124" i="26"/>
  <c r="AE124" i="26"/>
  <c r="AF124" i="26"/>
  <c r="AG124" i="26"/>
  <c r="AH124" i="26"/>
  <c r="AI124" i="26"/>
  <c r="AJ124" i="26"/>
  <c r="C125" i="26"/>
  <c r="D125" i="26"/>
  <c r="E125" i="26"/>
  <c r="F125" i="26"/>
  <c r="G125" i="26"/>
  <c r="H125" i="26"/>
  <c r="I125" i="26"/>
  <c r="J125" i="26"/>
  <c r="K125" i="26"/>
  <c r="L125" i="26"/>
  <c r="M125" i="26"/>
  <c r="N125" i="26"/>
  <c r="O125" i="26"/>
  <c r="P125" i="26"/>
  <c r="Q125" i="26"/>
  <c r="R125" i="26"/>
  <c r="S125" i="26"/>
  <c r="T125" i="26"/>
  <c r="U125" i="26"/>
  <c r="V125" i="26"/>
  <c r="W125" i="26"/>
  <c r="X125" i="26"/>
  <c r="Y125" i="26"/>
  <c r="Z125" i="26"/>
  <c r="AA125" i="26"/>
  <c r="AB125" i="26"/>
  <c r="AC125" i="26"/>
  <c r="AD125" i="26"/>
  <c r="AE125" i="26"/>
  <c r="AF125" i="26"/>
  <c r="AG125" i="26"/>
  <c r="AH125" i="26"/>
  <c r="AI125" i="26"/>
  <c r="AJ125" i="26"/>
  <c r="C126" i="26"/>
  <c r="D126" i="26"/>
  <c r="E126" i="26"/>
  <c r="F126" i="26"/>
  <c r="G126" i="26"/>
  <c r="H126" i="26"/>
  <c r="I126" i="26"/>
  <c r="J126" i="26"/>
  <c r="K126" i="26"/>
  <c r="L126" i="26"/>
  <c r="M126" i="26"/>
  <c r="N126" i="26"/>
  <c r="O126" i="26"/>
  <c r="P126" i="26"/>
  <c r="Q126" i="26"/>
  <c r="R126" i="26"/>
  <c r="S126" i="26"/>
  <c r="T126" i="26"/>
  <c r="U126" i="26"/>
  <c r="V126" i="26"/>
  <c r="W126" i="26"/>
  <c r="X126" i="26"/>
  <c r="Y126" i="26"/>
  <c r="Z126" i="26"/>
  <c r="AA126" i="26"/>
  <c r="AB126" i="26"/>
  <c r="AC126" i="26"/>
  <c r="AD126" i="26"/>
  <c r="AE126" i="26"/>
  <c r="AF126" i="26"/>
  <c r="AG126" i="26"/>
  <c r="AH126" i="26"/>
  <c r="AI126" i="26"/>
  <c r="AJ126" i="26"/>
  <c r="C127" i="26"/>
  <c r="D127" i="26"/>
  <c r="E127" i="26"/>
  <c r="F127" i="26"/>
  <c r="G127" i="26"/>
  <c r="H127" i="26"/>
  <c r="I127" i="26"/>
  <c r="J127" i="26"/>
  <c r="K127" i="26"/>
  <c r="L127" i="26"/>
  <c r="M127" i="26"/>
  <c r="N127" i="26"/>
  <c r="O127" i="26"/>
  <c r="P127" i="26"/>
  <c r="Q127" i="26"/>
  <c r="R127" i="26"/>
  <c r="S127" i="26"/>
  <c r="T127" i="26"/>
  <c r="U127" i="26"/>
  <c r="V127" i="26"/>
  <c r="W127" i="26"/>
  <c r="X127" i="26"/>
  <c r="Y127" i="26"/>
  <c r="Z127" i="26"/>
  <c r="AA127" i="26"/>
  <c r="AB127" i="26"/>
  <c r="AC127" i="26"/>
  <c r="AD127" i="26"/>
  <c r="AE127" i="26"/>
  <c r="AF127" i="26"/>
  <c r="AG127" i="26"/>
  <c r="AH127" i="26"/>
  <c r="AI127" i="26"/>
  <c r="AJ127" i="26"/>
  <c r="C128" i="26"/>
  <c r="D128" i="26"/>
  <c r="E128" i="26"/>
  <c r="F128" i="26"/>
  <c r="G128" i="26"/>
  <c r="H128" i="26"/>
  <c r="I128" i="26"/>
  <c r="J128" i="26"/>
  <c r="K128" i="26"/>
  <c r="L128" i="26"/>
  <c r="M128" i="26"/>
  <c r="N128" i="26"/>
  <c r="O128" i="26"/>
  <c r="P128" i="26"/>
  <c r="Q128" i="26"/>
  <c r="R128" i="26"/>
  <c r="S128" i="26"/>
  <c r="T128" i="26"/>
  <c r="U128" i="26"/>
  <c r="V128" i="26"/>
  <c r="W128" i="26"/>
  <c r="X128" i="26"/>
  <c r="Y128" i="26"/>
  <c r="Z128" i="26"/>
  <c r="AA128" i="26"/>
  <c r="AB128" i="26"/>
  <c r="AC128" i="26"/>
  <c r="AD128" i="26"/>
  <c r="AE128" i="26"/>
  <c r="AF128" i="26"/>
  <c r="AG128" i="26"/>
  <c r="AH128" i="26"/>
  <c r="AI128" i="26"/>
  <c r="AJ128" i="26"/>
  <c r="C129" i="26"/>
  <c r="D129" i="26"/>
  <c r="E129" i="26"/>
  <c r="F129" i="26"/>
  <c r="G129" i="26"/>
  <c r="H129" i="26"/>
  <c r="I129" i="26"/>
  <c r="J129" i="26"/>
  <c r="K129" i="26"/>
  <c r="L129" i="26"/>
  <c r="M129" i="26"/>
  <c r="N129" i="26"/>
  <c r="O129" i="26"/>
  <c r="P129" i="26"/>
  <c r="Q129" i="26"/>
  <c r="R129" i="26"/>
  <c r="S129" i="26"/>
  <c r="T129" i="26"/>
  <c r="U129" i="26"/>
  <c r="V129" i="26"/>
  <c r="W129" i="26"/>
  <c r="X129" i="26"/>
  <c r="Y129" i="26"/>
  <c r="Z129" i="26"/>
  <c r="AA129" i="26"/>
  <c r="AB129" i="26"/>
  <c r="AC129" i="26"/>
  <c r="AD129" i="26"/>
  <c r="AE129" i="26"/>
  <c r="AF129" i="26"/>
  <c r="AG129" i="26"/>
  <c r="AH129" i="26"/>
  <c r="AI129" i="26"/>
  <c r="AJ129" i="26"/>
  <c r="C130" i="26"/>
  <c r="D130" i="26"/>
  <c r="E130" i="26"/>
  <c r="F130" i="26"/>
  <c r="G130" i="26"/>
  <c r="H130" i="26"/>
  <c r="I130" i="26"/>
  <c r="J130" i="26"/>
  <c r="K130" i="26"/>
  <c r="L130" i="26"/>
  <c r="M130" i="26"/>
  <c r="N130" i="26"/>
  <c r="O130" i="26"/>
  <c r="P130" i="26"/>
  <c r="Q130" i="26"/>
  <c r="R130" i="26"/>
  <c r="S130" i="26"/>
  <c r="T130" i="26"/>
  <c r="U130" i="26"/>
  <c r="V130" i="26"/>
  <c r="W130" i="26"/>
  <c r="X130" i="26"/>
  <c r="Y130" i="26"/>
  <c r="Z130" i="26"/>
  <c r="AA130" i="26"/>
  <c r="AB130" i="26"/>
  <c r="AC130" i="26"/>
  <c r="AD130" i="26"/>
  <c r="AE130" i="26"/>
  <c r="AF130" i="26"/>
  <c r="AG130" i="26"/>
  <c r="AH130" i="26"/>
  <c r="AI130" i="26"/>
  <c r="AJ130" i="26"/>
  <c r="C131" i="26"/>
  <c r="D131" i="26"/>
  <c r="E131" i="26"/>
  <c r="F131" i="26"/>
  <c r="G131" i="26"/>
  <c r="H131" i="26"/>
  <c r="I131" i="26"/>
  <c r="J131" i="26"/>
  <c r="K131" i="26"/>
  <c r="L131" i="26"/>
  <c r="M131" i="26"/>
  <c r="N131" i="26"/>
  <c r="O131" i="26"/>
  <c r="P131" i="26"/>
  <c r="Q131" i="26"/>
  <c r="R131" i="26"/>
  <c r="S131" i="26"/>
  <c r="T131" i="26"/>
  <c r="U131" i="26"/>
  <c r="V131" i="26"/>
  <c r="W131" i="26"/>
  <c r="X131" i="26"/>
  <c r="Y131" i="26"/>
  <c r="Z131" i="26"/>
  <c r="AA131" i="26"/>
  <c r="AB131" i="26"/>
  <c r="AC131" i="26"/>
  <c r="AD131" i="26"/>
  <c r="AE131" i="26"/>
  <c r="AF131" i="26"/>
  <c r="AG131" i="26"/>
  <c r="AH131" i="26"/>
  <c r="AI131" i="26"/>
  <c r="AJ131" i="26"/>
  <c r="C132" i="26"/>
  <c r="D132" i="26"/>
  <c r="E132" i="26"/>
  <c r="F132" i="26"/>
  <c r="G132" i="26"/>
  <c r="H132" i="26"/>
  <c r="I132" i="26"/>
  <c r="J132" i="26"/>
  <c r="K132" i="26"/>
  <c r="L132" i="26"/>
  <c r="M132" i="26"/>
  <c r="N132" i="26"/>
  <c r="O132" i="26"/>
  <c r="P132" i="26"/>
  <c r="Q132" i="26"/>
  <c r="R132" i="26"/>
  <c r="S132" i="26"/>
  <c r="T132" i="26"/>
  <c r="U132" i="26"/>
  <c r="V132" i="26"/>
  <c r="W132" i="26"/>
  <c r="X132" i="26"/>
  <c r="Y132" i="26"/>
  <c r="Z132" i="26"/>
  <c r="AA132" i="26"/>
  <c r="AB132" i="26"/>
  <c r="AC132" i="26"/>
  <c r="AD132" i="26"/>
  <c r="AE132" i="26"/>
  <c r="AF132" i="26"/>
  <c r="AG132" i="26"/>
  <c r="AH132" i="26"/>
  <c r="AI132" i="26"/>
  <c r="AJ132" i="26"/>
  <c r="C133" i="26"/>
  <c r="D133" i="26"/>
  <c r="E133" i="26"/>
  <c r="F133" i="26"/>
  <c r="G133" i="26"/>
  <c r="H133" i="26"/>
  <c r="I133" i="26"/>
  <c r="J133" i="26"/>
  <c r="K133" i="26"/>
  <c r="L133" i="26"/>
  <c r="M133" i="26"/>
  <c r="N133" i="26"/>
  <c r="O133" i="26"/>
  <c r="P133" i="26"/>
  <c r="Q133" i="26"/>
  <c r="R133" i="26"/>
  <c r="S133" i="26"/>
  <c r="T133" i="26"/>
  <c r="U133" i="26"/>
  <c r="V133" i="26"/>
  <c r="W133" i="26"/>
  <c r="X133" i="26"/>
  <c r="Y133" i="26"/>
  <c r="Z133" i="26"/>
  <c r="AA133" i="26"/>
  <c r="AB133" i="26"/>
  <c r="AC133" i="26"/>
  <c r="AD133" i="26"/>
  <c r="AE133" i="26"/>
  <c r="AF133" i="26"/>
  <c r="AG133" i="26"/>
  <c r="AH133" i="26"/>
  <c r="AI133" i="26"/>
  <c r="AJ133" i="26"/>
  <c r="C134" i="26"/>
  <c r="D134" i="26"/>
  <c r="E134" i="26"/>
  <c r="F134" i="26"/>
  <c r="G134" i="26"/>
  <c r="H134" i="26"/>
  <c r="I134" i="26"/>
  <c r="J134" i="26"/>
  <c r="K134" i="26"/>
  <c r="L134" i="26"/>
  <c r="M134" i="26"/>
  <c r="N134" i="26"/>
  <c r="O134" i="26"/>
  <c r="P134" i="26"/>
  <c r="Q134" i="26"/>
  <c r="R134" i="26"/>
  <c r="S134" i="26"/>
  <c r="T134" i="26"/>
  <c r="U134" i="26"/>
  <c r="V134" i="26"/>
  <c r="W134" i="26"/>
  <c r="X134" i="26"/>
  <c r="Y134" i="26"/>
  <c r="Z134" i="26"/>
  <c r="AA134" i="26"/>
  <c r="AB134" i="26"/>
  <c r="AC134" i="26"/>
  <c r="AD134" i="26"/>
  <c r="AE134" i="26"/>
  <c r="AF134" i="26"/>
  <c r="AG134" i="26"/>
  <c r="AH134" i="26"/>
  <c r="AI134" i="26"/>
  <c r="AJ134" i="26"/>
  <c r="C135" i="26"/>
  <c r="D135" i="26"/>
  <c r="E135" i="26"/>
  <c r="F135" i="26"/>
  <c r="G135" i="26"/>
  <c r="H135" i="26"/>
  <c r="I135" i="26"/>
  <c r="J135" i="26"/>
  <c r="K135" i="26"/>
  <c r="L135" i="26"/>
  <c r="M135" i="26"/>
  <c r="N135" i="26"/>
  <c r="O135" i="26"/>
  <c r="P135" i="26"/>
  <c r="Q135" i="26"/>
  <c r="R135" i="26"/>
  <c r="S135" i="26"/>
  <c r="T135" i="26"/>
  <c r="U135" i="26"/>
  <c r="V135" i="26"/>
  <c r="W135" i="26"/>
  <c r="X135" i="26"/>
  <c r="Y135" i="26"/>
  <c r="Z135" i="26"/>
  <c r="AA135" i="26"/>
  <c r="AB135" i="26"/>
  <c r="AC135" i="26"/>
  <c r="AD135" i="26"/>
  <c r="AE135" i="26"/>
  <c r="AF135" i="26"/>
  <c r="AG135" i="26"/>
  <c r="AH135" i="26"/>
  <c r="AI135" i="26"/>
  <c r="AJ135" i="26"/>
  <c r="C136" i="26"/>
  <c r="D136" i="26"/>
  <c r="E136" i="26"/>
  <c r="F136" i="26"/>
  <c r="G136" i="26"/>
  <c r="H136" i="26"/>
  <c r="I136" i="26"/>
  <c r="J136" i="26"/>
  <c r="K136" i="26"/>
  <c r="L136" i="26"/>
  <c r="M136" i="26"/>
  <c r="N136" i="26"/>
  <c r="O136" i="26"/>
  <c r="P136" i="26"/>
  <c r="Q136" i="26"/>
  <c r="R136" i="26"/>
  <c r="S136" i="26"/>
  <c r="T136" i="26"/>
  <c r="U136" i="26"/>
  <c r="V136" i="26"/>
  <c r="W136" i="26"/>
  <c r="X136" i="26"/>
  <c r="Y136" i="26"/>
  <c r="Z136" i="26"/>
  <c r="AA136" i="26"/>
  <c r="AB136" i="26"/>
  <c r="AC136" i="26"/>
  <c r="AD136" i="26"/>
  <c r="AE136" i="26"/>
  <c r="AF136" i="26"/>
  <c r="AG136" i="26"/>
  <c r="AH136" i="26"/>
  <c r="AI136" i="26"/>
  <c r="AJ136" i="26"/>
  <c r="C137" i="26"/>
  <c r="D137" i="26"/>
  <c r="E137" i="26"/>
  <c r="F137" i="26"/>
  <c r="G137" i="26"/>
  <c r="H137" i="26"/>
  <c r="I137" i="26"/>
  <c r="J137" i="26"/>
  <c r="K137" i="26"/>
  <c r="L137" i="26"/>
  <c r="M137" i="26"/>
  <c r="N137" i="26"/>
  <c r="O137" i="26"/>
  <c r="P137" i="26"/>
  <c r="Q137" i="26"/>
  <c r="R137" i="26"/>
  <c r="S137" i="26"/>
  <c r="T137" i="26"/>
  <c r="U137" i="26"/>
  <c r="V137" i="26"/>
  <c r="W137" i="26"/>
  <c r="X137" i="26"/>
  <c r="Y137" i="26"/>
  <c r="Z137" i="26"/>
  <c r="AA137" i="26"/>
  <c r="AB137" i="26"/>
  <c r="AC137" i="26"/>
  <c r="AD137" i="26"/>
  <c r="AE137" i="26"/>
  <c r="AF137" i="26"/>
  <c r="AG137" i="26"/>
  <c r="AH137" i="26"/>
  <c r="AI137" i="26"/>
  <c r="AJ137" i="26"/>
  <c r="C138" i="26"/>
  <c r="D138" i="26"/>
  <c r="E138" i="26"/>
  <c r="F138" i="26"/>
  <c r="G138" i="26"/>
  <c r="H138" i="26"/>
  <c r="I138" i="26"/>
  <c r="J138" i="26"/>
  <c r="K138" i="26"/>
  <c r="L138" i="26"/>
  <c r="M138" i="26"/>
  <c r="N138" i="26"/>
  <c r="O138" i="26"/>
  <c r="P138" i="26"/>
  <c r="Q138" i="26"/>
  <c r="R138" i="26"/>
  <c r="S138" i="26"/>
  <c r="T138" i="26"/>
  <c r="U138" i="26"/>
  <c r="V138" i="26"/>
  <c r="W138" i="26"/>
  <c r="X138" i="26"/>
  <c r="Y138" i="26"/>
  <c r="Z138" i="26"/>
  <c r="AA138" i="26"/>
  <c r="AB138" i="26"/>
  <c r="AC138" i="26"/>
  <c r="AD138" i="26"/>
  <c r="AE138" i="26"/>
  <c r="AF138" i="26"/>
  <c r="AG138" i="26"/>
  <c r="AH138" i="26"/>
  <c r="AI138" i="26"/>
  <c r="AJ138" i="26"/>
  <c r="C139" i="26"/>
  <c r="D139" i="26"/>
  <c r="E139" i="26"/>
  <c r="F139" i="26"/>
  <c r="G139" i="26"/>
  <c r="H139" i="26"/>
  <c r="I139" i="26"/>
  <c r="J139" i="26"/>
  <c r="K139" i="26"/>
  <c r="L139" i="26"/>
  <c r="M139" i="26"/>
  <c r="N139" i="26"/>
  <c r="O139" i="26"/>
  <c r="P139" i="26"/>
  <c r="Q139" i="26"/>
  <c r="R139" i="26"/>
  <c r="S139" i="26"/>
  <c r="T139" i="26"/>
  <c r="U139" i="26"/>
  <c r="V139" i="26"/>
  <c r="W139" i="26"/>
  <c r="X139" i="26"/>
  <c r="Y139" i="26"/>
  <c r="Z139" i="26"/>
  <c r="AA139" i="26"/>
  <c r="AB139" i="26"/>
  <c r="AC139" i="26"/>
  <c r="AD139" i="26"/>
  <c r="AE139" i="26"/>
  <c r="AF139" i="26"/>
  <c r="AG139" i="26"/>
  <c r="AH139" i="26"/>
  <c r="AI139" i="26"/>
  <c r="AJ139" i="26"/>
  <c r="C140" i="26"/>
  <c r="D140" i="26"/>
  <c r="E140" i="26"/>
  <c r="F140" i="26"/>
  <c r="G140" i="26"/>
  <c r="H140" i="26"/>
  <c r="I140" i="26"/>
  <c r="J140" i="26"/>
  <c r="K140" i="26"/>
  <c r="L140" i="26"/>
  <c r="M140" i="26"/>
  <c r="N140" i="26"/>
  <c r="O140" i="26"/>
  <c r="P140" i="26"/>
  <c r="Q140" i="26"/>
  <c r="R140" i="26"/>
  <c r="S140" i="26"/>
  <c r="T140" i="26"/>
  <c r="U140" i="26"/>
  <c r="V140" i="26"/>
  <c r="W140" i="26"/>
  <c r="X140" i="26"/>
  <c r="Y140" i="26"/>
  <c r="Z140" i="26"/>
  <c r="AA140" i="26"/>
  <c r="AB140" i="26"/>
  <c r="AC140" i="26"/>
  <c r="AD140" i="26"/>
  <c r="AE140" i="26"/>
  <c r="AF140" i="26"/>
  <c r="AG140" i="26"/>
  <c r="AH140" i="26"/>
  <c r="AI140" i="26"/>
  <c r="AJ140" i="26"/>
  <c r="C141" i="26"/>
  <c r="D141" i="26"/>
  <c r="E141" i="26"/>
  <c r="F141" i="26"/>
  <c r="G141" i="26"/>
  <c r="H141" i="26"/>
  <c r="I141" i="26"/>
  <c r="J141" i="26"/>
  <c r="K141" i="26"/>
  <c r="L141" i="26"/>
  <c r="M141" i="26"/>
  <c r="N141" i="26"/>
  <c r="O141" i="26"/>
  <c r="P141" i="26"/>
  <c r="Q141" i="26"/>
  <c r="R141" i="26"/>
  <c r="S141" i="26"/>
  <c r="T141" i="26"/>
  <c r="U141" i="26"/>
  <c r="V141" i="26"/>
  <c r="W141" i="26"/>
  <c r="X141" i="26"/>
  <c r="Y141" i="26"/>
  <c r="Z141" i="26"/>
  <c r="AA141" i="26"/>
  <c r="AB141" i="26"/>
  <c r="AC141" i="26"/>
  <c r="AD141" i="26"/>
  <c r="AE141" i="26"/>
  <c r="AF141" i="26"/>
  <c r="AG141" i="26"/>
  <c r="AH141" i="26"/>
  <c r="AI141" i="26"/>
  <c r="AJ141" i="26"/>
  <c r="C142" i="26"/>
  <c r="D142" i="26"/>
  <c r="E142" i="26"/>
  <c r="F142" i="26"/>
  <c r="G142" i="26"/>
  <c r="H142" i="26"/>
  <c r="I142" i="26"/>
  <c r="J142" i="26"/>
  <c r="K142" i="26"/>
  <c r="L142" i="26"/>
  <c r="M142" i="26"/>
  <c r="N142" i="26"/>
  <c r="O142" i="26"/>
  <c r="P142" i="26"/>
  <c r="Q142" i="26"/>
  <c r="R142" i="26"/>
  <c r="S142" i="26"/>
  <c r="T142" i="26"/>
  <c r="U142" i="26"/>
  <c r="V142" i="26"/>
  <c r="W142" i="26"/>
  <c r="X142" i="26"/>
  <c r="Y142" i="26"/>
  <c r="Z142" i="26"/>
  <c r="AA142" i="26"/>
  <c r="AB142" i="26"/>
  <c r="AC142" i="26"/>
  <c r="AD142" i="26"/>
  <c r="AE142" i="26"/>
  <c r="AF142" i="26"/>
  <c r="AG142" i="26"/>
  <c r="AH142" i="26"/>
  <c r="AI142" i="26"/>
  <c r="AJ142" i="26"/>
  <c r="C143" i="26"/>
  <c r="D143" i="26"/>
  <c r="E143" i="26"/>
  <c r="F143" i="26"/>
  <c r="G143" i="26"/>
  <c r="H143" i="26"/>
  <c r="I143" i="26"/>
  <c r="J143" i="26"/>
  <c r="K143" i="26"/>
  <c r="L143" i="26"/>
  <c r="M143" i="26"/>
  <c r="N143" i="26"/>
  <c r="O143" i="26"/>
  <c r="P143" i="26"/>
  <c r="Q143" i="26"/>
  <c r="R143" i="26"/>
  <c r="S143" i="26"/>
  <c r="T143" i="26"/>
  <c r="U143" i="26"/>
  <c r="V143" i="26"/>
  <c r="W143" i="26"/>
  <c r="X143" i="26"/>
  <c r="Y143" i="26"/>
  <c r="Z143" i="26"/>
  <c r="AA143" i="26"/>
  <c r="AB143" i="26"/>
  <c r="AC143" i="26"/>
  <c r="AD143" i="26"/>
  <c r="AE143" i="26"/>
  <c r="AF143" i="26"/>
  <c r="AG143" i="26"/>
  <c r="AH143" i="26"/>
  <c r="AI143" i="26"/>
  <c r="AJ143" i="26"/>
  <c r="C144" i="26"/>
  <c r="D144" i="26"/>
  <c r="E144" i="26"/>
  <c r="F144" i="26"/>
  <c r="G144" i="26"/>
  <c r="H144" i="26"/>
  <c r="I144" i="26"/>
  <c r="J144" i="26"/>
  <c r="K144" i="26"/>
  <c r="L144" i="26"/>
  <c r="M144" i="26"/>
  <c r="N144" i="26"/>
  <c r="O144" i="26"/>
  <c r="P144" i="26"/>
  <c r="Q144" i="26"/>
  <c r="R144" i="26"/>
  <c r="S144" i="26"/>
  <c r="T144" i="26"/>
  <c r="U144" i="26"/>
  <c r="V144" i="26"/>
  <c r="W144" i="26"/>
  <c r="X144" i="26"/>
  <c r="Y144" i="26"/>
  <c r="Z144" i="26"/>
  <c r="AA144" i="26"/>
  <c r="AB144" i="26"/>
  <c r="AC144" i="26"/>
  <c r="AD144" i="26"/>
  <c r="AE144" i="26"/>
  <c r="AF144" i="26"/>
  <c r="AG144" i="26"/>
  <c r="AH144" i="26"/>
  <c r="AI144" i="26"/>
  <c r="AJ144" i="26"/>
  <c r="C145" i="26"/>
  <c r="D145" i="26"/>
  <c r="E145" i="26"/>
  <c r="F145" i="26"/>
  <c r="G145" i="26"/>
  <c r="H145" i="26"/>
  <c r="I145" i="26"/>
  <c r="J145" i="26"/>
  <c r="K145" i="26"/>
  <c r="L145" i="26"/>
  <c r="M145" i="26"/>
  <c r="N145" i="26"/>
  <c r="O145" i="26"/>
  <c r="P145" i="26"/>
  <c r="Q145" i="26"/>
  <c r="R145" i="26"/>
  <c r="S145" i="26"/>
  <c r="T145" i="26"/>
  <c r="U145" i="26"/>
  <c r="V145" i="26"/>
  <c r="W145" i="26"/>
  <c r="X145" i="26"/>
  <c r="Y145" i="26"/>
  <c r="Z145" i="26"/>
  <c r="AA145" i="26"/>
  <c r="AB145" i="26"/>
  <c r="AC145" i="26"/>
  <c r="AD145" i="26"/>
  <c r="AE145" i="26"/>
  <c r="AF145" i="26"/>
  <c r="AG145" i="26"/>
  <c r="AH145" i="26"/>
  <c r="AI145" i="26"/>
  <c r="AJ145" i="26"/>
  <c r="C146" i="26"/>
  <c r="D146" i="26"/>
  <c r="E146" i="26"/>
  <c r="F146" i="26"/>
  <c r="G146" i="26"/>
  <c r="H146" i="26"/>
  <c r="I146" i="26"/>
  <c r="J146" i="26"/>
  <c r="K146" i="26"/>
  <c r="L146" i="26"/>
  <c r="M146" i="26"/>
  <c r="N146" i="26"/>
  <c r="O146" i="26"/>
  <c r="P146" i="26"/>
  <c r="Q146" i="26"/>
  <c r="R146" i="26"/>
  <c r="S146" i="26"/>
  <c r="T146" i="26"/>
  <c r="U146" i="26"/>
  <c r="V146" i="26"/>
  <c r="W146" i="26"/>
  <c r="X146" i="26"/>
  <c r="Y146" i="26"/>
  <c r="Z146" i="26"/>
  <c r="AA146" i="26"/>
  <c r="AB146" i="26"/>
  <c r="AC146" i="26"/>
  <c r="AD146" i="26"/>
  <c r="AE146" i="26"/>
  <c r="AF146" i="26"/>
  <c r="AG146" i="26"/>
  <c r="AH146" i="26"/>
  <c r="AI146" i="26"/>
  <c r="AJ146" i="26"/>
  <c r="C147" i="26"/>
  <c r="D147" i="26"/>
  <c r="E147" i="26"/>
  <c r="F147" i="26"/>
  <c r="G147" i="26"/>
  <c r="H147" i="26"/>
  <c r="I147" i="26"/>
  <c r="J147" i="26"/>
  <c r="K147" i="26"/>
  <c r="L147" i="26"/>
  <c r="M147" i="26"/>
  <c r="N147" i="26"/>
  <c r="O147" i="26"/>
  <c r="P147" i="26"/>
  <c r="Q147" i="26"/>
  <c r="R147" i="26"/>
  <c r="S147" i="26"/>
  <c r="T147" i="26"/>
  <c r="U147" i="26"/>
  <c r="V147" i="26"/>
  <c r="W147" i="26"/>
  <c r="X147" i="26"/>
  <c r="Y147" i="26"/>
  <c r="Z147" i="26"/>
  <c r="AA147" i="26"/>
  <c r="AB147" i="26"/>
  <c r="AC147" i="26"/>
  <c r="AD147" i="26"/>
  <c r="AE147" i="26"/>
  <c r="AF147" i="26"/>
  <c r="AG147" i="26"/>
  <c r="AH147" i="26"/>
  <c r="AI147" i="26"/>
  <c r="AJ147" i="26"/>
  <c r="C148" i="26"/>
  <c r="D148" i="26"/>
  <c r="E148" i="26"/>
  <c r="F148" i="26"/>
  <c r="G148" i="26"/>
  <c r="H148" i="26"/>
  <c r="I148" i="26"/>
  <c r="J148" i="26"/>
  <c r="K148" i="26"/>
  <c r="L148" i="26"/>
  <c r="M148" i="26"/>
  <c r="N148" i="26"/>
  <c r="O148" i="26"/>
  <c r="P148" i="26"/>
  <c r="Q148" i="26"/>
  <c r="R148" i="26"/>
  <c r="S148" i="26"/>
  <c r="T148" i="26"/>
  <c r="U148" i="26"/>
  <c r="V148" i="26"/>
  <c r="W148" i="26"/>
  <c r="X148" i="26"/>
  <c r="Y148" i="26"/>
  <c r="Z148" i="26"/>
  <c r="AA148" i="26"/>
  <c r="AB148" i="26"/>
  <c r="AC148" i="26"/>
  <c r="AD148" i="26"/>
  <c r="AE148" i="26"/>
  <c r="AF148" i="26"/>
  <c r="AG148" i="26"/>
  <c r="AH148" i="26"/>
  <c r="AI148" i="26"/>
  <c r="AJ148" i="26"/>
  <c r="C149" i="26"/>
  <c r="D149" i="26"/>
  <c r="E149" i="26"/>
  <c r="F149" i="26"/>
  <c r="G149" i="26"/>
  <c r="H149" i="26"/>
  <c r="I149" i="26"/>
  <c r="J149" i="26"/>
  <c r="K149" i="26"/>
  <c r="L149" i="26"/>
  <c r="M149" i="26"/>
  <c r="N149" i="26"/>
  <c r="O149" i="26"/>
  <c r="P149" i="26"/>
  <c r="Q149" i="26"/>
  <c r="R149" i="26"/>
  <c r="S149" i="26"/>
  <c r="T149" i="26"/>
  <c r="U149" i="26"/>
  <c r="V149" i="26"/>
  <c r="W149" i="26"/>
  <c r="X149" i="26"/>
  <c r="Y149" i="26"/>
  <c r="Z149" i="26"/>
  <c r="AA149" i="26"/>
  <c r="AB149" i="26"/>
  <c r="AC149" i="26"/>
  <c r="AD149" i="26"/>
  <c r="AE149" i="26"/>
  <c r="AF149" i="26"/>
  <c r="AG149" i="26"/>
  <c r="AH149" i="26"/>
  <c r="AI149" i="26"/>
  <c r="AJ149" i="26"/>
  <c r="C150" i="26"/>
  <c r="D150" i="26"/>
  <c r="E150" i="26"/>
  <c r="F150" i="26"/>
  <c r="G150" i="26"/>
  <c r="H150" i="26"/>
  <c r="I150" i="26"/>
  <c r="J150" i="26"/>
  <c r="K150" i="26"/>
  <c r="L150" i="26"/>
  <c r="M150" i="26"/>
  <c r="N150" i="26"/>
  <c r="O150" i="26"/>
  <c r="P150" i="26"/>
  <c r="Q150" i="26"/>
  <c r="R150" i="26"/>
  <c r="S150" i="26"/>
  <c r="T150" i="26"/>
  <c r="U150" i="26"/>
  <c r="V150" i="26"/>
  <c r="W150" i="26"/>
  <c r="X150" i="26"/>
  <c r="Y150" i="26"/>
  <c r="Z150" i="26"/>
  <c r="AA150" i="26"/>
  <c r="AB150" i="26"/>
  <c r="AC150" i="26"/>
  <c r="AD150" i="26"/>
  <c r="AE150" i="26"/>
  <c r="AF150" i="26"/>
  <c r="AG150" i="26"/>
  <c r="AH150" i="26"/>
  <c r="AI150" i="26"/>
  <c r="AJ150" i="26"/>
  <c r="C151" i="26"/>
  <c r="D151" i="26"/>
  <c r="E151" i="26"/>
  <c r="F151" i="26"/>
  <c r="G151" i="26"/>
  <c r="H151" i="26"/>
  <c r="I151" i="26"/>
  <c r="J151" i="26"/>
  <c r="K151" i="26"/>
  <c r="L151" i="26"/>
  <c r="M151" i="26"/>
  <c r="N151" i="26"/>
  <c r="O151" i="26"/>
  <c r="P151" i="26"/>
  <c r="Q151" i="26"/>
  <c r="R151" i="26"/>
  <c r="S151" i="26"/>
  <c r="T151" i="26"/>
  <c r="U151" i="26"/>
  <c r="V151" i="26"/>
  <c r="W151" i="26"/>
  <c r="X151" i="26"/>
  <c r="Y151" i="26"/>
  <c r="Z151" i="26"/>
  <c r="AA151" i="26"/>
  <c r="AB151" i="26"/>
  <c r="AC151" i="26"/>
  <c r="AD151" i="26"/>
  <c r="AE151" i="26"/>
  <c r="AF151" i="26"/>
  <c r="AG151" i="26"/>
  <c r="AH151" i="26"/>
  <c r="AI151" i="26"/>
  <c r="AJ151" i="26"/>
  <c r="C152" i="26"/>
  <c r="D152" i="26"/>
  <c r="E152" i="26"/>
  <c r="F152" i="26"/>
  <c r="G152" i="26"/>
  <c r="H152" i="26"/>
  <c r="I152" i="26"/>
  <c r="J152" i="26"/>
  <c r="K152" i="26"/>
  <c r="L152" i="26"/>
  <c r="M152" i="26"/>
  <c r="N152" i="26"/>
  <c r="O152" i="26"/>
  <c r="P152" i="26"/>
  <c r="Q152" i="26"/>
  <c r="R152" i="26"/>
  <c r="S152" i="26"/>
  <c r="T152" i="26"/>
  <c r="U152" i="26"/>
  <c r="V152" i="26"/>
  <c r="W152" i="26"/>
  <c r="X152" i="26"/>
  <c r="Y152" i="26"/>
  <c r="Z152" i="26"/>
  <c r="AA152" i="26"/>
  <c r="AB152" i="26"/>
  <c r="AC152" i="26"/>
  <c r="AD152" i="26"/>
  <c r="AE152" i="26"/>
  <c r="AF152" i="26"/>
  <c r="AG152" i="26"/>
  <c r="AH152" i="26"/>
  <c r="AI152" i="26"/>
  <c r="AJ152" i="26"/>
  <c r="C153" i="26"/>
  <c r="D153" i="26"/>
  <c r="E153" i="26"/>
  <c r="F153" i="26"/>
  <c r="G153" i="26"/>
  <c r="H153" i="26"/>
  <c r="I153" i="26"/>
  <c r="J153" i="26"/>
  <c r="K153" i="26"/>
  <c r="L153" i="26"/>
  <c r="M153" i="26"/>
  <c r="N153" i="26"/>
  <c r="O153" i="26"/>
  <c r="P153" i="26"/>
  <c r="Q153" i="26"/>
  <c r="R153" i="26"/>
  <c r="S153" i="26"/>
  <c r="T153" i="26"/>
  <c r="U153" i="26"/>
  <c r="V153" i="26"/>
  <c r="W153" i="26"/>
  <c r="X153" i="26"/>
  <c r="Y153" i="26"/>
  <c r="Z153" i="26"/>
  <c r="AA153" i="26"/>
  <c r="AB153" i="26"/>
  <c r="AC153" i="26"/>
  <c r="AD153" i="26"/>
  <c r="AE153" i="26"/>
  <c r="AF153" i="26"/>
  <c r="AG153" i="26"/>
  <c r="AH153" i="26"/>
  <c r="AI153" i="26"/>
  <c r="AJ153" i="26"/>
  <c r="C154" i="26"/>
  <c r="D154" i="26"/>
  <c r="E154" i="26"/>
  <c r="F154" i="26"/>
  <c r="G154" i="26"/>
  <c r="H154" i="26"/>
  <c r="I154" i="26"/>
  <c r="J154" i="26"/>
  <c r="K154" i="26"/>
  <c r="L154" i="26"/>
  <c r="M154" i="26"/>
  <c r="N154" i="26"/>
  <c r="O154" i="26"/>
  <c r="P154" i="26"/>
  <c r="Q154" i="26"/>
  <c r="R154" i="26"/>
  <c r="S154" i="26"/>
  <c r="T154" i="26"/>
  <c r="U154" i="26"/>
  <c r="V154" i="26"/>
  <c r="W154" i="26"/>
  <c r="X154" i="26"/>
  <c r="Y154" i="26"/>
  <c r="Z154" i="26"/>
  <c r="AA154" i="26"/>
  <c r="AB154" i="26"/>
  <c r="AC154" i="26"/>
  <c r="AD154" i="26"/>
  <c r="AE154" i="26"/>
  <c r="AF154" i="26"/>
  <c r="AG154" i="26"/>
  <c r="AH154" i="26"/>
  <c r="AI154" i="26"/>
  <c r="AJ154" i="26"/>
  <c r="C155" i="26"/>
  <c r="D155" i="26"/>
  <c r="E155" i="26"/>
  <c r="F155" i="26"/>
  <c r="G155" i="26"/>
  <c r="H155" i="26"/>
  <c r="I155" i="26"/>
  <c r="J155" i="26"/>
  <c r="K155" i="26"/>
  <c r="L155" i="26"/>
  <c r="M155" i="26"/>
  <c r="N155" i="26"/>
  <c r="O155" i="26"/>
  <c r="P155" i="26"/>
  <c r="Q155" i="26"/>
  <c r="R155" i="26"/>
  <c r="S155" i="26"/>
  <c r="T155" i="26"/>
  <c r="U155" i="26"/>
  <c r="V155" i="26"/>
  <c r="W155" i="26"/>
  <c r="X155" i="26"/>
  <c r="Y155" i="26"/>
  <c r="Z155" i="26"/>
  <c r="AA155" i="26"/>
  <c r="AB155" i="26"/>
  <c r="AC155" i="26"/>
  <c r="AD155" i="26"/>
  <c r="AE155" i="26"/>
  <c r="AF155" i="26"/>
  <c r="AG155" i="26"/>
  <c r="AH155" i="26"/>
  <c r="AI155" i="26"/>
  <c r="AJ155" i="26"/>
  <c r="C156" i="26"/>
  <c r="D156" i="26"/>
  <c r="E156" i="26"/>
  <c r="F156" i="26"/>
  <c r="G156" i="26"/>
  <c r="H156" i="26"/>
  <c r="I156" i="26"/>
  <c r="J156" i="26"/>
  <c r="K156" i="26"/>
  <c r="L156" i="26"/>
  <c r="M156" i="26"/>
  <c r="N156" i="26"/>
  <c r="O156" i="26"/>
  <c r="P156" i="26"/>
  <c r="Q156" i="26"/>
  <c r="R156" i="26"/>
  <c r="S156" i="26"/>
  <c r="T156" i="26"/>
  <c r="U156" i="26"/>
  <c r="V156" i="26"/>
  <c r="W156" i="26"/>
  <c r="X156" i="26"/>
  <c r="Y156" i="26"/>
  <c r="Z156" i="26"/>
  <c r="AA156" i="26"/>
  <c r="AB156" i="26"/>
  <c r="AC156" i="26"/>
  <c r="AD156" i="26"/>
  <c r="AE156" i="26"/>
  <c r="AF156" i="26"/>
  <c r="AG156" i="26"/>
  <c r="AH156" i="26"/>
  <c r="AI156" i="26"/>
  <c r="AJ156" i="26"/>
  <c r="C157" i="26"/>
  <c r="D157" i="26"/>
  <c r="E157" i="26"/>
  <c r="F157" i="26"/>
  <c r="G157" i="26"/>
  <c r="H157" i="26"/>
  <c r="I157" i="26"/>
  <c r="J157" i="26"/>
  <c r="K157" i="26"/>
  <c r="L157" i="26"/>
  <c r="M157" i="26"/>
  <c r="N157" i="26"/>
  <c r="O157" i="26"/>
  <c r="P157" i="26"/>
  <c r="Q157" i="26"/>
  <c r="R157" i="26"/>
  <c r="S157" i="26"/>
  <c r="T157" i="26"/>
  <c r="U157" i="26"/>
  <c r="V157" i="26"/>
  <c r="W157" i="26"/>
  <c r="X157" i="26"/>
  <c r="Y157" i="26"/>
  <c r="Z157" i="26"/>
  <c r="AA157" i="26"/>
  <c r="AB157" i="26"/>
  <c r="AC157" i="26"/>
  <c r="AD157" i="26"/>
  <c r="AE157" i="26"/>
  <c r="AF157" i="26"/>
  <c r="AG157" i="26"/>
  <c r="AH157" i="26"/>
  <c r="AI157" i="26"/>
  <c r="AJ157" i="26"/>
  <c r="C158" i="26"/>
  <c r="D158" i="26"/>
  <c r="E158" i="26"/>
  <c r="F158" i="26"/>
  <c r="G158" i="26"/>
  <c r="H158" i="26"/>
  <c r="I158" i="26"/>
  <c r="J158" i="26"/>
  <c r="K158" i="26"/>
  <c r="L158" i="26"/>
  <c r="M158" i="26"/>
  <c r="N158" i="26"/>
  <c r="O158" i="26"/>
  <c r="P158" i="26"/>
  <c r="Q158" i="26"/>
  <c r="R158" i="26"/>
  <c r="S158" i="26"/>
  <c r="T158" i="26"/>
  <c r="U158" i="26"/>
  <c r="V158" i="26"/>
  <c r="W158" i="26"/>
  <c r="X158" i="26"/>
  <c r="Y158" i="26"/>
  <c r="Z158" i="26"/>
  <c r="AA158" i="26"/>
  <c r="AB158" i="26"/>
  <c r="AC158" i="26"/>
  <c r="AD158" i="26"/>
  <c r="AE158" i="26"/>
  <c r="AF158" i="26"/>
  <c r="AG158" i="26"/>
  <c r="AH158" i="26"/>
  <c r="AI158" i="26"/>
  <c r="AJ158" i="26"/>
  <c r="C159" i="26"/>
  <c r="D159" i="26"/>
  <c r="E159" i="26"/>
  <c r="F159" i="26"/>
  <c r="G159" i="26"/>
  <c r="H159" i="26"/>
  <c r="I159" i="26"/>
  <c r="J159" i="26"/>
  <c r="K159" i="26"/>
  <c r="L159" i="26"/>
  <c r="M159" i="26"/>
  <c r="N159" i="26"/>
  <c r="O159" i="26"/>
  <c r="P159" i="26"/>
  <c r="Q159" i="26"/>
  <c r="R159" i="26"/>
  <c r="S159" i="26"/>
  <c r="T159" i="26"/>
  <c r="U159" i="26"/>
  <c r="V159" i="26"/>
  <c r="W159" i="26"/>
  <c r="X159" i="26"/>
  <c r="Y159" i="26"/>
  <c r="Z159" i="26"/>
  <c r="AA159" i="26"/>
  <c r="AB159" i="26"/>
  <c r="AC159" i="26"/>
  <c r="AD159" i="26"/>
  <c r="AE159" i="26"/>
  <c r="AF159" i="26"/>
  <c r="AG159" i="26"/>
  <c r="AH159" i="26"/>
  <c r="AI159" i="26"/>
  <c r="AJ159" i="26"/>
  <c r="C160" i="26"/>
  <c r="D160" i="26"/>
  <c r="E160" i="26"/>
  <c r="F160" i="26"/>
  <c r="G160" i="26"/>
  <c r="H160" i="26"/>
  <c r="I160" i="26"/>
  <c r="J160" i="26"/>
  <c r="K160" i="26"/>
  <c r="L160" i="26"/>
  <c r="M160" i="26"/>
  <c r="N160" i="26"/>
  <c r="O160" i="26"/>
  <c r="P160" i="26"/>
  <c r="Q160" i="26"/>
  <c r="R160" i="26"/>
  <c r="S160" i="26"/>
  <c r="T160" i="26"/>
  <c r="U160" i="26"/>
  <c r="V160" i="26"/>
  <c r="W160" i="26"/>
  <c r="X160" i="26"/>
  <c r="Y160" i="26"/>
  <c r="Z160" i="26"/>
  <c r="AA160" i="26"/>
  <c r="AB160" i="26"/>
  <c r="AC160" i="26"/>
  <c r="AD160" i="26"/>
  <c r="AE160" i="26"/>
  <c r="AF160" i="26"/>
  <c r="AG160" i="26"/>
  <c r="AH160" i="26"/>
  <c r="AI160" i="26"/>
  <c r="AJ160" i="26"/>
  <c r="C161" i="26"/>
  <c r="D161" i="26"/>
  <c r="E161" i="26"/>
  <c r="F161" i="26"/>
  <c r="G161" i="26"/>
  <c r="H161" i="26"/>
  <c r="I161" i="26"/>
  <c r="J161" i="26"/>
  <c r="K161" i="26"/>
  <c r="L161" i="26"/>
  <c r="M161" i="26"/>
  <c r="N161" i="26"/>
  <c r="O161" i="26"/>
  <c r="P161" i="26"/>
  <c r="Q161" i="26"/>
  <c r="R161" i="26"/>
  <c r="S161" i="26"/>
  <c r="T161" i="26"/>
  <c r="U161" i="26"/>
  <c r="V161" i="26"/>
  <c r="W161" i="26"/>
  <c r="X161" i="26"/>
  <c r="Y161" i="26"/>
  <c r="Z161" i="26"/>
  <c r="AA161" i="26"/>
  <c r="AB161" i="26"/>
  <c r="AC161" i="26"/>
  <c r="AD161" i="26"/>
  <c r="AE161" i="26"/>
  <c r="AF161" i="26"/>
  <c r="AG161" i="26"/>
  <c r="AH161" i="26"/>
  <c r="AI161" i="26"/>
  <c r="AJ161" i="26"/>
  <c r="C162" i="26"/>
  <c r="D162" i="26"/>
  <c r="E162" i="26"/>
  <c r="F162" i="26"/>
  <c r="G162" i="26"/>
  <c r="H162" i="26"/>
  <c r="I162" i="26"/>
  <c r="J162" i="26"/>
  <c r="K162" i="26"/>
  <c r="L162" i="26"/>
  <c r="M162" i="26"/>
  <c r="N162" i="26"/>
  <c r="O162" i="26"/>
  <c r="P162" i="26"/>
  <c r="Q162" i="26"/>
  <c r="R162" i="26"/>
  <c r="S162" i="26"/>
  <c r="T162" i="26"/>
  <c r="U162" i="26"/>
  <c r="V162" i="26"/>
  <c r="W162" i="26"/>
  <c r="X162" i="26"/>
  <c r="Y162" i="26"/>
  <c r="Z162" i="26"/>
  <c r="AA162" i="26"/>
  <c r="AB162" i="26"/>
  <c r="AC162" i="26"/>
  <c r="AD162" i="26"/>
  <c r="AE162" i="26"/>
  <c r="AF162" i="26"/>
  <c r="AG162" i="26"/>
  <c r="AH162" i="26"/>
  <c r="AI162" i="26"/>
  <c r="AJ162" i="26"/>
  <c r="C163" i="26"/>
  <c r="D163" i="26"/>
  <c r="E163" i="26"/>
  <c r="F163" i="26"/>
  <c r="G163" i="26"/>
  <c r="H163" i="26"/>
  <c r="I163" i="26"/>
  <c r="J163" i="26"/>
  <c r="K163" i="26"/>
  <c r="L163" i="26"/>
  <c r="M163" i="26"/>
  <c r="N163" i="26"/>
  <c r="O163" i="26"/>
  <c r="P163" i="26"/>
  <c r="Q163" i="26"/>
  <c r="R163" i="26"/>
  <c r="S163" i="26"/>
  <c r="T163" i="26"/>
  <c r="U163" i="26"/>
  <c r="V163" i="26"/>
  <c r="W163" i="26"/>
  <c r="X163" i="26"/>
  <c r="Y163" i="26"/>
  <c r="Z163" i="26"/>
  <c r="AA163" i="26"/>
  <c r="AB163" i="26"/>
  <c r="AC163" i="26"/>
  <c r="AD163" i="26"/>
  <c r="AE163" i="26"/>
  <c r="AF163" i="26"/>
  <c r="AG163" i="26"/>
  <c r="AH163" i="26"/>
  <c r="AI163" i="26"/>
  <c r="AJ163" i="26"/>
  <c r="C164" i="26"/>
  <c r="D164" i="26"/>
  <c r="E164" i="26"/>
  <c r="F164" i="26"/>
  <c r="G164" i="26"/>
  <c r="H164" i="26"/>
  <c r="I164" i="26"/>
  <c r="J164" i="26"/>
  <c r="K164" i="26"/>
  <c r="L164" i="26"/>
  <c r="M164" i="26"/>
  <c r="N164" i="26"/>
  <c r="O164" i="26"/>
  <c r="P164" i="26"/>
  <c r="Q164" i="26"/>
  <c r="R164" i="26"/>
  <c r="S164" i="26"/>
  <c r="T164" i="26"/>
  <c r="U164" i="26"/>
  <c r="V164" i="26"/>
  <c r="W164" i="26"/>
  <c r="X164" i="26"/>
  <c r="Y164" i="26"/>
  <c r="Z164" i="26"/>
  <c r="AA164" i="26"/>
  <c r="AB164" i="26"/>
  <c r="AC164" i="26"/>
  <c r="AD164" i="26"/>
  <c r="AE164" i="26"/>
  <c r="AF164" i="26"/>
  <c r="AG164" i="26"/>
  <c r="AH164" i="26"/>
  <c r="AI164" i="26"/>
  <c r="AJ164" i="26"/>
  <c r="C165" i="26"/>
  <c r="D165" i="26"/>
  <c r="E165" i="26"/>
  <c r="F165" i="26"/>
  <c r="G165" i="26"/>
  <c r="H165" i="26"/>
  <c r="I165" i="26"/>
  <c r="J165" i="26"/>
  <c r="K165" i="26"/>
  <c r="L165" i="26"/>
  <c r="M165" i="26"/>
  <c r="N165" i="26"/>
  <c r="O165" i="26"/>
  <c r="P165" i="26"/>
  <c r="Q165" i="26"/>
  <c r="R165" i="26"/>
  <c r="S165" i="26"/>
  <c r="T165" i="26"/>
  <c r="U165" i="26"/>
  <c r="V165" i="26"/>
  <c r="W165" i="26"/>
  <c r="X165" i="26"/>
  <c r="Y165" i="26"/>
  <c r="Z165" i="26"/>
  <c r="AA165" i="26"/>
  <c r="AB165" i="26"/>
  <c r="AC165" i="26"/>
  <c r="AD165" i="26"/>
  <c r="AE165" i="26"/>
  <c r="AF165" i="26"/>
  <c r="AG165" i="26"/>
  <c r="AH165" i="26"/>
  <c r="AI165" i="26"/>
  <c r="AJ165" i="26"/>
  <c r="C166" i="26"/>
  <c r="D166" i="26"/>
  <c r="E166" i="26"/>
  <c r="F166" i="26"/>
  <c r="G166" i="26"/>
  <c r="H166" i="26"/>
  <c r="I166" i="26"/>
  <c r="J166" i="26"/>
  <c r="K166" i="26"/>
  <c r="L166" i="26"/>
  <c r="M166" i="26"/>
  <c r="N166" i="26"/>
  <c r="O166" i="26"/>
  <c r="P166" i="26"/>
  <c r="Q166" i="26"/>
  <c r="R166" i="26"/>
  <c r="S166" i="26"/>
  <c r="T166" i="26"/>
  <c r="U166" i="26"/>
  <c r="V166" i="26"/>
  <c r="W166" i="26"/>
  <c r="X166" i="26"/>
  <c r="Y166" i="26"/>
  <c r="Z166" i="26"/>
  <c r="AA166" i="26"/>
  <c r="AB166" i="26"/>
  <c r="AC166" i="26"/>
  <c r="AD166" i="26"/>
  <c r="AE166" i="26"/>
  <c r="AF166" i="26"/>
  <c r="AG166" i="26"/>
  <c r="AH166" i="26"/>
  <c r="AI166" i="26"/>
  <c r="AJ166" i="26"/>
  <c r="C167" i="26"/>
  <c r="D167" i="26"/>
  <c r="E167" i="26"/>
  <c r="F167" i="26"/>
  <c r="G167" i="26"/>
  <c r="H167" i="26"/>
  <c r="I167" i="26"/>
  <c r="J167" i="26"/>
  <c r="K167" i="26"/>
  <c r="L167" i="26"/>
  <c r="M167" i="26"/>
  <c r="N167" i="26"/>
  <c r="O167" i="26"/>
  <c r="P167" i="26"/>
  <c r="Q167" i="26"/>
  <c r="R167" i="26"/>
  <c r="S167" i="26"/>
  <c r="T167" i="26"/>
  <c r="U167" i="26"/>
  <c r="V167" i="26"/>
  <c r="W167" i="26"/>
  <c r="X167" i="26"/>
  <c r="Y167" i="26"/>
  <c r="Z167" i="26"/>
  <c r="AA167" i="26"/>
  <c r="AB167" i="26"/>
  <c r="AC167" i="26"/>
  <c r="AD167" i="26"/>
  <c r="AE167" i="26"/>
  <c r="AF167" i="26"/>
  <c r="AG167" i="26"/>
  <c r="AH167" i="26"/>
  <c r="AI167" i="26"/>
  <c r="AJ167" i="26"/>
  <c r="C168" i="26"/>
  <c r="D168" i="26"/>
  <c r="E168" i="26"/>
  <c r="F168" i="26"/>
  <c r="G168" i="26"/>
  <c r="H168" i="26"/>
  <c r="I168" i="26"/>
  <c r="J168" i="26"/>
  <c r="K168" i="26"/>
  <c r="L168" i="26"/>
  <c r="M168" i="26"/>
  <c r="N168" i="26"/>
  <c r="O168" i="26"/>
  <c r="P168" i="26"/>
  <c r="Q168" i="26"/>
  <c r="R168" i="26"/>
  <c r="S168" i="26"/>
  <c r="T168" i="26"/>
  <c r="U168" i="26"/>
  <c r="V168" i="26"/>
  <c r="W168" i="26"/>
  <c r="X168" i="26"/>
  <c r="Y168" i="26"/>
  <c r="Z168" i="26"/>
  <c r="AA168" i="26"/>
  <c r="AB168" i="26"/>
  <c r="AC168" i="26"/>
  <c r="AD168" i="26"/>
  <c r="AE168" i="26"/>
  <c r="AF168" i="26"/>
  <c r="AG168" i="26"/>
  <c r="AH168" i="26"/>
  <c r="AI168" i="26"/>
  <c r="AJ168" i="26"/>
  <c r="C169" i="26"/>
  <c r="D169" i="26"/>
  <c r="E169" i="26"/>
  <c r="F169" i="26"/>
  <c r="G169" i="26"/>
  <c r="H169" i="26"/>
  <c r="I169" i="26"/>
  <c r="J169" i="26"/>
  <c r="K169" i="26"/>
  <c r="L169" i="26"/>
  <c r="M169" i="26"/>
  <c r="N169" i="26"/>
  <c r="O169" i="26"/>
  <c r="P169" i="26"/>
  <c r="Q169" i="26"/>
  <c r="R169" i="26"/>
  <c r="S169" i="26"/>
  <c r="T169" i="26"/>
  <c r="U169" i="26"/>
  <c r="V169" i="26"/>
  <c r="W169" i="26"/>
  <c r="X169" i="26"/>
  <c r="Y169" i="26"/>
  <c r="Z169" i="26"/>
  <c r="AA169" i="26"/>
  <c r="AB169" i="26"/>
  <c r="AC169" i="26"/>
  <c r="AD169" i="26"/>
  <c r="AE169" i="26"/>
  <c r="AF169" i="26"/>
  <c r="AG169" i="26"/>
  <c r="AH169" i="26"/>
  <c r="AI169" i="26"/>
  <c r="AJ169" i="26"/>
  <c r="C170" i="26"/>
  <c r="D170" i="26"/>
  <c r="E170" i="26"/>
  <c r="F170" i="26"/>
  <c r="G170" i="26"/>
  <c r="H170" i="26"/>
  <c r="I170" i="26"/>
  <c r="J170" i="26"/>
  <c r="K170" i="26"/>
  <c r="L170" i="26"/>
  <c r="M170" i="26"/>
  <c r="N170" i="26"/>
  <c r="O170" i="26"/>
  <c r="P170" i="26"/>
  <c r="Q170" i="26"/>
  <c r="R170" i="26"/>
  <c r="S170" i="26"/>
  <c r="T170" i="26"/>
  <c r="U170" i="26"/>
  <c r="V170" i="26"/>
  <c r="W170" i="26"/>
  <c r="X170" i="26"/>
  <c r="Y170" i="26"/>
  <c r="Z170" i="26"/>
  <c r="AA170" i="26"/>
  <c r="AB170" i="26"/>
  <c r="AC170" i="26"/>
  <c r="AD170" i="26"/>
  <c r="AE170" i="26"/>
  <c r="AF170" i="26"/>
  <c r="AG170" i="26"/>
  <c r="AH170" i="26"/>
  <c r="AI170" i="26"/>
  <c r="AJ170" i="26"/>
  <c r="C171" i="26"/>
  <c r="D171" i="26"/>
  <c r="E171" i="26"/>
  <c r="F171" i="26"/>
  <c r="G171" i="26"/>
  <c r="H171" i="26"/>
  <c r="I171" i="26"/>
  <c r="J171" i="26"/>
  <c r="K171" i="26"/>
  <c r="L171" i="26"/>
  <c r="M171" i="26"/>
  <c r="N171" i="26"/>
  <c r="O171" i="26"/>
  <c r="P171" i="26"/>
  <c r="Q171" i="26"/>
  <c r="R171" i="26"/>
  <c r="S171" i="26"/>
  <c r="T171" i="26"/>
  <c r="U171" i="26"/>
  <c r="V171" i="26"/>
  <c r="W171" i="26"/>
  <c r="X171" i="26"/>
  <c r="Y171" i="26"/>
  <c r="Z171" i="26"/>
  <c r="AA171" i="26"/>
  <c r="AB171" i="26"/>
  <c r="AC171" i="26"/>
  <c r="AD171" i="26"/>
  <c r="AE171" i="26"/>
  <c r="AF171" i="26"/>
  <c r="AG171" i="26"/>
  <c r="AH171" i="26"/>
  <c r="AI171" i="26"/>
  <c r="AJ171" i="26"/>
  <c r="C172" i="26"/>
  <c r="D172" i="26"/>
  <c r="E172" i="26"/>
  <c r="F172" i="26"/>
  <c r="G172" i="26"/>
  <c r="H172" i="26"/>
  <c r="I172" i="26"/>
  <c r="J172" i="26"/>
  <c r="K172" i="26"/>
  <c r="L172" i="26"/>
  <c r="M172" i="26"/>
  <c r="N172" i="26"/>
  <c r="O172" i="26"/>
  <c r="P172" i="26"/>
  <c r="Q172" i="26"/>
  <c r="R172" i="26"/>
  <c r="S172" i="26"/>
  <c r="T172" i="26"/>
  <c r="U172" i="26"/>
  <c r="V172" i="26"/>
  <c r="W172" i="26"/>
  <c r="X172" i="26"/>
  <c r="Y172" i="26"/>
  <c r="Z172" i="26"/>
  <c r="AA172" i="26"/>
  <c r="AB172" i="26"/>
  <c r="AC172" i="26"/>
  <c r="AD172" i="26"/>
  <c r="AE172" i="26"/>
  <c r="AF172" i="26"/>
  <c r="AG172" i="26"/>
  <c r="AH172" i="26"/>
  <c r="AI172" i="26"/>
  <c r="AJ172" i="26"/>
  <c r="C173" i="26"/>
  <c r="D173" i="26"/>
  <c r="E173" i="26"/>
  <c r="F173" i="26"/>
  <c r="G173" i="26"/>
  <c r="H173" i="26"/>
  <c r="I173" i="26"/>
  <c r="J173" i="26"/>
  <c r="K173" i="26"/>
  <c r="L173" i="26"/>
  <c r="M173" i="26"/>
  <c r="N173" i="26"/>
  <c r="O173" i="26"/>
  <c r="P173" i="26"/>
  <c r="Q173" i="26"/>
  <c r="R173" i="26"/>
  <c r="S173" i="26"/>
  <c r="T173" i="26"/>
  <c r="U173" i="26"/>
  <c r="V173" i="26"/>
  <c r="W173" i="26"/>
  <c r="X173" i="26"/>
  <c r="Y173" i="26"/>
  <c r="Z173" i="26"/>
  <c r="AA173" i="26"/>
  <c r="AB173" i="26"/>
  <c r="AC173" i="26"/>
  <c r="AD173" i="26"/>
  <c r="AE173" i="26"/>
  <c r="AF173" i="26"/>
  <c r="AG173" i="26"/>
  <c r="AH173" i="26"/>
  <c r="AI173" i="26"/>
  <c r="AJ173" i="26"/>
  <c r="C174" i="26"/>
  <c r="D174" i="26"/>
  <c r="E174" i="26"/>
  <c r="F174" i="26"/>
  <c r="G174" i="26"/>
  <c r="H174" i="26"/>
  <c r="I174" i="26"/>
  <c r="J174" i="26"/>
  <c r="K174" i="26"/>
  <c r="L174" i="26"/>
  <c r="M174" i="26"/>
  <c r="N174" i="26"/>
  <c r="O174" i="26"/>
  <c r="P174" i="26"/>
  <c r="Q174" i="26"/>
  <c r="R174" i="26"/>
  <c r="S174" i="26"/>
  <c r="T174" i="26"/>
  <c r="U174" i="26"/>
  <c r="V174" i="26"/>
  <c r="W174" i="26"/>
  <c r="X174" i="26"/>
  <c r="Y174" i="26"/>
  <c r="Z174" i="26"/>
  <c r="AA174" i="26"/>
  <c r="AB174" i="26"/>
  <c r="AC174" i="26"/>
  <c r="AD174" i="26"/>
  <c r="AE174" i="26"/>
  <c r="AF174" i="26"/>
  <c r="AG174" i="26"/>
  <c r="AH174" i="26"/>
  <c r="AI174" i="26"/>
  <c r="AJ174" i="26"/>
  <c r="C175" i="26"/>
  <c r="D175" i="26"/>
  <c r="E175" i="26"/>
  <c r="F175" i="26"/>
  <c r="G175" i="26"/>
  <c r="H175" i="26"/>
  <c r="I175" i="26"/>
  <c r="J175" i="26"/>
  <c r="K175" i="26"/>
  <c r="L175" i="26"/>
  <c r="M175" i="26"/>
  <c r="N175" i="26"/>
  <c r="O175" i="26"/>
  <c r="P175" i="26"/>
  <c r="Q175" i="26"/>
  <c r="R175" i="26"/>
  <c r="S175" i="26"/>
  <c r="T175" i="26"/>
  <c r="U175" i="26"/>
  <c r="V175" i="26"/>
  <c r="W175" i="26"/>
  <c r="X175" i="26"/>
  <c r="Y175" i="26"/>
  <c r="Z175" i="26"/>
  <c r="AA175" i="26"/>
  <c r="AB175" i="26"/>
  <c r="AC175" i="26"/>
  <c r="AD175" i="26"/>
  <c r="AE175" i="26"/>
  <c r="AF175" i="26"/>
  <c r="AG175" i="26"/>
  <c r="AH175" i="26"/>
  <c r="AI175" i="26"/>
  <c r="AJ175" i="26"/>
  <c r="C176" i="26"/>
  <c r="D176" i="26"/>
  <c r="E176" i="26"/>
  <c r="F176" i="26"/>
  <c r="G176" i="26"/>
  <c r="H176" i="26"/>
  <c r="I176" i="26"/>
  <c r="J176" i="26"/>
  <c r="K176" i="26"/>
  <c r="L176" i="26"/>
  <c r="M176" i="26"/>
  <c r="N176" i="26"/>
  <c r="O176" i="26"/>
  <c r="P176" i="26"/>
  <c r="Q176" i="26"/>
  <c r="R176" i="26"/>
  <c r="S176" i="26"/>
  <c r="T176" i="26"/>
  <c r="U176" i="26"/>
  <c r="V176" i="26"/>
  <c r="W176" i="26"/>
  <c r="X176" i="26"/>
  <c r="Y176" i="26"/>
  <c r="Z176" i="26"/>
  <c r="AA176" i="26"/>
  <c r="AB176" i="26"/>
  <c r="AC176" i="26"/>
  <c r="AD176" i="26"/>
  <c r="AE176" i="26"/>
  <c r="AF176" i="26"/>
  <c r="AG176" i="26"/>
  <c r="AH176" i="26"/>
  <c r="AI176" i="26"/>
  <c r="AJ176" i="26"/>
  <c r="C177" i="26"/>
  <c r="D177" i="26"/>
  <c r="E177" i="26"/>
  <c r="F177" i="26"/>
  <c r="G177" i="26"/>
  <c r="H177" i="26"/>
  <c r="I177" i="26"/>
  <c r="J177" i="26"/>
  <c r="K177" i="26"/>
  <c r="L177" i="26"/>
  <c r="M177" i="26"/>
  <c r="N177" i="26"/>
  <c r="O177" i="26"/>
  <c r="P177" i="26"/>
  <c r="Q177" i="26"/>
  <c r="R177" i="26"/>
  <c r="S177" i="26"/>
  <c r="T177" i="26"/>
  <c r="U177" i="26"/>
  <c r="V177" i="26"/>
  <c r="W177" i="26"/>
  <c r="X177" i="26"/>
  <c r="Y177" i="26"/>
  <c r="Z177" i="26"/>
  <c r="AA177" i="26"/>
  <c r="AB177" i="26"/>
  <c r="AC177" i="26"/>
  <c r="AD177" i="26"/>
  <c r="AE177" i="26"/>
  <c r="AF177" i="26"/>
  <c r="AG177" i="26"/>
  <c r="AH177" i="26"/>
  <c r="AI177" i="26"/>
  <c r="AJ177" i="26"/>
  <c r="C178" i="26"/>
  <c r="D178" i="26"/>
  <c r="E178" i="26"/>
  <c r="F178" i="26"/>
  <c r="G178" i="26"/>
  <c r="H178" i="26"/>
  <c r="I178" i="26"/>
  <c r="J178" i="26"/>
  <c r="K178" i="26"/>
  <c r="L178" i="26"/>
  <c r="M178" i="26"/>
  <c r="N178" i="26"/>
  <c r="O178" i="26"/>
  <c r="P178" i="26"/>
  <c r="Q178" i="26"/>
  <c r="R178" i="26"/>
  <c r="S178" i="26"/>
  <c r="T178" i="26"/>
  <c r="U178" i="26"/>
  <c r="V178" i="26"/>
  <c r="W178" i="26"/>
  <c r="X178" i="26"/>
  <c r="Y178" i="26"/>
  <c r="Z178" i="26"/>
  <c r="AA178" i="26"/>
  <c r="AB178" i="26"/>
  <c r="AC178" i="26"/>
  <c r="AD178" i="26"/>
  <c r="AE178" i="26"/>
  <c r="AF178" i="26"/>
  <c r="AG178" i="26"/>
  <c r="AH178" i="26"/>
  <c r="AI178" i="26"/>
  <c r="AJ178" i="26"/>
  <c r="C179" i="26"/>
  <c r="D179" i="26"/>
  <c r="E179" i="26"/>
  <c r="F179" i="26"/>
  <c r="G179" i="26"/>
  <c r="H179" i="26"/>
  <c r="I179" i="26"/>
  <c r="J179" i="26"/>
  <c r="K179" i="26"/>
  <c r="L179" i="26"/>
  <c r="M179" i="26"/>
  <c r="N179" i="26"/>
  <c r="O179" i="26"/>
  <c r="P179" i="26"/>
  <c r="Q179" i="26"/>
  <c r="R179" i="26"/>
  <c r="S179" i="26"/>
  <c r="T179" i="26"/>
  <c r="U179" i="26"/>
  <c r="V179" i="26"/>
  <c r="W179" i="26"/>
  <c r="X179" i="26"/>
  <c r="Y179" i="26"/>
  <c r="Z179" i="26"/>
  <c r="AA179" i="26"/>
  <c r="AB179" i="26"/>
  <c r="AC179" i="26"/>
  <c r="AD179" i="26"/>
  <c r="AE179" i="26"/>
  <c r="AF179" i="26"/>
  <c r="AG179" i="26"/>
  <c r="AH179" i="26"/>
  <c r="AI179" i="26"/>
  <c r="AJ179" i="26"/>
  <c r="C180" i="26"/>
  <c r="D180" i="26"/>
  <c r="E180" i="26"/>
  <c r="F180" i="26"/>
  <c r="G180" i="26"/>
  <c r="H180" i="26"/>
  <c r="I180" i="26"/>
  <c r="J180" i="26"/>
  <c r="K180" i="26"/>
  <c r="L180" i="26"/>
  <c r="M180" i="26"/>
  <c r="N180" i="26"/>
  <c r="O180" i="26"/>
  <c r="P180" i="26"/>
  <c r="Q180" i="26"/>
  <c r="R180" i="26"/>
  <c r="S180" i="26"/>
  <c r="T180" i="26"/>
  <c r="U180" i="26"/>
  <c r="V180" i="26"/>
  <c r="W180" i="26"/>
  <c r="X180" i="26"/>
  <c r="Y180" i="26"/>
  <c r="Z180" i="26"/>
  <c r="AA180" i="26"/>
  <c r="AB180" i="26"/>
  <c r="AC180" i="26"/>
  <c r="AD180" i="26"/>
  <c r="AE180" i="26"/>
  <c r="AF180" i="26"/>
  <c r="AG180" i="26"/>
  <c r="AH180" i="26"/>
  <c r="AI180" i="26"/>
  <c r="AJ180" i="26"/>
  <c r="C181" i="26"/>
  <c r="D181" i="26"/>
  <c r="E181" i="26"/>
  <c r="F181" i="26"/>
  <c r="G181" i="26"/>
  <c r="H181" i="26"/>
  <c r="I181" i="26"/>
  <c r="J181" i="26"/>
  <c r="K181" i="26"/>
  <c r="L181" i="26"/>
  <c r="M181" i="26"/>
  <c r="N181" i="26"/>
  <c r="O181" i="26"/>
  <c r="P181" i="26"/>
  <c r="Q181" i="26"/>
  <c r="R181" i="26"/>
  <c r="S181" i="26"/>
  <c r="T181" i="26"/>
  <c r="U181" i="26"/>
  <c r="V181" i="26"/>
  <c r="W181" i="26"/>
  <c r="X181" i="26"/>
  <c r="Y181" i="26"/>
  <c r="Z181" i="26"/>
  <c r="AA181" i="26"/>
  <c r="AB181" i="26"/>
  <c r="AC181" i="26"/>
  <c r="AD181" i="26"/>
  <c r="AE181" i="26"/>
  <c r="AF181" i="26"/>
  <c r="AG181" i="26"/>
  <c r="AH181" i="26"/>
  <c r="AI181" i="26"/>
  <c r="AJ181" i="26"/>
  <c r="C182" i="26"/>
  <c r="D182" i="26"/>
  <c r="E182" i="26"/>
  <c r="F182" i="26"/>
  <c r="G182" i="26"/>
  <c r="H182" i="26"/>
  <c r="I182" i="26"/>
  <c r="J182" i="26"/>
  <c r="K182" i="26"/>
  <c r="L182" i="26"/>
  <c r="M182" i="26"/>
  <c r="N182" i="26"/>
  <c r="O182" i="26"/>
  <c r="P182" i="26"/>
  <c r="Q182" i="26"/>
  <c r="R182" i="26"/>
  <c r="S182" i="26"/>
  <c r="T182" i="26"/>
  <c r="U182" i="26"/>
  <c r="V182" i="26"/>
  <c r="W182" i="26"/>
  <c r="X182" i="26"/>
  <c r="Y182" i="26"/>
  <c r="Z182" i="26"/>
  <c r="AA182" i="26"/>
  <c r="AB182" i="26"/>
  <c r="AC182" i="26"/>
  <c r="AD182" i="26"/>
  <c r="AE182" i="26"/>
  <c r="AF182" i="26"/>
  <c r="AG182" i="26"/>
  <c r="AH182" i="26"/>
  <c r="AI182" i="26"/>
  <c r="AJ182" i="26"/>
  <c r="C183" i="26"/>
  <c r="D183" i="26"/>
  <c r="E183" i="26"/>
  <c r="F183" i="26"/>
  <c r="G183" i="26"/>
  <c r="H183" i="26"/>
  <c r="I183" i="26"/>
  <c r="J183" i="26"/>
  <c r="K183" i="26"/>
  <c r="L183" i="26"/>
  <c r="M183" i="26"/>
  <c r="N183" i="26"/>
  <c r="O183" i="26"/>
  <c r="P183" i="26"/>
  <c r="Q183" i="26"/>
  <c r="R183" i="26"/>
  <c r="S183" i="26"/>
  <c r="T183" i="26"/>
  <c r="U183" i="26"/>
  <c r="V183" i="26"/>
  <c r="W183" i="26"/>
  <c r="X183" i="26"/>
  <c r="Y183" i="26"/>
  <c r="Z183" i="26"/>
  <c r="AA183" i="26"/>
  <c r="AB183" i="26"/>
  <c r="AC183" i="26"/>
  <c r="AD183" i="26"/>
  <c r="AE183" i="26"/>
  <c r="AF183" i="26"/>
  <c r="AG183" i="26"/>
  <c r="AH183" i="26"/>
  <c r="AI183" i="26"/>
  <c r="AJ183" i="26"/>
  <c r="C184" i="26"/>
  <c r="D184" i="26"/>
  <c r="E184" i="26"/>
  <c r="F184" i="26"/>
  <c r="G184" i="26"/>
  <c r="H184" i="26"/>
  <c r="I184" i="26"/>
  <c r="J184" i="26"/>
  <c r="K184" i="26"/>
  <c r="L184" i="26"/>
  <c r="M184" i="26"/>
  <c r="N184" i="26"/>
  <c r="O184" i="26"/>
  <c r="P184" i="26"/>
  <c r="Q184" i="26"/>
  <c r="R184" i="26"/>
  <c r="S184" i="26"/>
  <c r="T184" i="26"/>
  <c r="U184" i="26"/>
  <c r="V184" i="26"/>
  <c r="W184" i="26"/>
  <c r="X184" i="26"/>
  <c r="Y184" i="26"/>
  <c r="Z184" i="26"/>
  <c r="AA184" i="26"/>
  <c r="AB184" i="26"/>
  <c r="AC184" i="26"/>
  <c r="AD184" i="26"/>
  <c r="AE184" i="26"/>
  <c r="AF184" i="26"/>
  <c r="AG184" i="26"/>
  <c r="AH184" i="26"/>
  <c r="AI184" i="26"/>
  <c r="AJ184" i="26"/>
  <c r="C185" i="26"/>
  <c r="D185" i="26"/>
  <c r="E185" i="26"/>
  <c r="F185" i="26"/>
  <c r="G185" i="26"/>
  <c r="H185" i="26"/>
  <c r="I185" i="26"/>
  <c r="J185" i="26"/>
  <c r="K185" i="26"/>
  <c r="L185" i="26"/>
  <c r="M185" i="26"/>
  <c r="N185" i="26"/>
  <c r="O185" i="26"/>
  <c r="P185" i="26"/>
  <c r="Q185" i="26"/>
  <c r="R185" i="26"/>
  <c r="S185" i="26"/>
  <c r="T185" i="26"/>
  <c r="U185" i="26"/>
  <c r="V185" i="26"/>
  <c r="W185" i="26"/>
  <c r="X185" i="26"/>
  <c r="Y185" i="26"/>
  <c r="Z185" i="26"/>
  <c r="AA185" i="26"/>
  <c r="AB185" i="26"/>
  <c r="AC185" i="26"/>
  <c r="AD185" i="26"/>
  <c r="AE185" i="26"/>
  <c r="AF185" i="26"/>
  <c r="AG185" i="26"/>
  <c r="AH185" i="26"/>
  <c r="AI185" i="26"/>
  <c r="AJ185" i="26"/>
  <c r="C186" i="26"/>
  <c r="D186" i="26"/>
  <c r="E186" i="26"/>
  <c r="F186" i="26"/>
  <c r="G186" i="26"/>
  <c r="H186" i="26"/>
  <c r="I186" i="26"/>
  <c r="J186" i="26"/>
  <c r="K186" i="26"/>
  <c r="L186" i="26"/>
  <c r="M186" i="26"/>
  <c r="N186" i="26"/>
  <c r="O186" i="26"/>
  <c r="P186" i="26"/>
  <c r="Q186" i="26"/>
  <c r="R186" i="26"/>
  <c r="S186" i="26"/>
  <c r="T186" i="26"/>
  <c r="U186" i="26"/>
  <c r="V186" i="26"/>
  <c r="W186" i="26"/>
  <c r="X186" i="26"/>
  <c r="Y186" i="26"/>
  <c r="Z186" i="26"/>
  <c r="AA186" i="26"/>
  <c r="AB186" i="26"/>
  <c r="AC186" i="26"/>
  <c r="AD186" i="26"/>
  <c r="AE186" i="26"/>
  <c r="AF186" i="26"/>
  <c r="AG186" i="26"/>
  <c r="AH186" i="26"/>
  <c r="AI186" i="26"/>
  <c r="AJ186" i="26"/>
  <c r="C187" i="26"/>
  <c r="D187" i="26"/>
  <c r="E187" i="26"/>
  <c r="F187" i="26"/>
  <c r="G187" i="26"/>
  <c r="H187" i="26"/>
  <c r="I187" i="26"/>
  <c r="J187" i="26"/>
  <c r="K187" i="26"/>
  <c r="L187" i="26"/>
  <c r="M187" i="26"/>
  <c r="N187" i="26"/>
  <c r="O187" i="26"/>
  <c r="P187" i="26"/>
  <c r="Q187" i="26"/>
  <c r="R187" i="26"/>
  <c r="S187" i="26"/>
  <c r="T187" i="26"/>
  <c r="U187" i="26"/>
  <c r="V187" i="26"/>
  <c r="W187" i="26"/>
  <c r="X187" i="26"/>
  <c r="Y187" i="26"/>
  <c r="Z187" i="26"/>
  <c r="AA187" i="26"/>
  <c r="AB187" i="26"/>
  <c r="AC187" i="26"/>
  <c r="AD187" i="26"/>
  <c r="AE187" i="26"/>
  <c r="AF187" i="26"/>
  <c r="AG187" i="26"/>
  <c r="AH187" i="26"/>
  <c r="AI187" i="26"/>
  <c r="AJ187" i="26"/>
  <c r="C188" i="26"/>
  <c r="D188" i="26"/>
  <c r="E188" i="26"/>
  <c r="F188" i="26"/>
  <c r="G188" i="26"/>
  <c r="H188" i="26"/>
  <c r="I188" i="26"/>
  <c r="J188" i="26"/>
  <c r="K188" i="26"/>
  <c r="L188" i="26"/>
  <c r="M188" i="26"/>
  <c r="N188" i="26"/>
  <c r="O188" i="26"/>
  <c r="P188" i="26"/>
  <c r="Q188" i="26"/>
  <c r="R188" i="26"/>
  <c r="S188" i="26"/>
  <c r="T188" i="26"/>
  <c r="U188" i="26"/>
  <c r="V188" i="26"/>
  <c r="W188" i="26"/>
  <c r="X188" i="26"/>
  <c r="Y188" i="26"/>
  <c r="Z188" i="26"/>
  <c r="AA188" i="26"/>
  <c r="AB188" i="26"/>
  <c r="AC188" i="26"/>
  <c r="AD188" i="26"/>
  <c r="AE188" i="26"/>
  <c r="AF188" i="26"/>
  <c r="AG188" i="26"/>
  <c r="AH188" i="26"/>
  <c r="AI188" i="26"/>
  <c r="AJ188" i="26"/>
  <c r="C189" i="26"/>
  <c r="D189" i="26"/>
  <c r="E189" i="26"/>
  <c r="F189" i="26"/>
  <c r="G189" i="26"/>
  <c r="H189" i="26"/>
  <c r="I189" i="26"/>
  <c r="J189" i="26"/>
  <c r="K189" i="26"/>
  <c r="L189" i="26"/>
  <c r="M189" i="26"/>
  <c r="N189" i="26"/>
  <c r="O189" i="26"/>
  <c r="P189" i="26"/>
  <c r="Q189" i="26"/>
  <c r="R189" i="26"/>
  <c r="S189" i="26"/>
  <c r="T189" i="26"/>
  <c r="U189" i="26"/>
  <c r="V189" i="26"/>
  <c r="W189" i="26"/>
  <c r="X189" i="26"/>
  <c r="Y189" i="26"/>
  <c r="Z189" i="26"/>
  <c r="AA189" i="26"/>
  <c r="AB189" i="26"/>
  <c r="AC189" i="26"/>
  <c r="AD189" i="26"/>
  <c r="AE189" i="26"/>
  <c r="AF189" i="26"/>
  <c r="AG189" i="26"/>
  <c r="AH189" i="26"/>
  <c r="AI189" i="26"/>
  <c r="AJ189" i="26"/>
  <c r="C190" i="26"/>
  <c r="D190" i="26"/>
  <c r="E190" i="26"/>
  <c r="F190" i="26"/>
  <c r="G190" i="26"/>
  <c r="H190" i="26"/>
  <c r="I190" i="26"/>
  <c r="J190" i="26"/>
  <c r="K190" i="26"/>
  <c r="L190" i="26"/>
  <c r="M190" i="26"/>
  <c r="N190" i="26"/>
  <c r="O190" i="26"/>
  <c r="P190" i="26"/>
  <c r="Q190" i="26"/>
  <c r="R190" i="26"/>
  <c r="S190" i="26"/>
  <c r="T190" i="26"/>
  <c r="U190" i="26"/>
  <c r="V190" i="26"/>
  <c r="W190" i="26"/>
  <c r="X190" i="26"/>
  <c r="Y190" i="26"/>
  <c r="Z190" i="26"/>
  <c r="AA190" i="26"/>
  <c r="AB190" i="26"/>
  <c r="AC190" i="26"/>
  <c r="AD190" i="26"/>
  <c r="AE190" i="26"/>
  <c r="AF190" i="26"/>
  <c r="AG190" i="26"/>
  <c r="AH190" i="26"/>
  <c r="AI190" i="26"/>
  <c r="AJ190" i="26"/>
  <c r="C191" i="26"/>
  <c r="D191" i="26"/>
  <c r="E191" i="26"/>
  <c r="F191" i="26"/>
  <c r="G191" i="26"/>
  <c r="H191" i="26"/>
  <c r="I191" i="26"/>
  <c r="J191" i="26"/>
  <c r="K191" i="26"/>
  <c r="L191" i="26"/>
  <c r="M191" i="26"/>
  <c r="N191" i="26"/>
  <c r="O191" i="26"/>
  <c r="P191" i="26"/>
  <c r="Q191" i="26"/>
  <c r="R191" i="26"/>
  <c r="S191" i="26"/>
  <c r="T191" i="26"/>
  <c r="U191" i="26"/>
  <c r="V191" i="26"/>
  <c r="W191" i="26"/>
  <c r="X191" i="26"/>
  <c r="Y191" i="26"/>
  <c r="Z191" i="26"/>
  <c r="AA191" i="26"/>
  <c r="AB191" i="26"/>
  <c r="AC191" i="26"/>
  <c r="AD191" i="26"/>
  <c r="AE191" i="26"/>
  <c r="AF191" i="26"/>
  <c r="AG191" i="26"/>
  <c r="AH191" i="26"/>
  <c r="AI191" i="26"/>
  <c r="AJ191" i="26"/>
  <c r="C192" i="26"/>
  <c r="D192" i="26"/>
  <c r="E192" i="26"/>
  <c r="F192" i="26"/>
  <c r="G192" i="26"/>
  <c r="H192" i="26"/>
  <c r="I192" i="26"/>
  <c r="J192" i="26"/>
  <c r="K192" i="26"/>
  <c r="L192" i="26"/>
  <c r="M192" i="26"/>
  <c r="N192" i="26"/>
  <c r="O192" i="26"/>
  <c r="P192" i="26"/>
  <c r="Q192" i="26"/>
  <c r="R192" i="26"/>
  <c r="S192" i="26"/>
  <c r="T192" i="26"/>
  <c r="U192" i="26"/>
  <c r="V192" i="26"/>
  <c r="W192" i="26"/>
  <c r="X192" i="26"/>
  <c r="Y192" i="26"/>
  <c r="Z192" i="26"/>
  <c r="AA192" i="26"/>
  <c r="AB192" i="26"/>
  <c r="AC192" i="26"/>
  <c r="AD192" i="26"/>
  <c r="AE192" i="26"/>
  <c r="AF192" i="26"/>
  <c r="AG192" i="26"/>
  <c r="AH192" i="26"/>
  <c r="AI192" i="26"/>
  <c r="AJ192" i="26"/>
  <c r="C193" i="26"/>
  <c r="D193" i="26"/>
  <c r="E193" i="26"/>
  <c r="F193" i="26"/>
  <c r="G193" i="26"/>
  <c r="H193" i="26"/>
  <c r="I193" i="26"/>
  <c r="J193" i="26"/>
  <c r="K193" i="26"/>
  <c r="L193" i="26"/>
  <c r="M193" i="26"/>
  <c r="N193" i="26"/>
  <c r="O193" i="26"/>
  <c r="P193" i="26"/>
  <c r="Q193" i="26"/>
  <c r="R193" i="26"/>
  <c r="S193" i="26"/>
  <c r="T193" i="26"/>
  <c r="U193" i="26"/>
  <c r="V193" i="26"/>
  <c r="W193" i="26"/>
  <c r="X193" i="26"/>
  <c r="Y193" i="26"/>
  <c r="Z193" i="26"/>
  <c r="AA193" i="26"/>
  <c r="AB193" i="26"/>
  <c r="AC193" i="26"/>
  <c r="AD193" i="26"/>
  <c r="AE193" i="26"/>
  <c r="AF193" i="26"/>
  <c r="AG193" i="26"/>
  <c r="AH193" i="26"/>
  <c r="AI193" i="26"/>
  <c r="AJ193" i="26"/>
  <c r="C194" i="26"/>
  <c r="D194" i="26"/>
  <c r="E194" i="26"/>
  <c r="F194" i="26"/>
  <c r="G194" i="26"/>
  <c r="H194" i="26"/>
  <c r="I194" i="26"/>
  <c r="J194" i="26"/>
  <c r="K194" i="26"/>
  <c r="L194" i="26"/>
  <c r="M194" i="26"/>
  <c r="N194" i="26"/>
  <c r="O194" i="26"/>
  <c r="P194" i="26"/>
  <c r="Q194" i="26"/>
  <c r="R194" i="26"/>
  <c r="S194" i="26"/>
  <c r="T194" i="26"/>
  <c r="U194" i="26"/>
  <c r="V194" i="26"/>
  <c r="W194" i="26"/>
  <c r="X194" i="26"/>
  <c r="Y194" i="26"/>
  <c r="Z194" i="26"/>
  <c r="AA194" i="26"/>
  <c r="AB194" i="26"/>
  <c r="AC194" i="26"/>
  <c r="AD194" i="26"/>
  <c r="AE194" i="26"/>
  <c r="AF194" i="26"/>
  <c r="AG194" i="26"/>
  <c r="AH194" i="26"/>
  <c r="AI194" i="26"/>
  <c r="AJ194" i="26"/>
  <c r="C195" i="26"/>
  <c r="D195" i="26"/>
  <c r="E195" i="26"/>
  <c r="F195" i="26"/>
  <c r="G195" i="26"/>
  <c r="H195" i="26"/>
  <c r="I195" i="26"/>
  <c r="J195" i="26"/>
  <c r="K195" i="26"/>
  <c r="L195" i="26"/>
  <c r="M195" i="26"/>
  <c r="N195" i="26"/>
  <c r="O195" i="26"/>
  <c r="P195" i="26"/>
  <c r="Q195" i="26"/>
  <c r="R195" i="26"/>
  <c r="S195" i="26"/>
  <c r="T195" i="26"/>
  <c r="U195" i="26"/>
  <c r="V195" i="26"/>
  <c r="W195" i="26"/>
  <c r="X195" i="26"/>
  <c r="Y195" i="26"/>
  <c r="Z195" i="26"/>
  <c r="AA195" i="26"/>
  <c r="AB195" i="26"/>
  <c r="AC195" i="26"/>
  <c r="AD195" i="26"/>
  <c r="AE195" i="26"/>
  <c r="AF195" i="26"/>
  <c r="AG195" i="26"/>
  <c r="AH195" i="26"/>
  <c r="AI195" i="26"/>
  <c r="AJ195" i="26"/>
  <c r="C196" i="26"/>
  <c r="D196" i="26"/>
  <c r="E196" i="26"/>
  <c r="F196" i="26"/>
  <c r="G196" i="26"/>
  <c r="H196" i="26"/>
  <c r="I196" i="26"/>
  <c r="J196" i="26"/>
  <c r="K196" i="26"/>
  <c r="L196" i="26"/>
  <c r="M196" i="26"/>
  <c r="N196" i="26"/>
  <c r="O196" i="26"/>
  <c r="P196" i="26"/>
  <c r="Q196" i="26"/>
  <c r="R196" i="26"/>
  <c r="S196" i="26"/>
  <c r="T196" i="26"/>
  <c r="U196" i="26"/>
  <c r="V196" i="26"/>
  <c r="W196" i="26"/>
  <c r="X196" i="26"/>
  <c r="Y196" i="26"/>
  <c r="Z196" i="26"/>
  <c r="AA196" i="26"/>
  <c r="AB196" i="26"/>
  <c r="AC196" i="26"/>
  <c r="AD196" i="26"/>
  <c r="AE196" i="26"/>
  <c r="AF196" i="26"/>
  <c r="AG196" i="26"/>
  <c r="AH196" i="26"/>
  <c r="AI196" i="26"/>
  <c r="AJ196" i="26"/>
  <c r="C197" i="26"/>
  <c r="D197" i="26"/>
  <c r="E197" i="26"/>
  <c r="F197" i="26"/>
  <c r="G197" i="26"/>
  <c r="H197" i="26"/>
  <c r="I197" i="26"/>
  <c r="J197" i="26"/>
  <c r="K197" i="26"/>
  <c r="L197" i="26"/>
  <c r="M197" i="26"/>
  <c r="N197" i="26"/>
  <c r="O197" i="26"/>
  <c r="P197" i="26"/>
  <c r="Q197" i="26"/>
  <c r="R197" i="26"/>
  <c r="S197" i="26"/>
  <c r="T197" i="26"/>
  <c r="U197" i="26"/>
  <c r="V197" i="26"/>
  <c r="W197" i="26"/>
  <c r="X197" i="26"/>
  <c r="Y197" i="26"/>
  <c r="Z197" i="26"/>
  <c r="AA197" i="26"/>
  <c r="AB197" i="26"/>
  <c r="AC197" i="26"/>
  <c r="AD197" i="26"/>
  <c r="AE197" i="26"/>
  <c r="AF197" i="26"/>
  <c r="AG197" i="26"/>
  <c r="AH197" i="26"/>
  <c r="AI197" i="26"/>
  <c r="AJ197" i="26"/>
  <c r="C198" i="26"/>
  <c r="D198" i="26"/>
  <c r="E198" i="26"/>
  <c r="F198" i="26"/>
  <c r="G198" i="26"/>
  <c r="H198" i="26"/>
  <c r="I198" i="26"/>
  <c r="J198" i="26"/>
  <c r="K198" i="26"/>
  <c r="L198" i="26"/>
  <c r="M198" i="26"/>
  <c r="N198" i="26"/>
  <c r="O198" i="26"/>
  <c r="P198" i="26"/>
  <c r="Q198" i="26"/>
  <c r="R198" i="26"/>
  <c r="S198" i="26"/>
  <c r="T198" i="26"/>
  <c r="U198" i="26"/>
  <c r="V198" i="26"/>
  <c r="W198" i="26"/>
  <c r="X198" i="26"/>
  <c r="Y198" i="26"/>
  <c r="Z198" i="26"/>
  <c r="AA198" i="26"/>
  <c r="AB198" i="26"/>
  <c r="AC198" i="26"/>
  <c r="AD198" i="26"/>
  <c r="AE198" i="26"/>
  <c r="AF198" i="26"/>
  <c r="AG198" i="26"/>
  <c r="AH198" i="26"/>
  <c r="AI198" i="26"/>
  <c r="AJ198" i="26"/>
  <c r="C199" i="26"/>
  <c r="D199" i="26"/>
  <c r="E199" i="26"/>
  <c r="F199" i="26"/>
  <c r="G199" i="26"/>
  <c r="H199" i="26"/>
  <c r="I199" i="26"/>
  <c r="J199" i="26"/>
  <c r="K199" i="26"/>
  <c r="L199" i="26"/>
  <c r="M199" i="26"/>
  <c r="N199" i="26"/>
  <c r="O199" i="26"/>
  <c r="P199" i="26"/>
  <c r="Q199" i="26"/>
  <c r="R199" i="26"/>
  <c r="S199" i="26"/>
  <c r="T199" i="26"/>
  <c r="U199" i="26"/>
  <c r="V199" i="26"/>
  <c r="W199" i="26"/>
  <c r="X199" i="26"/>
  <c r="Y199" i="26"/>
  <c r="Z199" i="26"/>
  <c r="AA199" i="26"/>
  <c r="AB199" i="26"/>
  <c r="AC199" i="26"/>
  <c r="AD199" i="26"/>
  <c r="AE199" i="26"/>
  <c r="AF199" i="26"/>
  <c r="AG199" i="26"/>
  <c r="AH199" i="26"/>
  <c r="AI199" i="26"/>
  <c r="AJ199" i="26"/>
  <c r="C200" i="26"/>
  <c r="D200" i="26"/>
  <c r="E200" i="26"/>
  <c r="F200" i="26"/>
  <c r="G200" i="26"/>
  <c r="H200" i="26"/>
  <c r="I200" i="26"/>
  <c r="J200" i="26"/>
  <c r="K200" i="26"/>
  <c r="L200" i="26"/>
  <c r="M200" i="26"/>
  <c r="N200" i="26"/>
  <c r="O200" i="26"/>
  <c r="P200" i="26"/>
  <c r="Q200" i="26"/>
  <c r="R200" i="26"/>
  <c r="S200" i="26"/>
  <c r="T200" i="26"/>
  <c r="U200" i="26"/>
  <c r="V200" i="26"/>
  <c r="W200" i="26"/>
  <c r="X200" i="26"/>
  <c r="Y200" i="26"/>
  <c r="Z200" i="26"/>
  <c r="AA200" i="26"/>
  <c r="AB200" i="26"/>
  <c r="AC200" i="26"/>
  <c r="AD200" i="26"/>
  <c r="AE200" i="26"/>
  <c r="AF200" i="26"/>
  <c r="AG200" i="26"/>
  <c r="AH200" i="26"/>
  <c r="AI200" i="26"/>
  <c r="AJ200" i="26"/>
  <c r="C201" i="26"/>
  <c r="D201" i="26"/>
  <c r="E201" i="26"/>
  <c r="F201" i="26"/>
  <c r="G201" i="26"/>
  <c r="H201" i="26"/>
  <c r="I201" i="26"/>
  <c r="J201" i="26"/>
  <c r="K201" i="26"/>
  <c r="L201" i="26"/>
  <c r="M201" i="26"/>
  <c r="N201" i="26"/>
  <c r="O201" i="26"/>
  <c r="P201" i="26"/>
  <c r="Q201" i="26"/>
  <c r="R201" i="26"/>
  <c r="S201" i="26"/>
  <c r="T201" i="26"/>
  <c r="U201" i="26"/>
  <c r="V201" i="26"/>
  <c r="W201" i="26"/>
  <c r="X201" i="26"/>
  <c r="Y201" i="26"/>
  <c r="Z201" i="26"/>
  <c r="AA201" i="26"/>
  <c r="AB201" i="26"/>
  <c r="AC201" i="26"/>
  <c r="AD201" i="26"/>
  <c r="AE201" i="26"/>
  <c r="AF201" i="26"/>
  <c r="AG201" i="26"/>
  <c r="AH201" i="26"/>
  <c r="AI201" i="26"/>
  <c r="AJ201" i="26"/>
  <c r="C202" i="26"/>
  <c r="D202" i="26"/>
  <c r="E202" i="26"/>
  <c r="F202" i="26"/>
  <c r="G202" i="26"/>
  <c r="H202" i="26"/>
  <c r="I202" i="26"/>
  <c r="J202" i="26"/>
  <c r="K202" i="26"/>
  <c r="L202" i="26"/>
  <c r="M202" i="26"/>
  <c r="N202" i="26"/>
  <c r="O202" i="26"/>
  <c r="P202" i="26"/>
  <c r="Q202" i="26"/>
  <c r="R202" i="26"/>
  <c r="S202" i="26"/>
  <c r="T202" i="26"/>
  <c r="U202" i="26"/>
  <c r="V202" i="26"/>
  <c r="W202" i="26"/>
  <c r="X202" i="26"/>
  <c r="Y202" i="26"/>
  <c r="Z202" i="26"/>
  <c r="AA202" i="26"/>
  <c r="AB202" i="26"/>
  <c r="AC202" i="26"/>
  <c r="AD202" i="26"/>
  <c r="AE202" i="26"/>
  <c r="AF202" i="26"/>
  <c r="AG202" i="26"/>
  <c r="AH202" i="26"/>
  <c r="AI202" i="26"/>
  <c r="AJ202" i="26"/>
  <c r="C203" i="26"/>
  <c r="D203" i="26"/>
  <c r="E203" i="26"/>
  <c r="F203" i="26"/>
  <c r="G203" i="26"/>
  <c r="H203" i="26"/>
  <c r="I203" i="26"/>
  <c r="J203" i="26"/>
  <c r="K203" i="26"/>
  <c r="L203" i="26"/>
  <c r="M203" i="26"/>
  <c r="N203" i="26"/>
  <c r="O203" i="26"/>
  <c r="P203" i="26"/>
  <c r="Q203" i="26"/>
  <c r="R203" i="26"/>
  <c r="S203" i="26"/>
  <c r="T203" i="26"/>
  <c r="U203" i="26"/>
  <c r="V203" i="26"/>
  <c r="W203" i="26"/>
  <c r="X203" i="26"/>
  <c r="Y203" i="26"/>
  <c r="Z203" i="26"/>
  <c r="AA203" i="26"/>
  <c r="AB203" i="26"/>
  <c r="AC203" i="26"/>
  <c r="AD203" i="26"/>
  <c r="AE203" i="26"/>
  <c r="AF203" i="26"/>
  <c r="AG203" i="26"/>
  <c r="AH203" i="26"/>
  <c r="AI203" i="26"/>
  <c r="AJ203" i="26"/>
  <c r="C204" i="26"/>
  <c r="D204" i="26"/>
  <c r="E204" i="26"/>
  <c r="F204" i="26"/>
  <c r="G204" i="26"/>
  <c r="H204" i="26"/>
  <c r="I204" i="26"/>
  <c r="J204" i="26"/>
  <c r="K204" i="26"/>
  <c r="L204" i="26"/>
  <c r="M204" i="26"/>
  <c r="N204" i="26"/>
  <c r="O204" i="26"/>
  <c r="P204" i="26"/>
  <c r="Q204" i="26"/>
  <c r="R204" i="26"/>
  <c r="S204" i="26"/>
  <c r="T204" i="26"/>
  <c r="U204" i="26"/>
  <c r="V204" i="26"/>
  <c r="W204" i="26"/>
  <c r="X204" i="26"/>
  <c r="Y204" i="26"/>
  <c r="Z204" i="26"/>
  <c r="AA204" i="26"/>
  <c r="AB204" i="26"/>
  <c r="AC204" i="26"/>
  <c r="AD204" i="26"/>
  <c r="AE204" i="26"/>
  <c r="AF204" i="26"/>
  <c r="AG204" i="26"/>
  <c r="AH204" i="26"/>
  <c r="AI204" i="26"/>
  <c r="AJ204" i="26"/>
  <c r="C205" i="26"/>
  <c r="D205" i="26"/>
  <c r="E205" i="26"/>
  <c r="F205" i="26"/>
  <c r="G205" i="26"/>
  <c r="H205" i="26"/>
  <c r="I205" i="26"/>
  <c r="J205" i="26"/>
  <c r="K205" i="26"/>
  <c r="L205" i="26"/>
  <c r="M205" i="26"/>
  <c r="N205" i="26"/>
  <c r="O205" i="26"/>
  <c r="P205" i="26"/>
  <c r="Q205" i="26"/>
  <c r="R205" i="26"/>
  <c r="S205" i="26"/>
  <c r="T205" i="26"/>
  <c r="U205" i="26"/>
  <c r="V205" i="26"/>
  <c r="W205" i="26"/>
  <c r="X205" i="26"/>
  <c r="Y205" i="26"/>
  <c r="Z205" i="26"/>
  <c r="AA205" i="26"/>
  <c r="AB205" i="26"/>
  <c r="AC205" i="26"/>
  <c r="AD205" i="26"/>
  <c r="AE205" i="26"/>
  <c r="AF205" i="26"/>
  <c r="AG205" i="26"/>
  <c r="AH205" i="26"/>
  <c r="AI205" i="26"/>
  <c r="AJ205" i="26"/>
  <c r="C206" i="26"/>
  <c r="D206" i="26"/>
  <c r="E206" i="26"/>
  <c r="F206" i="26"/>
  <c r="G206" i="26"/>
  <c r="H206" i="26"/>
  <c r="I206" i="26"/>
  <c r="J206" i="26"/>
  <c r="K206" i="26"/>
  <c r="L206" i="26"/>
  <c r="M206" i="26"/>
  <c r="N206" i="26"/>
  <c r="O206" i="26"/>
  <c r="P206" i="26"/>
  <c r="Q206" i="26"/>
  <c r="R206" i="26"/>
  <c r="S206" i="26"/>
  <c r="T206" i="26"/>
  <c r="U206" i="26"/>
  <c r="V206" i="26"/>
  <c r="W206" i="26"/>
  <c r="X206" i="26"/>
  <c r="Y206" i="26"/>
  <c r="Z206" i="26"/>
  <c r="AA206" i="26"/>
  <c r="AB206" i="26"/>
  <c r="AC206" i="26"/>
  <c r="AD206" i="26"/>
  <c r="AE206" i="26"/>
  <c r="AF206" i="26"/>
  <c r="AG206" i="26"/>
  <c r="AH206" i="26"/>
  <c r="AI206" i="26"/>
  <c r="AJ206" i="26"/>
  <c r="C207" i="26"/>
  <c r="D207" i="26"/>
  <c r="E207" i="26"/>
  <c r="F207" i="26"/>
  <c r="G207" i="26"/>
  <c r="H207" i="26"/>
  <c r="I207" i="26"/>
  <c r="J207" i="26"/>
  <c r="K207" i="26"/>
  <c r="L207" i="26"/>
  <c r="M207" i="26"/>
  <c r="N207" i="26"/>
  <c r="O207" i="26"/>
  <c r="P207" i="26"/>
  <c r="Q207" i="26"/>
  <c r="R207" i="26"/>
  <c r="S207" i="26"/>
  <c r="T207" i="26"/>
  <c r="U207" i="26"/>
  <c r="V207" i="26"/>
  <c r="W207" i="26"/>
  <c r="X207" i="26"/>
  <c r="Y207" i="26"/>
  <c r="Z207" i="26"/>
  <c r="AA207" i="26"/>
  <c r="AB207" i="26"/>
  <c r="AC207" i="26"/>
  <c r="AD207" i="26"/>
  <c r="AE207" i="26"/>
  <c r="AF207" i="26"/>
  <c r="AG207" i="26"/>
  <c r="AH207" i="26"/>
  <c r="AI207" i="26"/>
  <c r="AJ207" i="26"/>
  <c r="C208" i="26"/>
  <c r="D208" i="26"/>
  <c r="E208" i="26"/>
  <c r="F208" i="26"/>
  <c r="G208" i="26"/>
  <c r="H208" i="26"/>
  <c r="I208" i="26"/>
  <c r="J208" i="26"/>
  <c r="K208" i="26"/>
  <c r="L208" i="26"/>
  <c r="M208" i="26"/>
  <c r="N208" i="26"/>
  <c r="O208" i="26"/>
  <c r="P208" i="26"/>
  <c r="Q208" i="26"/>
  <c r="R208" i="26"/>
  <c r="S208" i="26"/>
  <c r="T208" i="26"/>
  <c r="U208" i="26"/>
  <c r="V208" i="26"/>
  <c r="W208" i="26"/>
  <c r="X208" i="26"/>
  <c r="Y208" i="26"/>
  <c r="Z208" i="26"/>
  <c r="AA208" i="26"/>
  <c r="AB208" i="26"/>
  <c r="AC208" i="26"/>
  <c r="AD208" i="26"/>
  <c r="AE208" i="26"/>
  <c r="AF208" i="26"/>
  <c r="AG208" i="26"/>
  <c r="AH208" i="26"/>
  <c r="AI208" i="26"/>
  <c r="AJ208" i="26"/>
  <c r="C209" i="26"/>
  <c r="D209" i="26"/>
  <c r="E209" i="26"/>
  <c r="F209" i="26"/>
  <c r="G209" i="26"/>
  <c r="H209" i="26"/>
  <c r="I209" i="26"/>
  <c r="J209" i="26"/>
  <c r="K209" i="26"/>
  <c r="L209" i="26"/>
  <c r="M209" i="26"/>
  <c r="N209" i="26"/>
  <c r="O209" i="26"/>
  <c r="P209" i="26"/>
  <c r="Q209" i="26"/>
  <c r="R209" i="26"/>
  <c r="S209" i="26"/>
  <c r="T209" i="26"/>
  <c r="U209" i="26"/>
  <c r="V209" i="26"/>
  <c r="W209" i="26"/>
  <c r="X209" i="26"/>
  <c r="Y209" i="26"/>
  <c r="Z209" i="26"/>
  <c r="AA209" i="26"/>
  <c r="AB209" i="26"/>
  <c r="AC209" i="26"/>
  <c r="AD209" i="26"/>
  <c r="AE209" i="26"/>
  <c r="AF209" i="26"/>
  <c r="AG209" i="26"/>
  <c r="AH209" i="26"/>
  <c r="AI209" i="26"/>
  <c r="AJ209" i="26"/>
  <c r="C210" i="26"/>
  <c r="D210" i="26"/>
  <c r="E210" i="26"/>
  <c r="F210" i="26"/>
  <c r="G210" i="26"/>
  <c r="H210" i="26"/>
  <c r="I210" i="26"/>
  <c r="J210" i="26"/>
  <c r="K210" i="26"/>
  <c r="L210" i="26"/>
  <c r="M210" i="26"/>
  <c r="N210" i="26"/>
  <c r="O210" i="26"/>
  <c r="P210" i="26"/>
  <c r="Q210" i="26"/>
  <c r="R210" i="26"/>
  <c r="S210" i="26"/>
  <c r="T210" i="26"/>
  <c r="U210" i="26"/>
  <c r="V210" i="26"/>
  <c r="W210" i="26"/>
  <c r="X210" i="26"/>
  <c r="Y210" i="26"/>
  <c r="Z210" i="26"/>
  <c r="AA210" i="26"/>
  <c r="AB210" i="26"/>
  <c r="AC210" i="26"/>
  <c r="AD210" i="26"/>
  <c r="AE210" i="26"/>
  <c r="AF210" i="26"/>
  <c r="AG210" i="26"/>
  <c r="AH210" i="26"/>
  <c r="AI210" i="26"/>
  <c r="AJ210" i="26"/>
  <c r="C211" i="26"/>
  <c r="D211" i="26"/>
  <c r="E211" i="26"/>
  <c r="F211" i="26"/>
  <c r="G211" i="26"/>
  <c r="H211" i="26"/>
  <c r="I211" i="26"/>
  <c r="J211" i="26"/>
  <c r="K211" i="26"/>
  <c r="L211" i="26"/>
  <c r="M211" i="26"/>
  <c r="N211" i="26"/>
  <c r="O211" i="26"/>
  <c r="P211" i="26"/>
  <c r="Q211" i="26"/>
  <c r="R211" i="26"/>
  <c r="S211" i="26"/>
  <c r="T211" i="26"/>
  <c r="U211" i="26"/>
  <c r="V211" i="26"/>
  <c r="W211" i="26"/>
  <c r="X211" i="26"/>
  <c r="Y211" i="26"/>
  <c r="Z211" i="26"/>
  <c r="AA211" i="26"/>
  <c r="AB211" i="26"/>
  <c r="AC211" i="26"/>
  <c r="AD211" i="26"/>
  <c r="AE211" i="26"/>
  <c r="AF211" i="26"/>
  <c r="AG211" i="26"/>
  <c r="AH211" i="26"/>
  <c r="AI211" i="26"/>
  <c r="AJ211" i="26"/>
  <c r="C212" i="26"/>
  <c r="D212" i="26"/>
  <c r="E212" i="26"/>
  <c r="F212" i="26"/>
  <c r="G212" i="26"/>
  <c r="H212" i="26"/>
  <c r="I212" i="26"/>
  <c r="J212" i="26"/>
  <c r="K212" i="26"/>
  <c r="L212" i="26"/>
  <c r="M212" i="26"/>
  <c r="N212" i="26"/>
  <c r="O212" i="26"/>
  <c r="P212" i="26"/>
  <c r="Q212" i="26"/>
  <c r="R212" i="26"/>
  <c r="S212" i="26"/>
  <c r="T212" i="26"/>
  <c r="U212" i="26"/>
  <c r="V212" i="26"/>
  <c r="W212" i="26"/>
  <c r="X212" i="26"/>
  <c r="Y212" i="26"/>
  <c r="Z212" i="26"/>
  <c r="AA212" i="26"/>
  <c r="AB212" i="26"/>
  <c r="AC212" i="26"/>
  <c r="AD212" i="26"/>
  <c r="AE212" i="26"/>
  <c r="AF212" i="26"/>
  <c r="AG212" i="26"/>
  <c r="AH212" i="26"/>
  <c r="AI212" i="26"/>
  <c r="AJ212" i="26"/>
  <c r="C213" i="26"/>
  <c r="D213" i="26"/>
  <c r="E213" i="26"/>
  <c r="F213" i="26"/>
  <c r="G213" i="26"/>
  <c r="H213" i="26"/>
  <c r="I213" i="26"/>
  <c r="J213" i="26"/>
  <c r="K213" i="26"/>
  <c r="L213" i="26"/>
  <c r="M213" i="26"/>
  <c r="N213" i="26"/>
  <c r="O213" i="26"/>
  <c r="P213" i="26"/>
  <c r="Q213" i="26"/>
  <c r="R213" i="26"/>
  <c r="S213" i="26"/>
  <c r="T213" i="26"/>
  <c r="U213" i="26"/>
  <c r="V213" i="26"/>
  <c r="W213" i="26"/>
  <c r="X213" i="26"/>
  <c r="Y213" i="26"/>
  <c r="Z213" i="26"/>
  <c r="AA213" i="26"/>
  <c r="AB213" i="26"/>
  <c r="AC213" i="26"/>
  <c r="AD213" i="26"/>
  <c r="AE213" i="26"/>
  <c r="AF213" i="26"/>
  <c r="AG213" i="26"/>
  <c r="AH213" i="26"/>
  <c r="AI213" i="26"/>
  <c r="AJ213" i="26"/>
  <c r="C214" i="26"/>
  <c r="D214" i="26"/>
  <c r="E214" i="26"/>
  <c r="F214" i="26"/>
  <c r="G214" i="26"/>
  <c r="H214" i="26"/>
  <c r="I214" i="26"/>
  <c r="J214" i="26"/>
  <c r="K214" i="26"/>
  <c r="L214" i="26"/>
  <c r="M214" i="26"/>
  <c r="N214" i="26"/>
  <c r="O214" i="26"/>
  <c r="P214" i="26"/>
  <c r="Q214" i="26"/>
  <c r="R214" i="26"/>
  <c r="S214" i="26"/>
  <c r="T214" i="26"/>
  <c r="U214" i="26"/>
  <c r="V214" i="26"/>
  <c r="W214" i="26"/>
  <c r="X214" i="26"/>
  <c r="Y214" i="26"/>
  <c r="Z214" i="26"/>
  <c r="AA214" i="26"/>
  <c r="AB214" i="26"/>
  <c r="AC214" i="26"/>
  <c r="AD214" i="26"/>
  <c r="AE214" i="26"/>
  <c r="AF214" i="26"/>
  <c r="AG214" i="26"/>
  <c r="AH214" i="26"/>
  <c r="AI214" i="26"/>
  <c r="AJ214" i="26"/>
  <c r="C215" i="26"/>
  <c r="D215" i="26"/>
  <c r="E215" i="26"/>
  <c r="F215" i="26"/>
  <c r="G215" i="26"/>
  <c r="H215" i="26"/>
  <c r="I215" i="26"/>
  <c r="J215" i="26"/>
  <c r="K215" i="26"/>
  <c r="L215" i="26"/>
  <c r="M215" i="26"/>
  <c r="N215" i="26"/>
  <c r="O215" i="26"/>
  <c r="P215" i="26"/>
  <c r="Q215" i="26"/>
  <c r="R215" i="26"/>
  <c r="S215" i="26"/>
  <c r="T215" i="26"/>
  <c r="U215" i="26"/>
  <c r="V215" i="26"/>
  <c r="W215" i="26"/>
  <c r="X215" i="26"/>
  <c r="Y215" i="26"/>
  <c r="Z215" i="26"/>
  <c r="AA215" i="26"/>
  <c r="AB215" i="26"/>
  <c r="AC215" i="26"/>
  <c r="AD215" i="26"/>
  <c r="AE215" i="26"/>
  <c r="AF215" i="26"/>
  <c r="AG215" i="26"/>
  <c r="AH215" i="26"/>
  <c r="AI215" i="26"/>
  <c r="AJ215" i="26"/>
  <c r="C216" i="26"/>
  <c r="D216" i="26"/>
  <c r="E216" i="26"/>
  <c r="F216" i="26"/>
  <c r="G216" i="26"/>
  <c r="H216" i="26"/>
  <c r="I216" i="26"/>
  <c r="J216" i="26"/>
  <c r="K216" i="26"/>
  <c r="L216" i="26"/>
  <c r="M216" i="26"/>
  <c r="N216" i="26"/>
  <c r="O216" i="26"/>
  <c r="P216" i="26"/>
  <c r="Q216" i="26"/>
  <c r="R216" i="26"/>
  <c r="S216" i="26"/>
  <c r="T216" i="26"/>
  <c r="U216" i="26"/>
  <c r="V216" i="26"/>
  <c r="W216" i="26"/>
  <c r="X216" i="26"/>
  <c r="Y216" i="26"/>
  <c r="Z216" i="26"/>
  <c r="AA216" i="26"/>
  <c r="AB216" i="26"/>
  <c r="AC216" i="26"/>
  <c r="AD216" i="26"/>
  <c r="AE216" i="26"/>
  <c r="AF216" i="26"/>
  <c r="AG216" i="26"/>
  <c r="AH216" i="26"/>
  <c r="AI216" i="26"/>
  <c r="AJ216" i="26"/>
  <c r="C217" i="26"/>
  <c r="D217" i="26"/>
  <c r="E217" i="26"/>
  <c r="F217" i="26"/>
  <c r="G217" i="26"/>
  <c r="H217" i="26"/>
  <c r="I217" i="26"/>
  <c r="J217" i="26"/>
  <c r="K217" i="26"/>
  <c r="L217" i="26"/>
  <c r="M217" i="26"/>
  <c r="N217" i="26"/>
  <c r="O217" i="26"/>
  <c r="P217" i="26"/>
  <c r="Q217" i="26"/>
  <c r="R217" i="26"/>
  <c r="S217" i="26"/>
  <c r="T217" i="26"/>
  <c r="U217" i="26"/>
  <c r="V217" i="26"/>
  <c r="W217" i="26"/>
  <c r="X217" i="26"/>
  <c r="Y217" i="26"/>
  <c r="Z217" i="26"/>
  <c r="AA217" i="26"/>
  <c r="AB217" i="26"/>
  <c r="AC217" i="26"/>
  <c r="AD217" i="26"/>
  <c r="AE217" i="26"/>
  <c r="AF217" i="26"/>
  <c r="AG217" i="26"/>
  <c r="AH217" i="26"/>
  <c r="AI217" i="26"/>
  <c r="AJ217" i="26"/>
  <c r="C218" i="26"/>
  <c r="D218" i="26"/>
  <c r="E218" i="26"/>
  <c r="F218" i="26"/>
  <c r="G218" i="26"/>
  <c r="H218" i="26"/>
  <c r="I218" i="26"/>
  <c r="J218" i="26"/>
  <c r="K218" i="26"/>
  <c r="L218" i="26"/>
  <c r="M218" i="26"/>
  <c r="N218" i="26"/>
  <c r="O218" i="26"/>
  <c r="P218" i="26"/>
  <c r="Q218" i="26"/>
  <c r="R218" i="26"/>
  <c r="S218" i="26"/>
  <c r="T218" i="26"/>
  <c r="U218" i="26"/>
  <c r="V218" i="26"/>
  <c r="W218" i="26"/>
  <c r="X218" i="26"/>
  <c r="Y218" i="26"/>
  <c r="Z218" i="26"/>
  <c r="AA218" i="26"/>
  <c r="AB218" i="26"/>
  <c r="AC218" i="26"/>
  <c r="AD218" i="26"/>
  <c r="AE218" i="26"/>
  <c r="AF218" i="26"/>
  <c r="AG218" i="26"/>
  <c r="AH218" i="26"/>
  <c r="AI218" i="26"/>
  <c r="AJ218" i="26"/>
  <c r="C219" i="26"/>
  <c r="D219" i="26"/>
  <c r="E219" i="26"/>
  <c r="F219" i="26"/>
  <c r="G219" i="26"/>
  <c r="H219" i="26"/>
  <c r="I219" i="26"/>
  <c r="J219" i="26"/>
  <c r="K219" i="26"/>
  <c r="L219" i="26"/>
  <c r="M219" i="26"/>
  <c r="N219" i="26"/>
  <c r="O219" i="26"/>
  <c r="P219" i="26"/>
  <c r="Q219" i="26"/>
  <c r="R219" i="26"/>
  <c r="S219" i="26"/>
  <c r="T219" i="26"/>
  <c r="U219" i="26"/>
  <c r="V219" i="26"/>
  <c r="W219" i="26"/>
  <c r="X219" i="26"/>
  <c r="Y219" i="26"/>
  <c r="Z219" i="26"/>
  <c r="AA219" i="26"/>
  <c r="AB219" i="26"/>
  <c r="AC219" i="26"/>
  <c r="AD219" i="26"/>
  <c r="AE219" i="26"/>
  <c r="AF219" i="26"/>
  <c r="AG219" i="26"/>
  <c r="AH219" i="26"/>
  <c r="AI219" i="26"/>
  <c r="AJ219" i="26"/>
  <c r="C220" i="26"/>
  <c r="D220" i="26"/>
  <c r="E220" i="26"/>
  <c r="F220" i="26"/>
  <c r="G220" i="26"/>
  <c r="H220" i="26"/>
  <c r="I220" i="26"/>
  <c r="J220" i="26"/>
  <c r="K220" i="26"/>
  <c r="L220" i="26"/>
  <c r="M220" i="26"/>
  <c r="N220" i="26"/>
  <c r="O220" i="26"/>
  <c r="P220" i="26"/>
  <c r="Q220" i="26"/>
  <c r="R220" i="26"/>
  <c r="S220" i="26"/>
  <c r="T220" i="26"/>
  <c r="U220" i="26"/>
  <c r="V220" i="26"/>
  <c r="W220" i="26"/>
  <c r="X220" i="26"/>
  <c r="Y220" i="26"/>
  <c r="Z220" i="26"/>
  <c r="AA220" i="26"/>
  <c r="AB220" i="26"/>
  <c r="AC220" i="26"/>
  <c r="AD220" i="26"/>
  <c r="AE220" i="26"/>
  <c r="AF220" i="26"/>
  <c r="AG220" i="26"/>
  <c r="AH220" i="26"/>
  <c r="AI220" i="26"/>
  <c r="AJ220" i="26"/>
  <c r="C221" i="26"/>
  <c r="D221" i="26"/>
  <c r="E221" i="26"/>
  <c r="F221" i="26"/>
  <c r="G221" i="26"/>
  <c r="H221" i="26"/>
  <c r="I221" i="26"/>
  <c r="J221" i="26"/>
  <c r="K221" i="26"/>
  <c r="L221" i="26"/>
  <c r="M221" i="26"/>
  <c r="N221" i="26"/>
  <c r="O221" i="26"/>
  <c r="P221" i="26"/>
  <c r="Q221" i="26"/>
  <c r="R221" i="26"/>
  <c r="S221" i="26"/>
  <c r="T221" i="26"/>
  <c r="U221" i="26"/>
  <c r="V221" i="26"/>
  <c r="W221" i="26"/>
  <c r="X221" i="26"/>
  <c r="Y221" i="26"/>
  <c r="Z221" i="26"/>
  <c r="AA221" i="26"/>
  <c r="AB221" i="26"/>
  <c r="AC221" i="26"/>
  <c r="AD221" i="26"/>
  <c r="AE221" i="26"/>
  <c r="AF221" i="26"/>
  <c r="AG221" i="26"/>
  <c r="AH221" i="26"/>
  <c r="AI221" i="26"/>
  <c r="AJ221" i="26"/>
  <c r="C222" i="26"/>
  <c r="D222" i="26"/>
  <c r="E222" i="26"/>
  <c r="F222" i="26"/>
  <c r="G222" i="26"/>
  <c r="H222" i="26"/>
  <c r="I222" i="26"/>
  <c r="J222" i="26"/>
  <c r="K222" i="26"/>
  <c r="L222" i="26"/>
  <c r="M222" i="26"/>
  <c r="N222" i="26"/>
  <c r="O222" i="26"/>
  <c r="P222" i="26"/>
  <c r="Q222" i="26"/>
  <c r="R222" i="26"/>
  <c r="S222" i="26"/>
  <c r="T222" i="26"/>
  <c r="U222" i="26"/>
  <c r="V222" i="26"/>
  <c r="W222" i="26"/>
  <c r="X222" i="26"/>
  <c r="Y222" i="26"/>
  <c r="Z222" i="26"/>
  <c r="AA222" i="26"/>
  <c r="AB222" i="26"/>
  <c r="AC222" i="26"/>
  <c r="AD222" i="26"/>
  <c r="AE222" i="26"/>
  <c r="AF222" i="26"/>
  <c r="AG222" i="26"/>
  <c r="AH222" i="26"/>
  <c r="AI222" i="26"/>
  <c r="AJ222" i="26"/>
  <c r="C223" i="26"/>
  <c r="D223" i="26"/>
  <c r="E223" i="26"/>
  <c r="F223" i="26"/>
  <c r="G223" i="26"/>
  <c r="H223" i="26"/>
  <c r="I223" i="26"/>
  <c r="J223" i="26"/>
  <c r="K223" i="26"/>
  <c r="L223" i="26"/>
  <c r="M223" i="26"/>
  <c r="N223" i="26"/>
  <c r="O223" i="26"/>
  <c r="P223" i="26"/>
  <c r="Q223" i="26"/>
  <c r="R223" i="26"/>
  <c r="S223" i="26"/>
  <c r="T223" i="26"/>
  <c r="U223" i="26"/>
  <c r="V223" i="26"/>
  <c r="W223" i="26"/>
  <c r="X223" i="26"/>
  <c r="Y223" i="26"/>
  <c r="Z223" i="26"/>
  <c r="AA223" i="26"/>
  <c r="AB223" i="26"/>
  <c r="AC223" i="26"/>
  <c r="AD223" i="26"/>
  <c r="AE223" i="26"/>
  <c r="AF223" i="26"/>
  <c r="AG223" i="26"/>
  <c r="AH223" i="26"/>
  <c r="AI223" i="26"/>
  <c r="AJ223" i="26"/>
  <c r="C224" i="26"/>
  <c r="D224" i="26"/>
  <c r="E224" i="26"/>
  <c r="F224" i="26"/>
  <c r="G224" i="26"/>
  <c r="H224" i="26"/>
  <c r="I224" i="26"/>
  <c r="J224" i="26"/>
  <c r="K224" i="26"/>
  <c r="L224" i="26"/>
  <c r="M224" i="26"/>
  <c r="N224" i="26"/>
  <c r="O224" i="26"/>
  <c r="P224" i="26"/>
  <c r="Q224" i="26"/>
  <c r="R224" i="26"/>
  <c r="S224" i="26"/>
  <c r="T224" i="26"/>
  <c r="U224" i="26"/>
  <c r="V224" i="26"/>
  <c r="W224" i="26"/>
  <c r="X224" i="26"/>
  <c r="Y224" i="26"/>
  <c r="Z224" i="26"/>
  <c r="AA224" i="26"/>
  <c r="AB224" i="26"/>
  <c r="AC224" i="26"/>
  <c r="AD224" i="26"/>
  <c r="AE224" i="26"/>
  <c r="AF224" i="26"/>
  <c r="AG224" i="26"/>
  <c r="AH224" i="26"/>
  <c r="AI224" i="26"/>
  <c r="AJ224" i="26"/>
  <c r="C225" i="26"/>
  <c r="D225" i="26"/>
  <c r="E225" i="26"/>
  <c r="F225" i="26"/>
  <c r="G225" i="26"/>
  <c r="H225" i="26"/>
  <c r="I225" i="26"/>
  <c r="J225" i="26"/>
  <c r="K225" i="26"/>
  <c r="L225" i="26"/>
  <c r="M225" i="26"/>
  <c r="N225" i="26"/>
  <c r="O225" i="26"/>
  <c r="P225" i="26"/>
  <c r="Q225" i="26"/>
  <c r="R225" i="26"/>
  <c r="S225" i="26"/>
  <c r="T225" i="26"/>
  <c r="U225" i="26"/>
  <c r="V225" i="26"/>
  <c r="W225" i="26"/>
  <c r="X225" i="26"/>
  <c r="Y225" i="26"/>
  <c r="Z225" i="26"/>
  <c r="AA225" i="26"/>
  <c r="AB225" i="26"/>
  <c r="AC225" i="26"/>
  <c r="AD225" i="26"/>
  <c r="AE225" i="26"/>
  <c r="AF225" i="26"/>
  <c r="AG225" i="26"/>
  <c r="AH225" i="26"/>
  <c r="AI225" i="26"/>
  <c r="AJ225" i="26"/>
  <c r="C226" i="26"/>
  <c r="D226" i="26"/>
  <c r="E226" i="26"/>
  <c r="F226" i="26"/>
  <c r="G226" i="26"/>
  <c r="H226" i="26"/>
  <c r="I226" i="26"/>
  <c r="J226" i="26"/>
  <c r="K226" i="26"/>
  <c r="L226" i="26"/>
  <c r="M226" i="26"/>
  <c r="N226" i="26"/>
  <c r="O226" i="26"/>
  <c r="P226" i="26"/>
  <c r="Q226" i="26"/>
  <c r="R226" i="26"/>
  <c r="S226" i="26"/>
  <c r="T226" i="26"/>
  <c r="U226" i="26"/>
  <c r="V226" i="26"/>
  <c r="W226" i="26"/>
  <c r="X226" i="26"/>
  <c r="Y226" i="26"/>
  <c r="Z226" i="26"/>
  <c r="AA226" i="26"/>
  <c r="AB226" i="26"/>
  <c r="AC226" i="26"/>
  <c r="AD226" i="26"/>
  <c r="AE226" i="26"/>
  <c r="AF226" i="26"/>
  <c r="AG226" i="26"/>
  <c r="AH226" i="26"/>
  <c r="AI226" i="26"/>
  <c r="AJ226" i="26"/>
  <c r="C227" i="26"/>
  <c r="D227" i="26"/>
  <c r="E227" i="26"/>
  <c r="F227" i="26"/>
  <c r="G227" i="26"/>
  <c r="H227" i="26"/>
  <c r="I227" i="26"/>
  <c r="J227" i="26"/>
  <c r="K227" i="26"/>
  <c r="L227" i="26"/>
  <c r="M227" i="26"/>
  <c r="N227" i="26"/>
  <c r="O227" i="26"/>
  <c r="P227" i="26"/>
  <c r="Q227" i="26"/>
  <c r="R227" i="26"/>
  <c r="S227" i="26"/>
  <c r="T227" i="26"/>
  <c r="U227" i="26"/>
  <c r="V227" i="26"/>
  <c r="W227" i="26"/>
  <c r="X227" i="26"/>
  <c r="Y227" i="26"/>
  <c r="Z227" i="26"/>
  <c r="AA227" i="26"/>
  <c r="AB227" i="26"/>
  <c r="AC227" i="26"/>
  <c r="AD227" i="26"/>
  <c r="AE227" i="26"/>
  <c r="AF227" i="26"/>
  <c r="AG227" i="26"/>
  <c r="AH227" i="26"/>
  <c r="AI227" i="26"/>
  <c r="AJ227" i="26"/>
  <c r="C228" i="26"/>
  <c r="D228" i="26"/>
  <c r="E228" i="26"/>
  <c r="F228" i="26"/>
  <c r="G228" i="26"/>
  <c r="H228" i="26"/>
  <c r="I228" i="26"/>
  <c r="J228" i="26"/>
  <c r="K228" i="26"/>
  <c r="L228" i="26"/>
  <c r="M228" i="26"/>
  <c r="N228" i="26"/>
  <c r="O228" i="26"/>
  <c r="P228" i="26"/>
  <c r="Q228" i="26"/>
  <c r="R228" i="26"/>
  <c r="S228" i="26"/>
  <c r="T228" i="26"/>
  <c r="U228" i="26"/>
  <c r="V228" i="26"/>
  <c r="W228" i="26"/>
  <c r="X228" i="26"/>
  <c r="Y228" i="26"/>
  <c r="Z228" i="26"/>
  <c r="AA228" i="26"/>
  <c r="AB228" i="26"/>
  <c r="AC228" i="26"/>
  <c r="AD228" i="26"/>
  <c r="AE228" i="26"/>
  <c r="AF228" i="26"/>
  <c r="AG228" i="26"/>
  <c r="AH228" i="26"/>
  <c r="AI228" i="26"/>
  <c r="AJ228" i="26"/>
  <c r="C229" i="26"/>
  <c r="D229" i="26"/>
  <c r="E229" i="26"/>
  <c r="F229" i="26"/>
  <c r="G229" i="26"/>
  <c r="H229" i="26"/>
  <c r="I229" i="26"/>
  <c r="J229" i="26"/>
  <c r="K229" i="26"/>
  <c r="L229" i="26"/>
  <c r="M229" i="26"/>
  <c r="N229" i="26"/>
  <c r="O229" i="26"/>
  <c r="P229" i="26"/>
  <c r="Q229" i="26"/>
  <c r="R229" i="26"/>
  <c r="S229" i="26"/>
  <c r="T229" i="26"/>
  <c r="U229" i="26"/>
  <c r="V229" i="26"/>
  <c r="W229" i="26"/>
  <c r="X229" i="26"/>
  <c r="Y229" i="26"/>
  <c r="Z229" i="26"/>
  <c r="AA229" i="26"/>
  <c r="AB229" i="26"/>
  <c r="AC229" i="26"/>
  <c r="AD229" i="26"/>
  <c r="AE229" i="26"/>
  <c r="AF229" i="26"/>
  <c r="AG229" i="26"/>
  <c r="AH229" i="26"/>
  <c r="AI229" i="26"/>
  <c r="AJ229" i="26"/>
  <c r="C230" i="26"/>
  <c r="D230" i="26"/>
  <c r="E230" i="26"/>
  <c r="F230" i="26"/>
  <c r="G230" i="26"/>
  <c r="H230" i="26"/>
  <c r="I230" i="26"/>
  <c r="J230" i="26"/>
  <c r="K230" i="26"/>
  <c r="L230" i="26"/>
  <c r="M230" i="26"/>
  <c r="N230" i="26"/>
  <c r="O230" i="26"/>
  <c r="P230" i="26"/>
  <c r="Q230" i="26"/>
  <c r="R230" i="26"/>
  <c r="S230" i="26"/>
  <c r="T230" i="26"/>
  <c r="U230" i="26"/>
  <c r="V230" i="26"/>
  <c r="W230" i="26"/>
  <c r="X230" i="26"/>
  <c r="Y230" i="26"/>
  <c r="Z230" i="26"/>
  <c r="AA230" i="26"/>
  <c r="AB230" i="26"/>
  <c r="AC230" i="26"/>
  <c r="AD230" i="26"/>
  <c r="AE230" i="26"/>
  <c r="AF230" i="26"/>
  <c r="AG230" i="26"/>
  <c r="AH230" i="26"/>
  <c r="AI230" i="26"/>
  <c r="AJ230" i="26"/>
  <c r="C231" i="26"/>
  <c r="D231" i="26"/>
  <c r="E231" i="26"/>
  <c r="F231" i="26"/>
  <c r="G231" i="26"/>
  <c r="H231" i="26"/>
  <c r="I231" i="26"/>
  <c r="J231" i="26"/>
  <c r="K231" i="26"/>
  <c r="L231" i="26"/>
  <c r="M231" i="26"/>
  <c r="N231" i="26"/>
  <c r="O231" i="26"/>
  <c r="P231" i="26"/>
  <c r="Q231" i="26"/>
  <c r="R231" i="26"/>
  <c r="S231" i="26"/>
  <c r="T231" i="26"/>
  <c r="U231" i="26"/>
  <c r="V231" i="26"/>
  <c r="W231" i="26"/>
  <c r="X231" i="26"/>
  <c r="Y231" i="26"/>
  <c r="Z231" i="26"/>
  <c r="AA231" i="26"/>
  <c r="AB231" i="26"/>
  <c r="AC231" i="26"/>
  <c r="AD231" i="26"/>
  <c r="AE231" i="26"/>
  <c r="AF231" i="26"/>
  <c r="AG231" i="26"/>
  <c r="AH231" i="26"/>
  <c r="AI231" i="26"/>
  <c r="AJ231" i="26"/>
  <c r="C232" i="26"/>
  <c r="D232" i="26"/>
  <c r="E232" i="26"/>
  <c r="F232" i="26"/>
  <c r="G232" i="26"/>
  <c r="H232" i="26"/>
  <c r="I232" i="26"/>
  <c r="J232" i="26"/>
  <c r="K232" i="26"/>
  <c r="L232" i="26"/>
  <c r="M232" i="26"/>
  <c r="N232" i="26"/>
  <c r="O232" i="26"/>
  <c r="P232" i="26"/>
  <c r="Q232" i="26"/>
  <c r="R232" i="26"/>
  <c r="S232" i="26"/>
  <c r="T232" i="26"/>
  <c r="U232" i="26"/>
  <c r="V232" i="26"/>
  <c r="W232" i="26"/>
  <c r="X232" i="26"/>
  <c r="Y232" i="26"/>
  <c r="Z232" i="26"/>
  <c r="AA232" i="26"/>
  <c r="AB232" i="26"/>
  <c r="AC232" i="26"/>
  <c r="AD232" i="26"/>
  <c r="AE232" i="26"/>
  <c r="AF232" i="26"/>
  <c r="AG232" i="26"/>
  <c r="AH232" i="26"/>
  <c r="AI232" i="26"/>
  <c r="AJ232" i="26"/>
  <c r="C233" i="26"/>
  <c r="D233" i="26"/>
  <c r="E233" i="26"/>
  <c r="F233" i="26"/>
  <c r="G233" i="26"/>
  <c r="H233" i="26"/>
  <c r="I233" i="26"/>
  <c r="J233" i="26"/>
  <c r="K233" i="26"/>
  <c r="L233" i="26"/>
  <c r="M233" i="26"/>
  <c r="N233" i="26"/>
  <c r="O233" i="26"/>
  <c r="P233" i="26"/>
  <c r="Q233" i="26"/>
  <c r="R233" i="26"/>
  <c r="S233" i="26"/>
  <c r="T233" i="26"/>
  <c r="U233" i="26"/>
  <c r="V233" i="26"/>
  <c r="W233" i="26"/>
  <c r="X233" i="26"/>
  <c r="Y233" i="26"/>
  <c r="Z233" i="26"/>
  <c r="AA233" i="26"/>
  <c r="AB233" i="26"/>
  <c r="AC233" i="26"/>
  <c r="AD233" i="26"/>
  <c r="AE233" i="26"/>
  <c r="AF233" i="26"/>
  <c r="AG233" i="26"/>
  <c r="AH233" i="26"/>
  <c r="AI233" i="26"/>
  <c r="AJ233" i="26"/>
  <c r="C234" i="26"/>
  <c r="D234" i="26"/>
  <c r="E234" i="26"/>
  <c r="F234" i="26"/>
  <c r="G234" i="26"/>
  <c r="H234" i="26"/>
  <c r="I234" i="26"/>
  <c r="J234" i="26"/>
  <c r="K234" i="26"/>
  <c r="L234" i="26"/>
  <c r="M234" i="26"/>
  <c r="N234" i="26"/>
  <c r="O234" i="26"/>
  <c r="P234" i="26"/>
  <c r="Q234" i="26"/>
  <c r="R234" i="26"/>
  <c r="S234" i="26"/>
  <c r="T234" i="26"/>
  <c r="U234" i="26"/>
  <c r="V234" i="26"/>
  <c r="W234" i="26"/>
  <c r="X234" i="26"/>
  <c r="Y234" i="26"/>
  <c r="Z234" i="26"/>
  <c r="AA234" i="26"/>
  <c r="AB234" i="26"/>
  <c r="AC234" i="26"/>
  <c r="AD234" i="26"/>
  <c r="AE234" i="26"/>
  <c r="AF234" i="26"/>
  <c r="AG234" i="26"/>
  <c r="AH234" i="26"/>
  <c r="AI234" i="26"/>
  <c r="AJ234" i="26"/>
  <c r="C235" i="26"/>
  <c r="D235" i="26"/>
  <c r="E235" i="26"/>
  <c r="F235" i="26"/>
  <c r="G235" i="26"/>
  <c r="H235" i="26"/>
  <c r="I235" i="26"/>
  <c r="J235" i="26"/>
  <c r="K235" i="26"/>
  <c r="L235" i="26"/>
  <c r="M235" i="26"/>
  <c r="N235" i="26"/>
  <c r="O235" i="26"/>
  <c r="P235" i="26"/>
  <c r="Q235" i="26"/>
  <c r="R235" i="26"/>
  <c r="S235" i="26"/>
  <c r="T235" i="26"/>
  <c r="U235" i="26"/>
  <c r="V235" i="26"/>
  <c r="W235" i="26"/>
  <c r="X235" i="26"/>
  <c r="Y235" i="26"/>
  <c r="Z235" i="26"/>
  <c r="AA235" i="26"/>
  <c r="AB235" i="26"/>
  <c r="AC235" i="26"/>
  <c r="AD235" i="26"/>
  <c r="AE235" i="26"/>
  <c r="AF235" i="26"/>
  <c r="AG235" i="26"/>
  <c r="AH235" i="26"/>
  <c r="AI235" i="26"/>
  <c r="AJ235" i="26"/>
  <c r="C236" i="26"/>
  <c r="D236" i="26"/>
  <c r="E236" i="26"/>
  <c r="F236" i="26"/>
  <c r="G236" i="26"/>
  <c r="H236" i="26"/>
  <c r="I236" i="26"/>
  <c r="J236" i="26"/>
  <c r="K236" i="26"/>
  <c r="L236" i="26"/>
  <c r="M236" i="26"/>
  <c r="N236" i="26"/>
  <c r="O236" i="26"/>
  <c r="P236" i="26"/>
  <c r="Q236" i="26"/>
  <c r="R236" i="26"/>
  <c r="S236" i="26"/>
  <c r="T236" i="26"/>
  <c r="U236" i="26"/>
  <c r="V236" i="26"/>
  <c r="W236" i="26"/>
  <c r="X236" i="26"/>
  <c r="Y236" i="26"/>
  <c r="Z236" i="26"/>
  <c r="AA236" i="26"/>
  <c r="AB236" i="26"/>
  <c r="AC236" i="26"/>
  <c r="AD236" i="26"/>
  <c r="AE236" i="26"/>
  <c r="AF236" i="26"/>
  <c r="AG236" i="26"/>
  <c r="AH236" i="26"/>
  <c r="AI236" i="26"/>
  <c r="AJ236" i="26"/>
  <c r="C237" i="26"/>
  <c r="D237" i="26"/>
  <c r="E237" i="26"/>
  <c r="F237" i="26"/>
  <c r="G237" i="26"/>
  <c r="H237" i="26"/>
  <c r="I237" i="26"/>
  <c r="J237" i="26"/>
  <c r="K237" i="26"/>
  <c r="L237" i="26"/>
  <c r="M237" i="26"/>
  <c r="N237" i="26"/>
  <c r="O237" i="26"/>
  <c r="P237" i="26"/>
  <c r="Q237" i="26"/>
  <c r="R237" i="26"/>
  <c r="S237" i="26"/>
  <c r="T237" i="26"/>
  <c r="U237" i="26"/>
  <c r="V237" i="26"/>
  <c r="W237" i="26"/>
  <c r="X237" i="26"/>
  <c r="Y237" i="26"/>
  <c r="Z237" i="26"/>
  <c r="AA237" i="26"/>
  <c r="AB237" i="26"/>
  <c r="AC237" i="26"/>
  <c r="AD237" i="26"/>
  <c r="AE237" i="26"/>
  <c r="AF237" i="26"/>
  <c r="AG237" i="26"/>
  <c r="AH237" i="26"/>
  <c r="AI237" i="26"/>
  <c r="AJ237" i="26"/>
  <c r="C238" i="26"/>
  <c r="D238" i="26"/>
  <c r="E238" i="26"/>
  <c r="F238" i="26"/>
  <c r="G238" i="26"/>
  <c r="H238" i="26"/>
  <c r="I238" i="26"/>
  <c r="J238" i="26"/>
  <c r="K238" i="26"/>
  <c r="L238" i="26"/>
  <c r="M238" i="26"/>
  <c r="N238" i="26"/>
  <c r="O238" i="26"/>
  <c r="P238" i="26"/>
  <c r="Q238" i="26"/>
  <c r="R238" i="26"/>
  <c r="S238" i="26"/>
  <c r="T238" i="26"/>
  <c r="U238" i="26"/>
  <c r="V238" i="26"/>
  <c r="W238" i="26"/>
  <c r="X238" i="26"/>
  <c r="Y238" i="26"/>
  <c r="Z238" i="26"/>
  <c r="AA238" i="26"/>
  <c r="AB238" i="26"/>
  <c r="AC238" i="26"/>
  <c r="AD238" i="26"/>
  <c r="AE238" i="26"/>
  <c r="AF238" i="26"/>
  <c r="AG238" i="26"/>
  <c r="AH238" i="26"/>
  <c r="AI238" i="26"/>
  <c r="AJ238" i="26"/>
  <c r="C239" i="26"/>
  <c r="D239" i="26"/>
  <c r="E239" i="26"/>
  <c r="F239" i="26"/>
  <c r="G239" i="26"/>
  <c r="H239" i="26"/>
  <c r="I239" i="26"/>
  <c r="J239" i="26"/>
  <c r="K239" i="26"/>
  <c r="L239" i="26"/>
  <c r="M239" i="26"/>
  <c r="N239" i="26"/>
  <c r="O239" i="26"/>
  <c r="P239" i="26"/>
  <c r="Q239" i="26"/>
  <c r="R239" i="26"/>
  <c r="S239" i="26"/>
  <c r="T239" i="26"/>
  <c r="U239" i="26"/>
  <c r="V239" i="26"/>
  <c r="W239" i="26"/>
  <c r="X239" i="26"/>
  <c r="Y239" i="26"/>
  <c r="Z239" i="26"/>
  <c r="AA239" i="26"/>
  <c r="AB239" i="26"/>
  <c r="AC239" i="26"/>
  <c r="AD239" i="26"/>
  <c r="AE239" i="26"/>
  <c r="AF239" i="26"/>
  <c r="AG239" i="26"/>
  <c r="AH239" i="26"/>
  <c r="AI239" i="26"/>
  <c r="AJ239" i="26"/>
  <c r="C240" i="26"/>
  <c r="D240" i="26"/>
  <c r="E240" i="26"/>
  <c r="F240" i="26"/>
  <c r="G240" i="26"/>
  <c r="H240" i="26"/>
  <c r="I240" i="26"/>
  <c r="J240" i="26"/>
  <c r="K240" i="26"/>
  <c r="L240" i="26"/>
  <c r="M240" i="26"/>
  <c r="N240" i="26"/>
  <c r="O240" i="26"/>
  <c r="P240" i="26"/>
  <c r="Q240" i="26"/>
  <c r="R240" i="26"/>
  <c r="S240" i="26"/>
  <c r="T240" i="26"/>
  <c r="U240" i="26"/>
  <c r="V240" i="26"/>
  <c r="W240" i="26"/>
  <c r="X240" i="26"/>
  <c r="Y240" i="26"/>
  <c r="Z240" i="26"/>
  <c r="AA240" i="26"/>
  <c r="AB240" i="26"/>
  <c r="AC240" i="26"/>
  <c r="AD240" i="26"/>
  <c r="AE240" i="26"/>
  <c r="AF240" i="26"/>
  <c r="AG240" i="26"/>
  <c r="AH240" i="26"/>
  <c r="AI240" i="26"/>
  <c r="AJ240" i="26"/>
  <c r="C241" i="26"/>
  <c r="D241" i="26"/>
  <c r="E241" i="26"/>
  <c r="F241" i="26"/>
  <c r="G241" i="26"/>
  <c r="H241" i="26"/>
  <c r="I241" i="26"/>
  <c r="J241" i="26"/>
  <c r="K241" i="26"/>
  <c r="L241" i="26"/>
  <c r="M241" i="26"/>
  <c r="N241" i="26"/>
  <c r="O241" i="26"/>
  <c r="P241" i="26"/>
  <c r="Q241" i="26"/>
  <c r="R241" i="26"/>
  <c r="S241" i="26"/>
  <c r="T241" i="26"/>
  <c r="U241" i="26"/>
  <c r="V241" i="26"/>
  <c r="W241" i="26"/>
  <c r="X241" i="26"/>
  <c r="Y241" i="26"/>
  <c r="Z241" i="26"/>
  <c r="AA241" i="26"/>
  <c r="AB241" i="26"/>
  <c r="AC241" i="26"/>
  <c r="AD241" i="26"/>
  <c r="AE241" i="26"/>
  <c r="AF241" i="26"/>
  <c r="AG241" i="26"/>
  <c r="AH241" i="26"/>
  <c r="AI241" i="26"/>
  <c r="AJ241" i="26"/>
  <c r="C242" i="26"/>
  <c r="D242" i="26"/>
  <c r="E242" i="26"/>
  <c r="F242" i="26"/>
  <c r="G242" i="26"/>
  <c r="H242" i="26"/>
  <c r="I242" i="26"/>
  <c r="J242" i="26"/>
  <c r="K242" i="26"/>
  <c r="L242" i="26"/>
  <c r="M242" i="26"/>
  <c r="N242" i="26"/>
  <c r="O242" i="26"/>
  <c r="P242" i="26"/>
  <c r="Q242" i="26"/>
  <c r="R242" i="26"/>
  <c r="S242" i="26"/>
  <c r="T242" i="26"/>
  <c r="U242" i="26"/>
  <c r="V242" i="26"/>
  <c r="W242" i="26"/>
  <c r="X242" i="26"/>
  <c r="Y242" i="26"/>
  <c r="Z242" i="26"/>
  <c r="AA242" i="26"/>
  <c r="AB242" i="26"/>
  <c r="AC242" i="26"/>
  <c r="AD242" i="26"/>
  <c r="AE242" i="26"/>
  <c r="AF242" i="26"/>
  <c r="AG242" i="26"/>
  <c r="AH242" i="26"/>
  <c r="AI242" i="26"/>
  <c r="AJ242" i="26"/>
  <c r="C243" i="26"/>
  <c r="D243" i="26"/>
  <c r="E243" i="26"/>
  <c r="F243" i="26"/>
  <c r="G243" i="26"/>
  <c r="H243" i="26"/>
  <c r="I243" i="26"/>
  <c r="J243" i="26"/>
  <c r="K243" i="26"/>
  <c r="L243" i="26"/>
  <c r="M243" i="26"/>
  <c r="N243" i="26"/>
  <c r="O243" i="26"/>
  <c r="P243" i="26"/>
  <c r="Q243" i="26"/>
  <c r="R243" i="26"/>
  <c r="S243" i="26"/>
  <c r="T243" i="26"/>
  <c r="U243" i="26"/>
  <c r="V243" i="26"/>
  <c r="W243" i="26"/>
  <c r="X243" i="26"/>
  <c r="Y243" i="26"/>
  <c r="Z243" i="26"/>
  <c r="AA243" i="26"/>
  <c r="AB243" i="26"/>
  <c r="AC243" i="26"/>
  <c r="AD243" i="26"/>
  <c r="AE243" i="26"/>
  <c r="AF243" i="26"/>
  <c r="AG243" i="26"/>
  <c r="AH243" i="26"/>
  <c r="AI243" i="26"/>
  <c r="AJ243" i="26"/>
  <c r="C244" i="26"/>
  <c r="D244" i="26"/>
  <c r="E244" i="26"/>
  <c r="F244" i="26"/>
  <c r="G244" i="26"/>
  <c r="H244" i="26"/>
  <c r="I244" i="26"/>
  <c r="J244" i="26"/>
  <c r="K244" i="26"/>
  <c r="L244" i="26"/>
  <c r="M244" i="26"/>
  <c r="N244" i="26"/>
  <c r="O244" i="26"/>
  <c r="P244" i="26"/>
  <c r="Q244" i="26"/>
  <c r="R244" i="26"/>
  <c r="S244" i="26"/>
  <c r="T244" i="26"/>
  <c r="U244" i="26"/>
  <c r="V244" i="26"/>
  <c r="W244" i="26"/>
  <c r="X244" i="26"/>
  <c r="Y244" i="26"/>
  <c r="Z244" i="26"/>
  <c r="AA244" i="26"/>
  <c r="AB244" i="26"/>
  <c r="AC244" i="26"/>
  <c r="AD244" i="26"/>
  <c r="AE244" i="26"/>
  <c r="AF244" i="26"/>
  <c r="AG244" i="26"/>
  <c r="AH244" i="26"/>
  <c r="AI244" i="26"/>
  <c r="AJ244" i="26"/>
  <c r="C245" i="26"/>
  <c r="D245" i="26"/>
  <c r="E245" i="26"/>
  <c r="F245" i="26"/>
  <c r="G245" i="26"/>
  <c r="H245" i="26"/>
  <c r="I245" i="26"/>
  <c r="J245" i="26"/>
  <c r="K245" i="26"/>
  <c r="L245" i="26"/>
  <c r="M245" i="26"/>
  <c r="N245" i="26"/>
  <c r="O245" i="26"/>
  <c r="P245" i="26"/>
  <c r="Q245" i="26"/>
  <c r="R245" i="26"/>
  <c r="S245" i="26"/>
  <c r="T245" i="26"/>
  <c r="U245" i="26"/>
  <c r="V245" i="26"/>
  <c r="W245" i="26"/>
  <c r="X245" i="26"/>
  <c r="Y245" i="26"/>
  <c r="Z245" i="26"/>
  <c r="AA245" i="26"/>
  <c r="AB245" i="26"/>
  <c r="AC245" i="26"/>
  <c r="AD245" i="26"/>
  <c r="AE245" i="26"/>
  <c r="AF245" i="26"/>
  <c r="AG245" i="26"/>
  <c r="AH245" i="26"/>
  <c r="AI245" i="26"/>
  <c r="AJ245" i="26"/>
  <c r="C246" i="26"/>
  <c r="D246" i="26"/>
  <c r="E246" i="26"/>
  <c r="F246" i="26"/>
  <c r="G246" i="26"/>
  <c r="H246" i="26"/>
  <c r="I246" i="26"/>
  <c r="J246" i="26"/>
  <c r="K246" i="26"/>
  <c r="L246" i="26"/>
  <c r="M246" i="26"/>
  <c r="N246" i="26"/>
  <c r="O246" i="26"/>
  <c r="P246" i="26"/>
  <c r="Q246" i="26"/>
  <c r="R246" i="26"/>
  <c r="S246" i="26"/>
  <c r="T246" i="26"/>
  <c r="U246" i="26"/>
  <c r="V246" i="26"/>
  <c r="W246" i="26"/>
  <c r="X246" i="26"/>
  <c r="Y246" i="26"/>
  <c r="Z246" i="26"/>
  <c r="AA246" i="26"/>
  <c r="AB246" i="26"/>
  <c r="AC246" i="26"/>
  <c r="AD246" i="26"/>
  <c r="AE246" i="26"/>
  <c r="AF246" i="26"/>
  <c r="AG246" i="26"/>
  <c r="AH246" i="26"/>
  <c r="AI246" i="26"/>
  <c r="AJ246" i="26"/>
  <c r="C247" i="26"/>
  <c r="D247" i="26"/>
  <c r="E247" i="26"/>
  <c r="F247" i="26"/>
  <c r="G247" i="26"/>
  <c r="H247" i="26"/>
  <c r="I247" i="26"/>
  <c r="J247" i="26"/>
  <c r="K247" i="26"/>
  <c r="L247" i="26"/>
  <c r="M247" i="26"/>
  <c r="N247" i="26"/>
  <c r="O247" i="26"/>
  <c r="P247" i="26"/>
  <c r="Q247" i="26"/>
  <c r="R247" i="26"/>
  <c r="S247" i="26"/>
  <c r="T247" i="26"/>
  <c r="U247" i="26"/>
  <c r="V247" i="26"/>
  <c r="W247" i="26"/>
  <c r="X247" i="26"/>
  <c r="Y247" i="26"/>
  <c r="Z247" i="26"/>
  <c r="AA247" i="26"/>
  <c r="AB247" i="26"/>
  <c r="AC247" i="26"/>
  <c r="AD247" i="26"/>
  <c r="AE247" i="26"/>
  <c r="AF247" i="26"/>
  <c r="AG247" i="26"/>
  <c r="AH247" i="26"/>
  <c r="AI247" i="26"/>
  <c r="AJ247" i="26"/>
  <c r="C248" i="26"/>
  <c r="D248" i="26"/>
  <c r="E248" i="26"/>
  <c r="F248" i="26"/>
  <c r="G248" i="26"/>
  <c r="H248" i="26"/>
  <c r="I248" i="26"/>
  <c r="J248" i="26"/>
  <c r="K248" i="26"/>
  <c r="L248" i="26"/>
  <c r="M248" i="26"/>
  <c r="N248" i="26"/>
  <c r="O248" i="26"/>
  <c r="P248" i="26"/>
  <c r="Q248" i="26"/>
  <c r="R248" i="26"/>
  <c r="S248" i="26"/>
  <c r="T248" i="26"/>
  <c r="U248" i="26"/>
  <c r="V248" i="26"/>
  <c r="W248" i="26"/>
  <c r="X248" i="26"/>
  <c r="Y248" i="26"/>
  <c r="Z248" i="26"/>
  <c r="AA248" i="26"/>
  <c r="AB248" i="26"/>
  <c r="AC248" i="26"/>
  <c r="AD248" i="26"/>
  <c r="AE248" i="26"/>
  <c r="AF248" i="26"/>
  <c r="AG248" i="26"/>
  <c r="AH248" i="26"/>
  <c r="AI248" i="26"/>
  <c r="AJ248" i="26"/>
  <c r="C249" i="26"/>
  <c r="D249" i="26"/>
  <c r="E249" i="26"/>
  <c r="F249" i="26"/>
  <c r="G249" i="26"/>
  <c r="H249" i="26"/>
  <c r="I249" i="26"/>
  <c r="J249" i="26"/>
  <c r="K249" i="26"/>
  <c r="L249" i="26"/>
  <c r="M249" i="26"/>
  <c r="N249" i="26"/>
  <c r="O249" i="26"/>
  <c r="P249" i="26"/>
  <c r="Q249" i="26"/>
  <c r="R249" i="26"/>
  <c r="S249" i="26"/>
  <c r="T249" i="26"/>
  <c r="U249" i="26"/>
  <c r="V249" i="26"/>
  <c r="W249" i="26"/>
  <c r="X249" i="26"/>
  <c r="Y249" i="26"/>
  <c r="Z249" i="26"/>
  <c r="AA249" i="26"/>
  <c r="AB249" i="26"/>
  <c r="AC249" i="26"/>
  <c r="AD249" i="26"/>
  <c r="AE249" i="26"/>
  <c r="AF249" i="26"/>
  <c r="AG249" i="26"/>
  <c r="AH249" i="26"/>
  <c r="AI249" i="26"/>
  <c r="AJ249" i="26"/>
  <c r="C250" i="26"/>
  <c r="D250" i="26"/>
  <c r="E250" i="26"/>
  <c r="F250" i="26"/>
  <c r="G250" i="26"/>
  <c r="H250" i="26"/>
  <c r="I250" i="26"/>
  <c r="J250" i="26"/>
  <c r="K250" i="26"/>
  <c r="L250" i="26"/>
  <c r="M250" i="26"/>
  <c r="N250" i="26"/>
  <c r="O250" i="26"/>
  <c r="P250" i="26"/>
  <c r="Q250" i="26"/>
  <c r="R250" i="26"/>
  <c r="S250" i="26"/>
  <c r="T250" i="26"/>
  <c r="U250" i="26"/>
  <c r="V250" i="26"/>
  <c r="W250" i="26"/>
  <c r="X250" i="26"/>
  <c r="Y250" i="26"/>
  <c r="Z250" i="26"/>
  <c r="AA250" i="26"/>
  <c r="AB250" i="26"/>
  <c r="AC250" i="26"/>
  <c r="AD250" i="26"/>
  <c r="AE250" i="26"/>
  <c r="AF250" i="26"/>
  <c r="AG250" i="26"/>
  <c r="AH250" i="26"/>
  <c r="AI250" i="26"/>
  <c r="AJ250" i="26"/>
  <c r="C251" i="26"/>
  <c r="D251" i="26"/>
  <c r="E251" i="26"/>
  <c r="F251" i="26"/>
  <c r="G251" i="26"/>
  <c r="H251" i="26"/>
  <c r="I251" i="26"/>
  <c r="J251" i="26"/>
  <c r="K251" i="26"/>
  <c r="L251" i="26"/>
  <c r="M251" i="26"/>
  <c r="N251" i="26"/>
  <c r="O251" i="26"/>
  <c r="P251" i="26"/>
  <c r="Q251" i="26"/>
  <c r="R251" i="26"/>
  <c r="S251" i="26"/>
  <c r="T251" i="26"/>
  <c r="U251" i="26"/>
  <c r="V251" i="26"/>
  <c r="W251" i="26"/>
  <c r="X251" i="26"/>
  <c r="Y251" i="26"/>
  <c r="Z251" i="26"/>
  <c r="AA251" i="26"/>
  <c r="AB251" i="26"/>
  <c r="AC251" i="26"/>
  <c r="AD251" i="26"/>
  <c r="AE251" i="26"/>
  <c r="AF251" i="26"/>
  <c r="AG251" i="26"/>
  <c r="AH251" i="26"/>
  <c r="AI251" i="26"/>
  <c r="AJ251" i="26"/>
  <c r="C252" i="26"/>
  <c r="D252" i="26"/>
  <c r="E252" i="26"/>
  <c r="F252" i="26"/>
  <c r="G252" i="26"/>
  <c r="H252" i="26"/>
  <c r="I252" i="26"/>
  <c r="J252" i="26"/>
  <c r="K252" i="26"/>
  <c r="L252" i="26"/>
  <c r="M252" i="26"/>
  <c r="N252" i="26"/>
  <c r="O252" i="26"/>
  <c r="P252" i="26"/>
  <c r="Q252" i="26"/>
  <c r="R252" i="26"/>
  <c r="S252" i="26"/>
  <c r="T252" i="26"/>
  <c r="U252" i="26"/>
  <c r="V252" i="26"/>
  <c r="W252" i="26"/>
  <c r="X252" i="26"/>
  <c r="Y252" i="26"/>
  <c r="Z252" i="26"/>
  <c r="AA252" i="26"/>
  <c r="AB252" i="26"/>
  <c r="AC252" i="26"/>
  <c r="AD252" i="26"/>
  <c r="AE252" i="26"/>
  <c r="AF252" i="26"/>
  <c r="AG252" i="26"/>
  <c r="AH252" i="26"/>
  <c r="AI252" i="26"/>
  <c r="AJ252" i="26"/>
  <c r="C253" i="26"/>
  <c r="D253" i="26"/>
  <c r="E253" i="26"/>
  <c r="F253" i="26"/>
  <c r="G253" i="26"/>
  <c r="H253" i="26"/>
  <c r="I253" i="26"/>
  <c r="J253" i="26"/>
  <c r="K253" i="26"/>
  <c r="L253" i="26"/>
  <c r="M253" i="26"/>
  <c r="N253" i="26"/>
  <c r="O253" i="26"/>
  <c r="P253" i="26"/>
  <c r="Q253" i="26"/>
  <c r="R253" i="26"/>
  <c r="S253" i="26"/>
  <c r="T253" i="26"/>
  <c r="U253" i="26"/>
  <c r="V253" i="26"/>
  <c r="W253" i="26"/>
  <c r="X253" i="26"/>
  <c r="Y253" i="26"/>
  <c r="Z253" i="26"/>
  <c r="AA253" i="26"/>
  <c r="AB253" i="26"/>
  <c r="AC253" i="26"/>
  <c r="AD253" i="26"/>
  <c r="AE253" i="26"/>
  <c r="AF253" i="26"/>
  <c r="AG253" i="26"/>
  <c r="AH253" i="26"/>
  <c r="AI253" i="26"/>
  <c r="AJ253" i="26"/>
  <c r="C254" i="26"/>
  <c r="D254" i="26"/>
  <c r="E254" i="26"/>
  <c r="F254" i="26"/>
  <c r="G254" i="26"/>
  <c r="H254" i="26"/>
  <c r="I254" i="26"/>
  <c r="J254" i="26"/>
  <c r="K254" i="26"/>
  <c r="L254" i="26"/>
  <c r="M254" i="26"/>
  <c r="N254" i="26"/>
  <c r="O254" i="26"/>
  <c r="P254" i="26"/>
  <c r="Q254" i="26"/>
  <c r="R254" i="26"/>
  <c r="S254" i="26"/>
  <c r="T254" i="26"/>
  <c r="U254" i="26"/>
  <c r="V254" i="26"/>
  <c r="W254" i="26"/>
  <c r="X254" i="26"/>
  <c r="Y254" i="26"/>
  <c r="Z254" i="26"/>
  <c r="AA254" i="26"/>
  <c r="AB254" i="26"/>
  <c r="AC254" i="26"/>
  <c r="AD254" i="26"/>
  <c r="AE254" i="26"/>
  <c r="AF254" i="26"/>
  <c r="AG254" i="26"/>
  <c r="AH254" i="26"/>
  <c r="AI254" i="26"/>
  <c r="AJ254" i="26"/>
  <c r="C255" i="26"/>
  <c r="D255" i="26"/>
  <c r="E255" i="26"/>
  <c r="F255" i="26"/>
  <c r="G255" i="26"/>
  <c r="H255" i="26"/>
  <c r="I255" i="26"/>
  <c r="J255" i="26"/>
  <c r="K255" i="26"/>
  <c r="L255" i="26"/>
  <c r="M255" i="26"/>
  <c r="N255" i="26"/>
  <c r="O255" i="26"/>
  <c r="P255" i="26"/>
  <c r="Q255" i="26"/>
  <c r="R255" i="26"/>
  <c r="S255" i="26"/>
  <c r="T255" i="26"/>
  <c r="U255" i="26"/>
  <c r="V255" i="26"/>
  <c r="W255" i="26"/>
  <c r="X255" i="26"/>
  <c r="Y255" i="26"/>
  <c r="Z255" i="26"/>
  <c r="AA255" i="26"/>
  <c r="AB255" i="26"/>
  <c r="AC255" i="26"/>
  <c r="AD255" i="26"/>
  <c r="AE255" i="26"/>
  <c r="AF255" i="26"/>
  <c r="AG255" i="26"/>
  <c r="AH255" i="26"/>
  <c r="AI255" i="26"/>
  <c r="AJ255" i="26"/>
  <c r="C256" i="26"/>
  <c r="D256" i="26"/>
  <c r="E256" i="26"/>
  <c r="F256" i="26"/>
  <c r="G256" i="26"/>
  <c r="H256" i="26"/>
  <c r="I256" i="26"/>
  <c r="J256" i="26"/>
  <c r="K256" i="26"/>
  <c r="L256" i="26"/>
  <c r="M256" i="26"/>
  <c r="N256" i="26"/>
  <c r="O256" i="26"/>
  <c r="P256" i="26"/>
  <c r="Q256" i="26"/>
  <c r="R256" i="26"/>
  <c r="S256" i="26"/>
  <c r="T256" i="26"/>
  <c r="U256" i="26"/>
  <c r="V256" i="26"/>
  <c r="W256" i="26"/>
  <c r="X256" i="26"/>
  <c r="Y256" i="26"/>
  <c r="Z256" i="26"/>
  <c r="AA256" i="26"/>
  <c r="AB256" i="26"/>
  <c r="AC256" i="26"/>
  <c r="AD256" i="26"/>
  <c r="AE256" i="26"/>
  <c r="AF256" i="26"/>
  <c r="AG256" i="26"/>
  <c r="AH256" i="26"/>
  <c r="AI256" i="26"/>
  <c r="AJ256" i="26"/>
  <c r="C257" i="26"/>
  <c r="D257" i="26"/>
  <c r="E257" i="26"/>
  <c r="F257" i="26"/>
  <c r="G257" i="26"/>
  <c r="H257" i="26"/>
  <c r="I257" i="26"/>
  <c r="J257" i="26"/>
  <c r="K257" i="26"/>
  <c r="L257" i="26"/>
  <c r="M257" i="26"/>
  <c r="N257" i="26"/>
  <c r="O257" i="26"/>
  <c r="P257" i="26"/>
  <c r="Q257" i="26"/>
  <c r="R257" i="26"/>
  <c r="S257" i="26"/>
  <c r="T257" i="26"/>
  <c r="U257" i="26"/>
  <c r="V257" i="26"/>
  <c r="W257" i="26"/>
  <c r="X257" i="26"/>
  <c r="Y257" i="26"/>
  <c r="Z257" i="26"/>
  <c r="AA257" i="26"/>
  <c r="AB257" i="26"/>
  <c r="AC257" i="26"/>
  <c r="AD257" i="26"/>
  <c r="AE257" i="26"/>
  <c r="AF257" i="26"/>
  <c r="AG257" i="26"/>
  <c r="AH257" i="26"/>
  <c r="AI257" i="26"/>
  <c r="AJ257" i="26"/>
  <c r="C258" i="26"/>
  <c r="D258" i="26"/>
  <c r="E258" i="26"/>
  <c r="F258" i="26"/>
  <c r="G258" i="26"/>
  <c r="H258" i="26"/>
  <c r="I258" i="26"/>
  <c r="J258" i="26"/>
  <c r="K258" i="26"/>
  <c r="L258" i="26"/>
  <c r="M258" i="26"/>
  <c r="N258" i="26"/>
  <c r="O258" i="26"/>
  <c r="P258" i="26"/>
  <c r="Q258" i="26"/>
  <c r="R258" i="26"/>
  <c r="S258" i="26"/>
  <c r="T258" i="26"/>
  <c r="U258" i="26"/>
  <c r="V258" i="26"/>
  <c r="W258" i="26"/>
  <c r="X258" i="26"/>
  <c r="Y258" i="26"/>
  <c r="Z258" i="26"/>
  <c r="AA258" i="26"/>
  <c r="AB258" i="26"/>
  <c r="AC258" i="26"/>
  <c r="AD258" i="26"/>
  <c r="AE258" i="26"/>
  <c r="AF258" i="26"/>
  <c r="AG258" i="26"/>
  <c r="AH258" i="26"/>
  <c r="AI258" i="26"/>
  <c r="AJ258" i="26"/>
  <c r="C259" i="26"/>
  <c r="D259" i="26"/>
  <c r="E259" i="26"/>
  <c r="F259" i="26"/>
  <c r="G259" i="26"/>
  <c r="H259" i="26"/>
  <c r="I259" i="26"/>
  <c r="J259" i="26"/>
  <c r="K259" i="26"/>
  <c r="L259" i="26"/>
  <c r="M259" i="26"/>
  <c r="N259" i="26"/>
  <c r="O259" i="26"/>
  <c r="P259" i="26"/>
  <c r="Q259" i="26"/>
  <c r="R259" i="26"/>
  <c r="S259" i="26"/>
  <c r="T259" i="26"/>
  <c r="U259" i="26"/>
  <c r="V259" i="26"/>
  <c r="W259" i="26"/>
  <c r="X259" i="26"/>
  <c r="Y259" i="26"/>
  <c r="Z259" i="26"/>
  <c r="AA259" i="26"/>
  <c r="AB259" i="26"/>
  <c r="AC259" i="26"/>
  <c r="AD259" i="26"/>
  <c r="AE259" i="26"/>
  <c r="AF259" i="26"/>
  <c r="AG259" i="26"/>
  <c r="AH259" i="26"/>
  <c r="AI259" i="26"/>
  <c r="AJ259" i="26"/>
  <c r="C260" i="26"/>
  <c r="D260" i="26"/>
  <c r="E260" i="26"/>
  <c r="F260" i="26"/>
  <c r="G260" i="26"/>
  <c r="H260" i="26"/>
  <c r="I260" i="26"/>
  <c r="J260" i="26"/>
  <c r="K260" i="26"/>
  <c r="L260" i="26"/>
  <c r="M260" i="26"/>
  <c r="N260" i="26"/>
  <c r="O260" i="26"/>
  <c r="P260" i="26"/>
  <c r="Q260" i="26"/>
  <c r="R260" i="26"/>
  <c r="S260" i="26"/>
  <c r="T260" i="26"/>
  <c r="U260" i="26"/>
  <c r="V260" i="26"/>
  <c r="W260" i="26"/>
  <c r="X260" i="26"/>
  <c r="Y260" i="26"/>
  <c r="Z260" i="26"/>
  <c r="AA260" i="26"/>
  <c r="AB260" i="26"/>
  <c r="AC260" i="26"/>
  <c r="AD260" i="26"/>
  <c r="AE260" i="26"/>
  <c r="AF260" i="26"/>
  <c r="AG260" i="26"/>
  <c r="AH260" i="26"/>
  <c r="AI260" i="26"/>
  <c r="AJ260" i="26"/>
  <c r="C261" i="26"/>
  <c r="D261" i="26"/>
  <c r="E261" i="26"/>
  <c r="F261" i="26"/>
  <c r="G261" i="26"/>
  <c r="H261" i="26"/>
  <c r="I261" i="26"/>
  <c r="J261" i="26"/>
  <c r="K261" i="26"/>
  <c r="L261" i="26"/>
  <c r="M261" i="26"/>
  <c r="N261" i="26"/>
  <c r="O261" i="26"/>
  <c r="P261" i="26"/>
  <c r="Q261" i="26"/>
  <c r="R261" i="26"/>
  <c r="S261" i="26"/>
  <c r="T261" i="26"/>
  <c r="U261" i="26"/>
  <c r="V261" i="26"/>
  <c r="W261" i="26"/>
  <c r="X261" i="26"/>
  <c r="Y261" i="26"/>
  <c r="Z261" i="26"/>
  <c r="AA261" i="26"/>
  <c r="AB261" i="26"/>
  <c r="AC261" i="26"/>
  <c r="AD261" i="26"/>
  <c r="AE261" i="26"/>
  <c r="AF261" i="26"/>
  <c r="AG261" i="26"/>
  <c r="AH261" i="26"/>
  <c r="AI261" i="26"/>
  <c r="AJ261" i="26"/>
  <c r="C262" i="26"/>
  <c r="D262" i="26"/>
  <c r="E262" i="26"/>
  <c r="F262" i="26"/>
  <c r="G262" i="26"/>
  <c r="H262" i="26"/>
  <c r="I262" i="26"/>
  <c r="J262" i="26"/>
  <c r="K262" i="26"/>
  <c r="L262" i="26"/>
  <c r="M262" i="26"/>
  <c r="N262" i="26"/>
  <c r="O262" i="26"/>
  <c r="P262" i="26"/>
  <c r="Q262" i="26"/>
  <c r="R262" i="26"/>
  <c r="S262" i="26"/>
  <c r="T262" i="26"/>
  <c r="U262" i="26"/>
  <c r="V262" i="26"/>
  <c r="W262" i="26"/>
  <c r="X262" i="26"/>
  <c r="Y262" i="26"/>
  <c r="Z262" i="26"/>
  <c r="AA262" i="26"/>
  <c r="AB262" i="26"/>
  <c r="AC262" i="26"/>
  <c r="AD262" i="26"/>
  <c r="AE262" i="26"/>
  <c r="AF262" i="26"/>
  <c r="AG262" i="26"/>
  <c r="AH262" i="26"/>
  <c r="AI262" i="26"/>
  <c r="AJ262" i="26"/>
  <c r="C263" i="26"/>
  <c r="D263" i="26"/>
  <c r="E263" i="26"/>
  <c r="F263" i="26"/>
  <c r="G263" i="26"/>
  <c r="H263" i="26"/>
  <c r="I263" i="26"/>
  <c r="J263" i="26"/>
  <c r="K263" i="26"/>
  <c r="L263" i="26"/>
  <c r="M263" i="26"/>
  <c r="N263" i="26"/>
  <c r="O263" i="26"/>
  <c r="P263" i="26"/>
  <c r="Q263" i="26"/>
  <c r="R263" i="26"/>
  <c r="S263" i="26"/>
  <c r="T263" i="26"/>
  <c r="U263" i="26"/>
  <c r="V263" i="26"/>
  <c r="W263" i="26"/>
  <c r="X263" i="26"/>
  <c r="Y263" i="26"/>
  <c r="Z263" i="26"/>
  <c r="AA263" i="26"/>
  <c r="AB263" i="26"/>
  <c r="AC263" i="26"/>
  <c r="AD263" i="26"/>
  <c r="AE263" i="26"/>
  <c r="AF263" i="26"/>
  <c r="AG263" i="26"/>
  <c r="AH263" i="26"/>
  <c r="AI263" i="26"/>
  <c r="AJ263" i="26"/>
  <c r="C264" i="26"/>
  <c r="D264" i="26"/>
  <c r="E264" i="26"/>
  <c r="F264" i="26"/>
  <c r="G264" i="26"/>
  <c r="H264" i="26"/>
  <c r="I264" i="26"/>
  <c r="J264" i="26"/>
  <c r="K264" i="26"/>
  <c r="L264" i="26"/>
  <c r="M264" i="26"/>
  <c r="N264" i="26"/>
  <c r="O264" i="26"/>
  <c r="P264" i="26"/>
  <c r="Q264" i="26"/>
  <c r="R264" i="26"/>
  <c r="S264" i="26"/>
  <c r="T264" i="26"/>
  <c r="U264" i="26"/>
  <c r="V264" i="26"/>
  <c r="W264" i="26"/>
  <c r="X264" i="26"/>
  <c r="Y264" i="26"/>
  <c r="Z264" i="26"/>
  <c r="AA264" i="26"/>
  <c r="AB264" i="26"/>
  <c r="AC264" i="26"/>
  <c r="AD264" i="26"/>
  <c r="AE264" i="26"/>
  <c r="AF264" i="26"/>
  <c r="AG264" i="26"/>
  <c r="AH264" i="26"/>
  <c r="AI264" i="26"/>
  <c r="AJ264" i="26"/>
  <c r="C265" i="26"/>
  <c r="D265" i="26"/>
  <c r="E265" i="26"/>
  <c r="F265" i="26"/>
  <c r="G265" i="26"/>
  <c r="H265" i="26"/>
  <c r="I265" i="26"/>
  <c r="J265" i="26"/>
  <c r="K265" i="26"/>
  <c r="L265" i="26"/>
  <c r="M265" i="26"/>
  <c r="N265" i="26"/>
  <c r="O265" i="26"/>
  <c r="P265" i="26"/>
  <c r="Q265" i="26"/>
  <c r="R265" i="26"/>
  <c r="S265" i="26"/>
  <c r="T265" i="26"/>
  <c r="U265" i="26"/>
  <c r="V265" i="26"/>
  <c r="W265" i="26"/>
  <c r="X265" i="26"/>
  <c r="Y265" i="26"/>
  <c r="Z265" i="26"/>
  <c r="AA265" i="26"/>
  <c r="AB265" i="26"/>
  <c r="AC265" i="26"/>
  <c r="AD265" i="26"/>
  <c r="AE265" i="26"/>
  <c r="AF265" i="26"/>
  <c r="AG265" i="26"/>
  <c r="AH265" i="26"/>
  <c r="AI265" i="26"/>
  <c r="AJ265" i="26"/>
  <c r="C266" i="26"/>
  <c r="D266" i="26"/>
  <c r="E266" i="26"/>
  <c r="F266" i="26"/>
  <c r="G266" i="26"/>
  <c r="H266" i="26"/>
  <c r="I266" i="26"/>
  <c r="J266" i="26"/>
  <c r="K266" i="26"/>
  <c r="L266" i="26"/>
  <c r="M266" i="26"/>
  <c r="N266" i="26"/>
  <c r="O266" i="26"/>
  <c r="P266" i="26"/>
  <c r="Q266" i="26"/>
  <c r="R266" i="26"/>
  <c r="S266" i="26"/>
  <c r="T266" i="26"/>
  <c r="U266" i="26"/>
  <c r="V266" i="26"/>
  <c r="W266" i="26"/>
  <c r="X266" i="26"/>
  <c r="Y266" i="26"/>
  <c r="Z266" i="26"/>
  <c r="AA266" i="26"/>
  <c r="AB266" i="26"/>
  <c r="AC266" i="26"/>
  <c r="AD266" i="26"/>
  <c r="AE266" i="26"/>
  <c r="AF266" i="26"/>
  <c r="AG266" i="26"/>
  <c r="AH266" i="26"/>
  <c r="AI266" i="26"/>
  <c r="AJ266" i="26"/>
  <c r="C267" i="26"/>
  <c r="D267" i="26"/>
  <c r="E267" i="26"/>
  <c r="F267" i="26"/>
  <c r="G267" i="26"/>
  <c r="H267" i="26"/>
  <c r="I267" i="26"/>
  <c r="J267" i="26"/>
  <c r="K267" i="26"/>
  <c r="L267" i="26"/>
  <c r="M267" i="26"/>
  <c r="N267" i="26"/>
  <c r="O267" i="26"/>
  <c r="P267" i="26"/>
  <c r="Q267" i="26"/>
  <c r="R267" i="26"/>
  <c r="S267" i="26"/>
  <c r="T267" i="26"/>
  <c r="U267" i="26"/>
  <c r="V267" i="26"/>
  <c r="W267" i="26"/>
  <c r="X267" i="26"/>
  <c r="Y267" i="26"/>
  <c r="Z267" i="26"/>
  <c r="AA267" i="26"/>
  <c r="AB267" i="26"/>
  <c r="AC267" i="26"/>
  <c r="AD267" i="26"/>
  <c r="AE267" i="26"/>
  <c r="AF267" i="26"/>
  <c r="AG267" i="26"/>
  <c r="AH267" i="26"/>
  <c r="AI267" i="26"/>
  <c r="AJ267" i="26"/>
  <c r="C268" i="26"/>
  <c r="D268" i="26"/>
  <c r="E268" i="26"/>
  <c r="F268" i="26"/>
  <c r="G268" i="26"/>
  <c r="H268" i="26"/>
  <c r="I268" i="26"/>
  <c r="J268" i="26"/>
  <c r="K268" i="26"/>
  <c r="L268" i="26"/>
  <c r="M268" i="26"/>
  <c r="N268" i="26"/>
  <c r="O268" i="26"/>
  <c r="P268" i="26"/>
  <c r="Q268" i="26"/>
  <c r="R268" i="26"/>
  <c r="S268" i="26"/>
  <c r="T268" i="26"/>
  <c r="U268" i="26"/>
  <c r="V268" i="26"/>
  <c r="W268" i="26"/>
  <c r="X268" i="26"/>
  <c r="Y268" i="26"/>
  <c r="Z268" i="26"/>
  <c r="AA268" i="26"/>
  <c r="AB268" i="26"/>
  <c r="AC268" i="26"/>
  <c r="AD268" i="26"/>
  <c r="AE268" i="26"/>
  <c r="AF268" i="26"/>
  <c r="AG268" i="26"/>
  <c r="AH268" i="26"/>
  <c r="AI268" i="26"/>
  <c r="AJ268" i="26"/>
  <c r="C269" i="26"/>
  <c r="D269" i="26"/>
  <c r="E269" i="26"/>
  <c r="F269" i="26"/>
  <c r="G269" i="26"/>
  <c r="H269" i="26"/>
  <c r="I269" i="26"/>
  <c r="J269" i="26"/>
  <c r="K269" i="26"/>
  <c r="L269" i="26"/>
  <c r="M269" i="26"/>
  <c r="N269" i="26"/>
  <c r="O269" i="26"/>
  <c r="P269" i="26"/>
  <c r="Q269" i="26"/>
  <c r="R269" i="26"/>
  <c r="S269" i="26"/>
  <c r="T269" i="26"/>
  <c r="U269" i="26"/>
  <c r="V269" i="26"/>
  <c r="W269" i="26"/>
  <c r="X269" i="26"/>
  <c r="Y269" i="26"/>
  <c r="Z269" i="26"/>
  <c r="AA269" i="26"/>
  <c r="AB269" i="26"/>
  <c r="AC269" i="26"/>
  <c r="AD269" i="26"/>
  <c r="AE269" i="26"/>
  <c r="AF269" i="26"/>
  <c r="AG269" i="26"/>
  <c r="AH269" i="26"/>
  <c r="AI269" i="26"/>
  <c r="AJ269" i="26"/>
  <c r="C270" i="26"/>
  <c r="D270" i="26"/>
  <c r="E270" i="26"/>
  <c r="F270" i="26"/>
  <c r="G270" i="26"/>
  <c r="H270" i="26"/>
  <c r="I270" i="26"/>
  <c r="J270" i="26"/>
  <c r="K270" i="26"/>
  <c r="L270" i="26"/>
  <c r="M270" i="26"/>
  <c r="N270" i="26"/>
  <c r="O270" i="26"/>
  <c r="P270" i="26"/>
  <c r="Q270" i="26"/>
  <c r="R270" i="26"/>
  <c r="S270" i="26"/>
  <c r="T270" i="26"/>
  <c r="U270" i="26"/>
  <c r="V270" i="26"/>
  <c r="W270" i="26"/>
  <c r="X270" i="26"/>
  <c r="Y270" i="26"/>
  <c r="Z270" i="26"/>
  <c r="AA270" i="26"/>
  <c r="AB270" i="26"/>
  <c r="AC270" i="26"/>
  <c r="AD270" i="26"/>
  <c r="AE270" i="26"/>
  <c r="AF270" i="26"/>
  <c r="AG270" i="26"/>
  <c r="AH270" i="26"/>
  <c r="AI270" i="26"/>
  <c r="AJ270" i="26"/>
  <c r="C271" i="26"/>
  <c r="D271" i="26"/>
  <c r="E271" i="26"/>
  <c r="F271" i="26"/>
  <c r="G271" i="26"/>
  <c r="H271" i="26"/>
  <c r="I271" i="26"/>
  <c r="J271" i="26"/>
  <c r="K271" i="26"/>
  <c r="L271" i="26"/>
  <c r="M271" i="26"/>
  <c r="N271" i="26"/>
  <c r="O271" i="26"/>
  <c r="P271" i="26"/>
  <c r="Q271" i="26"/>
  <c r="R271" i="26"/>
  <c r="S271" i="26"/>
  <c r="T271" i="26"/>
  <c r="U271" i="26"/>
  <c r="V271" i="26"/>
  <c r="W271" i="26"/>
  <c r="X271" i="26"/>
  <c r="Y271" i="26"/>
  <c r="Z271" i="26"/>
  <c r="AA271" i="26"/>
  <c r="AB271" i="26"/>
  <c r="AC271" i="26"/>
  <c r="AD271" i="26"/>
  <c r="AE271" i="26"/>
  <c r="AF271" i="26"/>
  <c r="AG271" i="26"/>
  <c r="AH271" i="26"/>
  <c r="AI271" i="26"/>
  <c r="AJ271" i="26"/>
  <c r="C272" i="26"/>
  <c r="D272" i="26"/>
  <c r="E272" i="26"/>
  <c r="F272" i="26"/>
  <c r="G272" i="26"/>
  <c r="H272" i="26"/>
  <c r="I272" i="26"/>
  <c r="J272" i="26"/>
  <c r="K272" i="26"/>
  <c r="L272" i="26"/>
  <c r="M272" i="26"/>
  <c r="N272" i="26"/>
  <c r="O272" i="26"/>
  <c r="P272" i="26"/>
  <c r="Q272" i="26"/>
  <c r="R272" i="26"/>
  <c r="S272" i="26"/>
  <c r="T272" i="26"/>
  <c r="U272" i="26"/>
  <c r="V272" i="26"/>
  <c r="W272" i="26"/>
  <c r="X272" i="26"/>
  <c r="Y272" i="26"/>
  <c r="Z272" i="26"/>
  <c r="AA272" i="26"/>
  <c r="AB272" i="26"/>
  <c r="AC272" i="26"/>
  <c r="AD272" i="26"/>
  <c r="AE272" i="26"/>
  <c r="AF272" i="26"/>
  <c r="AG272" i="26"/>
  <c r="AH272" i="26"/>
  <c r="AI272" i="26"/>
  <c r="AJ272" i="26"/>
  <c r="C273" i="26"/>
  <c r="D273" i="26"/>
  <c r="E273" i="26"/>
  <c r="F273" i="26"/>
  <c r="G273" i="26"/>
  <c r="H273" i="26"/>
  <c r="I273" i="26"/>
  <c r="J273" i="26"/>
  <c r="K273" i="26"/>
  <c r="L273" i="26"/>
  <c r="M273" i="26"/>
  <c r="N273" i="26"/>
  <c r="O273" i="26"/>
  <c r="P273" i="26"/>
  <c r="Q273" i="26"/>
  <c r="R273" i="26"/>
  <c r="S273" i="26"/>
  <c r="T273" i="26"/>
  <c r="U273" i="26"/>
  <c r="V273" i="26"/>
  <c r="W273" i="26"/>
  <c r="X273" i="26"/>
  <c r="Y273" i="26"/>
  <c r="Z273" i="26"/>
  <c r="AA273" i="26"/>
  <c r="AB273" i="26"/>
  <c r="AC273" i="26"/>
  <c r="AD273" i="26"/>
  <c r="AE273" i="26"/>
  <c r="AF273" i="26"/>
  <c r="AG273" i="26"/>
  <c r="AH273" i="26"/>
  <c r="AI273" i="26"/>
  <c r="AJ273" i="26"/>
  <c r="C274" i="26"/>
  <c r="D274" i="26"/>
  <c r="E274" i="26"/>
  <c r="F274" i="26"/>
  <c r="G274" i="26"/>
  <c r="H274" i="26"/>
  <c r="I274" i="26"/>
  <c r="J274" i="26"/>
  <c r="K274" i="26"/>
  <c r="L274" i="26"/>
  <c r="M274" i="26"/>
  <c r="N274" i="26"/>
  <c r="O274" i="26"/>
  <c r="P274" i="26"/>
  <c r="Q274" i="26"/>
  <c r="R274" i="26"/>
  <c r="S274" i="26"/>
  <c r="T274" i="26"/>
  <c r="U274" i="26"/>
  <c r="V274" i="26"/>
  <c r="W274" i="26"/>
  <c r="X274" i="26"/>
  <c r="Y274" i="26"/>
  <c r="Z274" i="26"/>
  <c r="AA274" i="26"/>
  <c r="AB274" i="26"/>
  <c r="AC274" i="26"/>
  <c r="AD274" i="26"/>
  <c r="AE274" i="26"/>
  <c r="AF274" i="26"/>
  <c r="AG274" i="26"/>
  <c r="AH274" i="26"/>
  <c r="AI274" i="26"/>
  <c r="AJ274" i="26"/>
  <c r="C275" i="26"/>
  <c r="D275" i="26"/>
  <c r="E275" i="26"/>
  <c r="F275" i="26"/>
  <c r="G275" i="26"/>
  <c r="H275" i="26"/>
  <c r="I275" i="26"/>
  <c r="J275" i="26"/>
  <c r="K275" i="26"/>
  <c r="L275" i="26"/>
  <c r="M275" i="26"/>
  <c r="N275" i="26"/>
  <c r="O275" i="26"/>
  <c r="P275" i="26"/>
  <c r="Q275" i="26"/>
  <c r="R275" i="26"/>
  <c r="S275" i="26"/>
  <c r="T275" i="26"/>
  <c r="U275" i="26"/>
  <c r="V275" i="26"/>
  <c r="W275" i="26"/>
  <c r="X275" i="26"/>
  <c r="Y275" i="26"/>
  <c r="Z275" i="26"/>
  <c r="AA275" i="26"/>
  <c r="AB275" i="26"/>
  <c r="AC275" i="26"/>
  <c r="AD275" i="26"/>
  <c r="AE275" i="26"/>
  <c r="AF275" i="26"/>
  <c r="AG275" i="26"/>
  <c r="AH275" i="26"/>
  <c r="AI275" i="26"/>
  <c r="AJ275" i="26"/>
  <c r="C276" i="26"/>
  <c r="D276" i="26"/>
  <c r="E276" i="26"/>
  <c r="F276" i="26"/>
  <c r="G276" i="26"/>
  <c r="H276" i="26"/>
  <c r="I276" i="26"/>
  <c r="J276" i="26"/>
  <c r="K276" i="26"/>
  <c r="L276" i="26"/>
  <c r="M276" i="26"/>
  <c r="N276" i="26"/>
  <c r="O276" i="26"/>
  <c r="P276" i="26"/>
  <c r="Q276" i="26"/>
  <c r="R276" i="26"/>
  <c r="S276" i="26"/>
  <c r="T276" i="26"/>
  <c r="U276" i="26"/>
  <c r="V276" i="26"/>
  <c r="W276" i="26"/>
  <c r="X276" i="26"/>
  <c r="Y276" i="26"/>
  <c r="Z276" i="26"/>
  <c r="AA276" i="26"/>
  <c r="AB276" i="26"/>
  <c r="AC276" i="26"/>
  <c r="AD276" i="26"/>
  <c r="AE276" i="26"/>
  <c r="AF276" i="26"/>
  <c r="AG276" i="26"/>
  <c r="AH276" i="26"/>
  <c r="AI276" i="26"/>
  <c r="AJ276" i="26"/>
  <c r="C277" i="26"/>
  <c r="D277" i="26"/>
  <c r="E277" i="26"/>
  <c r="F277" i="26"/>
  <c r="G277" i="26"/>
  <c r="H277" i="26"/>
  <c r="I277" i="26"/>
  <c r="J277" i="26"/>
  <c r="K277" i="26"/>
  <c r="L277" i="26"/>
  <c r="M277" i="26"/>
  <c r="N277" i="26"/>
  <c r="O277" i="26"/>
  <c r="P277" i="26"/>
  <c r="Q277" i="26"/>
  <c r="R277" i="26"/>
  <c r="S277" i="26"/>
  <c r="T277" i="26"/>
  <c r="U277" i="26"/>
  <c r="V277" i="26"/>
  <c r="W277" i="26"/>
  <c r="X277" i="26"/>
  <c r="Y277" i="26"/>
  <c r="Z277" i="26"/>
  <c r="AA277" i="26"/>
  <c r="AB277" i="26"/>
  <c r="AC277" i="26"/>
  <c r="AD277" i="26"/>
  <c r="AE277" i="26"/>
  <c r="AF277" i="26"/>
  <c r="AG277" i="26"/>
  <c r="AH277" i="26"/>
  <c r="AI277" i="26"/>
  <c r="AJ277" i="26"/>
  <c r="C278" i="26"/>
  <c r="D278" i="26"/>
  <c r="E278" i="26"/>
  <c r="F278" i="26"/>
  <c r="G278" i="26"/>
  <c r="H278" i="26"/>
  <c r="I278" i="26"/>
  <c r="J278" i="26"/>
  <c r="K278" i="26"/>
  <c r="L278" i="26"/>
  <c r="M278" i="26"/>
  <c r="N278" i="26"/>
  <c r="O278" i="26"/>
  <c r="P278" i="26"/>
  <c r="Q278" i="26"/>
  <c r="R278" i="26"/>
  <c r="S278" i="26"/>
  <c r="T278" i="26"/>
  <c r="U278" i="26"/>
  <c r="V278" i="26"/>
  <c r="W278" i="26"/>
  <c r="X278" i="26"/>
  <c r="Y278" i="26"/>
  <c r="Z278" i="26"/>
  <c r="AA278" i="26"/>
  <c r="AB278" i="26"/>
  <c r="AC278" i="26"/>
  <c r="AD278" i="26"/>
  <c r="AE278" i="26"/>
  <c r="AF278" i="26"/>
  <c r="AG278" i="26"/>
  <c r="AH278" i="26"/>
  <c r="AI278" i="26"/>
  <c r="AJ278" i="26"/>
  <c r="C279" i="26"/>
  <c r="D279" i="26"/>
  <c r="E279" i="26"/>
  <c r="F279" i="26"/>
  <c r="G279" i="26"/>
  <c r="H279" i="26"/>
  <c r="I279" i="26"/>
  <c r="J279" i="26"/>
  <c r="K279" i="26"/>
  <c r="L279" i="26"/>
  <c r="M279" i="26"/>
  <c r="N279" i="26"/>
  <c r="O279" i="26"/>
  <c r="P279" i="26"/>
  <c r="Q279" i="26"/>
  <c r="R279" i="26"/>
  <c r="S279" i="26"/>
  <c r="T279" i="26"/>
  <c r="U279" i="26"/>
  <c r="V279" i="26"/>
  <c r="W279" i="26"/>
  <c r="X279" i="26"/>
  <c r="Y279" i="26"/>
  <c r="Z279" i="26"/>
  <c r="AA279" i="26"/>
  <c r="AB279" i="26"/>
  <c r="AC279" i="26"/>
  <c r="AD279" i="26"/>
  <c r="AE279" i="26"/>
  <c r="AF279" i="26"/>
  <c r="AG279" i="26"/>
  <c r="AH279" i="26"/>
  <c r="AI279" i="26"/>
  <c r="AJ279" i="26"/>
  <c r="C280" i="26"/>
  <c r="D280" i="26"/>
  <c r="E280" i="26"/>
  <c r="F280" i="26"/>
  <c r="G280" i="26"/>
  <c r="H280" i="26"/>
  <c r="I280" i="26"/>
  <c r="J280" i="26"/>
  <c r="K280" i="26"/>
  <c r="L280" i="26"/>
  <c r="M280" i="26"/>
  <c r="N280" i="26"/>
  <c r="O280" i="26"/>
  <c r="P280" i="26"/>
  <c r="Q280" i="26"/>
  <c r="R280" i="26"/>
  <c r="S280" i="26"/>
  <c r="T280" i="26"/>
  <c r="U280" i="26"/>
  <c r="V280" i="26"/>
  <c r="W280" i="26"/>
  <c r="X280" i="26"/>
  <c r="Y280" i="26"/>
  <c r="Z280" i="26"/>
  <c r="AA280" i="26"/>
  <c r="AB280" i="26"/>
  <c r="AC280" i="26"/>
  <c r="AD280" i="26"/>
  <c r="AE280" i="26"/>
  <c r="AF280" i="26"/>
  <c r="AG280" i="26"/>
  <c r="AH280" i="26"/>
  <c r="AI280" i="26"/>
  <c r="AJ280" i="26"/>
  <c r="C281" i="26"/>
  <c r="D281" i="26"/>
  <c r="E281" i="26"/>
  <c r="F281" i="26"/>
  <c r="G281" i="26"/>
  <c r="H281" i="26"/>
  <c r="I281" i="26"/>
  <c r="J281" i="26"/>
  <c r="K281" i="26"/>
  <c r="L281" i="26"/>
  <c r="M281" i="26"/>
  <c r="N281" i="26"/>
  <c r="O281" i="26"/>
  <c r="P281" i="26"/>
  <c r="Q281" i="26"/>
  <c r="R281" i="26"/>
  <c r="S281" i="26"/>
  <c r="T281" i="26"/>
  <c r="U281" i="26"/>
  <c r="V281" i="26"/>
  <c r="W281" i="26"/>
  <c r="X281" i="26"/>
  <c r="Y281" i="26"/>
  <c r="Z281" i="26"/>
  <c r="AA281" i="26"/>
  <c r="AB281" i="26"/>
  <c r="AC281" i="26"/>
  <c r="AD281" i="26"/>
  <c r="AE281" i="26"/>
  <c r="AF281" i="26"/>
  <c r="AG281" i="26"/>
  <c r="AH281" i="26"/>
  <c r="AI281" i="26"/>
  <c r="AJ281" i="26"/>
  <c r="C282" i="26"/>
  <c r="D282" i="26"/>
  <c r="E282" i="26"/>
  <c r="F282" i="26"/>
  <c r="G282" i="26"/>
  <c r="H282" i="26"/>
  <c r="I282" i="26"/>
  <c r="J282" i="26"/>
  <c r="K282" i="26"/>
  <c r="L282" i="26"/>
  <c r="M282" i="26"/>
  <c r="N282" i="26"/>
  <c r="O282" i="26"/>
  <c r="P282" i="26"/>
  <c r="Q282" i="26"/>
  <c r="R282" i="26"/>
  <c r="S282" i="26"/>
  <c r="T282" i="26"/>
  <c r="U282" i="26"/>
  <c r="V282" i="26"/>
  <c r="W282" i="26"/>
  <c r="X282" i="26"/>
  <c r="Y282" i="26"/>
  <c r="Z282" i="26"/>
  <c r="AA282" i="26"/>
  <c r="AB282" i="26"/>
  <c r="AC282" i="26"/>
  <c r="AD282" i="26"/>
  <c r="AE282" i="26"/>
  <c r="AF282" i="26"/>
  <c r="AG282" i="26"/>
  <c r="AH282" i="26"/>
  <c r="AI282" i="26"/>
  <c r="AJ282" i="26"/>
  <c r="C283" i="26"/>
  <c r="D283" i="26"/>
  <c r="E283" i="26"/>
  <c r="F283" i="26"/>
  <c r="G283" i="26"/>
  <c r="H283" i="26"/>
  <c r="I283" i="26"/>
  <c r="J283" i="26"/>
  <c r="K283" i="26"/>
  <c r="L283" i="26"/>
  <c r="M283" i="26"/>
  <c r="N283" i="26"/>
  <c r="O283" i="26"/>
  <c r="P283" i="26"/>
  <c r="Q283" i="26"/>
  <c r="R283" i="26"/>
  <c r="S283" i="26"/>
  <c r="T283" i="26"/>
  <c r="U283" i="26"/>
  <c r="V283" i="26"/>
  <c r="W283" i="26"/>
  <c r="X283" i="26"/>
  <c r="Y283" i="26"/>
  <c r="Z283" i="26"/>
  <c r="AA283" i="26"/>
  <c r="AB283" i="26"/>
  <c r="AC283" i="26"/>
  <c r="AD283" i="26"/>
  <c r="AE283" i="26"/>
  <c r="AF283" i="26"/>
  <c r="AG283" i="26"/>
  <c r="AH283" i="26"/>
  <c r="AI283" i="26"/>
  <c r="AJ283" i="26"/>
  <c r="C284" i="26"/>
  <c r="D284" i="26"/>
  <c r="E284" i="26"/>
  <c r="F284" i="26"/>
  <c r="G284" i="26"/>
  <c r="H284" i="26"/>
  <c r="I284" i="26"/>
  <c r="J284" i="26"/>
  <c r="K284" i="26"/>
  <c r="L284" i="26"/>
  <c r="M284" i="26"/>
  <c r="N284" i="26"/>
  <c r="O284" i="26"/>
  <c r="P284" i="26"/>
  <c r="Q284" i="26"/>
  <c r="R284" i="26"/>
  <c r="S284" i="26"/>
  <c r="T284" i="26"/>
  <c r="U284" i="26"/>
  <c r="V284" i="26"/>
  <c r="W284" i="26"/>
  <c r="X284" i="26"/>
  <c r="Y284" i="26"/>
  <c r="Z284" i="26"/>
  <c r="AA284" i="26"/>
  <c r="AB284" i="26"/>
  <c r="AC284" i="26"/>
  <c r="AD284" i="26"/>
  <c r="AE284" i="26"/>
  <c r="AF284" i="26"/>
  <c r="AG284" i="26"/>
  <c r="AH284" i="26"/>
  <c r="AI284" i="26"/>
  <c r="AJ284" i="26"/>
  <c r="C285" i="26"/>
  <c r="D285" i="26"/>
  <c r="E285" i="26"/>
  <c r="F285" i="26"/>
  <c r="G285" i="26"/>
  <c r="H285" i="26"/>
  <c r="I285" i="26"/>
  <c r="J285" i="26"/>
  <c r="K285" i="26"/>
  <c r="L285" i="26"/>
  <c r="M285" i="26"/>
  <c r="N285" i="26"/>
  <c r="O285" i="26"/>
  <c r="P285" i="26"/>
  <c r="Q285" i="26"/>
  <c r="R285" i="26"/>
  <c r="S285" i="26"/>
  <c r="T285" i="26"/>
  <c r="U285" i="26"/>
  <c r="V285" i="26"/>
  <c r="W285" i="26"/>
  <c r="X285" i="26"/>
  <c r="Y285" i="26"/>
  <c r="Z285" i="26"/>
  <c r="AA285" i="26"/>
  <c r="AB285" i="26"/>
  <c r="AC285" i="26"/>
  <c r="AD285" i="26"/>
  <c r="AE285" i="26"/>
  <c r="AF285" i="26"/>
  <c r="AG285" i="26"/>
  <c r="AH285" i="26"/>
  <c r="AI285" i="26"/>
  <c r="AJ285" i="26"/>
  <c r="C286" i="26"/>
  <c r="D286" i="26"/>
  <c r="E286" i="26"/>
  <c r="F286" i="26"/>
  <c r="G286" i="26"/>
  <c r="H286" i="26"/>
  <c r="I286" i="26"/>
  <c r="J286" i="26"/>
  <c r="K286" i="26"/>
  <c r="L286" i="26"/>
  <c r="M286" i="26"/>
  <c r="N286" i="26"/>
  <c r="O286" i="26"/>
  <c r="P286" i="26"/>
  <c r="Q286" i="26"/>
  <c r="R286" i="26"/>
  <c r="S286" i="26"/>
  <c r="T286" i="26"/>
  <c r="U286" i="26"/>
  <c r="V286" i="26"/>
  <c r="W286" i="26"/>
  <c r="X286" i="26"/>
  <c r="Y286" i="26"/>
  <c r="Z286" i="26"/>
  <c r="AA286" i="26"/>
  <c r="AB286" i="26"/>
  <c r="AC286" i="26"/>
  <c r="AD286" i="26"/>
  <c r="AE286" i="26"/>
  <c r="AF286" i="26"/>
  <c r="AG286" i="26"/>
  <c r="AH286" i="26"/>
  <c r="AI286" i="26"/>
  <c r="AJ286" i="26"/>
  <c r="C287" i="26"/>
  <c r="D287" i="26"/>
  <c r="E287" i="26"/>
  <c r="F287" i="26"/>
  <c r="G287" i="26"/>
  <c r="H287" i="26"/>
  <c r="I287" i="26"/>
  <c r="J287" i="26"/>
  <c r="K287" i="26"/>
  <c r="L287" i="26"/>
  <c r="M287" i="26"/>
  <c r="N287" i="26"/>
  <c r="O287" i="26"/>
  <c r="P287" i="26"/>
  <c r="Q287" i="26"/>
  <c r="R287" i="26"/>
  <c r="S287" i="26"/>
  <c r="T287" i="26"/>
  <c r="U287" i="26"/>
  <c r="V287" i="26"/>
  <c r="W287" i="26"/>
  <c r="X287" i="26"/>
  <c r="Y287" i="26"/>
  <c r="Z287" i="26"/>
  <c r="AA287" i="26"/>
  <c r="AB287" i="26"/>
  <c r="AC287" i="26"/>
  <c r="AD287" i="26"/>
  <c r="AE287" i="26"/>
  <c r="AF287" i="26"/>
  <c r="AG287" i="26"/>
  <c r="AH287" i="26"/>
  <c r="AI287" i="26"/>
  <c r="AJ287" i="26"/>
  <c r="C288" i="26"/>
  <c r="D288" i="26"/>
  <c r="E288" i="26"/>
  <c r="F288" i="26"/>
  <c r="G288" i="26"/>
  <c r="H288" i="26"/>
  <c r="I288" i="26"/>
  <c r="J288" i="26"/>
  <c r="K288" i="26"/>
  <c r="L288" i="26"/>
  <c r="M288" i="26"/>
  <c r="N288" i="26"/>
  <c r="O288" i="26"/>
  <c r="P288" i="26"/>
  <c r="Q288" i="26"/>
  <c r="R288" i="26"/>
  <c r="S288" i="26"/>
  <c r="T288" i="26"/>
  <c r="U288" i="26"/>
  <c r="V288" i="26"/>
  <c r="W288" i="26"/>
  <c r="X288" i="26"/>
  <c r="Y288" i="26"/>
  <c r="Z288" i="26"/>
  <c r="AA288" i="26"/>
  <c r="AB288" i="26"/>
  <c r="AC288" i="26"/>
  <c r="AD288" i="26"/>
  <c r="AE288" i="26"/>
  <c r="AF288" i="26"/>
  <c r="AG288" i="26"/>
  <c r="AH288" i="26"/>
  <c r="AI288" i="26"/>
  <c r="AJ288" i="26"/>
  <c r="C289" i="26"/>
  <c r="D289" i="26"/>
  <c r="E289" i="26"/>
  <c r="F289" i="26"/>
  <c r="G289" i="26"/>
  <c r="H289" i="26"/>
  <c r="I289" i="26"/>
  <c r="J289" i="26"/>
  <c r="K289" i="26"/>
  <c r="L289" i="26"/>
  <c r="M289" i="26"/>
  <c r="N289" i="26"/>
  <c r="O289" i="26"/>
  <c r="P289" i="26"/>
  <c r="Q289" i="26"/>
  <c r="R289" i="26"/>
  <c r="S289" i="26"/>
  <c r="T289" i="26"/>
  <c r="U289" i="26"/>
  <c r="V289" i="26"/>
  <c r="W289" i="26"/>
  <c r="X289" i="26"/>
  <c r="Y289" i="26"/>
  <c r="Z289" i="26"/>
  <c r="AA289" i="26"/>
  <c r="AB289" i="26"/>
  <c r="AC289" i="26"/>
  <c r="AD289" i="26"/>
  <c r="AE289" i="26"/>
  <c r="AF289" i="26"/>
  <c r="AG289" i="26"/>
  <c r="AH289" i="26"/>
  <c r="AI289" i="26"/>
  <c r="AJ289" i="26"/>
  <c r="C290" i="26"/>
  <c r="D290" i="26"/>
  <c r="E290" i="26"/>
  <c r="F290" i="26"/>
  <c r="G290" i="26"/>
  <c r="H290" i="26"/>
  <c r="I290" i="26"/>
  <c r="J290" i="26"/>
  <c r="K290" i="26"/>
  <c r="L290" i="26"/>
  <c r="M290" i="26"/>
  <c r="N290" i="26"/>
  <c r="O290" i="26"/>
  <c r="P290" i="26"/>
  <c r="Q290" i="26"/>
  <c r="R290" i="26"/>
  <c r="S290" i="26"/>
  <c r="T290" i="26"/>
  <c r="U290" i="26"/>
  <c r="V290" i="26"/>
  <c r="W290" i="26"/>
  <c r="X290" i="26"/>
  <c r="Y290" i="26"/>
  <c r="Z290" i="26"/>
  <c r="AA290" i="26"/>
  <c r="AB290" i="26"/>
  <c r="AC290" i="26"/>
  <c r="AD290" i="26"/>
  <c r="AE290" i="26"/>
  <c r="AF290" i="26"/>
  <c r="AG290" i="26"/>
  <c r="AH290" i="26"/>
  <c r="AI290" i="26"/>
  <c r="AJ290" i="26"/>
  <c r="C291" i="26"/>
  <c r="D291" i="26"/>
  <c r="E291" i="26"/>
  <c r="F291" i="26"/>
  <c r="G291" i="26"/>
  <c r="H291" i="26"/>
  <c r="I291" i="26"/>
  <c r="J291" i="26"/>
  <c r="K291" i="26"/>
  <c r="L291" i="26"/>
  <c r="M291" i="26"/>
  <c r="N291" i="26"/>
  <c r="O291" i="26"/>
  <c r="P291" i="26"/>
  <c r="Q291" i="26"/>
  <c r="R291" i="26"/>
  <c r="S291" i="26"/>
  <c r="T291" i="26"/>
  <c r="U291" i="26"/>
  <c r="V291" i="26"/>
  <c r="W291" i="26"/>
  <c r="X291" i="26"/>
  <c r="Y291" i="26"/>
  <c r="Z291" i="26"/>
  <c r="AA291" i="26"/>
  <c r="AB291" i="26"/>
  <c r="AC291" i="26"/>
  <c r="AD291" i="26"/>
  <c r="AE291" i="26"/>
  <c r="AF291" i="26"/>
  <c r="AG291" i="26"/>
  <c r="AH291" i="26"/>
  <c r="AI291" i="26"/>
  <c r="AJ291" i="26"/>
  <c r="C292" i="26"/>
  <c r="D292" i="26"/>
  <c r="E292" i="26"/>
  <c r="F292" i="26"/>
  <c r="G292" i="26"/>
  <c r="H292" i="26"/>
  <c r="I292" i="26"/>
  <c r="J292" i="26"/>
  <c r="K292" i="26"/>
  <c r="L292" i="26"/>
  <c r="M292" i="26"/>
  <c r="N292" i="26"/>
  <c r="O292" i="26"/>
  <c r="P292" i="26"/>
  <c r="Q292" i="26"/>
  <c r="R292" i="26"/>
  <c r="S292" i="26"/>
  <c r="T292" i="26"/>
  <c r="U292" i="26"/>
  <c r="V292" i="26"/>
  <c r="W292" i="26"/>
  <c r="X292" i="26"/>
  <c r="Y292" i="26"/>
  <c r="Z292" i="26"/>
  <c r="AA292" i="26"/>
  <c r="AB292" i="26"/>
  <c r="AC292" i="26"/>
  <c r="AD292" i="26"/>
  <c r="AE292" i="26"/>
  <c r="AF292" i="26"/>
  <c r="AG292" i="26"/>
  <c r="AH292" i="26"/>
  <c r="AI292" i="26"/>
  <c r="AJ292" i="26"/>
  <c r="C293" i="26"/>
  <c r="D293" i="26"/>
  <c r="E293" i="26"/>
  <c r="F293" i="26"/>
  <c r="G293" i="26"/>
  <c r="H293" i="26"/>
  <c r="I293" i="26"/>
  <c r="J293" i="26"/>
  <c r="K293" i="26"/>
  <c r="L293" i="26"/>
  <c r="M293" i="26"/>
  <c r="N293" i="26"/>
  <c r="O293" i="26"/>
  <c r="P293" i="26"/>
  <c r="Q293" i="26"/>
  <c r="R293" i="26"/>
  <c r="S293" i="26"/>
  <c r="T293" i="26"/>
  <c r="U293" i="26"/>
  <c r="V293" i="26"/>
  <c r="W293" i="26"/>
  <c r="X293" i="26"/>
  <c r="Y293" i="26"/>
  <c r="Z293" i="26"/>
  <c r="AA293" i="26"/>
  <c r="AB293" i="26"/>
  <c r="AC293" i="26"/>
  <c r="AD293" i="26"/>
  <c r="AE293" i="26"/>
  <c r="AF293" i="26"/>
  <c r="AG293" i="26"/>
  <c r="AH293" i="26"/>
  <c r="AI293" i="26"/>
  <c r="AJ293" i="26"/>
  <c r="C294" i="26"/>
  <c r="D294" i="26"/>
  <c r="E294" i="26"/>
  <c r="F294" i="26"/>
  <c r="G294" i="26"/>
  <c r="H294" i="26"/>
  <c r="I294" i="26"/>
  <c r="J294" i="26"/>
  <c r="K294" i="26"/>
  <c r="L294" i="26"/>
  <c r="M294" i="26"/>
  <c r="N294" i="26"/>
  <c r="O294" i="26"/>
  <c r="P294" i="26"/>
  <c r="Q294" i="26"/>
  <c r="R294" i="26"/>
  <c r="S294" i="26"/>
  <c r="T294" i="26"/>
  <c r="U294" i="26"/>
  <c r="V294" i="26"/>
  <c r="W294" i="26"/>
  <c r="X294" i="26"/>
  <c r="Y294" i="26"/>
  <c r="Z294" i="26"/>
  <c r="AA294" i="26"/>
  <c r="AB294" i="26"/>
  <c r="AC294" i="26"/>
  <c r="AD294" i="26"/>
  <c r="AE294" i="26"/>
  <c r="AF294" i="26"/>
  <c r="AG294" i="26"/>
  <c r="AH294" i="26"/>
  <c r="AI294" i="26"/>
  <c r="AJ294" i="26"/>
  <c r="C295" i="26"/>
  <c r="D295" i="26"/>
  <c r="E295" i="26"/>
  <c r="F295" i="26"/>
  <c r="G295" i="26"/>
  <c r="H295" i="26"/>
  <c r="I295" i="26"/>
  <c r="J295" i="26"/>
  <c r="K295" i="26"/>
  <c r="L295" i="26"/>
  <c r="M295" i="26"/>
  <c r="N295" i="26"/>
  <c r="O295" i="26"/>
  <c r="P295" i="26"/>
  <c r="Q295" i="26"/>
  <c r="R295" i="26"/>
  <c r="S295" i="26"/>
  <c r="T295" i="26"/>
  <c r="U295" i="26"/>
  <c r="V295" i="26"/>
  <c r="W295" i="26"/>
  <c r="X295" i="26"/>
  <c r="Y295" i="26"/>
  <c r="Z295" i="26"/>
  <c r="AA295" i="26"/>
  <c r="AB295" i="26"/>
  <c r="AC295" i="26"/>
  <c r="AD295" i="26"/>
  <c r="AE295" i="26"/>
  <c r="AF295" i="26"/>
  <c r="AG295" i="26"/>
  <c r="AH295" i="26"/>
  <c r="AI295" i="26"/>
  <c r="AJ295" i="26"/>
  <c r="D5" i="26"/>
  <c r="E5" i="26"/>
  <c r="F5" i="26"/>
  <c r="G5" i="26"/>
  <c r="H5" i="26"/>
  <c r="I5" i="26"/>
  <c r="J5" i="26"/>
  <c r="K5" i="26"/>
  <c r="L5" i="26"/>
  <c r="M5" i="26"/>
  <c r="N5" i="26"/>
  <c r="O5" i="26"/>
  <c r="P5" i="26"/>
  <c r="Q5" i="26"/>
  <c r="R5" i="26"/>
  <c r="S5" i="26"/>
  <c r="T5" i="26"/>
  <c r="U5" i="26"/>
  <c r="V5" i="26"/>
  <c r="W5" i="26"/>
  <c r="X5" i="26"/>
  <c r="Y5" i="26"/>
  <c r="Z5" i="26"/>
  <c r="AA5" i="26"/>
  <c r="AB5" i="26"/>
  <c r="AC5" i="26"/>
  <c r="AD5" i="26"/>
  <c r="AE5" i="26"/>
  <c r="AF5" i="26"/>
  <c r="AG5" i="26"/>
  <c r="AH5" i="26"/>
  <c r="AI5" i="26"/>
  <c r="AJ5" i="26"/>
  <c r="C5" i="26"/>
  <c r="AD211" i="11"/>
  <c r="O20" i="11"/>
  <c r="C7" i="11"/>
  <c r="R7" i="11"/>
  <c r="J7" i="11"/>
  <c r="AI7" i="11"/>
  <c r="AJ7" i="11"/>
  <c r="AH7" i="11"/>
  <c r="AB7" i="11"/>
  <c r="C8" i="11"/>
  <c r="D8" i="11"/>
  <c r="E8" i="11"/>
  <c r="F8" i="11"/>
  <c r="G8" i="11"/>
  <c r="H8" i="11"/>
  <c r="I8" i="11"/>
  <c r="J8" i="11"/>
  <c r="K8" i="11"/>
  <c r="L8" i="11"/>
  <c r="M8" i="11"/>
  <c r="N8" i="11"/>
  <c r="O8" i="11"/>
  <c r="P8" i="11"/>
  <c r="Q8" i="11"/>
  <c r="R8" i="11"/>
  <c r="S8" i="11"/>
  <c r="T8" i="11"/>
  <c r="U8" i="11"/>
  <c r="V8" i="11"/>
  <c r="W8" i="11"/>
  <c r="X8" i="11"/>
  <c r="Y8" i="11"/>
  <c r="Z8" i="11"/>
  <c r="AA8" i="11"/>
  <c r="AB8" i="11"/>
  <c r="AC8" i="11"/>
  <c r="AD8" i="11"/>
  <c r="AE8" i="11"/>
  <c r="AF8" i="11"/>
  <c r="AG8" i="11"/>
  <c r="AH8" i="11"/>
  <c r="AI8" i="11"/>
  <c r="AJ8" i="11"/>
  <c r="C9" i="11"/>
  <c r="D9" i="11"/>
  <c r="E9" i="11"/>
  <c r="F9" i="11"/>
  <c r="G9" i="11"/>
  <c r="H9" i="11"/>
  <c r="I9" i="11"/>
  <c r="J9" i="11"/>
  <c r="K9" i="11"/>
  <c r="L9" i="11"/>
  <c r="M9" i="11"/>
  <c r="N9" i="11"/>
  <c r="O9" i="11"/>
  <c r="P9" i="11"/>
  <c r="Q9" i="11"/>
  <c r="R9" i="11"/>
  <c r="S9" i="11"/>
  <c r="T9" i="11"/>
  <c r="U9" i="11"/>
  <c r="V9" i="11"/>
  <c r="W9" i="11"/>
  <c r="X9" i="11"/>
  <c r="Y9" i="11"/>
  <c r="Z9" i="11"/>
  <c r="AA9" i="11"/>
  <c r="AB9" i="11"/>
  <c r="AC9" i="11"/>
  <c r="AD9" i="11"/>
  <c r="AE9" i="11"/>
  <c r="AF9" i="11"/>
  <c r="AG9" i="11"/>
  <c r="AH9" i="11"/>
  <c r="AI9" i="11"/>
  <c r="AJ9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AI10" i="11"/>
  <c r="AJ10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AH11" i="11"/>
  <c r="AI11" i="11"/>
  <c r="AJ11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AI12" i="11"/>
  <c r="AJ12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H14" i="11"/>
  <c r="AI14" i="11"/>
  <c r="AJ14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H15" i="11"/>
  <c r="AI15" i="11"/>
  <c r="AJ15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H17" i="11"/>
  <c r="AI17" i="11"/>
  <c r="AJ17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H18" i="11"/>
  <c r="AI18" i="11"/>
  <c r="AJ18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H19" i="11"/>
  <c r="AI19" i="11"/>
  <c r="AJ19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AI20" i="11"/>
  <c r="AJ20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H21" i="11"/>
  <c r="AI21" i="11"/>
  <c r="AJ21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H22" i="11"/>
  <c r="AI22" i="11"/>
  <c r="AJ22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H24" i="11"/>
  <c r="AI24" i="11"/>
  <c r="AJ24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AH27" i="11"/>
  <c r="AI27" i="11"/>
  <c r="AJ27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AI28" i="11"/>
  <c r="AJ28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H29" i="11"/>
  <c r="AI29" i="11"/>
  <c r="AJ29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H30" i="11"/>
  <c r="AI30" i="11"/>
  <c r="AJ30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H31" i="11"/>
  <c r="AI31" i="11"/>
  <c r="AJ31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AJ33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AI35" i="11"/>
  <c r="AJ35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AI36" i="11"/>
  <c r="AJ36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AI37" i="11"/>
  <c r="AJ37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AI38" i="11"/>
  <c r="AJ38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AJ39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AI41" i="11"/>
  <c r="AJ41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H42" i="11"/>
  <c r="AI42" i="11"/>
  <c r="AJ42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AH43" i="11"/>
  <c r="AI43" i="11"/>
  <c r="AJ43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AJ44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H45" i="11"/>
  <c r="AI45" i="11"/>
  <c r="AJ45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H46" i="11"/>
  <c r="AI46" i="11"/>
  <c r="AJ46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H47" i="11"/>
  <c r="AI47" i="11"/>
  <c r="AJ47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H48" i="11"/>
  <c r="AI48" i="11"/>
  <c r="AJ48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AG49" i="11"/>
  <c r="AH49" i="11"/>
  <c r="AI49" i="11"/>
  <c r="AJ49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AG50" i="11"/>
  <c r="AH50" i="11"/>
  <c r="AI50" i="11"/>
  <c r="AJ50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AH51" i="11"/>
  <c r="AI51" i="11"/>
  <c r="AJ51" i="11"/>
  <c r="C52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AG52" i="11"/>
  <c r="AH52" i="11"/>
  <c r="AI52" i="11"/>
  <c r="AJ52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G53" i="11"/>
  <c r="AH53" i="11"/>
  <c r="AI53" i="11"/>
  <c r="AJ53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54" i="11"/>
  <c r="AG54" i="11"/>
  <c r="AH54" i="11"/>
  <c r="AI54" i="11"/>
  <c r="AJ54" i="11"/>
  <c r="C55" i="11"/>
  <c r="D55" i="11"/>
  <c r="E55" i="11"/>
  <c r="F55" i="11"/>
  <c r="G55" i="11"/>
  <c r="H55" i="11"/>
  <c r="I55" i="11"/>
  <c r="J55" i="11"/>
  <c r="K55" i="11"/>
  <c r="L55" i="11"/>
  <c r="M55" i="11"/>
  <c r="N55" i="11"/>
  <c r="O55" i="11"/>
  <c r="P55" i="11"/>
  <c r="Q55" i="11"/>
  <c r="R55" i="11"/>
  <c r="S55" i="11"/>
  <c r="T55" i="11"/>
  <c r="U55" i="11"/>
  <c r="V55" i="11"/>
  <c r="W55" i="11"/>
  <c r="X55" i="11"/>
  <c r="Y55" i="11"/>
  <c r="Z55" i="11"/>
  <c r="AA55" i="11"/>
  <c r="AB55" i="11"/>
  <c r="AC55" i="11"/>
  <c r="AD55" i="11"/>
  <c r="AE55" i="11"/>
  <c r="AF55" i="11"/>
  <c r="AG55" i="11"/>
  <c r="AH55" i="11"/>
  <c r="AI55" i="11"/>
  <c r="AJ55" i="11"/>
  <c r="C56" i="11"/>
  <c r="D56" i="11"/>
  <c r="E56" i="11"/>
  <c r="F56" i="11"/>
  <c r="G56" i="11"/>
  <c r="H56" i="11"/>
  <c r="I56" i="11"/>
  <c r="J56" i="11"/>
  <c r="K56" i="11"/>
  <c r="L56" i="11"/>
  <c r="M56" i="11"/>
  <c r="N56" i="11"/>
  <c r="O56" i="11"/>
  <c r="P56" i="11"/>
  <c r="Q56" i="11"/>
  <c r="R56" i="11"/>
  <c r="S56" i="11"/>
  <c r="T56" i="11"/>
  <c r="U56" i="11"/>
  <c r="V56" i="11"/>
  <c r="W56" i="11"/>
  <c r="X56" i="11"/>
  <c r="Y56" i="11"/>
  <c r="Z56" i="11"/>
  <c r="AA56" i="11"/>
  <c r="AB56" i="11"/>
  <c r="AC56" i="11"/>
  <c r="AD56" i="11"/>
  <c r="AE56" i="11"/>
  <c r="AF56" i="11"/>
  <c r="AG56" i="11"/>
  <c r="AH56" i="11"/>
  <c r="AI56" i="11"/>
  <c r="AJ56" i="11"/>
  <c r="C57" i="11"/>
  <c r="D57" i="11"/>
  <c r="E57" i="11"/>
  <c r="F57" i="11"/>
  <c r="G57" i="11"/>
  <c r="H57" i="11"/>
  <c r="I57" i="11"/>
  <c r="J57" i="11"/>
  <c r="K57" i="11"/>
  <c r="L57" i="11"/>
  <c r="M57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Z57" i="11"/>
  <c r="AA57" i="11"/>
  <c r="AB57" i="11"/>
  <c r="AC57" i="11"/>
  <c r="AD57" i="11"/>
  <c r="AE57" i="11"/>
  <c r="AF57" i="11"/>
  <c r="AG57" i="11"/>
  <c r="AH57" i="11"/>
  <c r="AI57" i="11"/>
  <c r="AJ57" i="11"/>
  <c r="C58" i="11"/>
  <c r="D58" i="11"/>
  <c r="E58" i="11"/>
  <c r="F58" i="11"/>
  <c r="G58" i="11"/>
  <c r="H58" i="11"/>
  <c r="I58" i="11"/>
  <c r="J58" i="11"/>
  <c r="K58" i="11"/>
  <c r="L58" i="11"/>
  <c r="M58" i="11"/>
  <c r="N58" i="11"/>
  <c r="O58" i="11"/>
  <c r="P58" i="11"/>
  <c r="Q58" i="11"/>
  <c r="R58" i="11"/>
  <c r="S58" i="11"/>
  <c r="T58" i="11"/>
  <c r="U58" i="11"/>
  <c r="V58" i="11"/>
  <c r="W58" i="11"/>
  <c r="X58" i="11"/>
  <c r="Y58" i="11"/>
  <c r="Z58" i="11"/>
  <c r="AA58" i="11"/>
  <c r="AB58" i="11"/>
  <c r="AC58" i="11"/>
  <c r="AD58" i="11"/>
  <c r="AE58" i="11"/>
  <c r="AF58" i="11"/>
  <c r="AG58" i="11"/>
  <c r="AH58" i="11"/>
  <c r="AI58" i="11"/>
  <c r="AJ58" i="11"/>
  <c r="C59" i="11"/>
  <c r="D59" i="11"/>
  <c r="E59" i="11"/>
  <c r="F59" i="11"/>
  <c r="G59" i="11"/>
  <c r="H59" i="11"/>
  <c r="I59" i="11"/>
  <c r="J59" i="11"/>
  <c r="K59" i="11"/>
  <c r="L59" i="11"/>
  <c r="M59" i="11"/>
  <c r="N59" i="11"/>
  <c r="O59" i="11"/>
  <c r="P59" i="11"/>
  <c r="Q59" i="11"/>
  <c r="R59" i="11"/>
  <c r="S59" i="11"/>
  <c r="T59" i="11"/>
  <c r="U59" i="11"/>
  <c r="V59" i="11"/>
  <c r="W59" i="11"/>
  <c r="X59" i="11"/>
  <c r="Y59" i="11"/>
  <c r="Z59" i="11"/>
  <c r="AA59" i="11"/>
  <c r="AB59" i="11"/>
  <c r="AC59" i="11"/>
  <c r="AD59" i="11"/>
  <c r="AE59" i="11"/>
  <c r="AF59" i="11"/>
  <c r="AG59" i="11"/>
  <c r="AH59" i="11"/>
  <c r="AI59" i="11"/>
  <c r="AJ59" i="11"/>
  <c r="C60" i="11"/>
  <c r="D60" i="11"/>
  <c r="E60" i="11"/>
  <c r="F60" i="11"/>
  <c r="G60" i="11"/>
  <c r="H60" i="11"/>
  <c r="I60" i="11"/>
  <c r="J60" i="11"/>
  <c r="K60" i="11"/>
  <c r="L60" i="11"/>
  <c r="M60" i="11"/>
  <c r="N60" i="11"/>
  <c r="O60" i="11"/>
  <c r="P60" i="11"/>
  <c r="Q60" i="11"/>
  <c r="R60" i="11"/>
  <c r="S60" i="11"/>
  <c r="T60" i="11"/>
  <c r="U60" i="11"/>
  <c r="V60" i="11"/>
  <c r="W60" i="11"/>
  <c r="X60" i="11"/>
  <c r="Y60" i="11"/>
  <c r="Z60" i="11"/>
  <c r="AA60" i="11"/>
  <c r="AB60" i="11"/>
  <c r="AC60" i="11"/>
  <c r="AD60" i="11"/>
  <c r="AE60" i="11"/>
  <c r="AF60" i="11"/>
  <c r="AG60" i="11"/>
  <c r="AH60" i="11"/>
  <c r="AI60" i="11"/>
  <c r="AJ60" i="11"/>
  <c r="C61" i="11"/>
  <c r="D61" i="11"/>
  <c r="E61" i="11"/>
  <c r="F61" i="11"/>
  <c r="G61" i="11"/>
  <c r="H61" i="11"/>
  <c r="I61" i="11"/>
  <c r="J61" i="11"/>
  <c r="K61" i="11"/>
  <c r="L61" i="11"/>
  <c r="M61" i="11"/>
  <c r="N61" i="11"/>
  <c r="O61" i="11"/>
  <c r="P61" i="11"/>
  <c r="Q61" i="11"/>
  <c r="R61" i="11"/>
  <c r="S61" i="11"/>
  <c r="T61" i="11"/>
  <c r="U61" i="11"/>
  <c r="V61" i="11"/>
  <c r="W61" i="11"/>
  <c r="X61" i="11"/>
  <c r="Y61" i="11"/>
  <c r="Z61" i="11"/>
  <c r="AA61" i="11"/>
  <c r="AB61" i="11"/>
  <c r="AC61" i="11"/>
  <c r="AD61" i="11"/>
  <c r="AE61" i="11"/>
  <c r="AF61" i="11"/>
  <c r="AG61" i="11"/>
  <c r="AH61" i="11"/>
  <c r="AI61" i="11"/>
  <c r="AJ61" i="11"/>
  <c r="C62" i="11"/>
  <c r="D62" i="11"/>
  <c r="E62" i="11"/>
  <c r="F62" i="11"/>
  <c r="G62" i="11"/>
  <c r="H62" i="11"/>
  <c r="I62" i="11"/>
  <c r="J62" i="11"/>
  <c r="K62" i="11"/>
  <c r="L62" i="11"/>
  <c r="M62" i="11"/>
  <c r="N62" i="11"/>
  <c r="O62" i="11"/>
  <c r="P62" i="11"/>
  <c r="Q62" i="11"/>
  <c r="R62" i="11"/>
  <c r="S62" i="11"/>
  <c r="T62" i="11"/>
  <c r="U62" i="11"/>
  <c r="V62" i="11"/>
  <c r="W62" i="11"/>
  <c r="X62" i="11"/>
  <c r="Y62" i="11"/>
  <c r="Z62" i="11"/>
  <c r="AA62" i="11"/>
  <c r="AB62" i="11"/>
  <c r="AC62" i="11"/>
  <c r="AD62" i="11"/>
  <c r="AE62" i="11"/>
  <c r="AF62" i="11"/>
  <c r="AG62" i="11"/>
  <c r="AH62" i="11"/>
  <c r="AI62" i="11"/>
  <c r="AJ62" i="11"/>
  <c r="C63" i="11"/>
  <c r="D63" i="11"/>
  <c r="E63" i="11"/>
  <c r="F63" i="11"/>
  <c r="G63" i="11"/>
  <c r="H63" i="11"/>
  <c r="I63" i="11"/>
  <c r="J63" i="11"/>
  <c r="K63" i="11"/>
  <c r="L63" i="11"/>
  <c r="M63" i="11"/>
  <c r="N63" i="11"/>
  <c r="O63" i="11"/>
  <c r="P63" i="11"/>
  <c r="Q63" i="11"/>
  <c r="R63" i="11"/>
  <c r="S63" i="11"/>
  <c r="T63" i="11"/>
  <c r="U63" i="11"/>
  <c r="V63" i="11"/>
  <c r="W63" i="11"/>
  <c r="X63" i="11"/>
  <c r="Y63" i="11"/>
  <c r="Z63" i="11"/>
  <c r="AA63" i="11"/>
  <c r="AB63" i="11"/>
  <c r="AC63" i="11"/>
  <c r="AD63" i="11"/>
  <c r="AE63" i="11"/>
  <c r="AF63" i="11"/>
  <c r="AG63" i="11"/>
  <c r="AH63" i="11"/>
  <c r="AI63" i="11"/>
  <c r="AJ63" i="11"/>
  <c r="C64" i="11"/>
  <c r="D64" i="11"/>
  <c r="E64" i="11"/>
  <c r="F64" i="11"/>
  <c r="G64" i="11"/>
  <c r="H64" i="11"/>
  <c r="I64" i="11"/>
  <c r="J64" i="11"/>
  <c r="K64" i="11"/>
  <c r="L64" i="11"/>
  <c r="M64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Z64" i="11"/>
  <c r="AA64" i="11"/>
  <c r="AB64" i="11"/>
  <c r="AC64" i="11"/>
  <c r="AD64" i="11"/>
  <c r="AE64" i="11"/>
  <c r="AF64" i="11"/>
  <c r="AG64" i="11"/>
  <c r="AH64" i="11"/>
  <c r="AI64" i="11"/>
  <c r="AJ64" i="11"/>
  <c r="C65" i="11"/>
  <c r="D65" i="11"/>
  <c r="E65" i="11"/>
  <c r="F65" i="11"/>
  <c r="G65" i="11"/>
  <c r="H65" i="11"/>
  <c r="I65" i="11"/>
  <c r="J65" i="11"/>
  <c r="K65" i="11"/>
  <c r="L65" i="11"/>
  <c r="M65" i="11"/>
  <c r="N65" i="11"/>
  <c r="O65" i="11"/>
  <c r="P65" i="11"/>
  <c r="Q65" i="11"/>
  <c r="R65" i="11"/>
  <c r="S65" i="11"/>
  <c r="T65" i="11"/>
  <c r="U65" i="11"/>
  <c r="V65" i="11"/>
  <c r="W65" i="11"/>
  <c r="X65" i="11"/>
  <c r="Y65" i="11"/>
  <c r="Z65" i="11"/>
  <c r="AA65" i="11"/>
  <c r="AB65" i="11"/>
  <c r="AC65" i="11"/>
  <c r="AD65" i="11"/>
  <c r="AE65" i="11"/>
  <c r="AF65" i="11"/>
  <c r="AG65" i="11"/>
  <c r="AH65" i="11"/>
  <c r="AI65" i="11"/>
  <c r="AJ65" i="11"/>
  <c r="C66" i="11"/>
  <c r="D66" i="11"/>
  <c r="E66" i="11"/>
  <c r="F66" i="11"/>
  <c r="G66" i="11"/>
  <c r="H66" i="11"/>
  <c r="I66" i="11"/>
  <c r="J66" i="11"/>
  <c r="K66" i="11"/>
  <c r="L66" i="11"/>
  <c r="M66" i="11"/>
  <c r="N66" i="11"/>
  <c r="O66" i="11"/>
  <c r="P66" i="11"/>
  <c r="Q66" i="11"/>
  <c r="R66" i="11"/>
  <c r="S66" i="11"/>
  <c r="T66" i="11"/>
  <c r="U66" i="11"/>
  <c r="V66" i="11"/>
  <c r="W66" i="11"/>
  <c r="X66" i="11"/>
  <c r="Y66" i="11"/>
  <c r="Z66" i="11"/>
  <c r="AA66" i="11"/>
  <c r="AB66" i="11"/>
  <c r="AC66" i="11"/>
  <c r="AD66" i="11"/>
  <c r="AE66" i="11"/>
  <c r="AF66" i="11"/>
  <c r="AG66" i="11"/>
  <c r="AH66" i="11"/>
  <c r="AI66" i="11"/>
  <c r="AJ66" i="11"/>
  <c r="C67" i="11"/>
  <c r="D67" i="11"/>
  <c r="E67" i="11"/>
  <c r="F67" i="11"/>
  <c r="G67" i="11"/>
  <c r="H67" i="11"/>
  <c r="I67" i="11"/>
  <c r="J67" i="11"/>
  <c r="K67" i="11"/>
  <c r="L67" i="11"/>
  <c r="M67" i="11"/>
  <c r="N67" i="11"/>
  <c r="O67" i="11"/>
  <c r="P67" i="11"/>
  <c r="Q67" i="11"/>
  <c r="R67" i="11"/>
  <c r="S67" i="11"/>
  <c r="T67" i="11"/>
  <c r="U67" i="11"/>
  <c r="V67" i="11"/>
  <c r="W67" i="11"/>
  <c r="X67" i="11"/>
  <c r="Y67" i="11"/>
  <c r="Z67" i="11"/>
  <c r="AA67" i="11"/>
  <c r="AB67" i="11"/>
  <c r="AC67" i="11"/>
  <c r="AD67" i="11"/>
  <c r="AE67" i="11"/>
  <c r="AF67" i="11"/>
  <c r="AG67" i="11"/>
  <c r="AH67" i="11"/>
  <c r="AI67" i="11"/>
  <c r="AJ67" i="11"/>
  <c r="C68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Z68" i="11"/>
  <c r="AA68" i="11"/>
  <c r="AB68" i="11"/>
  <c r="AC68" i="11"/>
  <c r="AD68" i="11"/>
  <c r="AE68" i="11"/>
  <c r="AF68" i="11"/>
  <c r="AG68" i="11"/>
  <c r="AH68" i="11"/>
  <c r="AI68" i="11"/>
  <c r="AJ68" i="11"/>
  <c r="C69" i="11"/>
  <c r="D69" i="11"/>
  <c r="E69" i="11"/>
  <c r="F69" i="11"/>
  <c r="G69" i="11"/>
  <c r="H69" i="11"/>
  <c r="I69" i="11"/>
  <c r="J69" i="11"/>
  <c r="K69" i="11"/>
  <c r="L69" i="11"/>
  <c r="M69" i="11"/>
  <c r="N69" i="11"/>
  <c r="O69" i="11"/>
  <c r="P69" i="11"/>
  <c r="Q69" i="11"/>
  <c r="R69" i="11"/>
  <c r="S69" i="11"/>
  <c r="T69" i="11"/>
  <c r="U69" i="11"/>
  <c r="V69" i="11"/>
  <c r="W69" i="11"/>
  <c r="X69" i="11"/>
  <c r="Y69" i="11"/>
  <c r="Z69" i="11"/>
  <c r="AA69" i="11"/>
  <c r="AB69" i="11"/>
  <c r="AC69" i="11"/>
  <c r="AD69" i="11"/>
  <c r="AE69" i="11"/>
  <c r="AF69" i="11"/>
  <c r="AG69" i="11"/>
  <c r="AH69" i="11"/>
  <c r="AI69" i="11"/>
  <c r="AJ69" i="11"/>
  <c r="C70" i="11"/>
  <c r="D70" i="11"/>
  <c r="E70" i="11"/>
  <c r="F70" i="11"/>
  <c r="G70" i="11"/>
  <c r="H70" i="11"/>
  <c r="I70" i="11"/>
  <c r="J70" i="11"/>
  <c r="K70" i="11"/>
  <c r="L70" i="11"/>
  <c r="M70" i="11"/>
  <c r="N70" i="11"/>
  <c r="O70" i="11"/>
  <c r="P70" i="11"/>
  <c r="Q70" i="11"/>
  <c r="R70" i="11"/>
  <c r="S70" i="11"/>
  <c r="T70" i="11"/>
  <c r="U70" i="11"/>
  <c r="V70" i="11"/>
  <c r="W70" i="11"/>
  <c r="X70" i="11"/>
  <c r="Y70" i="11"/>
  <c r="Z70" i="11"/>
  <c r="AA70" i="11"/>
  <c r="AB70" i="11"/>
  <c r="AC70" i="11"/>
  <c r="AD70" i="11"/>
  <c r="AE70" i="11"/>
  <c r="AF70" i="11"/>
  <c r="AG70" i="11"/>
  <c r="AH70" i="11"/>
  <c r="AI70" i="11"/>
  <c r="AJ70" i="11"/>
  <c r="C71" i="11"/>
  <c r="D71" i="11"/>
  <c r="E71" i="11"/>
  <c r="F71" i="11"/>
  <c r="G71" i="11"/>
  <c r="H71" i="11"/>
  <c r="I71" i="11"/>
  <c r="J71" i="11"/>
  <c r="K71" i="11"/>
  <c r="L71" i="11"/>
  <c r="M71" i="11"/>
  <c r="N71" i="11"/>
  <c r="O71" i="11"/>
  <c r="P71" i="11"/>
  <c r="Q71" i="11"/>
  <c r="R71" i="11"/>
  <c r="S71" i="11"/>
  <c r="T71" i="11"/>
  <c r="U71" i="11"/>
  <c r="V71" i="11"/>
  <c r="W71" i="11"/>
  <c r="X71" i="11"/>
  <c r="Y71" i="11"/>
  <c r="Z71" i="11"/>
  <c r="AA71" i="11"/>
  <c r="AB71" i="11"/>
  <c r="AC71" i="11"/>
  <c r="AD71" i="11"/>
  <c r="AE71" i="11"/>
  <c r="AF71" i="11"/>
  <c r="AG71" i="11"/>
  <c r="AH71" i="11"/>
  <c r="AI71" i="11"/>
  <c r="AJ71" i="11"/>
  <c r="C72" i="11"/>
  <c r="D72" i="11"/>
  <c r="E72" i="11"/>
  <c r="F72" i="11"/>
  <c r="G72" i="11"/>
  <c r="H72" i="11"/>
  <c r="I72" i="11"/>
  <c r="J72" i="11"/>
  <c r="K72" i="11"/>
  <c r="L72" i="11"/>
  <c r="M72" i="11"/>
  <c r="N72" i="11"/>
  <c r="O72" i="11"/>
  <c r="P72" i="11"/>
  <c r="Q72" i="11"/>
  <c r="R72" i="11"/>
  <c r="S72" i="11"/>
  <c r="T72" i="11"/>
  <c r="U72" i="11"/>
  <c r="V72" i="11"/>
  <c r="W72" i="11"/>
  <c r="X72" i="11"/>
  <c r="Y72" i="11"/>
  <c r="Z72" i="11"/>
  <c r="AA72" i="11"/>
  <c r="AB72" i="11"/>
  <c r="AC72" i="11"/>
  <c r="AD72" i="11"/>
  <c r="AE72" i="11"/>
  <c r="AF72" i="11"/>
  <c r="AG72" i="11"/>
  <c r="AH72" i="11"/>
  <c r="AI72" i="11"/>
  <c r="AJ72" i="11"/>
  <c r="C73" i="11"/>
  <c r="D73" i="11"/>
  <c r="E73" i="11"/>
  <c r="F73" i="11"/>
  <c r="G73" i="11"/>
  <c r="H73" i="11"/>
  <c r="I73" i="11"/>
  <c r="J73" i="11"/>
  <c r="K73" i="11"/>
  <c r="L73" i="11"/>
  <c r="M73" i="11"/>
  <c r="N73" i="11"/>
  <c r="O73" i="11"/>
  <c r="P73" i="11"/>
  <c r="Q73" i="11"/>
  <c r="R73" i="11"/>
  <c r="S73" i="11"/>
  <c r="T73" i="11"/>
  <c r="U73" i="11"/>
  <c r="V73" i="11"/>
  <c r="W73" i="11"/>
  <c r="X73" i="11"/>
  <c r="Y73" i="11"/>
  <c r="Z73" i="11"/>
  <c r="AA73" i="11"/>
  <c r="AB73" i="11"/>
  <c r="AC73" i="11"/>
  <c r="AD73" i="11"/>
  <c r="AE73" i="11"/>
  <c r="AF73" i="11"/>
  <c r="AG73" i="11"/>
  <c r="AH73" i="11"/>
  <c r="AI73" i="11"/>
  <c r="AJ73" i="11"/>
  <c r="C74" i="11"/>
  <c r="D74" i="11"/>
  <c r="E74" i="11"/>
  <c r="F74" i="11"/>
  <c r="G74" i="11"/>
  <c r="H74" i="11"/>
  <c r="I74" i="11"/>
  <c r="J74" i="11"/>
  <c r="K74" i="11"/>
  <c r="L74" i="11"/>
  <c r="M74" i="11"/>
  <c r="N74" i="11"/>
  <c r="O74" i="11"/>
  <c r="P74" i="11"/>
  <c r="Q74" i="11"/>
  <c r="R74" i="11"/>
  <c r="S74" i="11"/>
  <c r="T74" i="11"/>
  <c r="U74" i="11"/>
  <c r="V74" i="11"/>
  <c r="W74" i="11"/>
  <c r="X74" i="11"/>
  <c r="Y74" i="11"/>
  <c r="Z74" i="11"/>
  <c r="AA74" i="11"/>
  <c r="AB74" i="11"/>
  <c r="AC74" i="11"/>
  <c r="AD74" i="11"/>
  <c r="AE74" i="11"/>
  <c r="AF74" i="11"/>
  <c r="AG74" i="11"/>
  <c r="AH74" i="11"/>
  <c r="AI74" i="11"/>
  <c r="AJ74" i="11"/>
  <c r="C75" i="11"/>
  <c r="D75" i="11"/>
  <c r="E75" i="11"/>
  <c r="F75" i="11"/>
  <c r="G75" i="11"/>
  <c r="H75" i="11"/>
  <c r="I75" i="11"/>
  <c r="J75" i="11"/>
  <c r="K75" i="11"/>
  <c r="L75" i="11"/>
  <c r="M75" i="11"/>
  <c r="N75" i="11"/>
  <c r="O75" i="11"/>
  <c r="P75" i="11"/>
  <c r="Q75" i="11"/>
  <c r="R75" i="11"/>
  <c r="S75" i="11"/>
  <c r="T75" i="11"/>
  <c r="U75" i="11"/>
  <c r="V75" i="11"/>
  <c r="W75" i="11"/>
  <c r="X75" i="11"/>
  <c r="Y75" i="11"/>
  <c r="Z75" i="11"/>
  <c r="AA75" i="11"/>
  <c r="AB75" i="11"/>
  <c r="AC75" i="11"/>
  <c r="AD75" i="11"/>
  <c r="AE75" i="11"/>
  <c r="AF75" i="11"/>
  <c r="AG75" i="11"/>
  <c r="AH75" i="11"/>
  <c r="AI75" i="11"/>
  <c r="AJ75" i="11"/>
  <c r="C76" i="11"/>
  <c r="D76" i="11"/>
  <c r="E76" i="11"/>
  <c r="F76" i="11"/>
  <c r="G76" i="11"/>
  <c r="H76" i="11"/>
  <c r="I76" i="11"/>
  <c r="J76" i="11"/>
  <c r="K76" i="11"/>
  <c r="L76" i="11"/>
  <c r="M76" i="11"/>
  <c r="N76" i="11"/>
  <c r="O76" i="11"/>
  <c r="P76" i="11"/>
  <c r="Q76" i="11"/>
  <c r="R76" i="11"/>
  <c r="S76" i="11"/>
  <c r="T76" i="11"/>
  <c r="U76" i="11"/>
  <c r="V76" i="11"/>
  <c r="W76" i="11"/>
  <c r="X76" i="11"/>
  <c r="Y76" i="11"/>
  <c r="Z76" i="11"/>
  <c r="AA76" i="11"/>
  <c r="AB76" i="11"/>
  <c r="AC76" i="11"/>
  <c r="AD76" i="11"/>
  <c r="AE76" i="11"/>
  <c r="AF76" i="11"/>
  <c r="AG76" i="11"/>
  <c r="AH76" i="11"/>
  <c r="AI76" i="11"/>
  <c r="AJ76" i="11"/>
  <c r="C77" i="11"/>
  <c r="D77" i="11"/>
  <c r="E77" i="11"/>
  <c r="F77" i="11"/>
  <c r="G77" i="11"/>
  <c r="H77" i="11"/>
  <c r="I77" i="11"/>
  <c r="J77" i="11"/>
  <c r="K77" i="11"/>
  <c r="L77" i="11"/>
  <c r="M77" i="11"/>
  <c r="N77" i="11"/>
  <c r="O77" i="11"/>
  <c r="P77" i="11"/>
  <c r="Q77" i="11"/>
  <c r="R77" i="11"/>
  <c r="S77" i="11"/>
  <c r="T77" i="11"/>
  <c r="U77" i="11"/>
  <c r="V77" i="11"/>
  <c r="W77" i="11"/>
  <c r="X77" i="11"/>
  <c r="Y77" i="11"/>
  <c r="Z77" i="11"/>
  <c r="AA77" i="11"/>
  <c r="AB77" i="11"/>
  <c r="AC77" i="11"/>
  <c r="AD77" i="11"/>
  <c r="AE77" i="11"/>
  <c r="AF77" i="11"/>
  <c r="AG77" i="11"/>
  <c r="AH77" i="11"/>
  <c r="AI77" i="11"/>
  <c r="AJ77" i="11"/>
  <c r="C78" i="11"/>
  <c r="D78" i="11"/>
  <c r="E78" i="11"/>
  <c r="F78" i="11"/>
  <c r="G78" i="11"/>
  <c r="H78" i="11"/>
  <c r="I78" i="11"/>
  <c r="J78" i="11"/>
  <c r="K78" i="11"/>
  <c r="L78" i="11"/>
  <c r="M78" i="11"/>
  <c r="N78" i="11"/>
  <c r="O78" i="11"/>
  <c r="P78" i="11"/>
  <c r="Q78" i="11"/>
  <c r="R78" i="11"/>
  <c r="S78" i="11"/>
  <c r="T78" i="11"/>
  <c r="U78" i="11"/>
  <c r="V78" i="11"/>
  <c r="W78" i="11"/>
  <c r="X78" i="11"/>
  <c r="Y78" i="11"/>
  <c r="Z78" i="11"/>
  <c r="AA78" i="11"/>
  <c r="AB78" i="11"/>
  <c r="AC78" i="11"/>
  <c r="AD78" i="11"/>
  <c r="AE78" i="11"/>
  <c r="AF78" i="11"/>
  <c r="AG78" i="11"/>
  <c r="AH78" i="11"/>
  <c r="AI78" i="11"/>
  <c r="AJ78" i="11"/>
  <c r="C79" i="11"/>
  <c r="D79" i="11"/>
  <c r="E79" i="11"/>
  <c r="F79" i="11"/>
  <c r="G79" i="11"/>
  <c r="H79" i="11"/>
  <c r="I79" i="11"/>
  <c r="J79" i="11"/>
  <c r="K79" i="11"/>
  <c r="L79" i="11"/>
  <c r="M79" i="11"/>
  <c r="N79" i="11"/>
  <c r="O79" i="11"/>
  <c r="P79" i="11"/>
  <c r="Q79" i="11"/>
  <c r="R79" i="11"/>
  <c r="S79" i="11"/>
  <c r="T79" i="11"/>
  <c r="U79" i="11"/>
  <c r="V79" i="11"/>
  <c r="W79" i="11"/>
  <c r="X79" i="11"/>
  <c r="Y79" i="11"/>
  <c r="Z79" i="11"/>
  <c r="AA79" i="11"/>
  <c r="AB79" i="11"/>
  <c r="AC79" i="11"/>
  <c r="AD79" i="11"/>
  <c r="AE79" i="11"/>
  <c r="AF79" i="11"/>
  <c r="AG79" i="11"/>
  <c r="AH79" i="11"/>
  <c r="AI79" i="11"/>
  <c r="AJ79" i="11"/>
  <c r="C80" i="11"/>
  <c r="D80" i="11"/>
  <c r="E80" i="11"/>
  <c r="F80" i="11"/>
  <c r="G80" i="11"/>
  <c r="H80" i="11"/>
  <c r="I80" i="11"/>
  <c r="J80" i="11"/>
  <c r="K80" i="11"/>
  <c r="L80" i="11"/>
  <c r="M80" i="11"/>
  <c r="N80" i="11"/>
  <c r="O80" i="11"/>
  <c r="P80" i="11"/>
  <c r="Q80" i="11"/>
  <c r="R80" i="11"/>
  <c r="S80" i="11"/>
  <c r="T80" i="11"/>
  <c r="U80" i="11"/>
  <c r="V80" i="11"/>
  <c r="W80" i="11"/>
  <c r="X80" i="11"/>
  <c r="Y80" i="11"/>
  <c r="Z80" i="11"/>
  <c r="AA80" i="11"/>
  <c r="AB80" i="11"/>
  <c r="AC80" i="11"/>
  <c r="AD80" i="11"/>
  <c r="AE80" i="11"/>
  <c r="AF80" i="11"/>
  <c r="AG80" i="11"/>
  <c r="AH80" i="11"/>
  <c r="AI80" i="11"/>
  <c r="AJ80" i="11"/>
  <c r="C81" i="11"/>
  <c r="D81" i="11"/>
  <c r="E81" i="11"/>
  <c r="F81" i="11"/>
  <c r="G81" i="11"/>
  <c r="H81" i="11"/>
  <c r="I81" i="11"/>
  <c r="J81" i="11"/>
  <c r="K81" i="11"/>
  <c r="L81" i="11"/>
  <c r="M81" i="11"/>
  <c r="N81" i="11"/>
  <c r="O81" i="11"/>
  <c r="P81" i="11"/>
  <c r="Q81" i="11"/>
  <c r="R81" i="11"/>
  <c r="S81" i="11"/>
  <c r="T81" i="11"/>
  <c r="U81" i="11"/>
  <c r="V81" i="11"/>
  <c r="W81" i="11"/>
  <c r="X81" i="11"/>
  <c r="Y81" i="11"/>
  <c r="Z81" i="11"/>
  <c r="AA81" i="11"/>
  <c r="AB81" i="11"/>
  <c r="AC81" i="11"/>
  <c r="AD81" i="11"/>
  <c r="AE81" i="11"/>
  <c r="AF81" i="11"/>
  <c r="AG81" i="11"/>
  <c r="AH81" i="11"/>
  <c r="AI81" i="11"/>
  <c r="AJ81" i="11"/>
  <c r="C82" i="11"/>
  <c r="D82" i="11"/>
  <c r="E82" i="11"/>
  <c r="F82" i="11"/>
  <c r="G82" i="11"/>
  <c r="H82" i="11"/>
  <c r="I82" i="11"/>
  <c r="J82" i="11"/>
  <c r="K82" i="11"/>
  <c r="L82" i="11"/>
  <c r="M82" i="11"/>
  <c r="N82" i="11"/>
  <c r="O82" i="11"/>
  <c r="P82" i="11"/>
  <c r="Q82" i="11"/>
  <c r="R82" i="11"/>
  <c r="S82" i="11"/>
  <c r="T82" i="11"/>
  <c r="U82" i="11"/>
  <c r="V82" i="11"/>
  <c r="W82" i="11"/>
  <c r="X82" i="11"/>
  <c r="Y82" i="11"/>
  <c r="Z82" i="11"/>
  <c r="AA82" i="11"/>
  <c r="AB82" i="11"/>
  <c r="AC82" i="11"/>
  <c r="AD82" i="11"/>
  <c r="AE82" i="11"/>
  <c r="AF82" i="11"/>
  <c r="AG82" i="11"/>
  <c r="AH82" i="11"/>
  <c r="AI82" i="11"/>
  <c r="AJ82" i="11"/>
  <c r="C83" i="11"/>
  <c r="D83" i="11"/>
  <c r="E83" i="11"/>
  <c r="F83" i="11"/>
  <c r="G83" i="11"/>
  <c r="H83" i="11"/>
  <c r="I83" i="11"/>
  <c r="J83" i="11"/>
  <c r="K83" i="11"/>
  <c r="L83" i="11"/>
  <c r="M83" i="11"/>
  <c r="N83" i="11"/>
  <c r="O83" i="11"/>
  <c r="P83" i="11"/>
  <c r="Q83" i="11"/>
  <c r="R83" i="11"/>
  <c r="S83" i="11"/>
  <c r="T83" i="11"/>
  <c r="U83" i="11"/>
  <c r="V83" i="11"/>
  <c r="W83" i="11"/>
  <c r="X83" i="11"/>
  <c r="Y83" i="11"/>
  <c r="Z83" i="11"/>
  <c r="AA83" i="11"/>
  <c r="AB83" i="11"/>
  <c r="AC83" i="11"/>
  <c r="AD83" i="11"/>
  <c r="AE83" i="11"/>
  <c r="AF83" i="11"/>
  <c r="AG83" i="11"/>
  <c r="AH83" i="11"/>
  <c r="AI83" i="11"/>
  <c r="AJ83" i="11"/>
  <c r="C84" i="11"/>
  <c r="D84" i="11"/>
  <c r="E84" i="11"/>
  <c r="F84" i="11"/>
  <c r="G84" i="11"/>
  <c r="H84" i="11"/>
  <c r="I84" i="11"/>
  <c r="J84" i="11"/>
  <c r="K84" i="11"/>
  <c r="L84" i="11"/>
  <c r="M84" i="11"/>
  <c r="N84" i="11"/>
  <c r="O84" i="11"/>
  <c r="P84" i="11"/>
  <c r="Q84" i="11"/>
  <c r="R84" i="11"/>
  <c r="S84" i="11"/>
  <c r="T84" i="11"/>
  <c r="U84" i="11"/>
  <c r="V84" i="11"/>
  <c r="W84" i="11"/>
  <c r="X84" i="11"/>
  <c r="Y84" i="11"/>
  <c r="Z84" i="11"/>
  <c r="AA84" i="11"/>
  <c r="AB84" i="11"/>
  <c r="AC84" i="11"/>
  <c r="AD84" i="11"/>
  <c r="AE84" i="11"/>
  <c r="AF84" i="11"/>
  <c r="AG84" i="11"/>
  <c r="AH84" i="11"/>
  <c r="AI84" i="11"/>
  <c r="AJ84" i="11"/>
  <c r="C85" i="11"/>
  <c r="D85" i="11"/>
  <c r="E85" i="11"/>
  <c r="F85" i="11"/>
  <c r="G85" i="11"/>
  <c r="H85" i="11"/>
  <c r="I85" i="11"/>
  <c r="J85" i="11"/>
  <c r="K85" i="11"/>
  <c r="L85" i="11"/>
  <c r="M85" i="11"/>
  <c r="N85" i="11"/>
  <c r="O85" i="11"/>
  <c r="P85" i="11"/>
  <c r="Q85" i="11"/>
  <c r="R85" i="11"/>
  <c r="S85" i="11"/>
  <c r="T85" i="11"/>
  <c r="U85" i="11"/>
  <c r="V85" i="11"/>
  <c r="W85" i="11"/>
  <c r="X85" i="11"/>
  <c r="Y85" i="11"/>
  <c r="Z85" i="11"/>
  <c r="AA85" i="11"/>
  <c r="AB85" i="11"/>
  <c r="AC85" i="11"/>
  <c r="AD85" i="11"/>
  <c r="AE85" i="11"/>
  <c r="AF85" i="11"/>
  <c r="AG85" i="11"/>
  <c r="AH85" i="11"/>
  <c r="AI85" i="11"/>
  <c r="AJ85" i="11"/>
  <c r="C86" i="11"/>
  <c r="D86" i="11"/>
  <c r="E86" i="11"/>
  <c r="F86" i="11"/>
  <c r="G86" i="11"/>
  <c r="H86" i="11"/>
  <c r="I86" i="11"/>
  <c r="J86" i="11"/>
  <c r="K86" i="11"/>
  <c r="L86" i="11"/>
  <c r="M86" i="11"/>
  <c r="N86" i="11"/>
  <c r="O86" i="11"/>
  <c r="P86" i="11"/>
  <c r="Q86" i="11"/>
  <c r="R86" i="11"/>
  <c r="S86" i="11"/>
  <c r="T86" i="11"/>
  <c r="U86" i="11"/>
  <c r="V86" i="11"/>
  <c r="W86" i="11"/>
  <c r="X86" i="11"/>
  <c r="Y86" i="11"/>
  <c r="Z86" i="11"/>
  <c r="AA86" i="11"/>
  <c r="AB86" i="11"/>
  <c r="AC86" i="11"/>
  <c r="AD86" i="11"/>
  <c r="AE86" i="11"/>
  <c r="AF86" i="11"/>
  <c r="AG86" i="11"/>
  <c r="AH86" i="11"/>
  <c r="AI86" i="11"/>
  <c r="AJ86" i="11"/>
  <c r="C87" i="11"/>
  <c r="D87" i="11"/>
  <c r="E87" i="11"/>
  <c r="F87" i="11"/>
  <c r="G87" i="11"/>
  <c r="H87" i="11"/>
  <c r="I87" i="11"/>
  <c r="J87" i="11"/>
  <c r="K87" i="11"/>
  <c r="L87" i="11"/>
  <c r="M87" i="11"/>
  <c r="N87" i="11"/>
  <c r="O87" i="11"/>
  <c r="P87" i="11"/>
  <c r="Q87" i="11"/>
  <c r="R87" i="11"/>
  <c r="S87" i="11"/>
  <c r="T87" i="11"/>
  <c r="U87" i="11"/>
  <c r="V87" i="11"/>
  <c r="W87" i="11"/>
  <c r="X87" i="11"/>
  <c r="Y87" i="11"/>
  <c r="Z87" i="11"/>
  <c r="AA87" i="11"/>
  <c r="AB87" i="11"/>
  <c r="AC87" i="11"/>
  <c r="AD87" i="11"/>
  <c r="AE87" i="11"/>
  <c r="AF87" i="11"/>
  <c r="AG87" i="11"/>
  <c r="AH87" i="11"/>
  <c r="AI87" i="11"/>
  <c r="AJ87" i="11"/>
  <c r="C88" i="11"/>
  <c r="D88" i="11"/>
  <c r="E88" i="11"/>
  <c r="F88" i="11"/>
  <c r="G88" i="11"/>
  <c r="H88" i="11"/>
  <c r="I88" i="11"/>
  <c r="J88" i="11"/>
  <c r="K88" i="11"/>
  <c r="L88" i="11"/>
  <c r="M88" i="11"/>
  <c r="N88" i="11"/>
  <c r="O88" i="11"/>
  <c r="P88" i="11"/>
  <c r="Q88" i="11"/>
  <c r="R88" i="11"/>
  <c r="S88" i="11"/>
  <c r="T88" i="11"/>
  <c r="U88" i="11"/>
  <c r="V88" i="11"/>
  <c r="W88" i="11"/>
  <c r="X88" i="11"/>
  <c r="Y88" i="11"/>
  <c r="Z88" i="11"/>
  <c r="AA88" i="11"/>
  <c r="AB88" i="11"/>
  <c r="AC88" i="11"/>
  <c r="AD88" i="11"/>
  <c r="AE88" i="11"/>
  <c r="AF88" i="11"/>
  <c r="AG88" i="11"/>
  <c r="AH88" i="11"/>
  <c r="AI88" i="11"/>
  <c r="AJ88" i="11"/>
  <c r="C89" i="11"/>
  <c r="D89" i="11"/>
  <c r="E89" i="11"/>
  <c r="F89" i="11"/>
  <c r="G89" i="11"/>
  <c r="H89" i="11"/>
  <c r="I89" i="11"/>
  <c r="J89" i="11"/>
  <c r="K89" i="11"/>
  <c r="L89" i="11"/>
  <c r="M89" i="11"/>
  <c r="N89" i="11"/>
  <c r="O89" i="11"/>
  <c r="P89" i="11"/>
  <c r="Q89" i="11"/>
  <c r="R89" i="11"/>
  <c r="S89" i="11"/>
  <c r="T89" i="11"/>
  <c r="U89" i="11"/>
  <c r="V89" i="11"/>
  <c r="W89" i="11"/>
  <c r="X89" i="11"/>
  <c r="Y89" i="11"/>
  <c r="Z89" i="11"/>
  <c r="AA89" i="11"/>
  <c r="AB89" i="11"/>
  <c r="AC89" i="11"/>
  <c r="AD89" i="11"/>
  <c r="AE89" i="11"/>
  <c r="AF89" i="11"/>
  <c r="AG89" i="11"/>
  <c r="AH89" i="11"/>
  <c r="AI89" i="11"/>
  <c r="AJ89" i="11"/>
  <c r="C90" i="11"/>
  <c r="D90" i="11"/>
  <c r="E90" i="11"/>
  <c r="F90" i="11"/>
  <c r="G90" i="11"/>
  <c r="H90" i="11"/>
  <c r="I90" i="11"/>
  <c r="J90" i="11"/>
  <c r="K90" i="11"/>
  <c r="L90" i="11"/>
  <c r="M90" i="11"/>
  <c r="N90" i="11"/>
  <c r="O90" i="11"/>
  <c r="P90" i="11"/>
  <c r="Q90" i="11"/>
  <c r="R90" i="11"/>
  <c r="S90" i="11"/>
  <c r="T90" i="11"/>
  <c r="U90" i="11"/>
  <c r="V90" i="11"/>
  <c r="W90" i="11"/>
  <c r="X90" i="11"/>
  <c r="Y90" i="11"/>
  <c r="Z90" i="11"/>
  <c r="AA90" i="11"/>
  <c r="AB90" i="11"/>
  <c r="AC90" i="11"/>
  <c r="AD90" i="11"/>
  <c r="AE90" i="11"/>
  <c r="AF90" i="11"/>
  <c r="AG90" i="11"/>
  <c r="AH90" i="11"/>
  <c r="AI90" i="11"/>
  <c r="AJ90" i="11"/>
  <c r="C91" i="11"/>
  <c r="D91" i="11"/>
  <c r="E91" i="11"/>
  <c r="F91" i="11"/>
  <c r="G91" i="11"/>
  <c r="H91" i="11"/>
  <c r="I91" i="11"/>
  <c r="J91" i="11"/>
  <c r="K91" i="11"/>
  <c r="L91" i="11"/>
  <c r="M91" i="11"/>
  <c r="N91" i="11"/>
  <c r="O91" i="11"/>
  <c r="P91" i="11"/>
  <c r="Q91" i="11"/>
  <c r="R91" i="11"/>
  <c r="S91" i="11"/>
  <c r="T91" i="11"/>
  <c r="U91" i="11"/>
  <c r="V91" i="11"/>
  <c r="W91" i="11"/>
  <c r="X91" i="11"/>
  <c r="Y91" i="11"/>
  <c r="Z91" i="11"/>
  <c r="AA91" i="11"/>
  <c r="AB91" i="11"/>
  <c r="AC91" i="11"/>
  <c r="AD91" i="11"/>
  <c r="AE91" i="11"/>
  <c r="AF91" i="11"/>
  <c r="AG91" i="11"/>
  <c r="AH91" i="11"/>
  <c r="AI91" i="11"/>
  <c r="AJ91" i="11"/>
  <c r="C92" i="11"/>
  <c r="D92" i="11"/>
  <c r="E92" i="11"/>
  <c r="F92" i="11"/>
  <c r="G92" i="11"/>
  <c r="H92" i="11"/>
  <c r="I92" i="11"/>
  <c r="J92" i="11"/>
  <c r="K92" i="11"/>
  <c r="L92" i="11"/>
  <c r="M92" i="11"/>
  <c r="N92" i="11"/>
  <c r="O92" i="11"/>
  <c r="P92" i="11"/>
  <c r="Q92" i="11"/>
  <c r="R92" i="11"/>
  <c r="S92" i="11"/>
  <c r="T92" i="11"/>
  <c r="U92" i="11"/>
  <c r="V92" i="11"/>
  <c r="W92" i="11"/>
  <c r="X92" i="11"/>
  <c r="Y92" i="11"/>
  <c r="Z92" i="11"/>
  <c r="AA92" i="11"/>
  <c r="AB92" i="11"/>
  <c r="AC92" i="11"/>
  <c r="AD92" i="11"/>
  <c r="AE92" i="11"/>
  <c r="AF92" i="11"/>
  <c r="AG92" i="11"/>
  <c r="AH92" i="11"/>
  <c r="AI92" i="11"/>
  <c r="AJ92" i="11"/>
  <c r="C93" i="11"/>
  <c r="D93" i="11"/>
  <c r="E93" i="11"/>
  <c r="F93" i="11"/>
  <c r="G93" i="11"/>
  <c r="H93" i="11"/>
  <c r="I93" i="11"/>
  <c r="J93" i="11"/>
  <c r="K93" i="11"/>
  <c r="L93" i="11"/>
  <c r="M93" i="11"/>
  <c r="N93" i="11"/>
  <c r="O93" i="11"/>
  <c r="P93" i="11"/>
  <c r="Q93" i="11"/>
  <c r="R93" i="11"/>
  <c r="S93" i="11"/>
  <c r="T93" i="11"/>
  <c r="U93" i="11"/>
  <c r="V93" i="11"/>
  <c r="W93" i="11"/>
  <c r="X93" i="11"/>
  <c r="Y93" i="11"/>
  <c r="Z93" i="11"/>
  <c r="AA93" i="11"/>
  <c r="AB93" i="11"/>
  <c r="AC93" i="11"/>
  <c r="AD93" i="11"/>
  <c r="AE93" i="11"/>
  <c r="AF93" i="11"/>
  <c r="AG93" i="11"/>
  <c r="AH93" i="11"/>
  <c r="AI93" i="11"/>
  <c r="AJ93" i="11"/>
  <c r="C94" i="11"/>
  <c r="D94" i="11"/>
  <c r="E94" i="11"/>
  <c r="F94" i="11"/>
  <c r="G94" i="11"/>
  <c r="H94" i="11"/>
  <c r="I94" i="11"/>
  <c r="J94" i="11"/>
  <c r="K94" i="11"/>
  <c r="L94" i="11"/>
  <c r="M94" i="11"/>
  <c r="N94" i="11"/>
  <c r="O94" i="11"/>
  <c r="P94" i="11"/>
  <c r="Q94" i="11"/>
  <c r="R94" i="11"/>
  <c r="S94" i="11"/>
  <c r="T94" i="11"/>
  <c r="U94" i="11"/>
  <c r="V94" i="11"/>
  <c r="W94" i="11"/>
  <c r="X94" i="11"/>
  <c r="Y94" i="11"/>
  <c r="Z94" i="11"/>
  <c r="AA94" i="11"/>
  <c r="AB94" i="11"/>
  <c r="AC94" i="11"/>
  <c r="AD94" i="11"/>
  <c r="AE94" i="11"/>
  <c r="AF94" i="11"/>
  <c r="AG94" i="11"/>
  <c r="AH94" i="11"/>
  <c r="AI94" i="11"/>
  <c r="AJ94" i="11"/>
  <c r="C95" i="11"/>
  <c r="D95" i="11"/>
  <c r="E95" i="11"/>
  <c r="F95" i="11"/>
  <c r="G95" i="11"/>
  <c r="H95" i="11"/>
  <c r="I95" i="11"/>
  <c r="J95" i="11"/>
  <c r="K95" i="11"/>
  <c r="L95" i="11"/>
  <c r="M95" i="11"/>
  <c r="N95" i="11"/>
  <c r="O95" i="11"/>
  <c r="P95" i="11"/>
  <c r="Q95" i="11"/>
  <c r="R95" i="11"/>
  <c r="S95" i="11"/>
  <c r="T95" i="11"/>
  <c r="U95" i="11"/>
  <c r="V95" i="11"/>
  <c r="W95" i="11"/>
  <c r="X95" i="11"/>
  <c r="Y95" i="11"/>
  <c r="Z95" i="11"/>
  <c r="AA95" i="11"/>
  <c r="AB95" i="11"/>
  <c r="AC95" i="11"/>
  <c r="AD95" i="11"/>
  <c r="AE95" i="11"/>
  <c r="AF95" i="11"/>
  <c r="AG95" i="11"/>
  <c r="AH95" i="11"/>
  <c r="AI95" i="11"/>
  <c r="AJ95" i="11"/>
  <c r="C96" i="11"/>
  <c r="D96" i="11"/>
  <c r="E96" i="11"/>
  <c r="F96" i="11"/>
  <c r="G96" i="11"/>
  <c r="H96" i="11"/>
  <c r="I96" i="11"/>
  <c r="J96" i="11"/>
  <c r="K96" i="11"/>
  <c r="L96" i="11"/>
  <c r="M96" i="11"/>
  <c r="N96" i="11"/>
  <c r="O96" i="11"/>
  <c r="P96" i="11"/>
  <c r="Q96" i="11"/>
  <c r="R96" i="11"/>
  <c r="S96" i="11"/>
  <c r="T96" i="11"/>
  <c r="U96" i="11"/>
  <c r="V96" i="11"/>
  <c r="W96" i="11"/>
  <c r="X96" i="11"/>
  <c r="Y96" i="11"/>
  <c r="Z96" i="11"/>
  <c r="AA96" i="11"/>
  <c r="AB96" i="11"/>
  <c r="AC96" i="11"/>
  <c r="AD96" i="11"/>
  <c r="AE96" i="11"/>
  <c r="AF96" i="11"/>
  <c r="AG96" i="11"/>
  <c r="AH96" i="11"/>
  <c r="AI96" i="11"/>
  <c r="AJ96" i="11"/>
  <c r="C97" i="11"/>
  <c r="D97" i="11"/>
  <c r="E97" i="11"/>
  <c r="F97" i="11"/>
  <c r="G97" i="11"/>
  <c r="H97" i="11"/>
  <c r="I97" i="11"/>
  <c r="J97" i="11"/>
  <c r="K97" i="11"/>
  <c r="L97" i="11"/>
  <c r="M97" i="11"/>
  <c r="N97" i="11"/>
  <c r="O97" i="11"/>
  <c r="P97" i="11"/>
  <c r="Q97" i="11"/>
  <c r="R97" i="11"/>
  <c r="S97" i="11"/>
  <c r="T97" i="11"/>
  <c r="U97" i="11"/>
  <c r="V97" i="11"/>
  <c r="W97" i="11"/>
  <c r="X97" i="11"/>
  <c r="Y97" i="11"/>
  <c r="Z97" i="11"/>
  <c r="AA97" i="11"/>
  <c r="AB97" i="11"/>
  <c r="AC97" i="11"/>
  <c r="AD97" i="11"/>
  <c r="AE97" i="11"/>
  <c r="AF97" i="11"/>
  <c r="AG97" i="11"/>
  <c r="AH97" i="11"/>
  <c r="AI97" i="11"/>
  <c r="AJ97" i="11"/>
  <c r="C98" i="11"/>
  <c r="D98" i="11"/>
  <c r="E98" i="11"/>
  <c r="F98" i="11"/>
  <c r="G98" i="11"/>
  <c r="H98" i="11"/>
  <c r="I98" i="11"/>
  <c r="J98" i="11"/>
  <c r="K98" i="11"/>
  <c r="L98" i="11"/>
  <c r="M98" i="11"/>
  <c r="N98" i="11"/>
  <c r="O98" i="11"/>
  <c r="P98" i="11"/>
  <c r="Q98" i="11"/>
  <c r="R98" i="11"/>
  <c r="S98" i="11"/>
  <c r="T98" i="11"/>
  <c r="U98" i="11"/>
  <c r="V98" i="11"/>
  <c r="W98" i="11"/>
  <c r="X98" i="11"/>
  <c r="Y98" i="11"/>
  <c r="Z98" i="11"/>
  <c r="AA98" i="11"/>
  <c r="AB98" i="11"/>
  <c r="AC98" i="11"/>
  <c r="AD98" i="11"/>
  <c r="AE98" i="11"/>
  <c r="AF98" i="11"/>
  <c r="AG98" i="11"/>
  <c r="AH98" i="11"/>
  <c r="AI98" i="11"/>
  <c r="AJ98" i="11"/>
  <c r="C99" i="11"/>
  <c r="D99" i="11"/>
  <c r="E99" i="11"/>
  <c r="F99" i="11"/>
  <c r="G99" i="11"/>
  <c r="H99" i="11"/>
  <c r="I99" i="11"/>
  <c r="J99" i="11"/>
  <c r="K99" i="11"/>
  <c r="L99" i="11"/>
  <c r="M99" i="11"/>
  <c r="N99" i="11"/>
  <c r="O99" i="11"/>
  <c r="P99" i="11"/>
  <c r="Q99" i="11"/>
  <c r="R99" i="11"/>
  <c r="S99" i="11"/>
  <c r="T99" i="11"/>
  <c r="U99" i="11"/>
  <c r="V99" i="11"/>
  <c r="W99" i="11"/>
  <c r="X99" i="11"/>
  <c r="Y99" i="11"/>
  <c r="Z99" i="11"/>
  <c r="AA99" i="11"/>
  <c r="AB99" i="11"/>
  <c r="AC99" i="11"/>
  <c r="AD99" i="11"/>
  <c r="AE99" i="11"/>
  <c r="AF99" i="11"/>
  <c r="AG99" i="11"/>
  <c r="AH99" i="11"/>
  <c r="AI99" i="11"/>
  <c r="AJ99" i="11"/>
  <c r="C100" i="11"/>
  <c r="D100" i="11"/>
  <c r="E100" i="11"/>
  <c r="F100" i="11"/>
  <c r="G100" i="11"/>
  <c r="H100" i="11"/>
  <c r="I100" i="11"/>
  <c r="J100" i="11"/>
  <c r="K100" i="11"/>
  <c r="L100" i="11"/>
  <c r="M100" i="11"/>
  <c r="N100" i="11"/>
  <c r="O100" i="11"/>
  <c r="P100" i="11"/>
  <c r="Q100" i="11"/>
  <c r="R100" i="11"/>
  <c r="S100" i="11"/>
  <c r="T100" i="11"/>
  <c r="U100" i="11"/>
  <c r="V100" i="11"/>
  <c r="W100" i="11"/>
  <c r="X100" i="11"/>
  <c r="Y100" i="11"/>
  <c r="Z100" i="11"/>
  <c r="AA100" i="11"/>
  <c r="AB100" i="11"/>
  <c r="AC100" i="11"/>
  <c r="AD100" i="11"/>
  <c r="AE100" i="11"/>
  <c r="AF100" i="11"/>
  <c r="AG100" i="11"/>
  <c r="AH100" i="11"/>
  <c r="AI100" i="11"/>
  <c r="AJ100" i="11"/>
  <c r="C101" i="11"/>
  <c r="D101" i="11"/>
  <c r="E101" i="11"/>
  <c r="F101" i="11"/>
  <c r="G101" i="11"/>
  <c r="H101" i="11"/>
  <c r="I101" i="11"/>
  <c r="J101" i="11"/>
  <c r="K101" i="11"/>
  <c r="L101" i="11"/>
  <c r="M101" i="11"/>
  <c r="N101" i="11"/>
  <c r="O101" i="11"/>
  <c r="P101" i="11"/>
  <c r="Q101" i="11"/>
  <c r="R101" i="11"/>
  <c r="S101" i="11"/>
  <c r="T101" i="11"/>
  <c r="U101" i="11"/>
  <c r="V101" i="11"/>
  <c r="W101" i="11"/>
  <c r="X101" i="11"/>
  <c r="Y101" i="11"/>
  <c r="Z101" i="11"/>
  <c r="AA101" i="11"/>
  <c r="AB101" i="11"/>
  <c r="AC101" i="11"/>
  <c r="AD101" i="11"/>
  <c r="AE101" i="11"/>
  <c r="AF101" i="11"/>
  <c r="AG101" i="11"/>
  <c r="AH101" i="11"/>
  <c r="AI101" i="11"/>
  <c r="AJ101" i="11"/>
  <c r="C102" i="11"/>
  <c r="D102" i="11"/>
  <c r="E102" i="11"/>
  <c r="F102" i="11"/>
  <c r="G102" i="11"/>
  <c r="H102" i="11"/>
  <c r="I102" i="11"/>
  <c r="J102" i="11"/>
  <c r="K102" i="11"/>
  <c r="L102" i="11"/>
  <c r="M102" i="11"/>
  <c r="N102" i="11"/>
  <c r="O102" i="11"/>
  <c r="P102" i="11"/>
  <c r="Q102" i="11"/>
  <c r="R102" i="11"/>
  <c r="S102" i="11"/>
  <c r="T102" i="11"/>
  <c r="U102" i="11"/>
  <c r="V102" i="11"/>
  <c r="W102" i="11"/>
  <c r="X102" i="11"/>
  <c r="Y102" i="11"/>
  <c r="Z102" i="11"/>
  <c r="AA102" i="11"/>
  <c r="AB102" i="11"/>
  <c r="AC102" i="11"/>
  <c r="AD102" i="11"/>
  <c r="AE102" i="11"/>
  <c r="AF102" i="11"/>
  <c r="AG102" i="11"/>
  <c r="AH102" i="11"/>
  <c r="AI102" i="11"/>
  <c r="AJ102" i="11"/>
  <c r="C103" i="11"/>
  <c r="D103" i="11"/>
  <c r="E103" i="11"/>
  <c r="F103" i="11"/>
  <c r="G103" i="11"/>
  <c r="H103" i="11"/>
  <c r="I103" i="11"/>
  <c r="J103" i="11"/>
  <c r="K103" i="11"/>
  <c r="L103" i="11"/>
  <c r="M103" i="11"/>
  <c r="N103" i="11"/>
  <c r="O103" i="11"/>
  <c r="P103" i="11"/>
  <c r="Q103" i="11"/>
  <c r="R103" i="11"/>
  <c r="S103" i="11"/>
  <c r="T103" i="11"/>
  <c r="U103" i="11"/>
  <c r="V103" i="11"/>
  <c r="W103" i="11"/>
  <c r="X103" i="11"/>
  <c r="Y103" i="11"/>
  <c r="Z103" i="11"/>
  <c r="AA103" i="11"/>
  <c r="AB103" i="11"/>
  <c r="AC103" i="11"/>
  <c r="AD103" i="11"/>
  <c r="AE103" i="11"/>
  <c r="AF103" i="11"/>
  <c r="AG103" i="11"/>
  <c r="AH103" i="11"/>
  <c r="AI103" i="11"/>
  <c r="AJ103" i="11"/>
  <c r="C104" i="11"/>
  <c r="D104" i="11"/>
  <c r="E104" i="11"/>
  <c r="F104" i="11"/>
  <c r="G104" i="11"/>
  <c r="H104" i="11"/>
  <c r="I104" i="11"/>
  <c r="J104" i="11"/>
  <c r="K104" i="11"/>
  <c r="L104" i="11"/>
  <c r="M104" i="11"/>
  <c r="N104" i="11"/>
  <c r="O104" i="11"/>
  <c r="P104" i="11"/>
  <c r="Q104" i="11"/>
  <c r="R104" i="11"/>
  <c r="S104" i="11"/>
  <c r="T104" i="11"/>
  <c r="U104" i="11"/>
  <c r="V104" i="11"/>
  <c r="W104" i="11"/>
  <c r="X104" i="11"/>
  <c r="Y104" i="11"/>
  <c r="Z104" i="11"/>
  <c r="AA104" i="11"/>
  <c r="AB104" i="11"/>
  <c r="AC104" i="11"/>
  <c r="AD104" i="11"/>
  <c r="AE104" i="11"/>
  <c r="AF104" i="11"/>
  <c r="AG104" i="11"/>
  <c r="AH104" i="11"/>
  <c r="AI104" i="11"/>
  <c r="AJ104" i="11"/>
  <c r="C105" i="11"/>
  <c r="D105" i="11"/>
  <c r="E105" i="11"/>
  <c r="F105" i="11"/>
  <c r="G105" i="11"/>
  <c r="H105" i="11"/>
  <c r="I105" i="11"/>
  <c r="J105" i="11"/>
  <c r="K105" i="11"/>
  <c r="L105" i="11"/>
  <c r="M105" i="11"/>
  <c r="N105" i="11"/>
  <c r="O105" i="11"/>
  <c r="P105" i="11"/>
  <c r="Q105" i="11"/>
  <c r="R105" i="11"/>
  <c r="S105" i="11"/>
  <c r="T105" i="11"/>
  <c r="U105" i="11"/>
  <c r="V105" i="11"/>
  <c r="W105" i="11"/>
  <c r="X105" i="11"/>
  <c r="Y105" i="11"/>
  <c r="Z105" i="11"/>
  <c r="AA105" i="11"/>
  <c r="AB105" i="11"/>
  <c r="AC105" i="11"/>
  <c r="AD105" i="11"/>
  <c r="AE105" i="11"/>
  <c r="AF105" i="11"/>
  <c r="AG105" i="11"/>
  <c r="AH105" i="11"/>
  <c r="AI105" i="11"/>
  <c r="AJ105" i="11"/>
  <c r="C106" i="11"/>
  <c r="D106" i="11"/>
  <c r="E106" i="11"/>
  <c r="F106" i="11"/>
  <c r="G106" i="11"/>
  <c r="H106" i="11"/>
  <c r="I106" i="11"/>
  <c r="J106" i="11"/>
  <c r="K106" i="11"/>
  <c r="L106" i="11"/>
  <c r="M106" i="11"/>
  <c r="N106" i="11"/>
  <c r="O106" i="11"/>
  <c r="P106" i="11"/>
  <c r="Q106" i="11"/>
  <c r="R106" i="11"/>
  <c r="S106" i="11"/>
  <c r="T106" i="11"/>
  <c r="U106" i="11"/>
  <c r="V106" i="11"/>
  <c r="W106" i="11"/>
  <c r="X106" i="11"/>
  <c r="Y106" i="11"/>
  <c r="Z106" i="11"/>
  <c r="AA106" i="11"/>
  <c r="AB106" i="11"/>
  <c r="AC106" i="11"/>
  <c r="AD106" i="11"/>
  <c r="AE106" i="11"/>
  <c r="AF106" i="11"/>
  <c r="AG106" i="11"/>
  <c r="AH106" i="11"/>
  <c r="AI106" i="11"/>
  <c r="AJ106" i="11"/>
  <c r="C107" i="11"/>
  <c r="D107" i="11"/>
  <c r="E107" i="11"/>
  <c r="F107" i="11"/>
  <c r="G107" i="11"/>
  <c r="H107" i="11"/>
  <c r="I107" i="11"/>
  <c r="J107" i="11"/>
  <c r="K107" i="11"/>
  <c r="L107" i="11"/>
  <c r="M107" i="11"/>
  <c r="N107" i="11"/>
  <c r="O107" i="11"/>
  <c r="P107" i="11"/>
  <c r="Q107" i="11"/>
  <c r="R107" i="11"/>
  <c r="S107" i="11"/>
  <c r="T107" i="11"/>
  <c r="U107" i="11"/>
  <c r="V107" i="11"/>
  <c r="W107" i="11"/>
  <c r="X107" i="11"/>
  <c r="Y107" i="11"/>
  <c r="Z107" i="11"/>
  <c r="AA107" i="11"/>
  <c r="AB107" i="11"/>
  <c r="AC107" i="11"/>
  <c r="AD107" i="11"/>
  <c r="AE107" i="11"/>
  <c r="AF107" i="11"/>
  <c r="AG107" i="11"/>
  <c r="AH107" i="11"/>
  <c r="AI107" i="11"/>
  <c r="AJ107" i="11"/>
  <c r="C108" i="11"/>
  <c r="D108" i="11"/>
  <c r="E108" i="11"/>
  <c r="F108" i="11"/>
  <c r="G108" i="11"/>
  <c r="H108" i="11"/>
  <c r="I108" i="11"/>
  <c r="J108" i="11"/>
  <c r="K108" i="11"/>
  <c r="L108" i="11"/>
  <c r="M108" i="11"/>
  <c r="N108" i="11"/>
  <c r="O108" i="11"/>
  <c r="P108" i="11"/>
  <c r="Q108" i="11"/>
  <c r="R108" i="11"/>
  <c r="S108" i="11"/>
  <c r="T108" i="11"/>
  <c r="U108" i="11"/>
  <c r="V108" i="11"/>
  <c r="W108" i="11"/>
  <c r="X108" i="11"/>
  <c r="Y108" i="11"/>
  <c r="Z108" i="11"/>
  <c r="AA108" i="11"/>
  <c r="AB108" i="11"/>
  <c r="AC108" i="11"/>
  <c r="AD108" i="11"/>
  <c r="AE108" i="11"/>
  <c r="AF108" i="11"/>
  <c r="AG108" i="11"/>
  <c r="AH108" i="11"/>
  <c r="AI108" i="11"/>
  <c r="AJ108" i="11"/>
  <c r="C109" i="11"/>
  <c r="D109" i="11"/>
  <c r="E109" i="11"/>
  <c r="F109" i="11"/>
  <c r="G109" i="11"/>
  <c r="H109" i="11"/>
  <c r="I109" i="11"/>
  <c r="J109" i="11"/>
  <c r="K109" i="11"/>
  <c r="L109" i="11"/>
  <c r="M109" i="11"/>
  <c r="N109" i="11"/>
  <c r="O109" i="11"/>
  <c r="P109" i="11"/>
  <c r="Q109" i="11"/>
  <c r="R109" i="11"/>
  <c r="S109" i="11"/>
  <c r="T109" i="11"/>
  <c r="U109" i="11"/>
  <c r="V109" i="11"/>
  <c r="W109" i="11"/>
  <c r="X109" i="11"/>
  <c r="Y109" i="11"/>
  <c r="Z109" i="11"/>
  <c r="AA109" i="11"/>
  <c r="AB109" i="11"/>
  <c r="AC109" i="11"/>
  <c r="AD109" i="11"/>
  <c r="AE109" i="11"/>
  <c r="AF109" i="11"/>
  <c r="AG109" i="11"/>
  <c r="AH109" i="11"/>
  <c r="AI109" i="11"/>
  <c r="AJ109" i="11"/>
  <c r="C110" i="11"/>
  <c r="D110" i="11"/>
  <c r="E110" i="11"/>
  <c r="F110" i="11"/>
  <c r="G110" i="11"/>
  <c r="H110" i="11"/>
  <c r="I110" i="11"/>
  <c r="J110" i="11"/>
  <c r="K110" i="11"/>
  <c r="L110" i="11"/>
  <c r="M110" i="11"/>
  <c r="N110" i="11"/>
  <c r="O110" i="11"/>
  <c r="P110" i="11"/>
  <c r="Q110" i="11"/>
  <c r="R110" i="11"/>
  <c r="S110" i="11"/>
  <c r="T110" i="11"/>
  <c r="U110" i="11"/>
  <c r="V110" i="11"/>
  <c r="W110" i="11"/>
  <c r="X110" i="11"/>
  <c r="Y110" i="11"/>
  <c r="Z110" i="11"/>
  <c r="AA110" i="11"/>
  <c r="AB110" i="11"/>
  <c r="AC110" i="11"/>
  <c r="AD110" i="11"/>
  <c r="AE110" i="11"/>
  <c r="AF110" i="11"/>
  <c r="AG110" i="11"/>
  <c r="AH110" i="11"/>
  <c r="AI110" i="11"/>
  <c r="AJ110" i="11"/>
  <c r="C111" i="11"/>
  <c r="D111" i="11"/>
  <c r="E111" i="11"/>
  <c r="F111" i="11"/>
  <c r="G111" i="11"/>
  <c r="H111" i="11"/>
  <c r="I111" i="11"/>
  <c r="J111" i="11"/>
  <c r="K111" i="11"/>
  <c r="L111" i="11"/>
  <c r="M111" i="11"/>
  <c r="N111" i="11"/>
  <c r="O111" i="11"/>
  <c r="P111" i="11"/>
  <c r="Q111" i="11"/>
  <c r="R111" i="11"/>
  <c r="S111" i="11"/>
  <c r="T111" i="11"/>
  <c r="U111" i="11"/>
  <c r="V111" i="11"/>
  <c r="W111" i="11"/>
  <c r="X111" i="11"/>
  <c r="Y111" i="11"/>
  <c r="Z111" i="11"/>
  <c r="AA111" i="11"/>
  <c r="AB111" i="11"/>
  <c r="AC111" i="11"/>
  <c r="AD111" i="11"/>
  <c r="AE111" i="11"/>
  <c r="AF111" i="11"/>
  <c r="AG111" i="11"/>
  <c r="AH111" i="11"/>
  <c r="AI111" i="11"/>
  <c r="AJ111" i="11"/>
  <c r="C112" i="11"/>
  <c r="D112" i="11"/>
  <c r="E112" i="11"/>
  <c r="F112" i="11"/>
  <c r="G112" i="11"/>
  <c r="H112" i="11"/>
  <c r="I112" i="11"/>
  <c r="J112" i="11"/>
  <c r="K112" i="11"/>
  <c r="L112" i="11"/>
  <c r="M112" i="11"/>
  <c r="N112" i="11"/>
  <c r="O112" i="11"/>
  <c r="P112" i="11"/>
  <c r="Q112" i="11"/>
  <c r="R112" i="11"/>
  <c r="S112" i="11"/>
  <c r="T112" i="11"/>
  <c r="U112" i="11"/>
  <c r="V112" i="11"/>
  <c r="W112" i="11"/>
  <c r="X112" i="11"/>
  <c r="Y112" i="11"/>
  <c r="Z112" i="11"/>
  <c r="AA112" i="11"/>
  <c r="AB112" i="11"/>
  <c r="AC112" i="11"/>
  <c r="AD112" i="11"/>
  <c r="AE112" i="11"/>
  <c r="AF112" i="11"/>
  <c r="AG112" i="11"/>
  <c r="AH112" i="11"/>
  <c r="AI112" i="11"/>
  <c r="AJ112" i="11"/>
  <c r="C113" i="11"/>
  <c r="D113" i="11"/>
  <c r="E113" i="11"/>
  <c r="F113" i="11"/>
  <c r="G113" i="11"/>
  <c r="H113" i="11"/>
  <c r="I113" i="11"/>
  <c r="J113" i="11"/>
  <c r="K113" i="11"/>
  <c r="L113" i="11"/>
  <c r="M113" i="11"/>
  <c r="N113" i="11"/>
  <c r="O113" i="11"/>
  <c r="P113" i="11"/>
  <c r="Q113" i="11"/>
  <c r="R113" i="11"/>
  <c r="S113" i="11"/>
  <c r="T113" i="11"/>
  <c r="U113" i="11"/>
  <c r="V113" i="11"/>
  <c r="W113" i="11"/>
  <c r="X113" i="11"/>
  <c r="Y113" i="11"/>
  <c r="Z113" i="11"/>
  <c r="AA113" i="11"/>
  <c r="AB113" i="11"/>
  <c r="AC113" i="11"/>
  <c r="AD113" i="11"/>
  <c r="AE113" i="11"/>
  <c r="AF113" i="11"/>
  <c r="AG113" i="11"/>
  <c r="AH113" i="11"/>
  <c r="AI113" i="11"/>
  <c r="AJ113" i="11"/>
  <c r="C114" i="11"/>
  <c r="D114" i="11"/>
  <c r="E114" i="11"/>
  <c r="F114" i="11"/>
  <c r="G114" i="11"/>
  <c r="H114" i="11"/>
  <c r="I114" i="11"/>
  <c r="J114" i="11"/>
  <c r="K114" i="11"/>
  <c r="L114" i="11"/>
  <c r="M114" i="11"/>
  <c r="N114" i="11"/>
  <c r="O114" i="11"/>
  <c r="P114" i="11"/>
  <c r="Q114" i="11"/>
  <c r="R114" i="11"/>
  <c r="S114" i="11"/>
  <c r="T114" i="11"/>
  <c r="U114" i="11"/>
  <c r="V114" i="11"/>
  <c r="W114" i="11"/>
  <c r="X114" i="11"/>
  <c r="Y114" i="11"/>
  <c r="Z114" i="11"/>
  <c r="AA114" i="11"/>
  <c r="AB114" i="11"/>
  <c r="AC114" i="11"/>
  <c r="AD114" i="11"/>
  <c r="AE114" i="11"/>
  <c r="AF114" i="11"/>
  <c r="AG114" i="11"/>
  <c r="AH114" i="11"/>
  <c r="AI114" i="11"/>
  <c r="AJ114" i="11"/>
  <c r="C115" i="11"/>
  <c r="D115" i="11"/>
  <c r="E115" i="11"/>
  <c r="F115" i="11"/>
  <c r="G115" i="11"/>
  <c r="H115" i="11"/>
  <c r="I115" i="11"/>
  <c r="J115" i="11"/>
  <c r="K115" i="11"/>
  <c r="L115" i="11"/>
  <c r="M115" i="11"/>
  <c r="N115" i="11"/>
  <c r="O115" i="11"/>
  <c r="P115" i="11"/>
  <c r="Q115" i="11"/>
  <c r="R115" i="11"/>
  <c r="S115" i="11"/>
  <c r="T115" i="11"/>
  <c r="U115" i="11"/>
  <c r="V115" i="11"/>
  <c r="W115" i="11"/>
  <c r="X115" i="11"/>
  <c r="Y115" i="11"/>
  <c r="Z115" i="11"/>
  <c r="AA115" i="11"/>
  <c r="AB115" i="11"/>
  <c r="AC115" i="11"/>
  <c r="AD115" i="11"/>
  <c r="AE115" i="11"/>
  <c r="AF115" i="11"/>
  <c r="AG115" i="11"/>
  <c r="AH115" i="11"/>
  <c r="AI115" i="11"/>
  <c r="AJ115" i="11"/>
  <c r="C116" i="11"/>
  <c r="D116" i="11"/>
  <c r="E116" i="11"/>
  <c r="F116" i="11"/>
  <c r="G116" i="11"/>
  <c r="H116" i="11"/>
  <c r="I116" i="11"/>
  <c r="J116" i="11"/>
  <c r="K116" i="11"/>
  <c r="L116" i="11"/>
  <c r="M116" i="11"/>
  <c r="N116" i="11"/>
  <c r="O116" i="11"/>
  <c r="P116" i="11"/>
  <c r="Q116" i="11"/>
  <c r="R116" i="11"/>
  <c r="S116" i="11"/>
  <c r="T116" i="11"/>
  <c r="U116" i="11"/>
  <c r="V116" i="11"/>
  <c r="W116" i="11"/>
  <c r="X116" i="11"/>
  <c r="Y116" i="11"/>
  <c r="Z116" i="11"/>
  <c r="AA116" i="11"/>
  <c r="AB116" i="11"/>
  <c r="AC116" i="11"/>
  <c r="AD116" i="11"/>
  <c r="AE116" i="11"/>
  <c r="AF116" i="11"/>
  <c r="AG116" i="11"/>
  <c r="AH116" i="11"/>
  <c r="AI116" i="11"/>
  <c r="AJ116" i="11"/>
  <c r="C117" i="11"/>
  <c r="D117" i="11"/>
  <c r="E117" i="11"/>
  <c r="F117" i="11"/>
  <c r="G117" i="11"/>
  <c r="H117" i="11"/>
  <c r="I117" i="11"/>
  <c r="J117" i="11"/>
  <c r="K117" i="11"/>
  <c r="L117" i="11"/>
  <c r="M117" i="11"/>
  <c r="N117" i="11"/>
  <c r="O117" i="11"/>
  <c r="P117" i="11"/>
  <c r="Q117" i="11"/>
  <c r="R117" i="11"/>
  <c r="S117" i="11"/>
  <c r="T117" i="11"/>
  <c r="U117" i="11"/>
  <c r="V117" i="11"/>
  <c r="W117" i="11"/>
  <c r="X117" i="11"/>
  <c r="Y117" i="11"/>
  <c r="Z117" i="11"/>
  <c r="AA117" i="11"/>
  <c r="AB117" i="11"/>
  <c r="AC117" i="11"/>
  <c r="AD117" i="11"/>
  <c r="AE117" i="11"/>
  <c r="AF117" i="11"/>
  <c r="AG117" i="11"/>
  <c r="AH117" i="11"/>
  <c r="AI117" i="11"/>
  <c r="AJ117" i="11"/>
  <c r="C118" i="11"/>
  <c r="D118" i="11"/>
  <c r="E118" i="11"/>
  <c r="F118" i="11"/>
  <c r="G118" i="11"/>
  <c r="H118" i="11"/>
  <c r="I118" i="11"/>
  <c r="J118" i="11"/>
  <c r="K118" i="11"/>
  <c r="L118" i="11"/>
  <c r="M118" i="11"/>
  <c r="N118" i="11"/>
  <c r="O118" i="11"/>
  <c r="P118" i="11"/>
  <c r="Q118" i="11"/>
  <c r="R118" i="11"/>
  <c r="S118" i="11"/>
  <c r="T118" i="11"/>
  <c r="U118" i="11"/>
  <c r="V118" i="11"/>
  <c r="W118" i="11"/>
  <c r="X118" i="11"/>
  <c r="Y118" i="11"/>
  <c r="Z118" i="11"/>
  <c r="AA118" i="11"/>
  <c r="AB118" i="11"/>
  <c r="AC118" i="11"/>
  <c r="AD118" i="11"/>
  <c r="AE118" i="11"/>
  <c r="AF118" i="11"/>
  <c r="AG118" i="11"/>
  <c r="AH118" i="11"/>
  <c r="AI118" i="11"/>
  <c r="AJ118" i="11"/>
  <c r="C119" i="11"/>
  <c r="D119" i="11"/>
  <c r="E119" i="11"/>
  <c r="F119" i="11"/>
  <c r="G119" i="11"/>
  <c r="H119" i="11"/>
  <c r="I119" i="11"/>
  <c r="J119" i="11"/>
  <c r="K119" i="11"/>
  <c r="L119" i="11"/>
  <c r="M119" i="11"/>
  <c r="N119" i="11"/>
  <c r="O119" i="11"/>
  <c r="P119" i="11"/>
  <c r="Q119" i="11"/>
  <c r="R119" i="11"/>
  <c r="S119" i="11"/>
  <c r="T119" i="11"/>
  <c r="U119" i="11"/>
  <c r="V119" i="11"/>
  <c r="W119" i="11"/>
  <c r="X119" i="11"/>
  <c r="Y119" i="11"/>
  <c r="Z119" i="11"/>
  <c r="AA119" i="11"/>
  <c r="AB119" i="11"/>
  <c r="AC119" i="11"/>
  <c r="AD119" i="11"/>
  <c r="AE119" i="11"/>
  <c r="AF119" i="11"/>
  <c r="AG119" i="11"/>
  <c r="AH119" i="11"/>
  <c r="AI119" i="11"/>
  <c r="AJ119" i="11"/>
  <c r="C120" i="11"/>
  <c r="D120" i="11"/>
  <c r="E120" i="11"/>
  <c r="F120" i="11"/>
  <c r="G120" i="11"/>
  <c r="H120" i="11"/>
  <c r="I120" i="11"/>
  <c r="J120" i="11"/>
  <c r="K120" i="11"/>
  <c r="L120" i="11"/>
  <c r="M120" i="11"/>
  <c r="N120" i="11"/>
  <c r="O120" i="11"/>
  <c r="P120" i="11"/>
  <c r="Q120" i="11"/>
  <c r="R120" i="11"/>
  <c r="S120" i="11"/>
  <c r="T120" i="11"/>
  <c r="U120" i="11"/>
  <c r="V120" i="11"/>
  <c r="W120" i="11"/>
  <c r="X120" i="11"/>
  <c r="Y120" i="11"/>
  <c r="Z120" i="11"/>
  <c r="AA120" i="11"/>
  <c r="AB120" i="11"/>
  <c r="AC120" i="11"/>
  <c r="AD120" i="11"/>
  <c r="AE120" i="11"/>
  <c r="AF120" i="11"/>
  <c r="AG120" i="11"/>
  <c r="AH120" i="11"/>
  <c r="AI120" i="11"/>
  <c r="AJ120" i="11"/>
  <c r="C121" i="11"/>
  <c r="D121" i="11"/>
  <c r="E121" i="11"/>
  <c r="F121" i="11"/>
  <c r="G121" i="11"/>
  <c r="H121" i="11"/>
  <c r="I121" i="11"/>
  <c r="J121" i="11"/>
  <c r="K121" i="11"/>
  <c r="L121" i="11"/>
  <c r="M121" i="11"/>
  <c r="N121" i="11"/>
  <c r="O121" i="11"/>
  <c r="P121" i="11"/>
  <c r="Q121" i="11"/>
  <c r="R121" i="11"/>
  <c r="S121" i="11"/>
  <c r="T121" i="11"/>
  <c r="U121" i="11"/>
  <c r="V121" i="11"/>
  <c r="W121" i="11"/>
  <c r="X121" i="11"/>
  <c r="Y121" i="11"/>
  <c r="Z121" i="11"/>
  <c r="AA121" i="11"/>
  <c r="AB121" i="11"/>
  <c r="AC121" i="11"/>
  <c r="AD121" i="11"/>
  <c r="AE121" i="11"/>
  <c r="AF121" i="11"/>
  <c r="AG121" i="11"/>
  <c r="AH121" i="11"/>
  <c r="AI121" i="11"/>
  <c r="AJ121" i="11"/>
  <c r="C122" i="11"/>
  <c r="D122" i="11"/>
  <c r="E122" i="11"/>
  <c r="F122" i="11"/>
  <c r="G122" i="11"/>
  <c r="H122" i="11"/>
  <c r="I122" i="11"/>
  <c r="J122" i="11"/>
  <c r="K122" i="11"/>
  <c r="L122" i="11"/>
  <c r="M122" i="11"/>
  <c r="N122" i="11"/>
  <c r="O122" i="11"/>
  <c r="P122" i="11"/>
  <c r="Q122" i="11"/>
  <c r="R122" i="11"/>
  <c r="S122" i="11"/>
  <c r="T122" i="11"/>
  <c r="U122" i="11"/>
  <c r="V122" i="11"/>
  <c r="W122" i="11"/>
  <c r="X122" i="11"/>
  <c r="Y122" i="11"/>
  <c r="Z122" i="11"/>
  <c r="AA122" i="11"/>
  <c r="AB122" i="11"/>
  <c r="AC122" i="11"/>
  <c r="AD122" i="11"/>
  <c r="AE122" i="11"/>
  <c r="AF122" i="11"/>
  <c r="AG122" i="11"/>
  <c r="AH122" i="11"/>
  <c r="AI122" i="11"/>
  <c r="AJ122" i="11"/>
  <c r="C123" i="11"/>
  <c r="D123" i="11"/>
  <c r="E123" i="11"/>
  <c r="F123" i="11"/>
  <c r="G123" i="11"/>
  <c r="H123" i="11"/>
  <c r="I123" i="11"/>
  <c r="J123" i="11"/>
  <c r="K123" i="11"/>
  <c r="L123" i="11"/>
  <c r="M123" i="11"/>
  <c r="N123" i="11"/>
  <c r="O123" i="11"/>
  <c r="P123" i="11"/>
  <c r="Q123" i="11"/>
  <c r="R123" i="11"/>
  <c r="S123" i="11"/>
  <c r="T123" i="11"/>
  <c r="U123" i="11"/>
  <c r="V123" i="11"/>
  <c r="W123" i="11"/>
  <c r="X123" i="11"/>
  <c r="Y123" i="11"/>
  <c r="Z123" i="11"/>
  <c r="AA123" i="11"/>
  <c r="AB123" i="11"/>
  <c r="AC123" i="11"/>
  <c r="AD123" i="11"/>
  <c r="AE123" i="11"/>
  <c r="AF123" i="11"/>
  <c r="AG123" i="11"/>
  <c r="AH123" i="11"/>
  <c r="AI123" i="11"/>
  <c r="AJ123" i="11"/>
  <c r="C124" i="11"/>
  <c r="D124" i="11"/>
  <c r="E124" i="11"/>
  <c r="F124" i="11"/>
  <c r="G124" i="11"/>
  <c r="H124" i="11"/>
  <c r="I124" i="11"/>
  <c r="J124" i="11"/>
  <c r="K124" i="11"/>
  <c r="L124" i="11"/>
  <c r="M124" i="11"/>
  <c r="N124" i="11"/>
  <c r="O124" i="11"/>
  <c r="P124" i="11"/>
  <c r="Q124" i="11"/>
  <c r="R124" i="11"/>
  <c r="S124" i="11"/>
  <c r="T124" i="11"/>
  <c r="U124" i="11"/>
  <c r="V124" i="11"/>
  <c r="W124" i="11"/>
  <c r="X124" i="11"/>
  <c r="Y124" i="11"/>
  <c r="Z124" i="11"/>
  <c r="AA124" i="11"/>
  <c r="AB124" i="11"/>
  <c r="AC124" i="11"/>
  <c r="AD124" i="11"/>
  <c r="AE124" i="11"/>
  <c r="AF124" i="11"/>
  <c r="AG124" i="11"/>
  <c r="AH124" i="11"/>
  <c r="AI124" i="11"/>
  <c r="AJ124" i="11"/>
  <c r="C125" i="11"/>
  <c r="D125" i="11"/>
  <c r="E125" i="11"/>
  <c r="F125" i="11"/>
  <c r="G125" i="11"/>
  <c r="H125" i="11"/>
  <c r="I125" i="11"/>
  <c r="J125" i="11"/>
  <c r="K125" i="11"/>
  <c r="L125" i="11"/>
  <c r="M125" i="11"/>
  <c r="N125" i="11"/>
  <c r="O125" i="11"/>
  <c r="P125" i="11"/>
  <c r="Q125" i="11"/>
  <c r="R125" i="11"/>
  <c r="S125" i="11"/>
  <c r="T125" i="11"/>
  <c r="U125" i="11"/>
  <c r="V125" i="11"/>
  <c r="W125" i="11"/>
  <c r="X125" i="11"/>
  <c r="Y125" i="11"/>
  <c r="Z125" i="11"/>
  <c r="AA125" i="11"/>
  <c r="AB125" i="11"/>
  <c r="AC125" i="11"/>
  <c r="AD125" i="11"/>
  <c r="AE125" i="11"/>
  <c r="AF125" i="11"/>
  <c r="AG125" i="11"/>
  <c r="AH125" i="11"/>
  <c r="AI125" i="11"/>
  <c r="AJ125" i="11"/>
  <c r="C126" i="11"/>
  <c r="D126" i="11"/>
  <c r="E126" i="11"/>
  <c r="F126" i="11"/>
  <c r="G126" i="11"/>
  <c r="H126" i="11"/>
  <c r="I126" i="11"/>
  <c r="J126" i="11"/>
  <c r="K126" i="11"/>
  <c r="L126" i="11"/>
  <c r="M126" i="11"/>
  <c r="N126" i="11"/>
  <c r="O126" i="11"/>
  <c r="P126" i="11"/>
  <c r="Q126" i="11"/>
  <c r="R126" i="11"/>
  <c r="S126" i="11"/>
  <c r="T126" i="11"/>
  <c r="U126" i="11"/>
  <c r="V126" i="11"/>
  <c r="W126" i="11"/>
  <c r="X126" i="11"/>
  <c r="Y126" i="11"/>
  <c r="Z126" i="11"/>
  <c r="AA126" i="11"/>
  <c r="AB126" i="11"/>
  <c r="AC126" i="11"/>
  <c r="AD126" i="11"/>
  <c r="AE126" i="11"/>
  <c r="AF126" i="11"/>
  <c r="AG126" i="11"/>
  <c r="AH126" i="11"/>
  <c r="AI126" i="11"/>
  <c r="AJ126" i="11"/>
  <c r="C127" i="11"/>
  <c r="D127" i="11"/>
  <c r="E127" i="11"/>
  <c r="F127" i="11"/>
  <c r="G127" i="11"/>
  <c r="H127" i="11"/>
  <c r="I127" i="11"/>
  <c r="J127" i="11"/>
  <c r="K127" i="11"/>
  <c r="L127" i="11"/>
  <c r="M127" i="11"/>
  <c r="N127" i="11"/>
  <c r="O127" i="11"/>
  <c r="P127" i="11"/>
  <c r="Q127" i="11"/>
  <c r="R127" i="11"/>
  <c r="S127" i="11"/>
  <c r="T127" i="11"/>
  <c r="U127" i="11"/>
  <c r="V127" i="11"/>
  <c r="W127" i="11"/>
  <c r="X127" i="11"/>
  <c r="Y127" i="11"/>
  <c r="Z127" i="11"/>
  <c r="AA127" i="11"/>
  <c r="AB127" i="11"/>
  <c r="AC127" i="11"/>
  <c r="AD127" i="11"/>
  <c r="AE127" i="11"/>
  <c r="AF127" i="11"/>
  <c r="AG127" i="11"/>
  <c r="AH127" i="11"/>
  <c r="AI127" i="11"/>
  <c r="AJ127" i="11"/>
  <c r="C128" i="11"/>
  <c r="D128" i="11"/>
  <c r="E128" i="11"/>
  <c r="F128" i="11"/>
  <c r="G128" i="11"/>
  <c r="H128" i="11"/>
  <c r="I128" i="11"/>
  <c r="J128" i="11"/>
  <c r="K128" i="11"/>
  <c r="L128" i="11"/>
  <c r="M128" i="11"/>
  <c r="N128" i="11"/>
  <c r="O128" i="11"/>
  <c r="P128" i="11"/>
  <c r="Q128" i="11"/>
  <c r="R128" i="11"/>
  <c r="S128" i="11"/>
  <c r="T128" i="11"/>
  <c r="U128" i="11"/>
  <c r="V128" i="11"/>
  <c r="W128" i="11"/>
  <c r="X128" i="11"/>
  <c r="Y128" i="11"/>
  <c r="Z128" i="11"/>
  <c r="AA128" i="11"/>
  <c r="AB128" i="11"/>
  <c r="AC128" i="11"/>
  <c r="AD128" i="11"/>
  <c r="AE128" i="11"/>
  <c r="AF128" i="11"/>
  <c r="AG128" i="11"/>
  <c r="AH128" i="11"/>
  <c r="AI128" i="11"/>
  <c r="AJ128" i="11"/>
  <c r="C129" i="11"/>
  <c r="D129" i="11"/>
  <c r="E129" i="11"/>
  <c r="F129" i="11"/>
  <c r="G129" i="11"/>
  <c r="H129" i="11"/>
  <c r="I129" i="11"/>
  <c r="J129" i="11"/>
  <c r="K129" i="11"/>
  <c r="L129" i="11"/>
  <c r="M129" i="11"/>
  <c r="N129" i="11"/>
  <c r="O129" i="11"/>
  <c r="P129" i="11"/>
  <c r="Q129" i="11"/>
  <c r="R129" i="11"/>
  <c r="S129" i="11"/>
  <c r="T129" i="11"/>
  <c r="U129" i="11"/>
  <c r="V129" i="11"/>
  <c r="W129" i="11"/>
  <c r="X129" i="11"/>
  <c r="Y129" i="11"/>
  <c r="Z129" i="11"/>
  <c r="AA129" i="11"/>
  <c r="AB129" i="11"/>
  <c r="AC129" i="11"/>
  <c r="AD129" i="11"/>
  <c r="AE129" i="11"/>
  <c r="AF129" i="11"/>
  <c r="AG129" i="11"/>
  <c r="AH129" i="11"/>
  <c r="AI129" i="11"/>
  <c r="AJ129" i="11"/>
  <c r="C130" i="11"/>
  <c r="D130" i="11"/>
  <c r="E130" i="11"/>
  <c r="F130" i="11"/>
  <c r="G130" i="11"/>
  <c r="H130" i="11"/>
  <c r="I130" i="11"/>
  <c r="J130" i="11"/>
  <c r="K130" i="11"/>
  <c r="L130" i="11"/>
  <c r="M130" i="11"/>
  <c r="N130" i="11"/>
  <c r="O130" i="11"/>
  <c r="P130" i="11"/>
  <c r="Q130" i="11"/>
  <c r="R130" i="11"/>
  <c r="S130" i="11"/>
  <c r="T130" i="11"/>
  <c r="U130" i="11"/>
  <c r="V130" i="11"/>
  <c r="W130" i="11"/>
  <c r="X130" i="11"/>
  <c r="Y130" i="11"/>
  <c r="Z130" i="11"/>
  <c r="AA130" i="11"/>
  <c r="AB130" i="11"/>
  <c r="AC130" i="11"/>
  <c r="AD130" i="11"/>
  <c r="AE130" i="11"/>
  <c r="AF130" i="11"/>
  <c r="AG130" i="11"/>
  <c r="AH130" i="11"/>
  <c r="AI130" i="11"/>
  <c r="AJ130" i="11"/>
  <c r="C131" i="11"/>
  <c r="D131" i="11"/>
  <c r="E131" i="11"/>
  <c r="F131" i="11"/>
  <c r="G131" i="11"/>
  <c r="H131" i="11"/>
  <c r="I131" i="11"/>
  <c r="J131" i="11"/>
  <c r="K131" i="11"/>
  <c r="L131" i="11"/>
  <c r="M131" i="11"/>
  <c r="N131" i="11"/>
  <c r="O131" i="11"/>
  <c r="P131" i="11"/>
  <c r="Q131" i="11"/>
  <c r="R131" i="11"/>
  <c r="S131" i="11"/>
  <c r="T131" i="11"/>
  <c r="U131" i="11"/>
  <c r="V131" i="11"/>
  <c r="W131" i="11"/>
  <c r="X131" i="11"/>
  <c r="Y131" i="11"/>
  <c r="Z131" i="11"/>
  <c r="AA131" i="11"/>
  <c r="AB131" i="11"/>
  <c r="AC131" i="11"/>
  <c r="AD131" i="11"/>
  <c r="AE131" i="11"/>
  <c r="AF131" i="11"/>
  <c r="AG131" i="11"/>
  <c r="AH131" i="11"/>
  <c r="AI131" i="11"/>
  <c r="AJ131" i="11"/>
  <c r="C132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Y132" i="11"/>
  <c r="Z132" i="11"/>
  <c r="AA132" i="11"/>
  <c r="AB132" i="11"/>
  <c r="AC132" i="11"/>
  <c r="AD132" i="11"/>
  <c r="AE132" i="11"/>
  <c r="AF132" i="11"/>
  <c r="AG132" i="11"/>
  <c r="AH132" i="11"/>
  <c r="AI132" i="11"/>
  <c r="AJ132" i="11"/>
  <c r="C133" i="11"/>
  <c r="D133" i="11"/>
  <c r="E133" i="11"/>
  <c r="F133" i="11"/>
  <c r="G133" i="11"/>
  <c r="H133" i="11"/>
  <c r="I133" i="11"/>
  <c r="J133" i="11"/>
  <c r="K133" i="11"/>
  <c r="L133" i="11"/>
  <c r="M133" i="11"/>
  <c r="N133" i="11"/>
  <c r="O133" i="11"/>
  <c r="P133" i="11"/>
  <c r="Q133" i="11"/>
  <c r="R133" i="11"/>
  <c r="S133" i="11"/>
  <c r="T133" i="11"/>
  <c r="U133" i="11"/>
  <c r="V133" i="11"/>
  <c r="W133" i="11"/>
  <c r="X133" i="11"/>
  <c r="Y133" i="11"/>
  <c r="Z133" i="11"/>
  <c r="AA133" i="11"/>
  <c r="AB133" i="11"/>
  <c r="AC133" i="11"/>
  <c r="AD133" i="11"/>
  <c r="AE133" i="11"/>
  <c r="AF133" i="11"/>
  <c r="AG133" i="11"/>
  <c r="AH133" i="11"/>
  <c r="AI133" i="11"/>
  <c r="AJ133" i="11"/>
  <c r="C134" i="11"/>
  <c r="D134" i="11"/>
  <c r="E134" i="11"/>
  <c r="F134" i="11"/>
  <c r="G134" i="11"/>
  <c r="H134" i="11"/>
  <c r="I134" i="11"/>
  <c r="J134" i="11"/>
  <c r="K134" i="11"/>
  <c r="L134" i="11"/>
  <c r="M134" i="11"/>
  <c r="N134" i="11"/>
  <c r="O134" i="11"/>
  <c r="P134" i="11"/>
  <c r="Q134" i="11"/>
  <c r="R134" i="11"/>
  <c r="S134" i="11"/>
  <c r="T134" i="11"/>
  <c r="U134" i="11"/>
  <c r="V134" i="11"/>
  <c r="W134" i="11"/>
  <c r="X134" i="11"/>
  <c r="Y134" i="11"/>
  <c r="Z134" i="11"/>
  <c r="AA134" i="11"/>
  <c r="AB134" i="11"/>
  <c r="AC134" i="11"/>
  <c r="AD134" i="11"/>
  <c r="AE134" i="11"/>
  <c r="AF134" i="11"/>
  <c r="AG134" i="11"/>
  <c r="AH134" i="11"/>
  <c r="AI134" i="11"/>
  <c r="AJ134" i="11"/>
  <c r="C135" i="11"/>
  <c r="D135" i="11"/>
  <c r="E135" i="11"/>
  <c r="F135" i="11"/>
  <c r="G135" i="11"/>
  <c r="H135" i="11"/>
  <c r="I135" i="11"/>
  <c r="J135" i="11"/>
  <c r="K135" i="11"/>
  <c r="L135" i="11"/>
  <c r="M135" i="11"/>
  <c r="N135" i="11"/>
  <c r="O135" i="11"/>
  <c r="P135" i="11"/>
  <c r="Q135" i="11"/>
  <c r="R135" i="11"/>
  <c r="S135" i="11"/>
  <c r="T135" i="11"/>
  <c r="U135" i="11"/>
  <c r="V135" i="11"/>
  <c r="W135" i="11"/>
  <c r="X135" i="11"/>
  <c r="Y135" i="11"/>
  <c r="Z135" i="11"/>
  <c r="AA135" i="11"/>
  <c r="AB135" i="11"/>
  <c r="AC135" i="11"/>
  <c r="AD135" i="11"/>
  <c r="AE135" i="11"/>
  <c r="AF135" i="11"/>
  <c r="AG135" i="11"/>
  <c r="AH135" i="11"/>
  <c r="AI135" i="11"/>
  <c r="AJ135" i="11"/>
  <c r="C136" i="11"/>
  <c r="D136" i="11"/>
  <c r="E136" i="11"/>
  <c r="F136" i="11"/>
  <c r="G136" i="11"/>
  <c r="H136" i="11"/>
  <c r="I136" i="11"/>
  <c r="J136" i="11"/>
  <c r="K136" i="11"/>
  <c r="L136" i="11"/>
  <c r="M136" i="11"/>
  <c r="N136" i="11"/>
  <c r="O136" i="11"/>
  <c r="P136" i="11"/>
  <c r="Q136" i="11"/>
  <c r="R136" i="11"/>
  <c r="S136" i="11"/>
  <c r="T136" i="11"/>
  <c r="U136" i="11"/>
  <c r="V136" i="11"/>
  <c r="W136" i="11"/>
  <c r="X136" i="11"/>
  <c r="Y136" i="11"/>
  <c r="Z136" i="11"/>
  <c r="AA136" i="11"/>
  <c r="AB136" i="11"/>
  <c r="AC136" i="11"/>
  <c r="AD136" i="11"/>
  <c r="AE136" i="11"/>
  <c r="AF136" i="11"/>
  <c r="AG136" i="11"/>
  <c r="AH136" i="11"/>
  <c r="AI136" i="11"/>
  <c r="AJ136" i="11"/>
  <c r="C137" i="11"/>
  <c r="D137" i="11"/>
  <c r="E137" i="11"/>
  <c r="F137" i="11"/>
  <c r="G137" i="11"/>
  <c r="H137" i="11"/>
  <c r="I137" i="11"/>
  <c r="J137" i="11"/>
  <c r="K137" i="11"/>
  <c r="L137" i="11"/>
  <c r="M137" i="11"/>
  <c r="N137" i="11"/>
  <c r="O137" i="11"/>
  <c r="P137" i="11"/>
  <c r="Q137" i="11"/>
  <c r="R137" i="11"/>
  <c r="S137" i="11"/>
  <c r="T137" i="11"/>
  <c r="U137" i="11"/>
  <c r="V137" i="11"/>
  <c r="W137" i="11"/>
  <c r="X137" i="11"/>
  <c r="Y137" i="11"/>
  <c r="Z137" i="11"/>
  <c r="AA137" i="11"/>
  <c r="AB137" i="11"/>
  <c r="AC137" i="11"/>
  <c r="AD137" i="11"/>
  <c r="AE137" i="11"/>
  <c r="AF137" i="11"/>
  <c r="AG137" i="11"/>
  <c r="AH137" i="11"/>
  <c r="AI137" i="11"/>
  <c r="AJ137" i="11"/>
  <c r="C138" i="11"/>
  <c r="D138" i="11"/>
  <c r="E138" i="11"/>
  <c r="F138" i="11"/>
  <c r="G138" i="11"/>
  <c r="H138" i="11"/>
  <c r="I138" i="11"/>
  <c r="J138" i="11"/>
  <c r="K138" i="11"/>
  <c r="L138" i="11"/>
  <c r="M138" i="11"/>
  <c r="N138" i="11"/>
  <c r="O138" i="11"/>
  <c r="P138" i="11"/>
  <c r="Q138" i="11"/>
  <c r="R138" i="11"/>
  <c r="S138" i="11"/>
  <c r="T138" i="11"/>
  <c r="U138" i="11"/>
  <c r="V138" i="11"/>
  <c r="W138" i="11"/>
  <c r="X138" i="11"/>
  <c r="Y138" i="11"/>
  <c r="Z138" i="11"/>
  <c r="AA138" i="11"/>
  <c r="AB138" i="11"/>
  <c r="AC138" i="11"/>
  <c r="AD138" i="11"/>
  <c r="AE138" i="11"/>
  <c r="AF138" i="11"/>
  <c r="AG138" i="11"/>
  <c r="AH138" i="11"/>
  <c r="AI138" i="11"/>
  <c r="AJ138" i="11"/>
  <c r="C139" i="11"/>
  <c r="D139" i="11"/>
  <c r="E139" i="11"/>
  <c r="F139" i="11"/>
  <c r="G139" i="11"/>
  <c r="H139" i="11"/>
  <c r="I139" i="11"/>
  <c r="J139" i="11"/>
  <c r="K139" i="11"/>
  <c r="L139" i="11"/>
  <c r="M139" i="11"/>
  <c r="N139" i="11"/>
  <c r="O139" i="11"/>
  <c r="P139" i="11"/>
  <c r="Q139" i="11"/>
  <c r="R139" i="11"/>
  <c r="S139" i="11"/>
  <c r="T139" i="11"/>
  <c r="U139" i="11"/>
  <c r="V139" i="11"/>
  <c r="W139" i="11"/>
  <c r="X139" i="11"/>
  <c r="Y139" i="11"/>
  <c r="Z139" i="11"/>
  <c r="AA139" i="11"/>
  <c r="AB139" i="11"/>
  <c r="AC139" i="11"/>
  <c r="AD139" i="11"/>
  <c r="AE139" i="11"/>
  <c r="AF139" i="11"/>
  <c r="AG139" i="11"/>
  <c r="AH139" i="11"/>
  <c r="AI139" i="11"/>
  <c r="AJ139" i="11"/>
  <c r="C140" i="11"/>
  <c r="D140" i="11"/>
  <c r="E140" i="11"/>
  <c r="F140" i="11"/>
  <c r="G140" i="11"/>
  <c r="H140" i="11"/>
  <c r="I140" i="11"/>
  <c r="J140" i="11"/>
  <c r="K140" i="11"/>
  <c r="L140" i="11"/>
  <c r="M140" i="11"/>
  <c r="N140" i="11"/>
  <c r="O140" i="11"/>
  <c r="P140" i="11"/>
  <c r="Q140" i="11"/>
  <c r="R140" i="11"/>
  <c r="S140" i="11"/>
  <c r="T140" i="11"/>
  <c r="U140" i="11"/>
  <c r="V140" i="11"/>
  <c r="W140" i="11"/>
  <c r="X140" i="11"/>
  <c r="Y140" i="11"/>
  <c r="Z140" i="11"/>
  <c r="AA140" i="11"/>
  <c r="AB140" i="11"/>
  <c r="AC140" i="11"/>
  <c r="AD140" i="11"/>
  <c r="AE140" i="11"/>
  <c r="AF140" i="11"/>
  <c r="AG140" i="11"/>
  <c r="AH140" i="11"/>
  <c r="AI140" i="11"/>
  <c r="AJ140" i="11"/>
  <c r="C141" i="11"/>
  <c r="D141" i="11"/>
  <c r="E141" i="11"/>
  <c r="F141" i="11"/>
  <c r="G141" i="11"/>
  <c r="H141" i="11"/>
  <c r="I141" i="11"/>
  <c r="J141" i="11"/>
  <c r="K141" i="11"/>
  <c r="L141" i="11"/>
  <c r="M141" i="11"/>
  <c r="N141" i="11"/>
  <c r="O141" i="11"/>
  <c r="P141" i="11"/>
  <c r="Q141" i="11"/>
  <c r="R141" i="11"/>
  <c r="S141" i="11"/>
  <c r="T141" i="11"/>
  <c r="U141" i="11"/>
  <c r="V141" i="11"/>
  <c r="W141" i="11"/>
  <c r="X141" i="11"/>
  <c r="Y141" i="11"/>
  <c r="Z141" i="11"/>
  <c r="AA141" i="11"/>
  <c r="AB141" i="11"/>
  <c r="AC141" i="11"/>
  <c r="AD141" i="11"/>
  <c r="AE141" i="11"/>
  <c r="AF141" i="11"/>
  <c r="AG141" i="11"/>
  <c r="AH141" i="11"/>
  <c r="AI141" i="11"/>
  <c r="AJ141" i="11"/>
  <c r="C142" i="11"/>
  <c r="D142" i="11"/>
  <c r="E142" i="11"/>
  <c r="F142" i="11"/>
  <c r="G142" i="11"/>
  <c r="H142" i="11"/>
  <c r="I142" i="11"/>
  <c r="J142" i="11"/>
  <c r="K142" i="11"/>
  <c r="L142" i="11"/>
  <c r="M142" i="11"/>
  <c r="N142" i="11"/>
  <c r="O142" i="11"/>
  <c r="P142" i="11"/>
  <c r="Q142" i="11"/>
  <c r="R142" i="11"/>
  <c r="S142" i="11"/>
  <c r="T142" i="11"/>
  <c r="U142" i="11"/>
  <c r="V142" i="11"/>
  <c r="W142" i="11"/>
  <c r="X142" i="11"/>
  <c r="Y142" i="11"/>
  <c r="Z142" i="11"/>
  <c r="AA142" i="11"/>
  <c r="AB142" i="11"/>
  <c r="AC142" i="11"/>
  <c r="AD142" i="11"/>
  <c r="AE142" i="11"/>
  <c r="AF142" i="11"/>
  <c r="AG142" i="11"/>
  <c r="AH142" i="11"/>
  <c r="AI142" i="11"/>
  <c r="AJ142" i="11"/>
  <c r="C143" i="11"/>
  <c r="D143" i="11"/>
  <c r="E143" i="11"/>
  <c r="F143" i="11"/>
  <c r="G143" i="11"/>
  <c r="H143" i="11"/>
  <c r="I143" i="11"/>
  <c r="J143" i="11"/>
  <c r="K143" i="11"/>
  <c r="L143" i="11"/>
  <c r="M143" i="11"/>
  <c r="N143" i="11"/>
  <c r="O143" i="11"/>
  <c r="P143" i="11"/>
  <c r="Q143" i="11"/>
  <c r="R143" i="11"/>
  <c r="S143" i="11"/>
  <c r="T143" i="11"/>
  <c r="U143" i="11"/>
  <c r="V143" i="11"/>
  <c r="W143" i="11"/>
  <c r="X143" i="11"/>
  <c r="Y143" i="11"/>
  <c r="Z143" i="11"/>
  <c r="AA143" i="11"/>
  <c r="AB143" i="11"/>
  <c r="AC143" i="11"/>
  <c r="AD143" i="11"/>
  <c r="AE143" i="11"/>
  <c r="AF143" i="11"/>
  <c r="AG143" i="11"/>
  <c r="AH143" i="11"/>
  <c r="AI143" i="11"/>
  <c r="AJ143" i="11"/>
  <c r="C144" i="11"/>
  <c r="D144" i="11"/>
  <c r="E144" i="11"/>
  <c r="F144" i="11"/>
  <c r="G144" i="11"/>
  <c r="H144" i="11"/>
  <c r="I144" i="11"/>
  <c r="J144" i="11"/>
  <c r="K144" i="11"/>
  <c r="L144" i="11"/>
  <c r="M144" i="11"/>
  <c r="N144" i="11"/>
  <c r="O144" i="11"/>
  <c r="P144" i="11"/>
  <c r="Q144" i="11"/>
  <c r="R144" i="11"/>
  <c r="S144" i="11"/>
  <c r="T144" i="11"/>
  <c r="U144" i="11"/>
  <c r="V144" i="11"/>
  <c r="W144" i="11"/>
  <c r="X144" i="11"/>
  <c r="Y144" i="11"/>
  <c r="Z144" i="11"/>
  <c r="AA144" i="11"/>
  <c r="AB144" i="11"/>
  <c r="AC144" i="11"/>
  <c r="AD144" i="11"/>
  <c r="AE144" i="11"/>
  <c r="AF144" i="11"/>
  <c r="AG144" i="11"/>
  <c r="AH144" i="11"/>
  <c r="AI144" i="11"/>
  <c r="AJ144" i="11"/>
  <c r="C145" i="11"/>
  <c r="D145" i="11"/>
  <c r="E145" i="11"/>
  <c r="F145" i="11"/>
  <c r="G145" i="11"/>
  <c r="H145" i="11"/>
  <c r="I145" i="11"/>
  <c r="J145" i="11"/>
  <c r="K145" i="11"/>
  <c r="L145" i="11"/>
  <c r="M145" i="11"/>
  <c r="N145" i="11"/>
  <c r="O145" i="11"/>
  <c r="P145" i="11"/>
  <c r="Q145" i="11"/>
  <c r="R145" i="11"/>
  <c r="S145" i="11"/>
  <c r="T145" i="11"/>
  <c r="U145" i="11"/>
  <c r="V145" i="11"/>
  <c r="W145" i="11"/>
  <c r="X145" i="11"/>
  <c r="Y145" i="11"/>
  <c r="Z145" i="11"/>
  <c r="AA145" i="11"/>
  <c r="AB145" i="11"/>
  <c r="AC145" i="11"/>
  <c r="AD145" i="11"/>
  <c r="AE145" i="11"/>
  <c r="AF145" i="11"/>
  <c r="AG145" i="11"/>
  <c r="AH145" i="11"/>
  <c r="AI145" i="11"/>
  <c r="AJ145" i="11"/>
  <c r="C146" i="11"/>
  <c r="D146" i="11"/>
  <c r="E146" i="11"/>
  <c r="F146" i="11"/>
  <c r="G146" i="11"/>
  <c r="H146" i="11"/>
  <c r="I146" i="11"/>
  <c r="J146" i="11"/>
  <c r="K146" i="11"/>
  <c r="L146" i="11"/>
  <c r="M146" i="11"/>
  <c r="N146" i="11"/>
  <c r="O146" i="11"/>
  <c r="P146" i="11"/>
  <c r="Q146" i="11"/>
  <c r="R146" i="11"/>
  <c r="S146" i="11"/>
  <c r="T146" i="11"/>
  <c r="U146" i="11"/>
  <c r="V146" i="11"/>
  <c r="W146" i="11"/>
  <c r="X146" i="11"/>
  <c r="Y146" i="11"/>
  <c r="Z146" i="11"/>
  <c r="AA146" i="11"/>
  <c r="AB146" i="11"/>
  <c r="AC146" i="11"/>
  <c r="AD146" i="11"/>
  <c r="AE146" i="11"/>
  <c r="AF146" i="11"/>
  <c r="AG146" i="11"/>
  <c r="AH146" i="11"/>
  <c r="AI146" i="11"/>
  <c r="AJ146" i="11"/>
  <c r="C147" i="11"/>
  <c r="D147" i="11"/>
  <c r="E147" i="11"/>
  <c r="F147" i="11"/>
  <c r="G147" i="11"/>
  <c r="H147" i="11"/>
  <c r="I147" i="11"/>
  <c r="J147" i="11"/>
  <c r="K147" i="11"/>
  <c r="L147" i="11"/>
  <c r="M147" i="11"/>
  <c r="N147" i="11"/>
  <c r="O147" i="11"/>
  <c r="P147" i="11"/>
  <c r="Q147" i="11"/>
  <c r="R147" i="11"/>
  <c r="S147" i="11"/>
  <c r="T147" i="11"/>
  <c r="U147" i="11"/>
  <c r="V147" i="11"/>
  <c r="W147" i="11"/>
  <c r="X147" i="11"/>
  <c r="Y147" i="11"/>
  <c r="Z147" i="11"/>
  <c r="AA147" i="11"/>
  <c r="AB147" i="11"/>
  <c r="AC147" i="11"/>
  <c r="AD147" i="11"/>
  <c r="AE147" i="11"/>
  <c r="AF147" i="11"/>
  <c r="AG147" i="11"/>
  <c r="AH147" i="11"/>
  <c r="AI147" i="11"/>
  <c r="AJ147" i="11"/>
  <c r="C148" i="11"/>
  <c r="D148" i="11"/>
  <c r="E148" i="11"/>
  <c r="F148" i="11"/>
  <c r="G148" i="11"/>
  <c r="H148" i="11"/>
  <c r="I148" i="11"/>
  <c r="J148" i="11"/>
  <c r="K148" i="11"/>
  <c r="L148" i="11"/>
  <c r="M148" i="11"/>
  <c r="N148" i="11"/>
  <c r="O148" i="11"/>
  <c r="P148" i="11"/>
  <c r="Q148" i="11"/>
  <c r="R148" i="11"/>
  <c r="S148" i="11"/>
  <c r="T148" i="11"/>
  <c r="U148" i="11"/>
  <c r="V148" i="11"/>
  <c r="W148" i="11"/>
  <c r="X148" i="11"/>
  <c r="Y148" i="11"/>
  <c r="Z148" i="11"/>
  <c r="AA148" i="11"/>
  <c r="AB148" i="11"/>
  <c r="AC148" i="11"/>
  <c r="AD148" i="11"/>
  <c r="AE148" i="11"/>
  <c r="AF148" i="11"/>
  <c r="AG148" i="11"/>
  <c r="AH148" i="11"/>
  <c r="AI148" i="11"/>
  <c r="AJ148" i="11"/>
  <c r="C149" i="11"/>
  <c r="D149" i="11"/>
  <c r="E149" i="11"/>
  <c r="F149" i="11"/>
  <c r="G149" i="11"/>
  <c r="H149" i="11"/>
  <c r="I149" i="11"/>
  <c r="J149" i="11"/>
  <c r="K149" i="11"/>
  <c r="L149" i="11"/>
  <c r="M149" i="11"/>
  <c r="N149" i="11"/>
  <c r="O149" i="11"/>
  <c r="P149" i="11"/>
  <c r="Q149" i="11"/>
  <c r="R149" i="11"/>
  <c r="S149" i="11"/>
  <c r="T149" i="11"/>
  <c r="U149" i="11"/>
  <c r="V149" i="11"/>
  <c r="W149" i="11"/>
  <c r="X149" i="11"/>
  <c r="Y149" i="11"/>
  <c r="Z149" i="11"/>
  <c r="AA149" i="11"/>
  <c r="AB149" i="11"/>
  <c r="AC149" i="11"/>
  <c r="AD149" i="11"/>
  <c r="AE149" i="11"/>
  <c r="AF149" i="11"/>
  <c r="AG149" i="11"/>
  <c r="AH149" i="11"/>
  <c r="AI149" i="11"/>
  <c r="AJ149" i="11"/>
  <c r="C150" i="11"/>
  <c r="D150" i="11"/>
  <c r="E150" i="11"/>
  <c r="F150" i="11"/>
  <c r="G150" i="11"/>
  <c r="H150" i="11"/>
  <c r="I150" i="11"/>
  <c r="J150" i="11"/>
  <c r="K150" i="11"/>
  <c r="L150" i="11"/>
  <c r="M150" i="11"/>
  <c r="N150" i="11"/>
  <c r="O150" i="11"/>
  <c r="P150" i="11"/>
  <c r="Q150" i="11"/>
  <c r="R150" i="11"/>
  <c r="S150" i="11"/>
  <c r="T150" i="11"/>
  <c r="U150" i="11"/>
  <c r="V150" i="11"/>
  <c r="W150" i="11"/>
  <c r="X150" i="11"/>
  <c r="Y150" i="11"/>
  <c r="Z150" i="11"/>
  <c r="AA150" i="11"/>
  <c r="AB150" i="11"/>
  <c r="AC150" i="11"/>
  <c r="AD150" i="11"/>
  <c r="AE150" i="11"/>
  <c r="AF150" i="11"/>
  <c r="AG150" i="11"/>
  <c r="AH150" i="11"/>
  <c r="AI150" i="11"/>
  <c r="AJ150" i="11"/>
  <c r="C151" i="11"/>
  <c r="D151" i="11"/>
  <c r="E151" i="11"/>
  <c r="F151" i="11"/>
  <c r="G151" i="11"/>
  <c r="H151" i="11"/>
  <c r="I151" i="11"/>
  <c r="J151" i="11"/>
  <c r="K151" i="11"/>
  <c r="L151" i="11"/>
  <c r="M151" i="11"/>
  <c r="N151" i="11"/>
  <c r="O151" i="11"/>
  <c r="P151" i="11"/>
  <c r="Q151" i="11"/>
  <c r="R151" i="11"/>
  <c r="S151" i="11"/>
  <c r="T151" i="11"/>
  <c r="U151" i="11"/>
  <c r="V151" i="11"/>
  <c r="W151" i="11"/>
  <c r="X151" i="11"/>
  <c r="Y151" i="11"/>
  <c r="Z151" i="11"/>
  <c r="AA151" i="11"/>
  <c r="AB151" i="11"/>
  <c r="AC151" i="11"/>
  <c r="AD151" i="11"/>
  <c r="AE151" i="11"/>
  <c r="AF151" i="11"/>
  <c r="AG151" i="11"/>
  <c r="AH151" i="11"/>
  <c r="AI151" i="11"/>
  <c r="AJ151" i="11"/>
  <c r="C152" i="11"/>
  <c r="D152" i="11"/>
  <c r="E152" i="11"/>
  <c r="F152" i="11"/>
  <c r="G152" i="11"/>
  <c r="H152" i="11"/>
  <c r="I152" i="11"/>
  <c r="J152" i="11"/>
  <c r="K152" i="11"/>
  <c r="L152" i="11"/>
  <c r="M152" i="11"/>
  <c r="N152" i="11"/>
  <c r="O152" i="11"/>
  <c r="P152" i="11"/>
  <c r="Q152" i="11"/>
  <c r="R152" i="11"/>
  <c r="S152" i="11"/>
  <c r="T152" i="11"/>
  <c r="U152" i="11"/>
  <c r="V152" i="11"/>
  <c r="W152" i="11"/>
  <c r="X152" i="11"/>
  <c r="Y152" i="11"/>
  <c r="Z152" i="11"/>
  <c r="AA152" i="11"/>
  <c r="AB152" i="11"/>
  <c r="AC152" i="11"/>
  <c r="AD152" i="11"/>
  <c r="AE152" i="11"/>
  <c r="AF152" i="11"/>
  <c r="AG152" i="11"/>
  <c r="AH152" i="11"/>
  <c r="AI152" i="11"/>
  <c r="AJ152" i="11"/>
  <c r="C153" i="11"/>
  <c r="D153" i="11"/>
  <c r="E153" i="11"/>
  <c r="F153" i="11"/>
  <c r="G153" i="11"/>
  <c r="H153" i="11"/>
  <c r="I153" i="11"/>
  <c r="J153" i="11"/>
  <c r="K153" i="11"/>
  <c r="L153" i="11"/>
  <c r="M153" i="11"/>
  <c r="N153" i="11"/>
  <c r="O153" i="11"/>
  <c r="P153" i="11"/>
  <c r="Q153" i="11"/>
  <c r="R153" i="11"/>
  <c r="S153" i="11"/>
  <c r="T153" i="11"/>
  <c r="U153" i="11"/>
  <c r="V153" i="11"/>
  <c r="W153" i="11"/>
  <c r="X153" i="11"/>
  <c r="Y153" i="11"/>
  <c r="Z153" i="11"/>
  <c r="AA153" i="11"/>
  <c r="AB153" i="11"/>
  <c r="AC153" i="11"/>
  <c r="AD153" i="11"/>
  <c r="AE153" i="11"/>
  <c r="AF153" i="11"/>
  <c r="AG153" i="11"/>
  <c r="AH153" i="11"/>
  <c r="AI153" i="11"/>
  <c r="AJ153" i="11"/>
  <c r="C154" i="11"/>
  <c r="D154" i="11"/>
  <c r="E154" i="11"/>
  <c r="F154" i="11"/>
  <c r="G154" i="11"/>
  <c r="H154" i="11"/>
  <c r="I154" i="11"/>
  <c r="J154" i="11"/>
  <c r="K154" i="11"/>
  <c r="L154" i="11"/>
  <c r="M154" i="11"/>
  <c r="N154" i="11"/>
  <c r="O154" i="11"/>
  <c r="P154" i="11"/>
  <c r="Q154" i="11"/>
  <c r="R154" i="11"/>
  <c r="S154" i="11"/>
  <c r="T154" i="11"/>
  <c r="U154" i="11"/>
  <c r="V154" i="11"/>
  <c r="W154" i="11"/>
  <c r="X154" i="11"/>
  <c r="Y154" i="11"/>
  <c r="Z154" i="11"/>
  <c r="AA154" i="11"/>
  <c r="AB154" i="11"/>
  <c r="AC154" i="11"/>
  <c r="AD154" i="11"/>
  <c r="AE154" i="11"/>
  <c r="AF154" i="11"/>
  <c r="AG154" i="11"/>
  <c r="AH154" i="11"/>
  <c r="AI154" i="11"/>
  <c r="AJ154" i="11"/>
  <c r="C155" i="11"/>
  <c r="D155" i="11"/>
  <c r="E155" i="11"/>
  <c r="F155" i="11"/>
  <c r="G155" i="11"/>
  <c r="H155" i="11"/>
  <c r="I155" i="11"/>
  <c r="J155" i="11"/>
  <c r="K155" i="11"/>
  <c r="L155" i="11"/>
  <c r="M155" i="11"/>
  <c r="N155" i="11"/>
  <c r="O155" i="11"/>
  <c r="P155" i="11"/>
  <c r="Q155" i="11"/>
  <c r="R155" i="11"/>
  <c r="S155" i="11"/>
  <c r="T155" i="11"/>
  <c r="U155" i="11"/>
  <c r="V155" i="11"/>
  <c r="W155" i="11"/>
  <c r="X155" i="11"/>
  <c r="Y155" i="11"/>
  <c r="Z155" i="11"/>
  <c r="AA155" i="11"/>
  <c r="AB155" i="11"/>
  <c r="AC155" i="11"/>
  <c r="AD155" i="11"/>
  <c r="AE155" i="11"/>
  <c r="AF155" i="11"/>
  <c r="AG155" i="11"/>
  <c r="AH155" i="11"/>
  <c r="AI155" i="11"/>
  <c r="AJ155" i="11"/>
  <c r="C156" i="11"/>
  <c r="D156" i="11"/>
  <c r="E156" i="11"/>
  <c r="F156" i="11"/>
  <c r="G156" i="11"/>
  <c r="H156" i="11"/>
  <c r="I156" i="11"/>
  <c r="J156" i="11"/>
  <c r="K156" i="11"/>
  <c r="L156" i="11"/>
  <c r="M156" i="11"/>
  <c r="N156" i="11"/>
  <c r="O156" i="11"/>
  <c r="P156" i="11"/>
  <c r="Q156" i="11"/>
  <c r="R156" i="11"/>
  <c r="S156" i="11"/>
  <c r="T156" i="11"/>
  <c r="U156" i="11"/>
  <c r="V156" i="11"/>
  <c r="W156" i="11"/>
  <c r="X156" i="11"/>
  <c r="Y156" i="11"/>
  <c r="Z156" i="11"/>
  <c r="AA156" i="11"/>
  <c r="AB156" i="11"/>
  <c r="AC156" i="11"/>
  <c r="AD156" i="11"/>
  <c r="AE156" i="11"/>
  <c r="AF156" i="11"/>
  <c r="AG156" i="11"/>
  <c r="AH156" i="11"/>
  <c r="AI156" i="11"/>
  <c r="AJ156" i="11"/>
  <c r="C157" i="11"/>
  <c r="D157" i="11"/>
  <c r="E157" i="11"/>
  <c r="F157" i="11"/>
  <c r="G157" i="11"/>
  <c r="H157" i="11"/>
  <c r="I157" i="11"/>
  <c r="J157" i="11"/>
  <c r="K157" i="11"/>
  <c r="L157" i="11"/>
  <c r="M157" i="11"/>
  <c r="N157" i="11"/>
  <c r="O157" i="11"/>
  <c r="P157" i="11"/>
  <c r="Q157" i="11"/>
  <c r="R157" i="11"/>
  <c r="S157" i="11"/>
  <c r="T157" i="11"/>
  <c r="U157" i="11"/>
  <c r="V157" i="11"/>
  <c r="W157" i="11"/>
  <c r="X157" i="11"/>
  <c r="Y157" i="11"/>
  <c r="Z157" i="11"/>
  <c r="AA157" i="11"/>
  <c r="AB157" i="11"/>
  <c r="AC157" i="11"/>
  <c r="AD157" i="11"/>
  <c r="AE157" i="11"/>
  <c r="AF157" i="11"/>
  <c r="AG157" i="11"/>
  <c r="AH157" i="11"/>
  <c r="AI157" i="11"/>
  <c r="AJ157" i="11"/>
  <c r="C158" i="11"/>
  <c r="D158" i="11"/>
  <c r="E158" i="11"/>
  <c r="F158" i="11"/>
  <c r="G158" i="11"/>
  <c r="H158" i="11"/>
  <c r="I158" i="11"/>
  <c r="J158" i="11"/>
  <c r="K158" i="11"/>
  <c r="L158" i="11"/>
  <c r="M158" i="11"/>
  <c r="N158" i="11"/>
  <c r="O158" i="11"/>
  <c r="P158" i="11"/>
  <c r="Q158" i="11"/>
  <c r="R158" i="11"/>
  <c r="S158" i="11"/>
  <c r="T158" i="11"/>
  <c r="U158" i="11"/>
  <c r="V158" i="11"/>
  <c r="W158" i="11"/>
  <c r="X158" i="11"/>
  <c r="Y158" i="11"/>
  <c r="Z158" i="11"/>
  <c r="AA158" i="11"/>
  <c r="AB158" i="11"/>
  <c r="AC158" i="11"/>
  <c r="AD158" i="11"/>
  <c r="AE158" i="11"/>
  <c r="AF158" i="11"/>
  <c r="AG158" i="11"/>
  <c r="AH158" i="11"/>
  <c r="AI158" i="11"/>
  <c r="AJ158" i="11"/>
  <c r="C159" i="11"/>
  <c r="D159" i="11"/>
  <c r="E159" i="11"/>
  <c r="F159" i="11"/>
  <c r="G159" i="11"/>
  <c r="H159" i="11"/>
  <c r="I159" i="11"/>
  <c r="J159" i="11"/>
  <c r="K159" i="11"/>
  <c r="L159" i="11"/>
  <c r="M159" i="11"/>
  <c r="N159" i="11"/>
  <c r="O159" i="11"/>
  <c r="P159" i="11"/>
  <c r="Q159" i="11"/>
  <c r="R159" i="11"/>
  <c r="S159" i="11"/>
  <c r="T159" i="11"/>
  <c r="U159" i="11"/>
  <c r="V159" i="11"/>
  <c r="W159" i="11"/>
  <c r="X159" i="11"/>
  <c r="Y159" i="11"/>
  <c r="Z159" i="11"/>
  <c r="AA159" i="11"/>
  <c r="AB159" i="11"/>
  <c r="AC159" i="11"/>
  <c r="AD159" i="11"/>
  <c r="AE159" i="11"/>
  <c r="AF159" i="11"/>
  <c r="AG159" i="11"/>
  <c r="AH159" i="11"/>
  <c r="AI159" i="11"/>
  <c r="AJ159" i="11"/>
  <c r="C160" i="11"/>
  <c r="D160" i="11"/>
  <c r="E160" i="11"/>
  <c r="F160" i="11"/>
  <c r="G160" i="11"/>
  <c r="H160" i="11"/>
  <c r="I160" i="11"/>
  <c r="J160" i="11"/>
  <c r="K160" i="11"/>
  <c r="L160" i="11"/>
  <c r="M160" i="11"/>
  <c r="N160" i="11"/>
  <c r="O160" i="11"/>
  <c r="P160" i="11"/>
  <c r="Q160" i="11"/>
  <c r="R160" i="11"/>
  <c r="S160" i="11"/>
  <c r="T160" i="11"/>
  <c r="U160" i="11"/>
  <c r="V160" i="11"/>
  <c r="W160" i="11"/>
  <c r="X160" i="11"/>
  <c r="Y160" i="11"/>
  <c r="Z160" i="11"/>
  <c r="AA160" i="11"/>
  <c r="AB160" i="11"/>
  <c r="AC160" i="11"/>
  <c r="AD160" i="11"/>
  <c r="AE160" i="11"/>
  <c r="AF160" i="11"/>
  <c r="AG160" i="11"/>
  <c r="AH160" i="11"/>
  <c r="AI160" i="11"/>
  <c r="AJ160" i="11"/>
  <c r="C161" i="11"/>
  <c r="D161" i="11"/>
  <c r="E161" i="11"/>
  <c r="F161" i="11"/>
  <c r="G161" i="11"/>
  <c r="H161" i="11"/>
  <c r="I161" i="11"/>
  <c r="J161" i="11"/>
  <c r="K161" i="11"/>
  <c r="L161" i="11"/>
  <c r="M161" i="11"/>
  <c r="N161" i="11"/>
  <c r="O161" i="11"/>
  <c r="P161" i="11"/>
  <c r="Q161" i="11"/>
  <c r="R161" i="11"/>
  <c r="S161" i="11"/>
  <c r="T161" i="11"/>
  <c r="U161" i="11"/>
  <c r="V161" i="11"/>
  <c r="W161" i="11"/>
  <c r="X161" i="11"/>
  <c r="Y161" i="11"/>
  <c r="Z161" i="11"/>
  <c r="AA161" i="11"/>
  <c r="AB161" i="11"/>
  <c r="AC161" i="11"/>
  <c r="AD161" i="11"/>
  <c r="AE161" i="11"/>
  <c r="AF161" i="11"/>
  <c r="AG161" i="11"/>
  <c r="AH161" i="11"/>
  <c r="AI161" i="11"/>
  <c r="AJ161" i="11"/>
  <c r="C162" i="11"/>
  <c r="D162" i="11"/>
  <c r="E162" i="11"/>
  <c r="F162" i="11"/>
  <c r="G162" i="11"/>
  <c r="H162" i="11"/>
  <c r="I162" i="11"/>
  <c r="J162" i="11"/>
  <c r="K162" i="11"/>
  <c r="L162" i="11"/>
  <c r="M162" i="11"/>
  <c r="N162" i="11"/>
  <c r="O162" i="11"/>
  <c r="P162" i="11"/>
  <c r="Q162" i="11"/>
  <c r="R162" i="11"/>
  <c r="S162" i="11"/>
  <c r="T162" i="11"/>
  <c r="U162" i="11"/>
  <c r="V162" i="11"/>
  <c r="W162" i="11"/>
  <c r="X162" i="11"/>
  <c r="Y162" i="11"/>
  <c r="Z162" i="11"/>
  <c r="AA162" i="11"/>
  <c r="AB162" i="11"/>
  <c r="AC162" i="11"/>
  <c r="AD162" i="11"/>
  <c r="AE162" i="11"/>
  <c r="AF162" i="11"/>
  <c r="AG162" i="11"/>
  <c r="AH162" i="11"/>
  <c r="AI162" i="11"/>
  <c r="AJ162" i="11"/>
  <c r="C163" i="11"/>
  <c r="D163" i="11"/>
  <c r="E163" i="11"/>
  <c r="F163" i="11"/>
  <c r="G163" i="11"/>
  <c r="H163" i="11"/>
  <c r="I163" i="11"/>
  <c r="J163" i="11"/>
  <c r="K163" i="11"/>
  <c r="L163" i="11"/>
  <c r="M163" i="11"/>
  <c r="N163" i="11"/>
  <c r="O163" i="11"/>
  <c r="P163" i="11"/>
  <c r="Q163" i="11"/>
  <c r="R163" i="11"/>
  <c r="S163" i="11"/>
  <c r="T163" i="11"/>
  <c r="U163" i="11"/>
  <c r="V163" i="11"/>
  <c r="W163" i="11"/>
  <c r="X163" i="11"/>
  <c r="Y163" i="11"/>
  <c r="Z163" i="11"/>
  <c r="AA163" i="11"/>
  <c r="AB163" i="11"/>
  <c r="AC163" i="11"/>
  <c r="AD163" i="11"/>
  <c r="AE163" i="11"/>
  <c r="AF163" i="11"/>
  <c r="AG163" i="11"/>
  <c r="AH163" i="11"/>
  <c r="AI163" i="11"/>
  <c r="AJ163" i="11"/>
  <c r="C164" i="11"/>
  <c r="D164" i="11"/>
  <c r="E164" i="11"/>
  <c r="F164" i="11"/>
  <c r="G164" i="11"/>
  <c r="H164" i="11"/>
  <c r="I164" i="11"/>
  <c r="J164" i="11"/>
  <c r="K164" i="11"/>
  <c r="L164" i="11"/>
  <c r="M164" i="11"/>
  <c r="N164" i="11"/>
  <c r="O164" i="11"/>
  <c r="P164" i="11"/>
  <c r="Q164" i="11"/>
  <c r="R164" i="11"/>
  <c r="S164" i="11"/>
  <c r="T164" i="11"/>
  <c r="U164" i="11"/>
  <c r="V164" i="11"/>
  <c r="W164" i="11"/>
  <c r="X164" i="11"/>
  <c r="Y164" i="11"/>
  <c r="Z164" i="11"/>
  <c r="AA164" i="11"/>
  <c r="AB164" i="11"/>
  <c r="AC164" i="11"/>
  <c r="AD164" i="11"/>
  <c r="AE164" i="11"/>
  <c r="AF164" i="11"/>
  <c r="AG164" i="11"/>
  <c r="AH164" i="11"/>
  <c r="AI164" i="11"/>
  <c r="AJ164" i="11"/>
  <c r="C165" i="11"/>
  <c r="D165" i="11"/>
  <c r="E165" i="11"/>
  <c r="F165" i="11"/>
  <c r="G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W165" i="11"/>
  <c r="X165" i="11"/>
  <c r="Y165" i="11"/>
  <c r="Z165" i="11"/>
  <c r="AA165" i="11"/>
  <c r="AB165" i="11"/>
  <c r="AC165" i="11"/>
  <c r="AD165" i="11"/>
  <c r="AE165" i="11"/>
  <c r="AF165" i="11"/>
  <c r="AG165" i="11"/>
  <c r="AH165" i="11"/>
  <c r="AI165" i="11"/>
  <c r="AJ165" i="11"/>
  <c r="C166" i="11"/>
  <c r="D166" i="11"/>
  <c r="E166" i="11"/>
  <c r="F166" i="11"/>
  <c r="G166" i="11"/>
  <c r="H166" i="11"/>
  <c r="I166" i="11"/>
  <c r="J166" i="11"/>
  <c r="K166" i="11"/>
  <c r="L166" i="11"/>
  <c r="M166" i="11"/>
  <c r="N166" i="11"/>
  <c r="O166" i="11"/>
  <c r="P166" i="11"/>
  <c r="Q166" i="11"/>
  <c r="R166" i="11"/>
  <c r="S166" i="11"/>
  <c r="T166" i="11"/>
  <c r="U166" i="11"/>
  <c r="V166" i="11"/>
  <c r="W166" i="11"/>
  <c r="X166" i="11"/>
  <c r="Y166" i="11"/>
  <c r="Z166" i="11"/>
  <c r="AA166" i="11"/>
  <c r="AB166" i="11"/>
  <c r="AC166" i="11"/>
  <c r="AD166" i="11"/>
  <c r="AE166" i="11"/>
  <c r="AF166" i="11"/>
  <c r="AG166" i="11"/>
  <c r="AH166" i="11"/>
  <c r="AI166" i="11"/>
  <c r="AJ166" i="11"/>
  <c r="C167" i="11"/>
  <c r="D167" i="11"/>
  <c r="E167" i="11"/>
  <c r="F167" i="11"/>
  <c r="G167" i="11"/>
  <c r="H167" i="11"/>
  <c r="I167" i="11"/>
  <c r="J167" i="11"/>
  <c r="K167" i="11"/>
  <c r="L167" i="11"/>
  <c r="M167" i="11"/>
  <c r="N167" i="11"/>
  <c r="O167" i="11"/>
  <c r="P167" i="11"/>
  <c r="Q167" i="11"/>
  <c r="R167" i="11"/>
  <c r="S167" i="11"/>
  <c r="T167" i="11"/>
  <c r="U167" i="11"/>
  <c r="V167" i="11"/>
  <c r="W167" i="11"/>
  <c r="X167" i="11"/>
  <c r="Y167" i="11"/>
  <c r="Z167" i="11"/>
  <c r="AA167" i="11"/>
  <c r="AB167" i="11"/>
  <c r="AC167" i="11"/>
  <c r="AD167" i="11"/>
  <c r="AE167" i="11"/>
  <c r="AF167" i="11"/>
  <c r="AG167" i="11"/>
  <c r="AH167" i="11"/>
  <c r="AI167" i="11"/>
  <c r="AJ167" i="11"/>
  <c r="C168" i="11"/>
  <c r="D168" i="11"/>
  <c r="E168" i="11"/>
  <c r="F168" i="11"/>
  <c r="G168" i="11"/>
  <c r="H168" i="11"/>
  <c r="I168" i="11"/>
  <c r="J168" i="11"/>
  <c r="K168" i="11"/>
  <c r="L168" i="11"/>
  <c r="M168" i="11"/>
  <c r="N168" i="11"/>
  <c r="O168" i="11"/>
  <c r="P168" i="11"/>
  <c r="Q168" i="11"/>
  <c r="R168" i="11"/>
  <c r="S168" i="11"/>
  <c r="T168" i="11"/>
  <c r="U168" i="11"/>
  <c r="V168" i="11"/>
  <c r="W168" i="11"/>
  <c r="X168" i="11"/>
  <c r="Y168" i="11"/>
  <c r="Z168" i="11"/>
  <c r="AA168" i="11"/>
  <c r="AB168" i="11"/>
  <c r="AC168" i="11"/>
  <c r="AD168" i="11"/>
  <c r="AE168" i="11"/>
  <c r="AF168" i="11"/>
  <c r="AG168" i="11"/>
  <c r="AH168" i="11"/>
  <c r="AI168" i="11"/>
  <c r="AJ168" i="11"/>
  <c r="C169" i="11"/>
  <c r="D169" i="11"/>
  <c r="E169" i="11"/>
  <c r="F169" i="11"/>
  <c r="G169" i="11"/>
  <c r="H169" i="11"/>
  <c r="I169" i="11"/>
  <c r="J169" i="11"/>
  <c r="K169" i="11"/>
  <c r="L169" i="11"/>
  <c r="M169" i="11"/>
  <c r="N169" i="11"/>
  <c r="O169" i="11"/>
  <c r="P169" i="11"/>
  <c r="Q169" i="11"/>
  <c r="R169" i="11"/>
  <c r="S169" i="11"/>
  <c r="T169" i="11"/>
  <c r="U169" i="11"/>
  <c r="V169" i="11"/>
  <c r="W169" i="11"/>
  <c r="X169" i="11"/>
  <c r="Y169" i="11"/>
  <c r="Z169" i="11"/>
  <c r="AA169" i="11"/>
  <c r="AB169" i="11"/>
  <c r="AC169" i="11"/>
  <c r="AD169" i="11"/>
  <c r="AE169" i="11"/>
  <c r="AF169" i="11"/>
  <c r="AG169" i="11"/>
  <c r="AH169" i="11"/>
  <c r="AI169" i="11"/>
  <c r="AJ169" i="11"/>
  <c r="C170" i="11"/>
  <c r="D170" i="11"/>
  <c r="E170" i="11"/>
  <c r="F170" i="11"/>
  <c r="G170" i="11"/>
  <c r="H170" i="11"/>
  <c r="I170" i="11"/>
  <c r="J170" i="11"/>
  <c r="K170" i="11"/>
  <c r="L170" i="11"/>
  <c r="M170" i="11"/>
  <c r="N170" i="11"/>
  <c r="O170" i="11"/>
  <c r="P170" i="11"/>
  <c r="Q170" i="11"/>
  <c r="R170" i="11"/>
  <c r="S170" i="11"/>
  <c r="T170" i="11"/>
  <c r="U170" i="11"/>
  <c r="V170" i="11"/>
  <c r="W170" i="11"/>
  <c r="X170" i="11"/>
  <c r="Y170" i="11"/>
  <c r="Z170" i="11"/>
  <c r="AA170" i="11"/>
  <c r="AB170" i="11"/>
  <c r="AC170" i="11"/>
  <c r="AD170" i="11"/>
  <c r="AE170" i="11"/>
  <c r="AF170" i="11"/>
  <c r="AG170" i="11"/>
  <c r="AH170" i="11"/>
  <c r="AI170" i="11"/>
  <c r="AJ170" i="11"/>
  <c r="C171" i="11"/>
  <c r="D171" i="11"/>
  <c r="E171" i="11"/>
  <c r="F171" i="11"/>
  <c r="G171" i="11"/>
  <c r="H171" i="11"/>
  <c r="I171" i="11"/>
  <c r="J171" i="11"/>
  <c r="K171" i="11"/>
  <c r="L171" i="11"/>
  <c r="M171" i="11"/>
  <c r="N171" i="11"/>
  <c r="O171" i="11"/>
  <c r="P171" i="11"/>
  <c r="Q171" i="11"/>
  <c r="R171" i="11"/>
  <c r="S171" i="11"/>
  <c r="T171" i="11"/>
  <c r="U171" i="11"/>
  <c r="V171" i="11"/>
  <c r="W171" i="11"/>
  <c r="X171" i="11"/>
  <c r="Y171" i="11"/>
  <c r="Z171" i="11"/>
  <c r="AA171" i="11"/>
  <c r="AB171" i="11"/>
  <c r="AC171" i="11"/>
  <c r="AD171" i="11"/>
  <c r="AE171" i="11"/>
  <c r="AF171" i="11"/>
  <c r="AG171" i="11"/>
  <c r="AH171" i="11"/>
  <c r="AI171" i="11"/>
  <c r="AJ171" i="11"/>
  <c r="C172" i="11"/>
  <c r="D172" i="11"/>
  <c r="E172" i="11"/>
  <c r="F172" i="11"/>
  <c r="G172" i="11"/>
  <c r="H172" i="11"/>
  <c r="I172" i="11"/>
  <c r="J172" i="11"/>
  <c r="K172" i="11"/>
  <c r="L172" i="11"/>
  <c r="M172" i="11"/>
  <c r="N172" i="11"/>
  <c r="O172" i="11"/>
  <c r="P172" i="11"/>
  <c r="Q172" i="11"/>
  <c r="R172" i="11"/>
  <c r="S172" i="11"/>
  <c r="T172" i="11"/>
  <c r="U172" i="11"/>
  <c r="V172" i="11"/>
  <c r="W172" i="11"/>
  <c r="X172" i="11"/>
  <c r="Y172" i="11"/>
  <c r="Z172" i="11"/>
  <c r="AA172" i="11"/>
  <c r="AB172" i="11"/>
  <c r="AC172" i="11"/>
  <c r="AD172" i="11"/>
  <c r="AE172" i="11"/>
  <c r="AF172" i="11"/>
  <c r="AG172" i="11"/>
  <c r="AH172" i="11"/>
  <c r="AI172" i="11"/>
  <c r="AJ172" i="11"/>
  <c r="C173" i="11"/>
  <c r="D173" i="11"/>
  <c r="E173" i="11"/>
  <c r="F173" i="11"/>
  <c r="G173" i="11"/>
  <c r="H173" i="11"/>
  <c r="I173" i="11"/>
  <c r="J173" i="11"/>
  <c r="K173" i="11"/>
  <c r="L173" i="11"/>
  <c r="M173" i="11"/>
  <c r="N173" i="11"/>
  <c r="O173" i="11"/>
  <c r="P173" i="11"/>
  <c r="Q173" i="11"/>
  <c r="R173" i="11"/>
  <c r="S173" i="11"/>
  <c r="T173" i="11"/>
  <c r="U173" i="11"/>
  <c r="V173" i="11"/>
  <c r="W173" i="11"/>
  <c r="X173" i="11"/>
  <c r="Y173" i="11"/>
  <c r="Z173" i="11"/>
  <c r="AA173" i="11"/>
  <c r="AB173" i="11"/>
  <c r="AC173" i="11"/>
  <c r="AD173" i="11"/>
  <c r="AE173" i="11"/>
  <c r="AF173" i="11"/>
  <c r="AG173" i="11"/>
  <c r="AH173" i="11"/>
  <c r="AI173" i="11"/>
  <c r="AJ173" i="11"/>
  <c r="C174" i="11"/>
  <c r="D174" i="11"/>
  <c r="E174" i="11"/>
  <c r="F174" i="11"/>
  <c r="G174" i="11"/>
  <c r="H174" i="11"/>
  <c r="I174" i="11"/>
  <c r="J174" i="11"/>
  <c r="K174" i="11"/>
  <c r="L174" i="11"/>
  <c r="M174" i="11"/>
  <c r="N174" i="11"/>
  <c r="O174" i="11"/>
  <c r="P174" i="11"/>
  <c r="Q174" i="11"/>
  <c r="R174" i="11"/>
  <c r="S174" i="11"/>
  <c r="T174" i="11"/>
  <c r="U174" i="11"/>
  <c r="V174" i="11"/>
  <c r="W174" i="11"/>
  <c r="X174" i="11"/>
  <c r="Y174" i="11"/>
  <c r="Z174" i="11"/>
  <c r="AA174" i="11"/>
  <c r="AB174" i="11"/>
  <c r="AC174" i="11"/>
  <c r="AD174" i="11"/>
  <c r="AE174" i="11"/>
  <c r="AF174" i="11"/>
  <c r="AG174" i="11"/>
  <c r="AH174" i="11"/>
  <c r="AI174" i="11"/>
  <c r="AJ174" i="11"/>
  <c r="C175" i="11"/>
  <c r="D175" i="11"/>
  <c r="E175" i="11"/>
  <c r="F175" i="11"/>
  <c r="G175" i="11"/>
  <c r="H175" i="11"/>
  <c r="I175" i="11"/>
  <c r="J175" i="11"/>
  <c r="K175" i="11"/>
  <c r="L175" i="11"/>
  <c r="M175" i="11"/>
  <c r="N175" i="11"/>
  <c r="O175" i="11"/>
  <c r="P175" i="11"/>
  <c r="Q175" i="11"/>
  <c r="R175" i="11"/>
  <c r="S175" i="11"/>
  <c r="T175" i="11"/>
  <c r="U175" i="11"/>
  <c r="V175" i="11"/>
  <c r="W175" i="11"/>
  <c r="X175" i="11"/>
  <c r="Y175" i="11"/>
  <c r="Z175" i="11"/>
  <c r="AA175" i="11"/>
  <c r="AB175" i="11"/>
  <c r="AC175" i="11"/>
  <c r="AD175" i="11"/>
  <c r="AE175" i="11"/>
  <c r="AF175" i="11"/>
  <c r="AG175" i="11"/>
  <c r="AH175" i="11"/>
  <c r="AI175" i="11"/>
  <c r="AJ175" i="11"/>
  <c r="C176" i="11"/>
  <c r="D176" i="11"/>
  <c r="E176" i="11"/>
  <c r="F176" i="11"/>
  <c r="G176" i="11"/>
  <c r="H176" i="11"/>
  <c r="I176" i="11"/>
  <c r="J176" i="11"/>
  <c r="K176" i="11"/>
  <c r="L176" i="11"/>
  <c r="M176" i="11"/>
  <c r="N176" i="11"/>
  <c r="O176" i="11"/>
  <c r="P176" i="11"/>
  <c r="Q176" i="11"/>
  <c r="R176" i="11"/>
  <c r="S176" i="11"/>
  <c r="T176" i="11"/>
  <c r="U176" i="11"/>
  <c r="V176" i="11"/>
  <c r="W176" i="11"/>
  <c r="X176" i="11"/>
  <c r="Y176" i="11"/>
  <c r="Z176" i="11"/>
  <c r="AA176" i="11"/>
  <c r="AB176" i="11"/>
  <c r="AC176" i="11"/>
  <c r="AD176" i="11"/>
  <c r="AE176" i="11"/>
  <c r="AF176" i="11"/>
  <c r="AG176" i="11"/>
  <c r="AH176" i="11"/>
  <c r="AI176" i="11"/>
  <c r="AJ176" i="11"/>
  <c r="C177" i="11"/>
  <c r="D177" i="11"/>
  <c r="E177" i="11"/>
  <c r="F177" i="11"/>
  <c r="G177" i="11"/>
  <c r="H177" i="11"/>
  <c r="I177" i="11"/>
  <c r="J177" i="11"/>
  <c r="K177" i="11"/>
  <c r="L177" i="11"/>
  <c r="M177" i="11"/>
  <c r="N177" i="11"/>
  <c r="O177" i="11"/>
  <c r="P177" i="11"/>
  <c r="Q177" i="11"/>
  <c r="R177" i="11"/>
  <c r="S177" i="11"/>
  <c r="T177" i="11"/>
  <c r="U177" i="11"/>
  <c r="V177" i="11"/>
  <c r="W177" i="11"/>
  <c r="X177" i="11"/>
  <c r="Y177" i="11"/>
  <c r="Z177" i="11"/>
  <c r="AA177" i="11"/>
  <c r="AB177" i="11"/>
  <c r="AC177" i="11"/>
  <c r="AD177" i="11"/>
  <c r="AE177" i="11"/>
  <c r="AF177" i="11"/>
  <c r="AG177" i="11"/>
  <c r="AH177" i="11"/>
  <c r="AI177" i="11"/>
  <c r="AJ177" i="11"/>
  <c r="C178" i="11"/>
  <c r="D178" i="11"/>
  <c r="E178" i="11"/>
  <c r="F178" i="11"/>
  <c r="G178" i="11"/>
  <c r="H178" i="11"/>
  <c r="I178" i="11"/>
  <c r="J178" i="11"/>
  <c r="K178" i="11"/>
  <c r="L178" i="11"/>
  <c r="M178" i="11"/>
  <c r="N178" i="11"/>
  <c r="O178" i="11"/>
  <c r="P178" i="11"/>
  <c r="Q178" i="11"/>
  <c r="R178" i="11"/>
  <c r="S178" i="11"/>
  <c r="T178" i="11"/>
  <c r="U178" i="11"/>
  <c r="V178" i="11"/>
  <c r="W178" i="11"/>
  <c r="X178" i="11"/>
  <c r="Y178" i="11"/>
  <c r="Z178" i="11"/>
  <c r="AA178" i="11"/>
  <c r="AB178" i="11"/>
  <c r="AC178" i="11"/>
  <c r="AD178" i="11"/>
  <c r="AE178" i="11"/>
  <c r="AF178" i="11"/>
  <c r="AG178" i="11"/>
  <c r="AH178" i="11"/>
  <c r="AI178" i="11"/>
  <c r="AJ178" i="11"/>
  <c r="C179" i="11"/>
  <c r="D179" i="11"/>
  <c r="E179" i="11"/>
  <c r="F179" i="11"/>
  <c r="G179" i="11"/>
  <c r="H179" i="11"/>
  <c r="I179" i="11"/>
  <c r="J179" i="11"/>
  <c r="K179" i="11"/>
  <c r="L179" i="11"/>
  <c r="M179" i="11"/>
  <c r="N179" i="11"/>
  <c r="O179" i="11"/>
  <c r="P179" i="11"/>
  <c r="Q179" i="11"/>
  <c r="R179" i="11"/>
  <c r="S179" i="11"/>
  <c r="T179" i="11"/>
  <c r="U179" i="11"/>
  <c r="V179" i="11"/>
  <c r="W179" i="11"/>
  <c r="X179" i="11"/>
  <c r="Y179" i="11"/>
  <c r="Z179" i="11"/>
  <c r="AA179" i="11"/>
  <c r="AB179" i="11"/>
  <c r="AC179" i="11"/>
  <c r="AD179" i="11"/>
  <c r="AE179" i="11"/>
  <c r="AF179" i="11"/>
  <c r="AG179" i="11"/>
  <c r="AH179" i="11"/>
  <c r="AI179" i="11"/>
  <c r="AJ179" i="11"/>
  <c r="C180" i="11"/>
  <c r="D180" i="11"/>
  <c r="E180" i="11"/>
  <c r="F180" i="11"/>
  <c r="G180" i="11"/>
  <c r="H180" i="11"/>
  <c r="I180" i="11"/>
  <c r="J180" i="11"/>
  <c r="K180" i="11"/>
  <c r="L180" i="11"/>
  <c r="M180" i="11"/>
  <c r="N180" i="11"/>
  <c r="O180" i="11"/>
  <c r="P180" i="11"/>
  <c r="Q180" i="11"/>
  <c r="R180" i="11"/>
  <c r="S180" i="11"/>
  <c r="T180" i="11"/>
  <c r="U180" i="11"/>
  <c r="V180" i="11"/>
  <c r="W180" i="11"/>
  <c r="X180" i="11"/>
  <c r="Y180" i="11"/>
  <c r="Z180" i="11"/>
  <c r="AA180" i="11"/>
  <c r="AB180" i="11"/>
  <c r="AC180" i="11"/>
  <c r="AD180" i="11"/>
  <c r="AE180" i="11"/>
  <c r="AF180" i="11"/>
  <c r="AG180" i="11"/>
  <c r="AH180" i="11"/>
  <c r="AI180" i="11"/>
  <c r="AJ180" i="11"/>
  <c r="C181" i="11"/>
  <c r="D181" i="11"/>
  <c r="E181" i="11"/>
  <c r="F181" i="11"/>
  <c r="G181" i="11"/>
  <c r="H181" i="11"/>
  <c r="I181" i="11"/>
  <c r="J181" i="11"/>
  <c r="K181" i="11"/>
  <c r="L181" i="11"/>
  <c r="M181" i="11"/>
  <c r="N181" i="11"/>
  <c r="O181" i="11"/>
  <c r="P181" i="11"/>
  <c r="Q181" i="11"/>
  <c r="R181" i="11"/>
  <c r="S181" i="11"/>
  <c r="T181" i="11"/>
  <c r="U181" i="11"/>
  <c r="V181" i="11"/>
  <c r="W181" i="11"/>
  <c r="X181" i="11"/>
  <c r="Y181" i="11"/>
  <c r="Z181" i="11"/>
  <c r="AA181" i="11"/>
  <c r="AB181" i="11"/>
  <c r="AC181" i="11"/>
  <c r="AD181" i="11"/>
  <c r="AE181" i="11"/>
  <c r="AF181" i="11"/>
  <c r="AG181" i="11"/>
  <c r="AH181" i="11"/>
  <c r="AI181" i="11"/>
  <c r="AJ181" i="11"/>
  <c r="C182" i="11"/>
  <c r="D182" i="11"/>
  <c r="E182" i="11"/>
  <c r="F182" i="11"/>
  <c r="G182" i="11"/>
  <c r="H182" i="11"/>
  <c r="I182" i="11"/>
  <c r="J182" i="11"/>
  <c r="K182" i="11"/>
  <c r="L182" i="11"/>
  <c r="M182" i="11"/>
  <c r="N182" i="11"/>
  <c r="O182" i="11"/>
  <c r="P182" i="11"/>
  <c r="Q182" i="11"/>
  <c r="R182" i="11"/>
  <c r="S182" i="11"/>
  <c r="T182" i="11"/>
  <c r="U182" i="11"/>
  <c r="V182" i="11"/>
  <c r="W182" i="11"/>
  <c r="X182" i="11"/>
  <c r="Y182" i="11"/>
  <c r="Z182" i="11"/>
  <c r="AA182" i="11"/>
  <c r="AB182" i="11"/>
  <c r="AC182" i="11"/>
  <c r="AD182" i="11"/>
  <c r="AE182" i="11"/>
  <c r="AF182" i="11"/>
  <c r="AG182" i="11"/>
  <c r="AH182" i="11"/>
  <c r="AI182" i="11"/>
  <c r="AJ182" i="11"/>
  <c r="C183" i="11"/>
  <c r="D183" i="11"/>
  <c r="E183" i="11"/>
  <c r="F183" i="11"/>
  <c r="G183" i="11"/>
  <c r="H183" i="11"/>
  <c r="I183" i="11"/>
  <c r="J183" i="11"/>
  <c r="K183" i="11"/>
  <c r="L183" i="11"/>
  <c r="M183" i="11"/>
  <c r="N183" i="11"/>
  <c r="O183" i="11"/>
  <c r="P183" i="11"/>
  <c r="Q183" i="11"/>
  <c r="R183" i="11"/>
  <c r="S183" i="11"/>
  <c r="T183" i="11"/>
  <c r="U183" i="11"/>
  <c r="V183" i="11"/>
  <c r="W183" i="11"/>
  <c r="X183" i="11"/>
  <c r="Y183" i="11"/>
  <c r="Z183" i="11"/>
  <c r="AA183" i="11"/>
  <c r="AB183" i="11"/>
  <c r="AC183" i="11"/>
  <c r="AD183" i="11"/>
  <c r="AE183" i="11"/>
  <c r="AF183" i="11"/>
  <c r="AG183" i="11"/>
  <c r="AH183" i="11"/>
  <c r="AI183" i="11"/>
  <c r="AJ183" i="11"/>
  <c r="C184" i="11"/>
  <c r="D184" i="11"/>
  <c r="E184" i="11"/>
  <c r="F184" i="11"/>
  <c r="G184" i="11"/>
  <c r="H184" i="11"/>
  <c r="I184" i="11"/>
  <c r="J184" i="11"/>
  <c r="K184" i="11"/>
  <c r="L184" i="11"/>
  <c r="M184" i="11"/>
  <c r="N184" i="11"/>
  <c r="O184" i="11"/>
  <c r="P184" i="11"/>
  <c r="Q184" i="11"/>
  <c r="R184" i="11"/>
  <c r="S184" i="11"/>
  <c r="T184" i="11"/>
  <c r="U184" i="11"/>
  <c r="V184" i="11"/>
  <c r="W184" i="11"/>
  <c r="X184" i="11"/>
  <c r="Y184" i="11"/>
  <c r="Z184" i="11"/>
  <c r="AA184" i="11"/>
  <c r="AB184" i="11"/>
  <c r="AC184" i="11"/>
  <c r="AD184" i="11"/>
  <c r="AE184" i="11"/>
  <c r="AF184" i="11"/>
  <c r="AG184" i="11"/>
  <c r="AH184" i="11"/>
  <c r="AI184" i="11"/>
  <c r="AJ184" i="11"/>
  <c r="C185" i="11"/>
  <c r="D185" i="11"/>
  <c r="E185" i="11"/>
  <c r="F185" i="11"/>
  <c r="G185" i="11"/>
  <c r="H185" i="11"/>
  <c r="I185" i="11"/>
  <c r="J185" i="11"/>
  <c r="K185" i="11"/>
  <c r="L185" i="11"/>
  <c r="M185" i="11"/>
  <c r="N185" i="11"/>
  <c r="O185" i="11"/>
  <c r="P185" i="11"/>
  <c r="Q185" i="11"/>
  <c r="R185" i="11"/>
  <c r="S185" i="11"/>
  <c r="T185" i="11"/>
  <c r="U185" i="11"/>
  <c r="V185" i="11"/>
  <c r="W185" i="11"/>
  <c r="X185" i="11"/>
  <c r="Y185" i="11"/>
  <c r="Z185" i="11"/>
  <c r="AA185" i="11"/>
  <c r="AB185" i="11"/>
  <c r="AC185" i="11"/>
  <c r="AD185" i="11"/>
  <c r="AE185" i="11"/>
  <c r="AF185" i="11"/>
  <c r="AG185" i="11"/>
  <c r="AH185" i="11"/>
  <c r="AI185" i="11"/>
  <c r="AJ185" i="11"/>
  <c r="C186" i="11"/>
  <c r="D186" i="11"/>
  <c r="E186" i="11"/>
  <c r="F186" i="11"/>
  <c r="G186" i="11"/>
  <c r="H186" i="11"/>
  <c r="I186" i="11"/>
  <c r="J186" i="11"/>
  <c r="K186" i="11"/>
  <c r="L186" i="11"/>
  <c r="M186" i="11"/>
  <c r="N186" i="11"/>
  <c r="O186" i="11"/>
  <c r="P186" i="11"/>
  <c r="Q186" i="11"/>
  <c r="R186" i="11"/>
  <c r="S186" i="11"/>
  <c r="T186" i="11"/>
  <c r="U186" i="11"/>
  <c r="V186" i="11"/>
  <c r="W186" i="11"/>
  <c r="X186" i="11"/>
  <c r="Y186" i="11"/>
  <c r="Z186" i="11"/>
  <c r="AA186" i="11"/>
  <c r="AB186" i="11"/>
  <c r="AC186" i="11"/>
  <c r="AD186" i="11"/>
  <c r="AE186" i="11"/>
  <c r="AF186" i="11"/>
  <c r="AG186" i="11"/>
  <c r="AH186" i="11"/>
  <c r="AI186" i="11"/>
  <c r="AJ186" i="11"/>
  <c r="C187" i="11"/>
  <c r="D187" i="11"/>
  <c r="E187" i="11"/>
  <c r="F187" i="11"/>
  <c r="G187" i="11"/>
  <c r="H187" i="11"/>
  <c r="I187" i="11"/>
  <c r="J187" i="11"/>
  <c r="K187" i="11"/>
  <c r="L187" i="11"/>
  <c r="M187" i="11"/>
  <c r="N187" i="11"/>
  <c r="O187" i="11"/>
  <c r="P187" i="11"/>
  <c r="Q187" i="11"/>
  <c r="R187" i="11"/>
  <c r="S187" i="11"/>
  <c r="T187" i="11"/>
  <c r="U187" i="11"/>
  <c r="V187" i="11"/>
  <c r="W187" i="11"/>
  <c r="X187" i="11"/>
  <c r="Y187" i="11"/>
  <c r="Z187" i="11"/>
  <c r="AA187" i="11"/>
  <c r="AB187" i="11"/>
  <c r="AC187" i="11"/>
  <c r="AD187" i="11"/>
  <c r="AE187" i="11"/>
  <c r="AF187" i="11"/>
  <c r="AG187" i="11"/>
  <c r="AH187" i="11"/>
  <c r="AI187" i="11"/>
  <c r="AJ187" i="11"/>
  <c r="C188" i="11"/>
  <c r="D188" i="11"/>
  <c r="E188" i="11"/>
  <c r="F188" i="11"/>
  <c r="G188" i="11"/>
  <c r="H188" i="11"/>
  <c r="I188" i="11"/>
  <c r="J188" i="11"/>
  <c r="K188" i="11"/>
  <c r="L188" i="11"/>
  <c r="M188" i="11"/>
  <c r="N188" i="11"/>
  <c r="O188" i="11"/>
  <c r="P188" i="11"/>
  <c r="Q188" i="11"/>
  <c r="R188" i="11"/>
  <c r="S188" i="11"/>
  <c r="T188" i="11"/>
  <c r="U188" i="11"/>
  <c r="V188" i="11"/>
  <c r="W188" i="11"/>
  <c r="X188" i="11"/>
  <c r="Y188" i="11"/>
  <c r="Z188" i="11"/>
  <c r="AA188" i="11"/>
  <c r="AB188" i="11"/>
  <c r="AC188" i="11"/>
  <c r="AD188" i="11"/>
  <c r="AE188" i="11"/>
  <c r="AF188" i="11"/>
  <c r="AG188" i="11"/>
  <c r="AH188" i="11"/>
  <c r="AI188" i="11"/>
  <c r="AJ188" i="11"/>
  <c r="C189" i="11"/>
  <c r="D189" i="11"/>
  <c r="E189" i="11"/>
  <c r="F189" i="11"/>
  <c r="G189" i="11"/>
  <c r="H189" i="11"/>
  <c r="I189" i="11"/>
  <c r="J189" i="11"/>
  <c r="K189" i="11"/>
  <c r="L189" i="11"/>
  <c r="M189" i="11"/>
  <c r="N189" i="11"/>
  <c r="O189" i="11"/>
  <c r="P189" i="11"/>
  <c r="Q189" i="11"/>
  <c r="R189" i="11"/>
  <c r="S189" i="11"/>
  <c r="T189" i="11"/>
  <c r="U189" i="11"/>
  <c r="V189" i="11"/>
  <c r="W189" i="11"/>
  <c r="X189" i="11"/>
  <c r="Y189" i="11"/>
  <c r="Z189" i="11"/>
  <c r="AA189" i="11"/>
  <c r="AB189" i="11"/>
  <c r="AC189" i="11"/>
  <c r="AD189" i="11"/>
  <c r="AE189" i="11"/>
  <c r="AF189" i="11"/>
  <c r="AG189" i="11"/>
  <c r="AH189" i="11"/>
  <c r="AI189" i="11"/>
  <c r="AJ189" i="11"/>
  <c r="C190" i="11"/>
  <c r="D190" i="11"/>
  <c r="E190" i="11"/>
  <c r="F190" i="11"/>
  <c r="G190" i="11"/>
  <c r="H190" i="11"/>
  <c r="I190" i="11"/>
  <c r="J190" i="11"/>
  <c r="K190" i="11"/>
  <c r="L190" i="11"/>
  <c r="M190" i="11"/>
  <c r="N190" i="11"/>
  <c r="O190" i="11"/>
  <c r="P190" i="11"/>
  <c r="Q190" i="11"/>
  <c r="R190" i="11"/>
  <c r="S190" i="11"/>
  <c r="T190" i="11"/>
  <c r="U190" i="11"/>
  <c r="V190" i="11"/>
  <c r="W190" i="11"/>
  <c r="X190" i="11"/>
  <c r="Y190" i="11"/>
  <c r="Z190" i="11"/>
  <c r="AA190" i="11"/>
  <c r="AB190" i="11"/>
  <c r="AC190" i="11"/>
  <c r="AD190" i="11"/>
  <c r="AE190" i="11"/>
  <c r="AF190" i="11"/>
  <c r="AG190" i="11"/>
  <c r="AH190" i="11"/>
  <c r="AI190" i="11"/>
  <c r="AJ190" i="11"/>
  <c r="C191" i="11"/>
  <c r="D191" i="11"/>
  <c r="E191" i="11"/>
  <c r="F191" i="11"/>
  <c r="G191" i="11"/>
  <c r="H191" i="11"/>
  <c r="I191" i="11"/>
  <c r="J191" i="11"/>
  <c r="K191" i="11"/>
  <c r="L191" i="11"/>
  <c r="M191" i="11"/>
  <c r="N191" i="11"/>
  <c r="O191" i="11"/>
  <c r="P191" i="11"/>
  <c r="Q191" i="11"/>
  <c r="R191" i="11"/>
  <c r="S191" i="11"/>
  <c r="T191" i="11"/>
  <c r="U191" i="11"/>
  <c r="V191" i="11"/>
  <c r="W191" i="11"/>
  <c r="X191" i="11"/>
  <c r="Y191" i="11"/>
  <c r="Z191" i="11"/>
  <c r="AA191" i="11"/>
  <c r="AB191" i="11"/>
  <c r="AC191" i="11"/>
  <c r="AD191" i="11"/>
  <c r="AE191" i="11"/>
  <c r="AF191" i="11"/>
  <c r="AG191" i="11"/>
  <c r="AH191" i="11"/>
  <c r="AI191" i="11"/>
  <c r="AJ191" i="11"/>
  <c r="C192" i="11"/>
  <c r="D192" i="11"/>
  <c r="E192" i="11"/>
  <c r="F192" i="11"/>
  <c r="G192" i="11"/>
  <c r="H192" i="11"/>
  <c r="I192" i="11"/>
  <c r="J192" i="11"/>
  <c r="K192" i="11"/>
  <c r="L192" i="11"/>
  <c r="M192" i="11"/>
  <c r="N192" i="11"/>
  <c r="O192" i="11"/>
  <c r="P192" i="11"/>
  <c r="Q192" i="11"/>
  <c r="R192" i="11"/>
  <c r="S192" i="11"/>
  <c r="T192" i="11"/>
  <c r="U192" i="11"/>
  <c r="V192" i="11"/>
  <c r="W192" i="11"/>
  <c r="X192" i="11"/>
  <c r="Y192" i="11"/>
  <c r="Z192" i="11"/>
  <c r="AA192" i="11"/>
  <c r="AB192" i="11"/>
  <c r="AC192" i="11"/>
  <c r="AD192" i="11"/>
  <c r="AE192" i="11"/>
  <c r="AF192" i="11"/>
  <c r="AG192" i="11"/>
  <c r="AH192" i="11"/>
  <c r="AI192" i="11"/>
  <c r="AJ192" i="11"/>
  <c r="C193" i="11"/>
  <c r="D193" i="11"/>
  <c r="E193" i="11"/>
  <c r="F193" i="11"/>
  <c r="G193" i="11"/>
  <c r="H193" i="11"/>
  <c r="I193" i="11"/>
  <c r="J193" i="11"/>
  <c r="K193" i="11"/>
  <c r="L193" i="11"/>
  <c r="M193" i="11"/>
  <c r="N193" i="11"/>
  <c r="O193" i="11"/>
  <c r="P193" i="11"/>
  <c r="Q193" i="11"/>
  <c r="R193" i="11"/>
  <c r="S193" i="11"/>
  <c r="T193" i="11"/>
  <c r="U193" i="11"/>
  <c r="V193" i="11"/>
  <c r="W193" i="11"/>
  <c r="X193" i="11"/>
  <c r="Y193" i="11"/>
  <c r="Z193" i="11"/>
  <c r="AA193" i="11"/>
  <c r="AB193" i="11"/>
  <c r="AC193" i="11"/>
  <c r="AD193" i="11"/>
  <c r="AE193" i="11"/>
  <c r="AF193" i="11"/>
  <c r="AG193" i="11"/>
  <c r="AH193" i="11"/>
  <c r="AI193" i="11"/>
  <c r="AJ193" i="11"/>
  <c r="C194" i="11"/>
  <c r="D194" i="11"/>
  <c r="E194" i="11"/>
  <c r="F194" i="11"/>
  <c r="G194" i="11"/>
  <c r="H194" i="11"/>
  <c r="I194" i="11"/>
  <c r="J194" i="11"/>
  <c r="K194" i="11"/>
  <c r="L194" i="11"/>
  <c r="M194" i="11"/>
  <c r="N194" i="11"/>
  <c r="O194" i="11"/>
  <c r="P194" i="11"/>
  <c r="Q194" i="11"/>
  <c r="R194" i="11"/>
  <c r="S194" i="11"/>
  <c r="T194" i="11"/>
  <c r="U194" i="11"/>
  <c r="V194" i="11"/>
  <c r="W194" i="11"/>
  <c r="X194" i="11"/>
  <c r="Y194" i="11"/>
  <c r="Z194" i="11"/>
  <c r="AA194" i="11"/>
  <c r="AB194" i="11"/>
  <c r="AC194" i="11"/>
  <c r="AD194" i="11"/>
  <c r="AE194" i="11"/>
  <c r="AF194" i="11"/>
  <c r="AG194" i="11"/>
  <c r="AH194" i="11"/>
  <c r="AI194" i="11"/>
  <c r="AJ194" i="11"/>
  <c r="C195" i="11"/>
  <c r="D195" i="11"/>
  <c r="E195" i="11"/>
  <c r="F195" i="11"/>
  <c r="G195" i="11"/>
  <c r="H195" i="11"/>
  <c r="I195" i="11"/>
  <c r="J195" i="11"/>
  <c r="K195" i="11"/>
  <c r="L195" i="11"/>
  <c r="M195" i="11"/>
  <c r="N195" i="11"/>
  <c r="O195" i="11"/>
  <c r="P195" i="11"/>
  <c r="Q195" i="11"/>
  <c r="R195" i="11"/>
  <c r="S195" i="11"/>
  <c r="T195" i="11"/>
  <c r="U195" i="11"/>
  <c r="V195" i="11"/>
  <c r="W195" i="11"/>
  <c r="X195" i="11"/>
  <c r="Y195" i="11"/>
  <c r="Z195" i="11"/>
  <c r="AA195" i="11"/>
  <c r="AB195" i="11"/>
  <c r="AC195" i="11"/>
  <c r="AD195" i="11"/>
  <c r="AE195" i="11"/>
  <c r="AF195" i="11"/>
  <c r="AG195" i="11"/>
  <c r="AH195" i="11"/>
  <c r="AI195" i="11"/>
  <c r="AJ195" i="11"/>
  <c r="C196" i="11"/>
  <c r="D196" i="11"/>
  <c r="E196" i="11"/>
  <c r="F196" i="11"/>
  <c r="G196" i="11"/>
  <c r="H196" i="11"/>
  <c r="I196" i="11"/>
  <c r="J196" i="11"/>
  <c r="K196" i="11"/>
  <c r="L196" i="11"/>
  <c r="M196" i="11"/>
  <c r="N196" i="11"/>
  <c r="O196" i="11"/>
  <c r="P196" i="11"/>
  <c r="Q196" i="11"/>
  <c r="R196" i="11"/>
  <c r="S196" i="11"/>
  <c r="T196" i="11"/>
  <c r="U196" i="11"/>
  <c r="V196" i="11"/>
  <c r="W196" i="11"/>
  <c r="X196" i="11"/>
  <c r="Y196" i="11"/>
  <c r="Z196" i="11"/>
  <c r="AA196" i="11"/>
  <c r="AB196" i="11"/>
  <c r="AC196" i="11"/>
  <c r="AD196" i="11"/>
  <c r="AE196" i="11"/>
  <c r="AF196" i="11"/>
  <c r="AG196" i="11"/>
  <c r="AH196" i="11"/>
  <c r="AI196" i="11"/>
  <c r="AJ196" i="11"/>
  <c r="C197" i="11"/>
  <c r="D197" i="11"/>
  <c r="E197" i="11"/>
  <c r="F197" i="11"/>
  <c r="G197" i="11"/>
  <c r="H197" i="11"/>
  <c r="I197" i="11"/>
  <c r="J197" i="11"/>
  <c r="K197" i="11"/>
  <c r="L197" i="11"/>
  <c r="M197" i="11"/>
  <c r="N197" i="11"/>
  <c r="O197" i="11"/>
  <c r="P197" i="11"/>
  <c r="Q197" i="11"/>
  <c r="R197" i="11"/>
  <c r="S197" i="11"/>
  <c r="T197" i="11"/>
  <c r="U197" i="11"/>
  <c r="V197" i="11"/>
  <c r="W197" i="11"/>
  <c r="X197" i="11"/>
  <c r="Y197" i="11"/>
  <c r="Z197" i="11"/>
  <c r="AA197" i="11"/>
  <c r="AB197" i="11"/>
  <c r="AC197" i="11"/>
  <c r="AD197" i="11"/>
  <c r="AE197" i="11"/>
  <c r="AF197" i="11"/>
  <c r="AG197" i="11"/>
  <c r="AH197" i="11"/>
  <c r="AI197" i="11"/>
  <c r="AJ197" i="11"/>
  <c r="C198" i="11"/>
  <c r="D198" i="11"/>
  <c r="E198" i="11"/>
  <c r="F198" i="11"/>
  <c r="G198" i="11"/>
  <c r="H198" i="11"/>
  <c r="I198" i="11"/>
  <c r="J198" i="11"/>
  <c r="K198" i="11"/>
  <c r="L198" i="11"/>
  <c r="M198" i="11"/>
  <c r="N198" i="11"/>
  <c r="O198" i="11"/>
  <c r="P198" i="11"/>
  <c r="Q198" i="11"/>
  <c r="R198" i="11"/>
  <c r="S198" i="11"/>
  <c r="T198" i="11"/>
  <c r="U198" i="11"/>
  <c r="V198" i="11"/>
  <c r="W198" i="11"/>
  <c r="X198" i="11"/>
  <c r="Y198" i="11"/>
  <c r="Z198" i="11"/>
  <c r="AA198" i="11"/>
  <c r="AB198" i="11"/>
  <c r="AC198" i="11"/>
  <c r="AD198" i="11"/>
  <c r="AE198" i="11"/>
  <c r="AF198" i="11"/>
  <c r="AG198" i="11"/>
  <c r="AH198" i="11"/>
  <c r="AI198" i="11"/>
  <c r="AJ198" i="11"/>
  <c r="C199" i="11"/>
  <c r="D199" i="11"/>
  <c r="E199" i="11"/>
  <c r="F199" i="11"/>
  <c r="G199" i="11"/>
  <c r="H199" i="11"/>
  <c r="I199" i="11"/>
  <c r="J199" i="11"/>
  <c r="K199" i="11"/>
  <c r="L199" i="11"/>
  <c r="M199" i="11"/>
  <c r="N199" i="11"/>
  <c r="O199" i="11"/>
  <c r="P199" i="11"/>
  <c r="Q199" i="11"/>
  <c r="R199" i="11"/>
  <c r="S199" i="11"/>
  <c r="T199" i="11"/>
  <c r="U199" i="11"/>
  <c r="V199" i="11"/>
  <c r="W199" i="11"/>
  <c r="X199" i="11"/>
  <c r="Y199" i="11"/>
  <c r="Z199" i="11"/>
  <c r="AA199" i="11"/>
  <c r="AB199" i="11"/>
  <c r="AC199" i="11"/>
  <c r="AD199" i="11"/>
  <c r="AE199" i="11"/>
  <c r="AF199" i="11"/>
  <c r="AG199" i="11"/>
  <c r="AH199" i="11"/>
  <c r="AI199" i="11"/>
  <c r="AJ199" i="11"/>
  <c r="C200" i="11"/>
  <c r="D200" i="11"/>
  <c r="E200" i="11"/>
  <c r="F200" i="11"/>
  <c r="G200" i="11"/>
  <c r="H200" i="11"/>
  <c r="I200" i="11"/>
  <c r="J200" i="11"/>
  <c r="K200" i="11"/>
  <c r="L200" i="11"/>
  <c r="M200" i="11"/>
  <c r="N200" i="11"/>
  <c r="O200" i="11"/>
  <c r="P200" i="11"/>
  <c r="Q200" i="11"/>
  <c r="R200" i="11"/>
  <c r="S200" i="11"/>
  <c r="T200" i="11"/>
  <c r="U200" i="11"/>
  <c r="V200" i="11"/>
  <c r="W200" i="11"/>
  <c r="X200" i="11"/>
  <c r="Y200" i="11"/>
  <c r="Z200" i="11"/>
  <c r="AA200" i="11"/>
  <c r="AB200" i="11"/>
  <c r="AC200" i="11"/>
  <c r="AD200" i="11"/>
  <c r="AE200" i="11"/>
  <c r="AF200" i="11"/>
  <c r="AG200" i="11"/>
  <c r="AH200" i="11"/>
  <c r="AI200" i="11"/>
  <c r="AJ200" i="11"/>
  <c r="D7" i="11"/>
  <c r="E7" i="11"/>
  <c r="F7" i="11"/>
  <c r="G7" i="11"/>
  <c r="H7" i="11"/>
  <c r="I7" i="11"/>
  <c r="K7" i="11"/>
  <c r="L7" i="11"/>
  <c r="M7" i="11"/>
  <c r="N7" i="11"/>
  <c r="O7" i="11"/>
  <c r="P7" i="11"/>
  <c r="Q7" i="11"/>
  <c r="S7" i="11"/>
  <c r="T7" i="11"/>
  <c r="U7" i="11"/>
  <c r="V7" i="11"/>
  <c r="W7" i="11"/>
  <c r="X7" i="11"/>
  <c r="Y7" i="11"/>
  <c r="Z7" i="11"/>
  <c r="AA7" i="11"/>
  <c r="AC7" i="11"/>
  <c r="AD7" i="11"/>
  <c r="AE7" i="11"/>
  <c r="AF7" i="11"/>
  <c r="AG7" i="11"/>
  <c r="AD267" i="11"/>
  <c r="M38" i="41" l="1"/>
  <c r="AJ38" i="41"/>
  <c r="B17" i="57"/>
  <c r="A16" i="57"/>
  <c r="O2" i="57"/>
  <c r="B120" i="57"/>
  <c r="J3" i="57"/>
  <c r="B7" i="15"/>
  <c r="B7" i="13"/>
  <c r="AJ37" i="41" l="1"/>
  <c r="AC37" i="41"/>
  <c r="R37" i="41"/>
  <c r="AI37" i="41"/>
  <c r="AE37" i="41"/>
  <c r="AA37" i="41"/>
  <c r="AG37" i="41"/>
  <c r="W37" i="41"/>
  <c r="K37" i="41"/>
  <c r="AM37" i="41"/>
  <c r="AK37" i="41"/>
  <c r="M37" i="41"/>
  <c r="S37" i="41"/>
  <c r="Y37" i="41"/>
  <c r="O37" i="41"/>
  <c r="Q37" i="41"/>
  <c r="U37" i="41"/>
  <c r="AD37" i="41"/>
  <c r="T37" i="41"/>
  <c r="AH37" i="41"/>
  <c r="X37" i="41"/>
  <c r="V37" i="41"/>
  <c r="AL37" i="41"/>
  <c r="AB37" i="41"/>
  <c r="AF37" i="41"/>
  <c r="L37" i="41"/>
  <c r="Z37" i="41"/>
  <c r="P37" i="41"/>
  <c r="N37" i="41"/>
  <c r="B18" i="57"/>
  <c r="A17" i="57"/>
  <c r="P2" i="57"/>
  <c r="P3" i="57"/>
  <c r="B121" i="57"/>
  <c r="K3" i="57"/>
  <c r="B8" i="15"/>
  <c r="B8" i="13"/>
  <c r="B19" i="57" l="1"/>
  <c r="A18" i="57"/>
  <c r="Q2" i="57"/>
  <c r="Q3" i="57"/>
  <c r="B122" i="57"/>
  <c r="L3" i="57"/>
  <c r="B9" i="15"/>
  <c r="B9" i="13"/>
  <c r="B20" i="57" l="1"/>
  <c r="A19" i="57"/>
  <c r="R2" i="57"/>
  <c r="R3" i="57"/>
  <c r="B123" i="57"/>
  <c r="M3" i="57"/>
  <c r="B10" i="15"/>
  <c r="B10" i="13"/>
  <c r="B21" i="57" l="1"/>
  <c r="A20" i="57"/>
  <c r="S2" i="57"/>
  <c r="S3" i="57"/>
  <c r="B124" i="57"/>
  <c r="N3" i="57"/>
  <c r="B11" i="15"/>
  <c r="B11" i="13"/>
  <c r="B22" i="57" l="1"/>
  <c r="A21" i="57"/>
  <c r="T2" i="57"/>
  <c r="T3" i="57"/>
  <c r="B125" i="57"/>
  <c r="O3" i="57"/>
  <c r="B12" i="15"/>
  <c r="B12" i="13"/>
  <c r="B23" i="57" l="1"/>
  <c r="A22" i="57"/>
  <c r="U2" i="57"/>
  <c r="U3" i="57"/>
  <c r="B126" i="57"/>
  <c r="B13" i="15"/>
  <c r="B13" i="13"/>
  <c r="B24" i="57" l="1"/>
  <c r="A23" i="57"/>
  <c r="V2" i="57"/>
  <c r="V3" i="57"/>
  <c r="B127" i="57"/>
  <c r="B14" i="15"/>
  <c r="B14" i="13"/>
  <c r="B25" i="57" l="1"/>
  <c r="A24" i="57"/>
  <c r="W2" i="57"/>
  <c r="W3" i="57"/>
  <c r="B128" i="57"/>
  <c r="B15" i="15"/>
  <c r="B15" i="13"/>
  <c r="B26" i="57" l="1"/>
  <c r="A25" i="57"/>
  <c r="X2" i="57"/>
  <c r="X3" i="57"/>
  <c r="B129" i="57"/>
  <c r="B16" i="15"/>
  <c r="B16" i="13"/>
  <c r="B27" i="57" l="1"/>
  <c r="A26" i="57"/>
  <c r="Y2" i="57"/>
  <c r="Y3" i="57"/>
  <c r="B130" i="57"/>
  <c r="B17" i="15"/>
  <c r="B17" i="13"/>
  <c r="B28" i="57" l="1"/>
  <c r="A27" i="57"/>
  <c r="Z2" i="57"/>
  <c r="Z3" i="57"/>
  <c r="B131" i="57"/>
  <c r="B18" i="15"/>
  <c r="B18" i="13"/>
  <c r="B29" i="57" l="1"/>
  <c r="A28" i="57"/>
  <c r="AA2" i="57"/>
  <c r="AA3" i="57"/>
  <c r="B132" i="57"/>
  <c r="B133" i="57" s="1"/>
  <c r="B134" i="57" s="1"/>
  <c r="B135" i="57" s="1"/>
  <c r="B136" i="57" s="1"/>
  <c r="B137" i="57" s="1"/>
  <c r="B138" i="57" s="1"/>
  <c r="B139" i="57" s="1"/>
  <c r="B140" i="57" s="1"/>
  <c r="B141" i="57" s="1"/>
  <c r="B142" i="57" s="1"/>
  <c r="B143" i="57" s="1"/>
  <c r="B144" i="57" s="1"/>
  <c r="B145" i="57" s="1"/>
  <c r="B146" i="57" s="1"/>
  <c r="B147" i="57" s="1"/>
  <c r="B148" i="57" s="1"/>
  <c r="B149" i="57" s="1"/>
  <c r="B150" i="57" s="1"/>
  <c r="B151" i="57" s="1"/>
  <c r="B152" i="57" s="1"/>
  <c r="B153" i="57" s="1"/>
  <c r="B154" i="57" s="1"/>
  <c r="B155" i="57" s="1"/>
  <c r="B156" i="57" s="1"/>
  <c r="B157" i="57" s="1"/>
  <c r="B19" i="15"/>
  <c r="B19" i="13"/>
  <c r="B158" i="57" l="1"/>
  <c r="B30" i="57"/>
  <c r="A29" i="57"/>
  <c r="AB2" i="57"/>
  <c r="AB3" i="57"/>
  <c r="B20" i="15"/>
  <c r="B20" i="13"/>
  <c r="B159" i="57" l="1"/>
  <c r="B31" i="57"/>
  <c r="A30" i="57"/>
  <c r="AC2" i="57"/>
  <c r="AC3" i="57"/>
  <c r="B21" i="15"/>
  <c r="B21" i="13"/>
  <c r="B160" i="57" l="1"/>
  <c r="B32" i="57"/>
  <c r="A31" i="57"/>
  <c r="AD2" i="57"/>
  <c r="AD3" i="57"/>
  <c r="B22" i="15"/>
  <c r="B22" i="13"/>
  <c r="B161" i="57" l="1"/>
  <c r="B33" i="57"/>
  <c r="A32" i="57"/>
  <c r="AE2" i="57"/>
  <c r="AE3" i="57"/>
  <c r="B23" i="15"/>
  <c r="B23" i="13"/>
  <c r="B162" i="57" l="1"/>
  <c r="C157" i="57"/>
  <c r="K157" i="57"/>
  <c r="S157" i="57"/>
  <c r="AA157" i="57"/>
  <c r="D157" i="57"/>
  <c r="L157" i="57"/>
  <c r="T157" i="57"/>
  <c r="AB157" i="57"/>
  <c r="E157" i="57"/>
  <c r="M157" i="57"/>
  <c r="U157" i="57"/>
  <c r="AC157" i="57"/>
  <c r="F157" i="57"/>
  <c r="N157" i="57"/>
  <c r="V157" i="57"/>
  <c r="AD157" i="57"/>
  <c r="I157" i="57"/>
  <c r="J157" i="57"/>
  <c r="R157" i="57"/>
  <c r="Z157" i="57"/>
  <c r="G157" i="57"/>
  <c r="O157" i="57"/>
  <c r="W157" i="57"/>
  <c r="AE157" i="57"/>
  <c r="Q157" i="57"/>
  <c r="Y157" i="57"/>
  <c r="H157" i="57"/>
  <c r="P157" i="57"/>
  <c r="X157" i="57"/>
  <c r="B34" i="57"/>
  <c r="A33" i="57"/>
  <c r="AF2" i="57"/>
  <c r="AF3" i="57"/>
  <c r="B24" i="15"/>
  <c r="B24" i="13"/>
  <c r="B163" i="57" l="1"/>
  <c r="B35" i="57"/>
  <c r="A34" i="57"/>
  <c r="AG2" i="57"/>
  <c r="AG3" i="57"/>
  <c r="B25" i="15"/>
  <c r="B25" i="13"/>
  <c r="B164" i="57" l="1"/>
  <c r="B36" i="57"/>
  <c r="A35" i="57"/>
  <c r="AH2" i="57"/>
  <c r="AH3" i="57"/>
  <c r="B26" i="15"/>
  <c r="B26" i="13"/>
  <c r="B165" i="57" l="1"/>
  <c r="B37" i="57"/>
  <c r="A36" i="57"/>
  <c r="AI2" i="57"/>
  <c r="AI3" i="57"/>
  <c r="B27" i="15"/>
  <c r="B27" i="13"/>
  <c r="B166" i="57" l="1"/>
  <c r="B38" i="57"/>
  <c r="A37" i="57"/>
  <c r="AJ2" i="57"/>
  <c r="Y38" i="57" s="1"/>
  <c r="AJ3" i="57"/>
  <c r="Z140" i="57" s="1"/>
  <c r="T140" i="57"/>
  <c r="L140" i="57"/>
  <c r="B28" i="15"/>
  <c r="B28" i="13"/>
  <c r="S140" i="57" l="1"/>
  <c r="E140" i="57"/>
  <c r="AE140" i="57"/>
  <c r="AJ140" i="57"/>
  <c r="M140" i="57"/>
  <c r="P140" i="57"/>
  <c r="AF140" i="57"/>
  <c r="AA140" i="57"/>
  <c r="AB140" i="57"/>
  <c r="J140" i="57"/>
  <c r="F140" i="57"/>
  <c r="AI140" i="57"/>
  <c r="V140" i="57"/>
  <c r="R140" i="57"/>
  <c r="X140" i="57"/>
  <c r="U140" i="57"/>
  <c r="AC140" i="57"/>
  <c r="C140" i="57"/>
  <c r="K140" i="57"/>
  <c r="D140" i="57"/>
  <c r="G140" i="57"/>
  <c r="W38" i="57"/>
  <c r="B167" i="57"/>
  <c r="F38" i="57"/>
  <c r="AC38" i="57"/>
  <c r="U38" i="57"/>
  <c r="Q140" i="57"/>
  <c r="C109" i="57"/>
  <c r="AJ122" i="57"/>
  <c r="L38" i="57"/>
  <c r="D38" i="57"/>
  <c r="X38" i="57"/>
  <c r="AI38" i="57"/>
  <c r="P38" i="57"/>
  <c r="J38" i="57"/>
  <c r="O38" i="57"/>
  <c r="R38" i="57"/>
  <c r="N38" i="57"/>
  <c r="B39" i="57"/>
  <c r="A38" i="57"/>
  <c r="T38" i="57"/>
  <c r="Z38" i="57"/>
  <c r="AG38" i="57"/>
  <c r="H38" i="57"/>
  <c r="M38" i="57"/>
  <c r="AA38" i="57"/>
  <c r="G6" i="57"/>
  <c r="O6" i="57"/>
  <c r="W6" i="57"/>
  <c r="AE6" i="57"/>
  <c r="H6" i="57"/>
  <c r="P6" i="57"/>
  <c r="X6" i="57"/>
  <c r="AF6" i="57"/>
  <c r="AC6" i="57"/>
  <c r="I6" i="57"/>
  <c r="Q6" i="57"/>
  <c r="Y6" i="57"/>
  <c r="AG6" i="57"/>
  <c r="AC7" i="57"/>
  <c r="M6" i="57"/>
  <c r="E7" i="57"/>
  <c r="AJ6" i="57"/>
  <c r="J6" i="57"/>
  <c r="R6" i="57"/>
  <c r="Z6" i="57"/>
  <c r="AH6" i="57"/>
  <c r="U6" i="57"/>
  <c r="V6" i="57"/>
  <c r="C6" i="57"/>
  <c r="K6" i="57"/>
  <c r="S6" i="57"/>
  <c r="AA6" i="57"/>
  <c r="AI6" i="57"/>
  <c r="E6" i="57"/>
  <c r="F6" i="57"/>
  <c r="AD6" i="57"/>
  <c r="D6" i="57"/>
  <c r="L6" i="57"/>
  <c r="T6" i="57"/>
  <c r="AB6" i="57"/>
  <c r="N6" i="57"/>
  <c r="K7" i="57"/>
  <c r="AJ7" i="57"/>
  <c r="C7" i="57"/>
  <c r="J7" i="57"/>
  <c r="O7" i="57"/>
  <c r="S7" i="57"/>
  <c r="AC8" i="57"/>
  <c r="AE8" i="57"/>
  <c r="AG8" i="57"/>
  <c r="X7" i="57"/>
  <c r="D7" i="57"/>
  <c r="AH7" i="57"/>
  <c r="Y7" i="57"/>
  <c r="G7" i="57"/>
  <c r="L7" i="57"/>
  <c r="T7" i="57"/>
  <c r="Q7" i="57"/>
  <c r="AD7" i="57"/>
  <c r="AB7" i="57"/>
  <c r="AG7" i="57"/>
  <c r="I7" i="57"/>
  <c r="V7" i="57"/>
  <c r="AA7" i="57"/>
  <c r="AF7" i="57"/>
  <c r="P7" i="57"/>
  <c r="F7" i="57"/>
  <c r="AI7" i="57"/>
  <c r="M7" i="57"/>
  <c r="Z7" i="57"/>
  <c r="H7" i="57"/>
  <c r="U7" i="57"/>
  <c r="AE7" i="57"/>
  <c r="V8" i="57"/>
  <c r="X8" i="57"/>
  <c r="T8" i="57"/>
  <c r="R7" i="57"/>
  <c r="W7" i="57"/>
  <c r="J8" i="57"/>
  <c r="N7" i="57"/>
  <c r="R8" i="57"/>
  <c r="Y8" i="57"/>
  <c r="I8" i="57"/>
  <c r="S8" i="57"/>
  <c r="AB9" i="57"/>
  <c r="N9" i="57"/>
  <c r="P9" i="57"/>
  <c r="Z9" i="57"/>
  <c r="AC9" i="57"/>
  <c r="P8" i="57"/>
  <c r="W8" i="57"/>
  <c r="G8" i="57"/>
  <c r="K8" i="57"/>
  <c r="AJ9" i="57"/>
  <c r="V9" i="57"/>
  <c r="X9" i="57"/>
  <c r="AA9" i="57"/>
  <c r="D9" i="57"/>
  <c r="AA8" i="57"/>
  <c r="AE9" i="57"/>
  <c r="N8" i="57"/>
  <c r="M8" i="57"/>
  <c r="C8" i="57"/>
  <c r="U8" i="57"/>
  <c r="C9" i="57"/>
  <c r="AD9" i="57"/>
  <c r="AF9" i="57"/>
  <c r="AG9" i="57"/>
  <c r="AD8" i="57"/>
  <c r="F8" i="57"/>
  <c r="AJ8" i="57"/>
  <c r="AH8" i="57"/>
  <c r="Z8" i="57"/>
  <c r="J9" i="57"/>
  <c r="E9" i="57"/>
  <c r="G9" i="57"/>
  <c r="K9" i="57"/>
  <c r="AH9" i="57"/>
  <c r="O8" i="57"/>
  <c r="U9" i="57"/>
  <c r="W9" i="57"/>
  <c r="Q9" i="57"/>
  <c r="E8" i="57"/>
  <c r="S9" i="57"/>
  <c r="L8" i="57"/>
  <c r="Q8" i="57"/>
  <c r="AF8" i="57"/>
  <c r="R9" i="57"/>
  <c r="M9" i="57"/>
  <c r="O9" i="57"/>
  <c r="AI9" i="57"/>
  <c r="I9" i="57"/>
  <c r="H8" i="57"/>
  <c r="L9" i="57"/>
  <c r="D8" i="57"/>
  <c r="AB8" i="57"/>
  <c r="AI8" i="57"/>
  <c r="T9" i="57"/>
  <c r="F9" i="57"/>
  <c r="H9" i="57"/>
  <c r="Y9" i="57"/>
  <c r="K10" i="57"/>
  <c r="AJ10" i="57"/>
  <c r="V10" i="57"/>
  <c r="Z10" i="57"/>
  <c r="R10" i="57"/>
  <c r="S10" i="57"/>
  <c r="C10" i="57"/>
  <c r="AD10" i="57"/>
  <c r="I10" i="57"/>
  <c r="X10" i="57"/>
  <c r="AF10" i="57"/>
  <c r="AI10" i="57"/>
  <c r="O10" i="57"/>
  <c r="U10" i="57"/>
  <c r="W10" i="57"/>
  <c r="T10" i="57"/>
  <c r="Y10" i="57"/>
  <c r="AA10" i="57"/>
  <c r="E10" i="57"/>
  <c r="G10" i="57"/>
  <c r="M10" i="57"/>
  <c r="J10" i="57"/>
  <c r="D10" i="57"/>
  <c r="AG10" i="57"/>
  <c r="F10" i="57"/>
  <c r="AH10" i="57"/>
  <c r="AB10" i="57"/>
  <c r="N10" i="57"/>
  <c r="H10" i="57"/>
  <c r="Q10" i="57"/>
  <c r="L10" i="57"/>
  <c r="AC10" i="57"/>
  <c r="AE10" i="57"/>
  <c r="P10" i="57"/>
  <c r="J11" i="57"/>
  <c r="D11" i="57"/>
  <c r="U11" i="57"/>
  <c r="P11" i="57"/>
  <c r="AE11" i="57"/>
  <c r="AH11" i="57"/>
  <c r="X11" i="57"/>
  <c r="AJ11" i="57"/>
  <c r="R11" i="57"/>
  <c r="L11" i="57"/>
  <c r="AC11" i="57"/>
  <c r="Q11" i="57"/>
  <c r="AF11" i="57"/>
  <c r="W11" i="57"/>
  <c r="AB11" i="57"/>
  <c r="N11" i="57"/>
  <c r="K11" i="57"/>
  <c r="G11" i="57"/>
  <c r="C11" i="57"/>
  <c r="Y11" i="57"/>
  <c r="AA11" i="57"/>
  <c r="E11" i="57"/>
  <c r="O11" i="57"/>
  <c r="H11" i="57"/>
  <c r="Z11" i="57"/>
  <c r="T11" i="57"/>
  <c r="F11" i="57"/>
  <c r="V11" i="57"/>
  <c r="S11" i="57"/>
  <c r="AD11" i="57"/>
  <c r="AI11" i="57"/>
  <c r="AG11" i="57"/>
  <c r="I11" i="57"/>
  <c r="M11" i="57"/>
  <c r="I12" i="57"/>
  <c r="K12" i="57"/>
  <c r="AJ12" i="57"/>
  <c r="X12" i="57"/>
  <c r="P12" i="57"/>
  <c r="AG12" i="57"/>
  <c r="M12" i="57"/>
  <c r="D12" i="57"/>
  <c r="AE12" i="57"/>
  <c r="T12" i="57"/>
  <c r="AF12" i="57"/>
  <c r="AH12" i="57"/>
  <c r="AB12" i="57"/>
  <c r="F12" i="57"/>
  <c r="O12" i="57"/>
  <c r="Q12" i="57"/>
  <c r="S12" i="57"/>
  <c r="C12" i="57"/>
  <c r="G12" i="57"/>
  <c r="V12" i="57"/>
  <c r="J12" i="57"/>
  <c r="Y12" i="57"/>
  <c r="AA12" i="57"/>
  <c r="E12" i="57"/>
  <c r="AD12" i="57"/>
  <c r="AI12" i="57"/>
  <c r="H12" i="57"/>
  <c r="U12" i="57"/>
  <c r="Z12" i="57"/>
  <c r="W12" i="57"/>
  <c r="R12" i="57"/>
  <c r="L12" i="57"/>
  <c r="AC12" i="57"/>
  <c r="N12" i="57"/>
  <c r="H13" i="57"/>
  <c r="J13" i="57"/>
  <c r="D13" i="57"/>
  <c r="N13" i="57"/>
  <c r="AC13" i="57"/>
  <c r="AB13" i="57"/>
  <c r="I13" i="57"/>
  <c r="P13" i="57"/>
  <c r="R13" i="57"/>
  <c r="L13" i="57"/>
  <c r="O13" i="57"/>
  <c r="AD13" i="57"/>
  <c r="AH13" i="57"/>
  <c r="E13" i="57"/>
  <c r="AA13" i="57"/>
  <c r="X13" i="57"/>
  <c r="Z13" i="57"/>
  <c r="T13" i="57"/>
  <c r="U13" i="57"/>
  <c r="AF13" i="57"/>
  <c r="V13" i="57"/>
  <c r="K13" i="57"/>
  <c r="AJ13" i="57"/>
  <c r="Y13" i="57"/>
  <c r="F13" i="57"/>
  <c r="AI13" i="57"/>
  <c r="G13" i="57"/>
  <c r="Q13" i="57"/>
  <c r="S13" i="57"/>
  <c r="M13" i="57"/>
  <c r="W13" i="57"/>
  <c r="AE13" i="57"/>
  <c r="AG13" i="57"/>
  <c r="C13" i="57"/>
  <c r="C14" i="57"/>
  <c r="AF14" i="57"/>
  <c r="AH14" i="57"/>
  <c r="E14" i="57"/>
  <c r="N14" i="57"/>
  <c r="Y14" i="57"/>
  <c r="P14" i="57"/>
  <c r="M14" i="57"/>
  <c r="X14" i="57"/>
  <c r="Z14" i="57"/>
  <c r="V14" i="57"/>
  <c r="AJ14" i="57"/>
  <c r="G14" i="57"/>
  <c r="I14" i="57"/>
  <c r="K14" i="57"/>
  <c r="AB14" i="57"/>
  <c r="T14" i="57"/>
  <c r="W14" i="57"/>
  <c r="AA14" i="57"/>
  <c r="AE14" i="57"/>
  <c r="AI14" i="57"/>
  <c r="O14" i="57"/>
  <c r="Q14" i="57"/>
  <c r="S14" i="57"/>
  <c r="F14" i="57"/>
  <c r="AC14" i="57"/>
  <c r="AG14" i="57"/>
  <c r="L14" i="57"/>
  <c r="R14" i="57"/>
  <c r="D14" i="57"/>
  <c r="H14" i="57"/>
  <c r="J14" i="57"/>
  <c r="U14" i="57"/>
  <c r="AD14" i="57"/>
  <c r="C15" i="57"/>
  <c r="AE15" i="57"/>
  <c r="AG15" i="57"/>
  <c r="AI15" i="57"/>
  <c r="AA15" i="57"/>
  <c r="AF15" i="57"/>
  <c r="U15" i="57"/>
  <c r="O15" i="57"/>
  <c r="Q15" i="57"/>
  <c r="AC15" i="57"/>
  <c r="D15" i="57"/>
  <c r="F15" i="57"/>
  <c r="H15" i="57"/>
  <c r="J15" i="57"/>
  <c r="M15" i="57"/>
  <c r="AB15" i="57"/>
  <c r="AD15" i="57"/>
  <c r="T15" i="57"/>
  <c r="N15" i="57"/>
  <c r="P15" i="57"/>
  <c r="R15" i="57"/>
  <c r="AJ15" i="57"/>
  <c r="V15" i="57"/>
  <c r="X15" i="57"/>
  <c r="Z15" i="57"/>
  <c r="S15" i="57"/>
  <c r="AH15" i="57"/>
  <c r="G15" i="57"/>
  <c r="I15" i="57"/>
  <c r="K15" i="57"/>
  <c r="W15" i="57"/>
  <c r="Y15" i="57"/>
  <c r="L15" i="57"/>
  <c r="E15" i="57"/>
  <c r="C16" i="57"/>
  <c r="AD16" i="57"/>
  <c r="AF16" i="57"/>
  <c r="D16" i="57"/>
  <c r="AI16" i="57"/>
  <c r="E16" i="57"/>
  <c r="G16" i="57"/>
  <c r="I16" i="57"/>
  <c r="AA16" i="57"/>
  <c r="AJ16" i="57"/>
  <c r="M16" i="57"/>
  <c r="O16" i="57"/>
  <c r="Q16" i="57"/>
  <c r="J16" i="57"/>
  <c r="AE16" i="57"/>
  <c r="U16" i="57"/>
  <c r="W16" i="57"/>
  <c r="Y16" i="57"/>
  <c r="AB16" i="57"/>
  <c r="AC16" i="57"/>
  <c r="AG16" i="57"/>
  <c r="K16" i="57"/>
  <c r="F16" i="57"/>
  <c r="H16" i="57"/>
  <c r="S16" i="57"/>
  <c r="AH16" i="57"/>
  <c r="N16" i="57"/>
  <c r="P16" i="57"/>
  <c r="T16" i="57"/>
  <c r="L16" i="57"/>
  <c r="V16" i="57"/>
  <c r="X16" i="57"/>
  <c r="Z16" i="57"/>
  <c r="R16" i="57"/>
  <c r="D17" i="57"/>
  <c r="U17" i="57"/>
  <c r="AE17" i="57"/>
  <c r="AF17" i="57"/>
  <c r="Z17" i="57"/>
  <c r="L17" i="57"/>
  <c r="F17" i="57"/>
  <c r="H17" i="57"/>
  <c r="R17" i="57"/>
  <c r="AI17" i="57"/>
  <c r="T17" i="57"/>
  <c r="N17" i="57"/>
  <c r="P17" i="57"/>
  <c r="AG17" i="57"/>
  <c r="AB17" i="57"/>
  <c r="V17" i="57"/>
  <c r="J17" i="57"/>
  <c r="S17" i="57"/>
  <c r="O17" i="57"/>
  <c r="X17" i="57"/>
  <c r="AJ17" i="57"/>
  <c r="AD17" i="57"/>
  <c r="AA17" i="57"/>
  <c r="AH17" i="57"/>
  <c r="E17" i="57"/>
  <c r="AC17" i="57"/>
  <c r="C17" i="57"/>
  <c r="G17" i="57"/>
  <c r="K17" i="57"/>
  <c r="I17" i="57"/>
  <c r="M17" i="57"/>
  <c r="W17" i="57"/>
  <c r="Q17" i="57"/>
  <c r="Y17" i="57"/>
  <c r="K18" i="57"/>
  <c r="V18" i="57"/>
  <c r="J18" i="57"/>
  <c r="AH18" i="57"/>
  <c r="G18" i="57"/>
  <c r="AG18" i="57"/>
  <c r="D18" i="57"/>
  <c r="S18" i="57"/>
  <c r="AD18" i="57"/>
  <c r="U18" i="57"/>
  <c r="P18" i="57"/>
  <c r="O18" i="57"/>
  <c r="AI18" i="57"/>
  <c r="L18" i="57"/>
  <c r="F18" i="57"/>
  <c r="M18" i="57"/>
  <c r="X18" i="57"/>
  <c r="AA18" i="57"/>
  <c r="H18" i="57"/>
  <c r="AF18" i="57"/>
  <c r="Q18" i="57"/>
  <c r="R18" i="57"/>
  <c r="Y18" i="57"/>
  <c r="AB18" i="57"/>
  <c r="T18" i="57"/>
  <c r="AJ18" i="57"/>
  <c r="C18" i="57"/>
  <c r="AC18" i="57"/>
  <c r="W18" i="57"/>
  <c r="Z18" i="57"/>
  <c r="AE18" i="57"/>
  <c r="E18" i="57"/>
  <c r="I18" i="57"/>
  <c r="N18" i="57"/>
  <c r="J19" i="57"/>
  <c r="Y19" i="57"/>
  <c r="AB19" i="57"/>
  <c r="AG19" i="57"/>
  <c r="AE19" i="57"/>
  <c r="Q19" i="57"/>
  <c r="I19" i="57"/>
  <c r="F19" i="57"/>
  <c r="R19" i="57"/>
  <c r="AI19" i="57"/>
  <c r="K19" i="57"/>
  <c r="N19" i="57"/>
  <c r="AF19" i="57"/>
  <c r="V19" i="57"/>
  <c r="L19" i="57"/>
  <c r="G19" i="57"/>
  <c r="S19" i="57"/>
  <c r="Z19" i="57"/>
  <c r="H19" i="57"/>
  <c r="T19" i="57"/>
  <c r="O19" i="57"/>
  <c r="AC19" i="57"/>
  <c r="W19" i="57"/>
  <c r="D19" i="57"/>
  <c r="M19" i="57"/>
  <c r="AH19" i="57"/>
  <c r="C19" i="57"/>
  <c r="AA19" i="57"/>
  <c r="E19" i="57"/>
  <c r="AJ19" i="57"/>
  <c r="U19" i="57"/>
  <c r="X19" i="57"/>
  <c r="AD19" i="57"/>
  <c r="P19" i="57"/>
  <c r="I20" i="57"/>
  <c r="L20" i="57"/>
  <c r="N20" i="57"/>
  <c r="G20" i="57"/>
  <c r="S20" i="57"/>
  <c r="AE20" i="57"/>
  <c r="E20" i="57"/>
  <c r="R20" i="57"/>
  <c r="Q20" i="57"/>
  <c r="U20" i="57"/>
  <c r="W20" i="57"/>
  <c r="AB20" i="57"/>
  <c r="Z20" i="57"/>
  <c r="M20" i="57"/>
  <c r="Y20" i="57"/>
  <c r="AD20" i="57"/>
  <c r="AF20" i="57"/>
  <c r="H20" i="57"/>
  <c r="C20" i="57"/>
  <c r="J20" i="57"/>
  <c r="AH20" i="57"/>
  <c r="AC20" i="57"/>
  <c r="AA20" i="57"/>
  <c r="AG20" i="57"/>
  <c r="D20" i="57"/>
  <c r="F20" i="57"/>
  <c r="AI20" i="57"/>
  <c r="O20" i="57"/>
  <c r="P20" i="57"/>
  <c r="K20" i="57"/>
  <c r="V20" i="57"/>
  <c r="X20" i="57"/>
  <c r="AJ20" i="57"/>
  <c r="T20" i="57"/>
  <c r="H21" i="57"/>
  <c r="O21" i="57"/>
  <c r="R21" i="57"/>
  <c r="U21" i="57"/>
  <c r="L21" i="57"/>
  <c r="AE21" i="57"/>
  <c r="AD21" i="57"/>
  <c r="P21" i="57"/>
  <c r="X21" i="57"/>
  <c r="Z21" i="57"/>
  <c r="V21" i="57"/>
  <c r="M21" i="57"/>
  <c r="AB21" i="57"/>
  <c r="AC21" i="57"/>
  <c r="AA21" i="57"/>
  <c r="C21" i="57"/>
  <c r="T21" i="57"/>
  <c r="E21" i="57"/>
  <c r="AF21" i="57"/>
  <c r="AH21" i="57"/>
  <c r="Y21" i="57"/>
  <c r="AG21" i="57"/>
  <c r="I21" i="57"/>
  <c r="AJ21" i="57"/>
  <c r="N21" i="57"/>
  <c r="G21" i="57"/>
  <c r="J21" i="57"/>
  <c r="D21" i="57"/>
  <c r="K21" i="57"/>
  <c r="AI21" i="57"/>
  <c r="F21" i="57"/>
  <c r="W21" i="57"/>
  <c r="Q21" i="57"/>
  <c r="S21" i="57"/>
  <c r="C22" i="57"/>
  <c r="AE22" i="57"/>
  <c r="AG22" i="57"/>
  <c r="AC22" i="57"/>
  <c r="U22" i="57"/>
  <c r="AH22" i="57"/>
  <c r="S22" i="57"/>
  <c r="T22" i="57"/>
  <c r="F22" i="57"/>
  <c r="H22" i="57"/>
  <c r="J22" i="57"/>
  <c r="L22" i="57"/>
  <c r="AA22" i="57"/>
  <c r="E22" i="57"/>
  <c r="Q22" i="57"/>
  <c r="N22" i="57"/>
  <c r="P22" i="57"/>
  <c r="R22" i="57"/>
  <c r="AI22" i="57"/>
  <c r="M22" i="57"/>
  <c r="AF22" i="57"/>
  <c r="G22" i="57"/>
  <c r="V22" i="57"/>
  <c r="X22" i="57"/>
  <c r="Z22" i="57"/>
  <c r="AJ22" i="57"/>
  <c r="I22" i="57"/>
  <c r="AB22" i="57"/>
  <c r="AD22" i="57"/>
  <c r="O22" i="57"/>
  <c r="W22" i="57"/>
  <c r="Y22" i="57"/>
  <c r="K22" i="57"/>
  <c r="D22" i="57"/>
  <c r="C23" i="57"/>
  <c r="AD23" i="57"/>
  <c r="AF23" i="57"/>
  <c r="T23" i="57"/>
  <c r="AH23" i="57"/>
  <c r="D23" i="57"/>
  <c r="AE23" i="57"/>
  <c r="J23" i="57"/>
  <c r="E23" i="57"/>
  <c r="G23" i="57"/>
  <c r="I23" i="57"/>
  <c r="Z23" i="57"/>
  <c r="AI23" i="57"/>
  <c r="Y23" i="57"/>
  <c r="M23" i="57"/>
  <c r="O23" i="57"/>
  <c r="Q23" i="57"/>
  <c r="AB23" i="57"/>
  <c r="AJ23" i="57"/>
  <c r="V23" i="57"/>
  <c r="U23" i="57"/>
  <c r="W23" i="57"/>
  <c r="AA23" i="57"/>
  <c r="AG23" i="57"/>
  <c r="R23" i="57"/>
  <c r="N23" i="57"/>
  <c r="X23" i="57"/>
  <c r="AC23" i="57"/>
  <c r="K23" i="57"/>
  <c r="S23" i="57"/>
  <c r="F23" i="57"/>
  <c r="H23" i="57"/>
  <c r="P23" i="57"/>
  <c r="L23" i="57"/>
  <c r="C24" i="57"/>
  <c r="U24" i="57"/>
  <c r="W24" i="57"/>
  <c r="AA24" i="57"/>
  <c r="S24" i="57"/>
  <c r="J24" i="57"/>
  <c r="P24" i="57"/>
  <c r="E24" i="57"/>
  <c r="O24" i="57"/>
  <c r="D24" i="57"/>
  <c r="AC24" i="57"/>
  <c r="AE24" i="57"/>
  <c r="Y24" i="57"/>
  <c r="X24" i="57"/>
  <c r="AF24" i="57"/>
  <c r="G24" i="57"/>
  <c r="M24" i="57"/>
  <c r="L24" i="57"/>
  <c r="F24" i="57"/>
  <c r="H24" i="57"/>
  <c r="AG24" i="57"/>
  <c r="V24" i="57"/>
  <c r="T24" i="57"/>
  <c r="N24" i="57"/>
  <c r="K24" i="57"/>
  <c r="AH24" i="57"/>
  <c r="Z24" i="57"/>
  <c r="I24" i="57"/>
  <c r="AB24" i="57"/>
  <c r="AI24" i="57"/>
  <c r="R24" i="57"/>
  <c r="AJ24" i="57"/>
  <c r="AD24" i="57"/>
  <c r="Q24" i="57"/>
  <c r="C25" i="57"/>
  <c r="AB25" i="57"/>
  <c r="V25" i="57"/>
  <c r="Q25" i="57"/>
  <c r="AF25" i="57"/>
  <c r="AG25" i="57"/>
  <c r="AC25" i="57"/>
  <c r="F25" i="57"/>
  <c r="J25" i="57"/>
  <c r="K25" i="57"/>
  <c r="AJ25" i="57"/>
  <c r="AD25" i="57"/>
  <c r="R25" i="57"/>
  <c r="Y25" i="57"/>
  <c r="U25" i="57"/>
  <c r="AE25" i="57"/>
  <c r="P25" i="57"/>
  <c r="T25" i="57"/>
  <c r="S25" i="57"/>
  <c r="E25" i="57"/>
  <c r="G25" i="57"/>
  <c r="X25" i="57"/>
  <c r="H25" i="57"/>
  <c r="Z25" i="57"/>
  <c r="I25" i="57"/>
  <c r="N25" i="57"/>
  <c r="AA25" i="57"/>
  <c r="M25" i="57"/>
  <c r="O25" i="57"/>
  <c r="W25" i="57"/>
  <c r="L25" i="57"/>
  <c r="AH25" i="57"/>
  <c r="AI25" i="57"/>
  <c r="D25" i="57"/>
  <c r="C26" i="57"/>
  <c r="AI26" i="57"/>
  <c r="U26" i="57"/>
  <c r="Y26" i="57"/>
  <c r="Q26" i="57"/>
  <c r="D26" i="57"/>
  <c r="AC26" i="57"/>
  <c r="H26" i="57"/>
  <c r="W26" i="57"/>
  <c r="AB26" i="57"/>
  <c r="AJ26" i="57"/>
  <c r="J26" i="57"/>
  <c r="R26" i="57"/>
  <c r="L26" i="57"/>
  <c r="F26" i="57"/>
  <c r="AE26" i="57"/>
  <c r="I26" i="57"/>
  <c r="V26" i="57"/>
  <c r="AF26" i="57"/>
  <c r="AD26" i="57"/>
  <c r="S26" i="57"/>
  <c r="X26" i="57"/>
  <c r="Z26" i="57"/>
  <c r="T26" i="57"/>
  <c r="N26" i="57"/>
  <c r="K26" i="57"/>
  <c r="O26" i="57"/>
  <c r="E26" i="57"/>
  <c r="AG26" i="57"/>
  <c r="AH26" i="57"/>
  <c r="AA26" i="57"/>
  <c r="M26" i="57"/>
  <c r="G26" i="57"/>
  <c r="P26" i="57"/>
  <c r="C27" i="57"/>
  <c r="S27" i="57"/>
  <c r="M27" i="57"/>
  <c r="AH27" i="57"/>
  <c r="AD27" i="57"/>
  <c r="L27" i="57"/>
  <c r="I27" i="57"/>
  <c r="AA27" i="57"/>
  <c r="U27" i="57"/>
  <c r="V27" i="57"/>
  <c r="AE27" i="57"/>
  <c r="O27" i="57"/>
  <c r="Q27" i="57"/>
  <c r="AI27" i="57"/>
  <c r="AC27" i="57"/>
  <c r="AJ27" i="57"/>
  <c r="AF27" i="57"/>
  <c r="X27" i="57"/>
  <c r="AB27" i="57"/>
  <c r="E27" i="57"/>
  <c r="Y27" i="57"/>
  <c r="D27" i="57"/>
  <c r="N27" i="57"/>
  <c r="W27" i="57"/>
  <c r="F27" i="57"/>
  <c r="T27" i="57"/>
  <c r="G27" i="57"/>
  <c r="K27" i="57"/>
  <c r="J27" i="57"/>
  <c r="H27" i="57"/>
  <c r="R27" i="57"/>
  <c r="P27" i="57"/>
  <c r="Z27" i="57"/>
  <c r="AG27" i="57"/>
  <c r="C28" i="57"/>
  <c r="AJ28" i="57"/>
  <c r="U28" i="57"/>
  <c r="W28" i="57"/>
  <c r="O28" i="57"/>
  <c r="Y28" i="57"/>
  <c r="K28" i="57"/>
  <c r="AA28" i="57"/>
  <c r="J28" i="57"/>
  <c r="I28" i="57"/>
  <c r="AD28" i="57"/>
  <c r="AF28" i="57"/>
  <c r="P28" i="57"/>
  <c r="AH28" i="57"/>
  <c r="E28" i="57"/>
  <c r="F28" i="57"/>
  <c r="N28" i="57"/>
  <c r="G28" i="57"/>
  <c r="R28" i="57"/>
  <c r="S28" i="57"/>
  <c r="D28" i="57"/>
  <c r="X28" i="57"/>
  <c r="AG28" i="57"/>
  <c r="AC28" i="57"/>
  <c r="L28" i="57"/>
  <c r="Z28" i="57"/>
  <c r="AB28" i="57"/>
  <c r="M28" i="57"/>
  <c r="V28" i="57"/>
  <c r="Q28" i="57"/>
  <c r="H28" i="57"/>
  <c r="T28" i="57"/>
  <c r="AE28" i="57"/>
  <c r="AI28" i="57"/>
  <c r="C29" i="57"/>
  <c r="D29" i="57"/>
  <c r="F29" i="57"/>
  <c r="H29" i="57"/>
  <c r="S29" i="57"/>
  <c r="AH29" i="57"/>
  <c r="E29" i="57"/>
  <c r="U29" i="57"/>
  <c r="AI29" i="57"/>
  <c r="I29" i="57"/>
  <c r="M29" i="57"/>
  <c r="O29" i="57"/>
  <c r="R29" i="57"/>
  <c r="T29" i="57"/>
  <c r="AE29" i="57"/>
  <c r="G29" i="57"/>
  <c r="Q29" i="57"/>
  <c r="V29" i="57"/>
  <c r="X29" i="57"/>
  <c r="AA29" i="57"/>
  <c r="AJ29" i="57"/>
  <c r="N29" i="57"/>
  <c r="W29" i="57"/>
  <c r="AD29" i="57"/>
  <c r="Y29" i="57"/>
  <c r="P29" i="57"/>
  <c r="AG29" i="57"/>
  <c r="AB29" i="57"/>
  <c r="Z29" i="57"/>
  <c r="K29" i="57"/>
  <c r="L29" i="57"/>
  <c r="AC29" i="57"/>
  <c r="J29" i="57"/>
  <c r="AF29" i="57"/>
  <c r="H30" i="57"/>
  <c r="G30" i="57"/>
  <c r="J30" i="57"/>
  <c r="AD30" i="57"/>
  <c r="W30" i="57"/>
  <c r="S30" i="57"/>
  <c r="D30" i="57"/>
  <c r="P30" i="57"/>
  <c r="Q30" i="57"/>
  <c r="AE30" i="57"/>
  <c r="E30" i="57"/>
  <c r="Y30" i="57"/>
  <c r="X30" i="57"/>
  <c r="Z30" i="57"/>
  <c r="AB30" i="57"/>
  <c r="AG30" i="57"/>
  <c r="K30" i="57"/>
  <c r="M30" i="57"/>
  <c r="L30" i="57"/>
  <c r="N30" i="57"/>
  <c r="AH30" i="57"/>
  <c r="V30" i="57"/>
  <c r="AF30" i="57"/>
  <c r="AI30" i="57"/>
  <c r="C30" i="57"/>
  <c r="F30" i="57"/>
  <c r="I30" i="57"/>
  <c r="T30" i="57"/>
  <c r="AA30" i="57"/>
  <c r="AJ30" i="57"/>
  <c r="U30" i="57"/>
  <c r="O30" i="57"/>
  <c r="R30" i="57"/>
  <c r="AC30" i="57"/>
  <c r="C31" i="57"/>
  <c r="K31" i="57"/>
  <c r="V31" i="57"/>
  <c r="Y31" i="57"/>
  <c r="Z31" i="57"/>
  <c r="U31" i="57"/>
  <c r="D31" i="57"/>
  <c r="R31" i="57"/>
  <c r="G31" i="57"/>
  <c r="T31" i="57"/>
  <c r="AF31" i="57"/>
  <c r="AH31" i="57"/>
  <c r="AA31" i="57"/>
  <c r="AI31" i="57"/>
  <c r="I31" i="57"/>
  <c r="F31" i="57"/>
  <c r="P31" i="57"/>
  <c r="O31" i="57"/>
  <c r="AC31" i="57"/>
  <c r="E31" i="57"/>
  <c r="H31" i="57"/>
  <c r="W31" i="57"/>
  <c r="L31" i="57"/>
  <c r="N31" i="57"/>
  <c r="AJ31" i="57"/>
  <c r="S31" i="57"/>
  <c r="AB31" i="57"/>
  <c r="AE31" i="57"/>
  <c r="X31" i="57"/>
  <c r="Q31" i="57"/>
  <c r="M31" i="57"/>
  <c r="J31" i="57"/>
  <c r="AD31" i="57"/>
  <c r="AG31" i="57"/>
  <c r="C32" i="57"/>
  <c r="AF32" i="57"/>
  <c r="AH32" i="57"/>
  <c r="AJ32" i="57"/>
  <c r="AC32" i="57"/>
  <c r="AG32" i="57"/>
  <c r="I32" i="57"/>
  <c r="M32" i="57"/>
  <c r="T32" i="57"/>
  <c r="F32" i="57"/>
  <c r="E32" i="57"/>
  <c r="H32" i="57"/>
  <c r="J32" i="57"/>
  <c r="AE32" i="57"/>
  <c r="AI32" i="57"/>
  <c r="N32" i="57"/>
  <c r="O32" i="57"/>
  <c r="Q32" i="57"/>
  <c r="S32" i="57"/>
  <c r="G32" i="57"/>
  <c r="R32" i="57"/>
  <c r="V32" i="57"/>
  <c r="X32" i="57"/>
  <c r="Z32" i="57"/>
  <c r="AB32" i="57"/>
  <c r="D32" i="57"/>
  <c r="AD32" i="57"/>
  <c r="K32" i="57"/>
  <c r="L32" i="57"/>
  <c r="P32" i="57"/>
  <c r="W32" i="57"/>
  <c r="Y32" i="57"/>
  <c r="AA32" i="57"/>
  <c r="U32" i="57"/>
  <c r="C33" i="57"/>
  <c r="AI33" i="57"/>
  <c r="K33" i="57"/>
  <c r="W33" i="57"/>
  <c r="AG33" i="57"/>
  <c r="F33" i="57"/>
  <c r="G33" i="57"/>
  <c r="AJ33" i="57"/>
  <c r="P33" i="57"/>
  <c r="S33" i="57"/>
  <c r="E33" i="57"/>
  <c r="I33" i="57"/>
  <c r="T33" i="57"/>
  <c r="AF33" i="57"/>
  <c r="AH33" i="57"/>
  <c r="AD33" i="57"/>
  <c r="AC33" i="57"/>
  <c r="V33" i="57"/>
  <c r="Q33" i="57"/>
  <c r="Z33" i="57"/>
  <c r="M33" i="57"/>
  <c r="R33" i="57"/>
  <c r="O33" i="57"/>
  <c r="U33" i="57"/>
  <c r="AA33" i="57"/>
  <c r="L33" i="57"/>
  <c r="X33" i="57"/>
  <c r="N33" i="57"/>
  <c r="Y33" i="57"/>
  <c r="H33" i="57"/>
  <c r="J33" i="57"/>
  <c r="AE33" i="57"/>
  <c r="D33" i="57"/>
  <c r="AB33" i="57"/>
  <c r="C34" i="57"/>
  <c r="V34" i="57"/>
  <c r="X34" i="57"/>
  <c r="Z34" i="57"/>
  <c r="AI34" i="57"/>
  <c r="K34" i="57"/>
  <c r="AC34" i="57"/>
  <c r="D34" i="57"/>
  <c r="AD34" i="57"/>
  <c r="AF34" i="57"/>
  <c r="AH34" i="57"/>
  <c r="AJ34" i="57"/>
  <c r="N34" i="57"/>
  <c r="W34" i="57"/>
  <c r="M34" i="57"/>
  <c r="L34" i="57"/>
  <c r="E34" i="57"/>
  <c r="G34" i="57"/>
  <c r="I34" i="57"/>
  <c r="J34" i="57"/>
  <c r="Y34" i="57"/>
  <c r="S34" i="57"/>
  <c r="F34" i="57"/>
  <c r="O34" i="57"/>
  <c r="AB34" i="57"/>
  <c r="T34" i="57"/>
  <c r="P34" i="57"/>
  <c r="R34" i="57"/>
  <c r="AG34" i="57"/>
  <c r="H34" i="57"/>
  <c r="Q34" i="57"/>
  <c r="AA34" i="57"/>
  <c r="U34" i="57"/>
  <c r="AE34" i="57"/>
  <c r="C35" i="57"/>
  <c r="U35" i="57"/>
  <c r="W35" i="57"/>
  <c r="Y35" i="57"/>
  <c r="AH35" i="57"/>
  <c r="K35" i="57"/>
  <c r="V35" i="57"/>
  <c r="E35" i="57"/>
  <c r="D35" i="57"/>
  <c r="AC35" i="57"/>
  <c r="AE35" i="57"/>
  <c r="AG35" i="57"/>
  <c r="AI35" i="57"/>
  <c r="AB35" i="57"/>
  <c r="X35" i="57"/>
  <c r="AJ35" i="57"/>
  <c r="L35" i="57"/>
  <c r="F35" i="57"/>
  <c r="H35" i="57"/>
  <c r="J35" i="57"/>
  <c r="AD35" i="57"/>
  <c r="I35" i="57"/>
  <c r="T35" i="57"/>
  <c r="N35" i="57"/>
  <c r="P35" i="57"/>
  <c r="R35" i="57"/>
  <c r="AF35" i="57"/>
  <c r="S35" i="57"/>
  <c r="Z35" i="57"/>
  <c r="G35" i="57"/>
  <c r="M35" i="57"/>
  <c r="O35" i="57"/>
  <c r="Q35" i="57"/>
  <c r="AA35" i="57"/>
  <c r="C36" i="57"/>
  <c r="AB36" i="57"/>
  <c r="V36" i="57"/>
  <c r="X36" i="57"/>
  <c r="AG36" i="57"/>
  <c r="D36" i="57"/>
  <c r="K36" i="57"/>
  <c r="AJ36" i="57"/>
  <c r="AD36" i="57"/>
  <c r="AF36" i="57"/>
  <c r="AH36" i="57"/>
  <c r="J36" i="57"/>
  <c r="U36" i="57"/>
  <c r="AC36" i="57"/>
  <c r="F36" i="57"/>
  <c r="Y36" i="57"/>
  <c r="S36" i="57"/>
  <c r="E36" i="57"/>
  <c r="G36" i="57"/>
  <c r="I36" i="57"/>
  <c r="W36" i="57"/>
  <c r="R36" i="57"/>
  <c r="H36" i="57"/>
  <c r="AA36" i="57"/>
  <c r="M36" i="57"/>
  <c r="O36" i="57"/>
  <c r="Q36" i="57"/>
  <c r="AE36" i="57"/>
  <c r="L36" i="57"/>
  <c r="AI36" i="57"/>
  <c r="T36" i="57"/>
  <c r="N36" i="57"/>
  <c r="P36" i="57"/>
  <c r="Z36" i="57"/>
  <c r="C37" i="57"/>
  <c r="AI37" i="57"/>
  <c r="U37" i="57"/>
  <c r="W37" i="57"/>
  <c r="AF37" i="57"/>
  <c r="F37" i="57"/>
  <c r="I37" i="57"/>
  <c r="AB37" i="57"/>
  <c r="AD37" i="57"/>
  <c r="J37" i="57"/>
  <c r="D37" i="57"/>
  <c r="AC37" i="57"/>
  <c r="AE37" i="57"/>
  <c r="AG37" i="57"/>
  <c r="L37" i="57"/>
  <c r="AJ37" i="57"/>
  <c r="R37" i="57"/>
  <c r="H37" i="57"/>
  <c r="O37" i="57"/>
  <c r="Z37" i="57"/>
  <c r="T37" i="57"/>
  <c r="N37" i="57"/>
  <c r="V37" i="57"/>
  <c r="Q37" i="57"/>
  <c r="M37" i="57"/>
  <c r="AH37" i="57"/>
  <c r="P37" i="57"/>
  <c r="X37" i="57"/>
  <c r="Y37" i="57"/>
  <c r="K37" i="57"/>
  <c r="S37" i="57"/>
  <c r="E37" i="57"/>
  <c r="G37" i="57"/>
  <c r="AA37" i="57"/>
  <c r="G38" i="57"/>
  <c r="E38" i="57"/>
  <c r="S38" i="57"/>
  <c r="Q38" i="57"/>
  <c r="AF38" i="57"/>
  <c r="AD38" i="57"/>
  <c r="AJ38" i="57"/>
  <c r="K38" i="57"/>
  <c r="I38" i="57"/>
  <c r="AD140" i="57"/>
  <c r="Y140" i="57"/>
  <c r="AE38" i="57"/>
  <c r="V38" i="57"/>
  <c r="AB38" i="57"/>
  <c r="AH38" i="57"/>
  <c r="C38" i="57"/>
  <c r="C39" i="57"/>
  <c r="H39" i="57"/>
  <c r="P39" i="57"/>
  <c r="X39" i="57"/>
  <c r="AF39" i="57"/>
  <c r="I39" i="57"/>
  <c r="Q39" i="57"/>
  <c r="Y39" i="57"/>
  <c r="AG39" i="57"/>
  <c r="J39" i="57"/>
  <c r="R39" i="57"/>
  <c r="Z39" i="57"/>
  <c r="AH39" i="57"/>
  <c r="K39" i="57"/>
  <c r="S39" i="57"/>
  <c r="AA39" i="57"/>
  <c r="AI39" i="57"/>
  <c r="D39" i="57"/>
  <c r="L39" i="57"/>
  <c r="T39" i="57"/>
  <c r="AB39" i="57"/>
  <c r="AJ39" i="57"/>
  <c r="E39" i="57"/>
  <c r="M39" i="57"/>
  <c r="U39" i="57"/>
  <c r="AC39" i="57"/>
  <c r="F39" i="57"/>
  <c r="G39" i="57"/>
  <c r="N39" i="57"/>
  <c r="O39" i="57"/>
  <c r="V39" i="57"/>
  <c r="W39" i="57"/>
  <c r="AD39" i="57"/>
  <c r="AE39" i="57"/>
  <c r="AH140" i="57"/>
  <c r="O140" i="57"/>
  <c r="I140" i="57"/>
  <c r="W140" i="57"/>
  <c r="J132" i="57"/>
  <c r="AJ109" i="57"/>
  <c r="I109" i="57"/>
  <c r="X110" i="57"/>
  <c r="V110" i="57"/>
  <c r="R110" i="57"/>
  <c r="Z109" i="57"/>
  <c r="AC109" i="57"/>
  <c r="U109" i="57"/>
  <c r="W110" i="57"/>
  <c r="D111" i="57"/>
  <c r="AB111" i="57"/>
  <c r="Y111" i="57"/>
  <c r="I111" i="57"/>
  <c r="AA112" i="57"/>
  <c r="AH112" i="57"/>
  <c r="AF112" i="57"/>
  <c r="AE112" i="57"/>
  <c r="E113" i="57"/>
  <c r="K113" i="57"/>
  <c r="N113" i="57"/>
  <c r="U113" i="57"/>
  <c r="F113" i="57"/>
  <c r="Z114" i="57"/>
  <c r="D114" i="57"/>
  <c r="AE114" i="57"/>
  <c r="O114" i="57"/>
  <c r="E115" i="57"/>
  <c r="AD115" i="57"/>
  <c r="F115" i="57"/>
  <c r="W115" i="57"/>
  <c r="AI116" i="57"/>
  <c r="H116" i="57"/>
  <c r="AG116" i="57"/>
  <c r="J116" i="57"/>
  <c r="S117" i="57"/>
  <c r="T117" i="57"/>
  <c r="Q117" i="57"/>
  <c r="R117" i="57"/>
  <c r="G117" i="57"/>
  <c r="C118" i="57"/>
  <c r="E118" i="57"/>
  <c r="H118" i="57"/>
  <c r="AE118" i="57"/>
  <c r="AA119" i="57"/>
  <c r="AJ119" i="57"/>
  <c r="I119" i="57"/>
  <c r="O119" i="57"/>
  <c r="AB120" i="57"/>
  <c r="AA120" i="57"/>
  <c r="Z120" i="57"/>
  <c r="J120" i="57"/>
  <c r="AI121" i="57"/>
  <c r="G121" i="57"/>
  <c r="L121" i="57"/>
  <c r="V121" i="57"/>
  <c r="R121" i="57"/>
  <c r="I122" i="57"/>
  <c r="AH122" i="57"/>
  <c r="N122" i="57"/>
  <c r="AE122" i="57"/>
  <c r="S123" i="57"/>
  <c r="Y123" i="57"/>
  <c r="K123" i="57"/>
  <c r="N123" i="57"/>
  <c r="AJ124" i="57"/>
  <c r="D124" i="57"/>
  <c r="AA124" i="57"/>
  <c r="T124" i="57"/>
  <c r="AI125" i="57"/>
  <c r="L125" i="57"/>
  <c r="E125" i="57"/>
  <c r="V125" i="57"/>
  <c r="R125" i="57"/>
  <c r="V126" i="57"/>
  <c r="H126" i="57"/>
  <c r="L126" i="57"/>
  <c r="Y126" i="57"/>
  <c r="Q127" i="57"/>
  <c r="S127" i="57"/>
  <c r="H127" i="57"/>
  <c r="AH127" i="57"/>
  <c r="D128" i="57"/>
  <c r="C128" i="57"/>
  <c r="I128" i="57"/>
  <c r="AD128" i="57"/>
  <c r="AH129" i="57"/>
  <c r="Z129" i="57"/>
  <c r="E129" i="57"/>
  <c r="AA129" i="57"/>
  <c r="I129" i="57"/>
  <c r="AA130" i="57"/>
  <c r="U130" i="57"/>
  <c r="F130" i="57"/>
  <c r="Y130" i="57"/>
  <c r="W131" i="57"/>
  <c r="C131" i="57"/>
  <c r="Q131" i="57"/>
  <c r="H131" i="57"/>
  <c r="AG132" i="57"/>
  <c r="K132" i="57"/>
  <c r="AI132" i="57"/>
  <c r="W132" i="57"/>
  <c r="F133" i="57"/>
  <c r="L133" i="57"/>
  <c r="Z133" i="57"/>
  <c r="AF133" i="57"/>
  <c r="K109" i="57"/>
  <c r="T110" i="57"/>
  <c r="G109" i="57"/>
  <c r="J110" i="57"/>
  <c r="J109" i="57"/>
  <c r="W109" i="57"/>
  <c r="D109" i="57"/>
  <c r="U110" i="57"/>
  <c r="Q110" i="57"/>
  <c r="R111" i="57"/>
  <c r="M111" i="57"/>
  <c r="X111" i="57"/>
  <c r="N111" i="57"/>
  <c r="T112" i="57"/>
  <c r="G112" i="57"/>
  <c r="E112" i="57"/>
  <c r="Q112" i="57"/>
  <c r="S113" i="57"/>
  <c r="Q113" i="57"/>
  <c r="AH113" i="57"/>
  <c r="AI113" i="57"/>
  <c r="AH114" i="57"/>
  <c r="AF114" i="57"/>
  <c r="P114" i="57"/>
  <c r="F114" i="57"/>
  <c r="U114" i="57"/>
  <c r="S115" i="57"/>
  <c r="AJ115" i="57"/>
  <c r="Z115" i="57"/>
  <c r="P115" i="57"/>
  <c r="U116" i="57"/>
  <c r="R116" i="57"/>
  <c r="N116" i="57"/>
  <c r="L116" i="57"/>
  <c r="Y117" i="57"/>
  <c r="W117" i="57"/>
  <c r="AE117" i="57"/>
  <c r="O117" i="57"/>
  <c r="Q118" i="57"/>
  <c r="AJ118" i="57"/>
  <c r="AA118" i="57"/>
  <c r="J118" i="57"/>
  <c r="F118" i="57"/>
  <c r="AG119" i="57"/>
  <c r="K119" i="57"/>
  <c r="P119" i="57"/>
  <c r="AC119" i="57"/>
  <c r="G120" i="57"/>
  <c r="M120" i="57"/>
  <c r="S120" i="57"/>
  <c r="P120" i="57"/>
  <c r="J121" i="57"/>
  <c r="AF121" i="57"/>
  <c r="E121" i="57"/>
  <c r="AB121" i="57"/>
  <c r="Q122" i="57"/>
  <c r="O122" i="57"/>
  <c r="G122" i="57"/>
  <c r="R122" i="57"/>
  <c r="F122" i="57"/>
  <c r="Q123" i="57"/>
  <c r="H123" i="57"/>
  <c r="G123" i="57"/>
  <c r="X123" i="57"/>
  <c r="G124" i="57"/>
  <c r="M124" i="57"/>
  <c r="Z124" i="57"/>
  <c r="AG124" i="57"/>
  <c r="J125" i="57"/>
  <c r="M125" i="57"/>
  <c r="C125" i="57"/>
  <c r="AB125" i="57"/>
  <c r="Q126" i="57"/>
  <c r="I126" i="57"/>
  <c r="AH126" i="57"/>
  <c r="AG126" i="57"/>
  <c r="AE126" i="57"/>
  <c r="O127" i="57"/>
  <c r="X127" i="57"/>
  <c r="AD127" i="57"/>
  <c r="N127" i="57"/>
  <c r="P128" i="57"/>
  <c r="AB128" i="57"/>
  <c r="E128" i="57"/>
  <c r="L128" i="57"/>
  <c r="G129" i="57"/>
  <c r="AI129" i="57"/>
  <c r="T129" i="57"/>
  <c r="V129" i="57"/>
  <c r="Q130" i="57"/>
  <c r="L130" i="57"/>
  <c r="H130" i="57"/>
  <c r="P130" i="57"/>
  <c r="E130" i="57"/>
  <c r="P131" i="57"/>
  <c r="O131" i="57"/>
  <c r="AH131" i="57"/>
  <c r="AC131" i="57"/>
  <c r="AJ132" i="57"/>
  <c r="AD132" i="57"/>
  <c r="V132" i="57"/>
  <c r="Q132" i="57"/>
  <c r="AC133" i="57"/>
  <c r="D133" i="57"/>
  <c r="R133" i="57"/>
  <c r="AE133" i="57"/>
  <c r="Q109" i="57"/>
  <c r="P110" i="57"/>
  <c r="I110" i="57"/>
  <c r="T109" i="57"/>
  <c r="O110" i="57"/>
  <c r="H109" i="57"/>
  <c r="R109" i="57"/>
  <c r="M109" i="57"/>
  <c r="Y109" i="57"/>
  <c r="G111" i="57"/>
  <c r="AA111" i="57"/>
  <c r="V111" i="57"/>
  <c r="T111" i="57"/>
  <c r="AD112" i="57"/>
  <c r="M112" i="57"/>
  <c r="S112" i="57"/>
  <c r="R112" i="57"/>
  <c r="Y113" i="57"/>
  <c r="O113" i="57"/>
  <c r="H113" i="57"/>
  <c r="J113" i="57"/>
  <c r="G114" i="57"/>
  <c r="E114" i="57"/>
  <c r="V114" i="57"/>
  <c r="S114" i="57"/>
  <c r="K114" i="57"/>
  <c r="Y115" i="57"/>
  <c r="K115" i="57"/>
  <c r="V115" i="57"/>
  <c r="M115" i="57"/>
  <c r="Z116" i="57"/>
  <c r="X116" i="57"/>
  <c r="Y116" i="57"/>
  <c r="AE116" i="57"/>
  <c r="AF117" i="57"/>
  <c r="L117" i="57"/>
  <c r="X117" i="57"/>
  <c r="U117" i="57"/>
  <c r="W118" i="57"/>
  <c r="AH118" i="57"/>
  <c r="N118" i="57"/>
  <c r="P118" i="57"/>
  <c r="D118" i="57"/>
  <c r="AE119" i="57"/>
  <c r="Q119" i="57"/>
  <c r="F119" i="57"/>
  <c r="D119" i="57"/>
  <c r="T120" i="57"/>
  <c r="AF120" i="57"/>
  <c r="H120" i="57"/>
  <c r="L120" i="57"/>
  <c r="X121" i="57"/>
  <c r="M121" i="57"/>
  <c r="I121" i="57"/>
  <c r="Z121" i="57"/>
  <c r="W122" i="57"/>
  <c r="U122" i="57"/>
  <c r="M122" i="57"/>
  <c r="X122" i="57"/>
  <c r="S122" i="57"/>
  <c r="AE123" i="57"/>
  <c r="C123" i="57"/>
  <c r="AH123" i="57"/>
  <c r="AC123" i="57"/>
  <c r="AD124" i="57"/>
  <c r="C124" i="57"/>
  <c r="AF124" i="57"/>
  <c r="J124" i="57"/>
  <c r="H125" i="57"/>
  <c r="AA125" i="57"/>
  <c r="Z125" i="57"/>
  <c r="X125" i="57"/>
  <c r="W126" i="57"/>
  <c r="O126" i="57"/>
  <c r="G126" i="57"/>
  <c r="R126" i="57"/>
  <c r="D126" i="57"/>
  <c r="T127" i="57"/>
  <c r="C127" i="57"/>
  <c r="AJ127" i="57"/>
  <c r="Z127" i="57"/>
  <c r="AE128" i="57"/>
  <c r="AI128" i="57"/>
  <c r="Z128" i="57"/>
  <c r="N128" i="57"/>
  <c r="R129" i="57"/>
  <c r="X129" i="57"/>
  <c r="H129" i="57"/>
  <c r="AB129" i="57"/>
  <c r="AD130" i="57"/>
  <c r="AE130" i="57"/>
  <c r="AH130" i="57"/>
  <c r="R130" i="57"/>
  <c r="K130" i="57"/>
  <c r="F131" i="57"/>
  <c r="E131" i="57"/>
  <c r="Z131" i="57"/>
  <c r="D131" i="57"/>
  <c r="AF132" i="57"/>
  <c r="E132" i="57"/>
  <c r="L132" i="57"/>
  <c r="U133" i="57"/>
  <c r="AI133" i="57"/>
  <c r="J133" i="57"/>
  <c r="X133" i="57"/>
  <c r="F132" i="57"/>
  <c r="O109" i="57"/>
  <c r="N109" i="57"/>
  <c r="F110" i="57"/>
  <c r="L110" i="57"/>
  <c r="S109" i="57"/>
  <c r="AE109" i="57"/>
  <c r="K110" i="57"/>
  <c r="AA109" i="57"/>
  <c r="F111" i="57"/>
  <c r="P111" i="57"/>
  <c r="AG111" i="57"/>
  <c r="AD111" i="57"/>
  <c r="AH111" i="57"/>
  <c r="P112" i="57"/>
  <c r="J112" i="57"/>
  <c r="X112" i="57"/>
  <c r="AJ112" i="57"/>
  <c r="P113" i="57"/>
  <c r="V113" i="57"/>
  <c r="L113" i="57"/>
  <c r="X113" i="57"/>
  <c r="M114" i="57"/>
  <c r="AI114" i="57"/>
  <c r="C114" i="57"/>
  <c r="Q114" i="57"/>
  <c r="U115" i="57"/>
  <c r="H115" i="57"/>
  <c r="Q115" i="57"/>
  <c r="AB115" i="57"/>
  <c r="AG115" i="57"/>
  <c r="AF116" i="57"/>
  <c r="AD116" i="57"/>
  <c r="F116" i="57"/>
  <c r="K116" i="57"/>
  <c r="V117" i="57"/>
  <c r="P117" i="57"/>
  <c r="AH117" i="57"/>
  <c r="AI117" i="57"/>
  <c r="AC118" i="57"/>
  <c r="G118" i="57"/>
  <c r="R118" i="57"/>
  <c r="V118" i="57"/>
  <c r="U119" i="57"/>
  <c r="E119" i="57"/>
  <c r="W119" i="57"/>
  <c r="Z119" i="57"/>
  <c r="R119" i="57"/>
  <c r="E120" i="57"/>
  <c r="V120" i="57"/>
  <c r="R120" i="57"/>
  <c r="C120" i="57"/>
  <c r="W121" i="57"/>
  <c r="AA121" i="57"/>
  <c r="F121" i="57"/>
  <c r="N121" i="57"/>
  <c r="AC122" i="57"/>
  <c r="K122" i="57"/>
  <c r="P122" i="57"/>
  <c r="D122" i="57"/>
  <c r="U123" i="57"/>
  <c r="AF123" i="57"/>
  <c r="L123" i="57"/>
  <c r="W123" i="57"/>
  <c r="D123" i="57"/>
  <c r="V124" i="57"/>
  <c r="AB124" i="57"/>
  <c r="E124" i="57"/>
  <c r="N124" i="57"/>
  <c r="AG125" i="57"/>
  <c r="G125" i="57"/>
  <c r="AD125" i="57"/>
  <c r="W125" i="57"/>
  <c r="AC126" i="57"/>
  <c r="U126" i="57"/>
  <c r="AD126" i="57"/>
  <c r="X126" i="57"/>
  <c r="U127" i="57"/>
  <c r="R127" i="57"/>
  <c r="L127" i="57"/>
  <c r="K127" i="57"/>
  <c r="AC127" i="57"/>
  <c r="F128" i="57"/>
  <c r="AA128" i="57"/>
  <c r="J128" i="57"/>
  <c r="AG128" i="57"/>
  <c r="C129" i="57"/>
  <c r="O129" i="57"/>
  <c r="AD129" i="57"/>
  <c r="F129" i="57"/>
  <c r="T130" i="57"/>
  <c r="I130" i="57"/>
  <c r="AJ130" i="57"/>
  <c r="X130" i="57"/>
  <c r="U131" i="57"/>
  <c r="M131" i="57"/>
  <c r="X131" i="57"/>
  <c r="V131" i="57"/>
  <c r="R131" i="57"/>
  <c r="Z132" i="57"/>
  <c r="M132" i="57"/>
  <c r="S132" i="57"/>
  <c r="M133" i="57"/>
  <c r="AA133" i="57"/>
  <c r="AG133" i="57"/>
  <c r="W133" i="57"/>
  <c r="AE132" i="57"/>
  <c r="X109" i="57"/>
  <c r="AH109" i="57"/>
  <c r="V109" i="57"/>
  <c r="AI109" i="57"/>
  <c r="AF109" i="57"/>
  <c r="E110" i="57"/>
  <c r="AB110" i="57"/>
  <c r="AG109" i="57"/>
  <c r="L111" i="57"/>
  <c r="U111" i="57"/>
  <c r="AE111" i="57"/>
  <c r="AJ111" i="57"/>
  <c r="O111" i="57"/>
  <c r="H112" i="57"/>
  <c r="K112" i="57"/>
  <c r="L112" i="57"/>
  <c r="F112" i="57"/>
  <c r="T113" i="57"/>
  <c r="AB113" i="57"/>
  <c r="AC113" i="57"/>
  <c r="M113" i="57"/>
  <c r="AJ114" i="57"/>
  <c r="R114" i="57"/>
  <c r="N114" i="57"/>
  <c r="W114" i="57"/>
  <c r="AI115" i="57"/>
  <c r="I115" i="57"/>
  <c r="G115" i="57"/>
  <c r="AF115" i="57"/>
  <c r="X115" i="57"/>
  <c r="E116" i="57"/>
  <c r="T116" i="57"/>
  <c r="Q116" i="57"/>
  <c r="W116" i="57"/>
  <c r="AB117" i="57"/>
  <c r="J117" i="57"/>
  <c r="F117" i="57"/>
  <c r="H117" i="57"/>
  <c r="AI118" i="57"/>
  <c r="M118" i="57"/>
  <c r="X118" i="57"/>
  <c r="K118" i="57"/>
  <c r="AI119" i="57"/>
  <c r="S119" i="57"/>
  <c r="L119" i="57"/>
  <c r="H119" i="57"/>
  <c r="G119" i="57"/>
  <c r="D120" i="57"/>
  <c r="AI120" i="57"/>
  <c r="X120" i="57"/>
  <c r="Y120" i="57"/>
  <c r="S121" i="57"/>
  <c r="AG121" i="57"/>
  <c r="AD121" i="57"/>
  <c r="AH121" i="57"/>
  <c r="L122" i="57"/>
  <c r="Z122" i="57"/>
  <c r="H122" i="57"/>
  <c r="AI123" i="57"/>
  <c r="Z123" i="57"/>
  <c r="E123" i="57"/>
  <c r="V123" i="57"/>
  <c r="R123" i="57"/>
  <c r="H124" i="57"/>
  <c r="S124" i="57"/>
  <c r="P124" i="57"/>
  <c r="Y124" i="57"/>
  <c r="S125" i="57"/>
  <c r="Y125" i="57"/>
  <c r="AJ125" i="57"/>
  <c r="P125" i="57"/>
  <c r="AI126" i="57"/>
  <c r="C126" i="57"/>
  <c r="K126" i="57"/>
  <c r="S126" i="57"/>
  <c r="AI127" i="57"/>
  <c r="M127" i="57"/>
  <c r="G127" i="57"/>
  <c r="W127" i="57"/>
  <c r="D127" i="57"/>
  <c r="K128" i="57"/>
  <c r="Y128" i="57"/>
  <c r="S128" i="57"/>
  <c r="AJ128" i="57"/>
  <c r="W129" i="57"/>
  <c r="AF129" i="57"/>
  <c r="AJ129" i="57"/>
  <c r="N129" i="57"/>
  <c r="AB130" i="57"/>
  <c r="V130" i="57"/>
  <c r="AC130" i="57"/>
  <c r="AI130" i="57"/>
  <c r="AI131" i="57"/>
  <c r="AA131" i="57"/>
  <c r="T131" i="57"/>
  <c r="AB131" i="57"/>
  <c r="G131" i="57"/>
  <c r="C132" i="57"/>
  <c r="AA132" i="57"/>
  <c r="T132" i="57"/>
  <c r="E133" i="57"/>
  <c r="S133" i="57"/>
  <c r="Y133" i="57"/>
  <c r="P133" i="57"/>
  <c r="Y132" i="57"/>
  <c r="N110" i="57"/>
  <c r="C110" i="57"/>
  <c r="AB109" i="57"/>
  <c r="P109" i="57"/>
  <c r="Y110" i="57"/>
  <c r="AF110" i="57"/>
  <c r="M110" i="57"/>
  <c r="AJ110" i="57"/>
  <c r="Z111" i="57"/>
  <c r="AI111" i="57"/>
  <c r="C111" i="57"/>
  <c r="K111" i="57"/>
  <c r="I112" i="57"/>
  <c r="AI112" i="57"/>
  <c r="N112" i="57"/>
  <c r="V112" i="57"/>
  <c r="AB112" i="57"/>
  <c r="AF113" i="57"/>
  <c r="C113" i="57"/>
  <c r="D113" i="57"/>
  <c r="AA113" i="57"/>
  <c r="J114" i="57"/>
  <c r="X114" i="57"/>
  <c r="T114" i="57"/>
  <c r="AC114" i="57"/>
  <c r="J115" i="57"/>
  <c r="T115" i="57"/>
  <c r="C115" i="57"/>
  <c r="AC115" i="57"/>
  <c r="AH116" i="57"/>
  <c r="C116" i="57"/>
  <c r="AA116" i="57"/>
  <c r="AC116" i="57"/>
  <c r="AJ116" i="57"/>
  <c r="C117" i="57"/>
  <c r="AD117" i="57"/>
  <c r="Z117" i="57"/>
  <c r="M117" i="57"/>
  <c r="I118" i="57"/>
  <c r="AB118" i="57"/>
  <c r="AD118" i="57"/>
  <c r="S118" i="57"/>
  <c r="J119" i="57"/>
  <c r="Y119" i="57"/>
  <c r="V119" i="57"/>
  <c r="N119" i="57"/>
  <c r="Q120" i="57"/>
  <c r="I120" i="57"/>
  <c r="AH120" i="57"/>
  <c r="AD120" i="57"/>
  <c r="AE120" i="57"/>
  <c r="P121" i="57"/>
  <c r="Y121" i="57"/>
  <c r="AJ121" i="57"/>
  <c r="AE121" i="57"/>
  <c r="AI122" i="57"/>
  <c r="AD122" i="57"/>
  <c r="AF122" i="57"/>
  <c r="J122" i="57"/>
  <c r="J123" i="57"/>
  <c r="M123" i="57"/>
  <c r="T123" i="57"/>
  <c r="AB123" i="57"/>
  <c r="Q124" i="57"/>
  <c r="I124" i="57"/>
  <c r="L124" i="57"/>
  <c r="F124" i="57"/>
  <c r="AE124" i="57"/>
  <c r="AF125" i="57"/>
  <c r="K125" i="57"/>
  <c r="AE125" i="57"/>
  <c r="N125" i="57"/>
  <c r="M126" i="57"/>
  <c r="AB126" i="57"/>
  <c r="AJ126" i="57"/>
  <c r="F126" i="57"/>
  <c r="J127" i="57"/>
  <c r="AA127" i="57"/>
  <c r="E127" i="57"/>
  <c r="F127" i="57"/>
  <c r="AF128" i="57"/>
  <c r="X128" i="57"/>
  <c r="O128" i="57"/>
  <c r="V128" i="57"/>
  <c r="Q128" i="57"/>
  <c r="AG129" i="57"/>
  <c r="K129" i="57"/>
  <c r="J129" i="57"/>
  <c r="AE129" i="57"/>
  <c r="G130" i="57"/>
  <c r="S130" i="57"/>
  <c r="M130" i="57"/>
  <c r="AG130" i="57"/>
  <c r="J131" i="57"/>
  <c r="AG131" i="57"/>
  <c r="AD131" i="57"/>
  <c r="I131" i="57"/>
  <c r="D132" i="57"/>
  <c r="P132" i="57"/>
  <c r="U132" i="57"/>
  <c r="G132" i="57"/>
  <c r="AD133" i="57"/>
  <c r="AJ133" i="57"/>
  <c r="K133" i="57"/>
  <c r="Q133" i="57"/>
  <c r="O133" i="57"/>
  <c r="H132" i="57"/>
  <c r="H110" i="57"/>
  <c r="AH110" i="57"/>
  <c r="D110" i="57"/>
  <c r="F109" i="57"/>
  <c r="Z110" i="57"/>
  <c r="G110" i="57"/>
  <c r="AA110" i="57"/>
  <c r="H111" i="57"/>
  <c r="J111" i="57"/>
  <c r="E111" i="57"/>
  <c r="Q111" i="57"/>
  <c r="O112" i="57"/>
  <c r="C112" i="57"/>
  <c r="AC112" i="57"/>
  <c r="D112" i="57"/>
  <c r="Y112" i="57"/>
  <c r="AD113" i="57"/>
  <c r="I113" i="57"/>
  <c r="R113" i="57"/>
  <c r="AG113" i="57"/>
  <c r="AA114" i="57"/>
  <c r="AD114" i="57"/>
  <c r="H114" i="57"/>
  <c r="L114" i="57"/>
  <c r="AA115" i="57"/>
  <c r="AE115" i="57"/>
  <c r="N115" i="57"/>
  <c r="D115" i="57"/>
  <c r="G116" i="57"/>
  <c r="P116" i="57"/>
  <c r="V116" i="57"/>
  <c r="I116" i="57"/>
  <c r="O116" i="57"/>
  <c r="I117" i="57"/>
  <c r="AJ117" i="57"/>
  <c r="AC117" i="57"/>
  <c r="AA117" i="57"/>
  <c r="O118" i="57"/>
  <c r="Z118" i="57"/>
  <c r="L118" i="57"/>
  <c r="AG118" i="57"/>
  <c r="AF119" i="57"/>
  <c r="X119" i="57"/>
  <c r="AB119" i="57"/>
  <c r="T119" i="57"/>
  <c r="W120" i="57"/>
  <c r="O120" i="57"/>
  <c r="K120" i="57"/>
  <c r="AJ120" i="57"/>
  <c r="F120" i="57"/>
  <c r="O121" i="57"/>
  <c r="Q121" i="57"/>
  <c r="K121" i="57"/>
  <c r="AC121" i="57"/>
  <c r="AB122" i="57"/>
  <c r="C122" i="57"/>
  <c r="E122" i="57"/>
  <c r="AA122" i="57"/>
  <c r="P123" i="57"/>
  <c r="AA123" i="57"/>
  <c r="AD123" i="57"/>
  <c r="I123" i="57"/>
  <c r="W124" i="57"/>
  <c r="O124" i="57"/>
  <c r="AH124" i="57"/>
  <c r="R124" i="57"/>
  <c r="K124" i="57"/>
  <c r="Q125" i="57"/>
  <c r="I125" i="57"/>
  <c r="AH125" i="57"/>
  <c r="AC125" i="57"/>
  <c r="E126" i="57"/>
  <c r="AA126" i="57"/>
  <c r="Z126" i="57"/>
  <c r="J126" i="57"/>
  <c r="AF127" i="57"/>
  <c r="AG127" i="57"/>
  <c r="I127" i="57"/>
  <c r="V127" i="57"/>
  <c r="U128" i="57"/>
  <c r="M128" i="57"/>
  <c r="AH128" i="57"/>
  <c r="W128" i="57"/>
  <c r="AC128" i="57"/>
  <c r="L129" i="57"/>
  <c r="P129" i="57"/>
  <c r="S129" i="57"/>
  <c r="AC129" i="57"/>
  <c r="N130" i="57"/>
  <c r="D130" i="57"/>
  <c r="Z130" i="57"/>
  <c r="J130" i="57"/>
  <c r="AF131" i="57"/>
  <c r="AE131" i="57"/>
  <c r="AJ131" i="57"/>
  <c r="L131" i="57"/>
  <c r="X132" i="57"/>
  <c r="AH132" i="57"/>
  <c r="O132" i="57"/>
  <c r="AB132" i="57"/>
  <c r="V133" i="57"/>
  <c r="AB133" i="57"/>
  <c r="C133" i="57"/>
  <c r="I133" i="57"/>
  <c r="H133" i="57"/>
  <c r="AD109" i="57"/>
  <c r="AG110" i="57"/>
  <c r="AD110" i="57"/>
  <c r="AI110" i="57"/>
  <c r="S110" i="57"/>
  <c r="L109" i="57"/>
  <c r="E109" i="57"/>
  <c r="AE110" i="57"/>
  <c r="AC110" i="57"/>
  <c r="AC111" i="57"/>
  <c r="AF111" i="57"/>
  <c r="S111" i="57"/>
  <c r="W111" i="57"/>
  <c r="U112" i="57"/>
  <c r="W112" i="57"/>
  <c r="Z112" i="57"/>
  <c r="AG112" i="57"/>
  <c r="Z113" i="57"/>
  <c r="AJ113" i="57"/>
  <c r="G113" i="57"/>
  <c r="AE113" i="57"/>
  <c r="W113" i="57"/>
  <c r="AG114" i="57"/>
  <c r="AB114" i="57"/>
  <c r="Y114" i="57"/>
  <c r="I114" i="57"/>
  <c r="O115" i="57"/>
  <c r="L115" i="57"/>
  <c r="AH115" i="57"/>
  <c r="R115" i="57"/>
  <c r="M116" i="57"/>
  <c r="AB116" i="57"/>
  <c r="S116" i="57"/>
  <c r="D116" i="57"/>
  <c r="E117" i="57"/>
  <c r="N117" i="57"/>
  <c r="K117" i="57"/>
  <c r="D117" i="57"/>
  <c r="AG117" i="57"/>
  <c r="U118" i="57"/>
  <c r="AF118" i="57"/>
  <c r="T118" i="57"/>
  <c r="Y118" i="57"/>
  <c r="M119" i="57"/>
  <c r="AD119" i="57"/>
  <c r="C119" i="57"/>
  <c r="AH119" i="57"/>
  <c r="AC120" i="57"/>
  <c r="U120" i="57"/>
  <c r="AG120" i="57"/>
  <c r="N120" i="57"/>
  <c r="U121" i="57"/>
  <c r="H121" i="57"/>
  <c r="C121" i="57"/>
  <c r="T121" i="57"/>
  <c r="D121" i="57"/>
  <c r="AG122" i="57"/>
  <c r="T122" i="57"/>
  <c r="V122" i="57"/>
  <c r="Y122" i="57"/>
  <c r="O123" i="57"/>
  <c r="AG123" i="57"/>
  <c r="AJ123" i="57"/>
  <c r="F123" i="57"/>
  <c r="AC124" i="57"/>
  <c r="U124" i="57"/>
  <c r="AI124" i="57"/>
  <c r="X124" i="57"/>
  <c r="U125" i="57"/>
  <c r="T125" i="57"/>
  <c r="F125" i="57"/>
  <c r="O125" i="57"/>
  <c r="D125" i="57"/>
  <c r="T126" i="57"/>
  <c r="P126" i="57"/>
  <c r="AF126" i="57"/>
  <c r="N126" i="57"/>
  <c r="Y127" i="57"/>
  <c r="AE127" i="57"/>
  <c r="P127" i="57"/>
  <c r="AB127" i="57"/>
  <c r="H128" i="57"/>
  <c r="T128" i="57"/>
  <c r="G128" i="57"/>
  <c r="R128" i="57"/>
  <c r="U129" i="57"/>
  <c r="M129" i="57"/>
  <c r="Q129" i="57"/>
  <c r="Y129" i="57"/>
  <c r="D129" i="57"/>
  <c r="C130" i="57"/>
  <c r="O130" i="57"/>
  <c r="AF130" i="57"/>
  <c r="W130" i="57"/>
  <c r="Y131" i="57"/>
  <c r="S131" i="57"/>
  <c r="K131" i="57"/>
  <c r="N131" i="57"/>
  <c r="R132" i="57"/>
  <c r="N132" i="57"/>
  <c r="I132" i="57"/>
  <c r="AC132" i="57"/>
  <c r="N133" i="57"/>
  <c r="T133" i="57"/>
  <c r="AH133" i="57"/>
  <c r="G133" i="57"/>
  <c r="R134" i="57"/>
  <c r="X134" i="57"/>
  <c r="AD134" i="57"/>
  <c r="AB134" i="57"/>
  <c r="D134" i="57"/>
  <c r="P134" i="57"/>
  <c r="V134" i="57"/>
  <c r="AA134" i="57"/>
  <c r="C134" i="57"/>
  <c r="Y134" i="57"/>
  <c r="E134" i="57"/>
  <c r="J134" i="57"/>
  <c r="S134" i="57"/>
  <c r="M134" i="57"/>
  <c r="AG134" i="57"/>
  <c r="H134" i="57"/>
  <c r="N134" i="57"/>
  <c r="T134" i="57"/>
  <c r="AE134" i="57"/>
  <c r="F134" i="57"/>
  <c r="Q134" i="57"/>
  <c r="W134" i="57"/>
  <c r="AC134" i="57"/>
  <c r="L134" i="57"/>
  <c r="O134" i="57"/>
  <c r="K134" i="57"/>
  <c r="I134" i="57"/>
  <c r="U134" i="57"/>
  <c r="AJ134" i="57"/>
  <c r="AH134" i="57"/>
  <c r="G134" i="57"/>
  <c r="Z134" i="57"/>
  <c r="AF134" i="57"/>
  <c r="AI134" i="57"/>
  <c r="N135" i="57"/>
  <c r="T135" i="57"/>
  <c r="AH135" i="57"/>
  <c r="AE135" i="57"/>
  <c r="L135" i="57"/>
  <c r="X135" i="57"/>
  <c r="W135" i="57"/>
  <c r="F135" i="57"/>
  <c r="Z135" i="57"/>
  <c r="D135" i="57"/>
  <c r="AC135" i="57"/>
  <c r="R135" i="57"/>
  <c r="U135" i="57"/>
  <c r="AI135" i="57"/>
  <c r="J135" i="57"/>
  <c r="P135" i="57"/>
  <c r="H135" i="57"/>
  <c r="Q135" i="57"/>
  <c r="M135" i="57"/>
  <c r="AA135" i="57"/>
  <c r="AG135" i="57"/>
  <c r="O135" i="57"/>
  <c r="Y135" i="57"/>
  <c r="K135" i="57"/>
  <c r="E135" i="57"/>
  <c r="S135" i="57"/>
  <c r="AJ135" i="57"/>
  <c r="AD135" i="57"/>
  <c r="G135" i="57"/>
  <c r="V135" i="57"/>
  <c r="AB135" i="57"/>
  <c r="C135" i="57"/>
  <c r="I135" i="57"/>
  <c r="AF135" i="57"/>
  <c r="R136" i="57"/>
  <c r="X136" i="57"/>
  <c r="AD136" i="57"/>
  <c r="T136" i="57"/>
  <c r="AB136" i="57"/>
  <c r="S136" i="57"/>
  <c r="H136" i="57"/>
  <c r="L136" i="57"/>
  <c r="J136" i="57"/>
  <c r="P136" i="57"/>
  <c r="V136" i="57"/>
  <c r="AA136" i="57"/>
  <c r="C136" i="57"/>
  <c r="AG136" i="57"/>
  <c r="N136" i="57"/>
  <c r="Y136" i="57"/>
  <c r="AE136" i="57"/>
  <c r="F136" i="57"/>
  <c r="K136" i="57"/>
  <c r="D136" i="57"/>
  <c r="M136" i="57"/>
  <c r="Q136" i="57"/>
  <c r="W136" i="57"/>
  <c r="AC136" i="57"/>
  <c r="AJ136" i="57"/>
  <c r="O136" i="57"/>
  <c r="I136" i="57"/>
  <c r="U136" i="57"/>
  <c r="G136" i="57"/>
  <c r="AH136" i="57"/>
  <c r="AI136" i="57"/>
  <c r="Z136" i="57"/>
  <c r="AF136" i="57"/>
  <c r="E136" i="57"/>
  <c r="V137" i="57"/>
  <c r="AB137" i="57"/>
  <c r="C137" i="57"/>
  <c r="I137" i="57"/>
  <c r="W137" i="57"/>
  <c r="T137" i="57"/>
  <c r="AH137" i="57"/>
  <c r="X137" i="57"/>
  <c r="F137" i="57"/>
  <c r="Z137" i="57"/>
  <c r="P137" i="57"/>
  <c r="N137" i="57"/>
  <c r="AE137" i="57"/>
  <c r="L137" i="57"/>
  <c r="AC137" i="57"/>
  <c r="D137" i="57"/>
  <c r="R137" i="57"/>
  <c r="O137" i="57"/>
  <c r="AA137" i="57"/>
  <c r="S137" i="57"/>
  <c r="U137" i="57"/>
  <c r="AI137" i="57"/>
  <c r="J137" i="57"/>
  <c r="H137" i="57"/>
  <c r="AG137" i="57"/>
  <c r="M137" i="57"/>
  <c r="G137" i="57"/>
  <c r="Y137" i="57"/>
  <c r="E137" i="57"/>
  <c r="AF137" i="57"/>
  <c r="AD137" i="57"/>
  <c r="AJ137" i="57"/>
  <c r="K137" i="57"/>
  <c r="Q137" i="57"/>
  <c r="J138" i="57"/>
  <c r="P138" i="57"/>
  <c r="V138" i="57"/>
  <c r="K138" i="57"/>
  <c r="S138" i="57"/>
  <c r="L138" i="57"/>
  <c r="AG138" i="57"/>
  <c r="H138" i="57"/>
  <c r="N138" i="57"/>
  <c r="AJ138" i="57"/>
  <c r="Y138" i="57"/>
  <c r="AE138" i="57"/>
  <c r="D138" i="57"/>
  <c r="F138" i="57"/>
  <c r="Q138" i="57"/>
  <c r="W138" i="57"/>
  <c r="AC138" i="57"/>
  <c r="AI138" i="57"/>
  <c r="AB138" i="57"/>
  <c r="E138" i="57"/>
  <c r="I138" i="57"/>
  <c r="O138" i="57"/>
  <c r="U138" i="57"/>
  <c r="C138" i="57"/>
  <c r="AH138" i="57"/>
  <c r="G138" i="57"/>
  <c r="M138" i="57"/>
  <c r="T138" i="57"/>
  <c r="Z138" i="57"/>
  <c r="AF138" i="57"/>
  <c r="AA138" i="57"/>
  <c r="R138" i="57"/>
  <c r="X138" i="57"/>
  <c r="AD138" i="57"/>
  <c r="N139" i="57"/>
  <c r="T139" i="57"/>
  <c r="AH139" i="57"/>
  <c r="O139" i="57"/>
  <c r="L139" i="57"/>
  <c r="H139" i="57"/>
  <c r="D139" i="57"/>
  <c r="G139" i="57"/>
  <c r="F139" i="57"/>
  <c r="Z139" i="57"/>
  <c r="R139" i="57"/>
  <c r="Q139" i="57"/>
  <c r="AC139" i="57"/>
  <c r="U139" i="57"/>
  <c r="AI139" i="57"/>
  <c r="J139" i="57"/>
  <c r="AF139" i="57"/>
  <c r="AG139" i="57"/>
  <c r="X139" i="57"/>
  <c r="AJ139" i="57"/>
  <c r="M139" i="57"/>
  <c r="AA139" i="57"/>
  <c r="AE139" i="57"/>
  <c r="S139" i="57"/>
  <c r="K139" i="57"/>
  <c r="E139" i="57"/>
  <c r="Y139" i="57"/>
  <c r="I139" i="57"/>
  <c r="AD139" i="57"/>
  <c r="W139" i="57"/>
  <c r="V139" i="57"/>
  <c r="AB139" i="57"/>
  <c r="C139" i="57"/>
  <c r="P139" i="57"/>
  <c r="N140" i="57"/>
  <c r="H140" i="57"/>
  <c r="AG140" i="57"/>
  <c r="AD141" i="57"/>
  <c r="V141" i="57"/>
  <c r="N141" i="57"/>
  <c r="F141" i="57"/>
  <c r="AC141" i="57"/>
  <c r="U141" i="57"/>
  <c r="M141" i="57"/>
  <c r="E141" i="57"/>
  <c r="AJ141" i="57"/>
  <c r="AB141" i="57"/>
  <c r="T141" i="57"/>
  <c r="L141" i="57"/>
  <c r="D141" i="57"/>
  <c r="AI141" i="57"/>
  <c r="AA141" i="57"/>
  <c r="S141" i="57"/>
  <c r="K141" i="57"/>
  <c r="C141" i="57"/>
  <c r="AH141" i="57"/>
  <c r="Z141" i="57"/>
  <c r="R141" i="57"/>
  <c r="J141" i="57"/>
  <c r="AG141" i="57"/>
  <c r="Y141" i="57"/>
  <c r="Q141" i="57"/>
  <c r="I141" i="57"/>
  <c r="AF141" i="57"/>
  <c r="AE141" i="57"/>
  <c r="X141" i="57"/>
  <c r="W141" i="57"/>
  <c r="P141" i="57"/>
  <c r="O141" i="57"/>
  <c r="H141" i="57"/>
  <c r="G141" i="57"/>
  <c r="B29" i="15"/>
  <c r="B29" i="13"/>
  <c r="B168" i="57" l="1"/>
  <c r="B40" i="57"/>
  <c r="O40" i="57" s="1"/>
  <c r="A39" i="57"/>
  <c r="X40" i="57"/>
  <c r="AH40" i="57"/>
  <c r="K40" i="57"/>
  <c r="AI40" i="57"/>
  <c r="D40" i="57"/>
  <c r="E40" i="57"/>
  <c r="F40" i="57"/>
  <c r="M40" i="57"/>
  <c r="N40" i="57"/>
  <c r="AC40" i="57"/>
  <c r="AH142" i="57"/>
  <c r="Z142" i="57"/>
  <c r="R142" i="57"/>
  <c r="J142" i="57"/>
  <c r="AG142" i="57"/>
  <c r="Y142" i="57"/>
  <c r="Q142" i="57"/>
  <c r="I142" i="57"/>
  <c r="AF142" i="57"/>
  <c r="X142" i="57"/>
  <c r="P142" i="57"/>
  <c r="H142" i="57"/>
  <c r="AE142" i="57"/>
  <c r="W142" i="57"/>
  <c r="O142" i="57"/>
  <c r="G142" i="57"/>
  <c r="AD142" i="57"/>
  <c r="V142" i="57"/>
  <c r="N142" i="57"/>
  <c r="F142" i="57"/>
  <c r="AC142" i="57"/>
  <c r="U142" i="57"/>
  <c r="M142" i="57"/>
  <c r="E142" i="57"/>
  <c r="AB142" i="57"/>
  <c r="AA142" i="57"/>
  <c r="T142" i="57"/>
  <c r="S142" i="57"/>
  <c r="L142" i="57"/>
  <c r="K142" i="57"/>
  <c r="AJ142" i="57"/>
  <c r="AI142" i="57"/>
  <c r="D142" i="57"/>
  <c r="C142" i="57"/>
  <c r="B30" i="15"/>
  <c r="B30" i="13"/>
  <c r="G40" i="57" l="1"/>
  <c r="AD40" i="57"/>
  <c r="AA40" i="57"/>
  <c r="AG40" i="57"/>
  <c r="AJ40" i="57"/>
  <c r="I40" i="57"/>
  <c r="AB40" i="57"/>
  <c r="AF40" i="57"/>
  <c r="Y40" i="57"/>
  <c r="C40" i="57"/>
  <c r="Z40" i="57"/>
  <c r="P40" i="57"/>
  <c r="V40" i="57"/>
  <c r="T40" i="57"/>
  <c r="R40" i="57"/>
  <c r="H40" i="57"/>
  <c r="U40" i="57"/>
  <c r="L40" i="57"/>
  <c r="J40" i="57"/>
  <c r="W40" i="57"/>
  <c r="AE40" i="57"/>
  <c r="S40" i="57"/>
  <c r="Q40" i="57"/>
  <c r="B169" i="57"/>
  <c r="B41" i="57"/>
  <c r="C41" i="57" s="1"/>
  <c r="A40" i="57"/>
  <c r="O41" i="57"/>
  <c r="W41" i="57"/>
  <c r="Q41" i="57"/>
  <c r="AA41" i="57"/>
  <c r="T41" i="57"/>
  <c r="U41" i="57"/>
  <c r="AD143" i="57"/>
  <c r="V143" i="57"/>
  <c r="N143" i="57"/>
  <c r="F143" i="57"/>
  <c r="AC143" i="57"/>
  <c r="U143" i="57"/>
  <c r="M143" i="57"/>
  <c r="E143" i="57"/>
  <c r="AJ143" i="57"/>
  <c r="AB143" i="57"/>
  <c r="T143" i="57"/>
  <c r="L143" i="57"/>
  <c r="D143" i="57"/>
  <c r="AI143" i="57"/>
  <c r="AA143" i="57"/>
  <c r="S143" i="57"/>
  <c r="K143" i="57"/>
  <c r="C143" i="57"/>
  <c r="AH143" i="57"/>
  <c r="Z143" i="57"/>
  <c r="R143" i="57"/>
  <c r="J143" i="57"/>
  <c r="AG143" i="57"/>
  <c r="Y143" i="57"/>
  <c r="Q143" i="57"/>
  <c r="I143" i="57"/>
  <c r="X143" i="57"/>
  <c r="W143" i="57"/>
  <c r="P143" i="57"/>
  <c r="O143" i="57"/>
  <c r="H143" i="57"/>
  <c r="G143" i="57"/>
  <c r="AF143" i="57"/>
  <c r="AE143" i="57"/>
  <c r="B31" i="15"/>
  <c r="B31" i="13"/>
  <c r="S41" i="57" l="1"/>
  <c r="Y41" i="57"/>
  <c r="M41" i="57"/>
  <c r="K41" i="57"/>
  <c r="I41" i="57"/>
  <c r="G41" i="57"/>
  <c r="L41" i="57"/>
  <c r="AH41" i="57"/>
  <c r="AF41" i="57"/>
  <c r="AD41" i="57"/>
  <c r="E41" i="57"/>
  <c r="AJ41" i="57"/>
  <c r="R41" i="57"/>
  <c r="P41" i="57"/>
  <c r="N41" i="57"/>
  <c r="B170" i="57"/>
  <c r="Z41" i="57"/>
  <c r="V41" i="57"/>
  <c r="AC41" i="57"/>
  <c r="D41" i="57"/>
  <c r="J41" i="57"/>
  <c r="H41" i="57"/>
  <c r="F41" i="57"/>
  <c r="X41" i="57"/>
  <c r="AB41" i="57"/>
  <c r="AI41" i="57"/>
  <c r="AG41" i="57"/>
  <c r="AE41" i="57"/>
  <c r="B42" i="57"/>
  <c r="E42" i="57" s="1"/>
  <c r="A41" i="57"/>
  <c r="C42" i="57"/>
  <c r="AH144" i="57"/>
  <c r="Z144" i="57"/>
  <c r="R144" i="57"/>
  <c r="J144" i="57"/>
  <c r="AG144" i="57"/>
  <c r="Y144" i="57"/>
  <c r="Q144" i="57"/>
  <c r="I144" i="57"/>
  <c r="AF144" i="57"/>
  <c r="X144" i="57"/>
  <c r="P144" i="57"/>
  <c r="H144" i="57"/>
  <c r="AE144" i="57"/>
  <c r="W144" i="57"/>
  <c r="O144" i="57"/>
  <c r="G144" i="57"/>
  <c r="AD144" i="57"/>
  <c r="V144" i="57"/>
  <c r="N144" i="57"/>
  <c r="F144" i="57"/>
  <c r="AC144" i="57"/>
  <c r="U144" i="57"/>
  <c r="M144" i="57"/>
  <c r="E144" i="57"/>
  <c r="T144" i="57"/>
  <c r="S144" i="57"/>
  <c r="L144" i="57"/>
  <c r="K144" i="57"/>
  <c r="AJ144" i="57"/>
  <c r="D144" i="57"/>
  <c r="AI144" i="57"/>
  <c r="C144" i="57"/>
  <c r="AB144" i="57"/>
  <c r="AA144" i="57"/>
  <c r="B32" i="15"/>
  <c r="B32" i="13"/>
  <c r="AA42" i="57" l="1"/>
  <c r="T42" i="57"/>
  <c r="AH42" i="57"/>
  <c r="Z42" i="57"/>
  <c r="AF42" i="57"/>
  <c r="X42" i="57"/>
  <c r="AD42" i="57"/>
  <c r="V42" i="57"/>
  <c r="B171" i="57"/>
  <c r="R42" i="57"/>
  <c r="L42" i="57"/>
  <c r="J42" i="57"/>
  <c r="H42" i="57"/>
  <c r="F42" i="57"/>
  <c r="K42" i="57"/>
  <c r="AG42" i="57"/>
  <c r="AE42" i="57"/>
  <c r="AC42" i="57"/>
  <c r="N42" i="57"/>
  <c r="AJ42" i="57"/>
  <c r="Y42" i="57"/>
  <c r="W42" i="57"/>
  <c r="U42" i="57"/>
  <c r="D42" i="57"/>
  <c r="Q42" i="57"/>
  <c r="O42" i="57"/>
  <c r="M42" i="57"/>
  <c r="S42" i="57"/>
  <c r="P42" i="57"/>
  <c r="AB42" i="57"/>
  <c r="AI42" i="57"/>
  <c r="I42" i="57"/>
  <c r="G42" i="57"/>
  <c r="B43" i="57"/>
  <c r="C43" i="57" s="1"/>
  <c r="A42" i="57"/>
  <c r="E43" i="57"/>
  <c r="M43" i="57"/>
  <c r="AC43" i="57"/>
  <c r="F43" i="57"/>
  <c r="N43" i="57"/>
  <c r="AE43" i="57"/>
  <c r="H43" i="57"/>
  <c r="P43" i="57"/>
  <c r="I43" i="57"/>
  <c r="Q43" i="57"/>
  <c r="AG43" i="57"/>
  <c r="AI43" i="57"/>
  <c r="R43" i="57"/>
  <c r="S43" i="57"/>
  <c r="Z43" i="57"/>
  <c r="AA43" i="57"/>
  <c r="AD145" i="57"/>
  <c r="V145" i="57"/>
  <c r="N145" i="57"/>
  <c r="F145" i="57"/>
  <c r="AC145" i="57"/>
  <c r="U145" i="57"/>
  <c r="M145" i="57"/>
  <c r="E145" i="57"/>
  <c r="AJ145" i="57"/>
  <c r="AB145" i="57"/>
  <c r="T145" i="57"/>
  <c r="L145" i="57"/>
  <c r="D145" i="57"/>
  <c r="AI145" i="57"/>
  <c r="AA145" i="57"/>
  <c r="S145" i="57"/>
  <c r="K145" i="57"/>
  <c r="C145" i="57"/>
  <c r="AH145" i="57"/>
  <c r="Z145" i="57"/>
  <c r="R145" i="57"/>
  <c r="J145" i="57"/>
  <c r="AG145" i="57"/>
  <c r="Y145" i="57"/>
  <c r="Q145" i="57"/>
  <c r="I145" i="57"/>
  <c r="P145" i="57"/>
  <c r="O145" i="57"/>
  <c r="H145" i="57"/>
  <c r="G145" i="57"/>
  <c r="AF145" i="57"/>
  <c r="AE145" i="57"/>
  <c r="X145" i="57"/>
  <c r="W145" i="57"/>
  <c r="B33" i="15"/>
  <c r="B33" i="13"/>
  <c r="AH43" i="57" l="1"/>
  <c r="W43" i="57"/>
  <c r="T43" i="57"/>
  <c r="O43" i="57"/>
  <c r="L43" i="57"/>
  <c r="Y43" i="57"/>
  <c r="G43" i="57"/>
  <c r="D43" i="57"/>
  <c r="U43" i="57"/>
  <c r="K43" i="57"/>
  <c r="AF43" i="57"/>
  <c r="AD43" i="57"/>
  <c r="AJ43" i="57"/>
  <c r="J43" i="57"/>
  <c r="X43" i="57"/>
  <c r="V43" i="57"/>
  <c r="AB43" i="57"/>
  <c r="B172" i="57"/>
  <c r="B44" i="57"/>
  <c r="D44" i="57" s="1"/>
  <c r="A43" i="57"/>
  <c r="M44" i="57"/>
  <c r="AC44" i="57"/>
  <c r="F44" i="57"/>
  <c r="X44" i="57"/>
  <c r="AG44" i="57"/>
  <c r="AH44" i="57"/>
  <c r="J44" i="57"/>
  <c r="Z44" i="57"/>
  <c r="AB44" i="57"/>
  <c r="AD44" i="57"/>
  <c r="R44" i="57"/>
  <c r="Q44" i="57"/>
  <c r="AH146" i="57"/>
  <c r="Z146" i="57"/>
  <c r="R146" i="57"/>
  <c r="J146" i="57"/>
  <c r="AG146" i="57"/>
  <c r="Y146" i="57"/>
  <c r="Q146" i="57"/>
  <c r="I146" i="57"/>
  <c r="AF146" i="57"/>
  <c r="X146" i="57"/>
  <c r="P146" i="57"/>
  <c r="H146" i="57"/>
  <c r="AE146" i="57"/>
  <c r="W146" i="57"/>
  <c r="O146" i="57"/>
  <c r="G146" i="57"/>
  <c r="AD146" i="57"/>
  <c r="V146" i="57"/>
  <c r="N146" i="57"/>
  <c r="F146" i="57"/>
  <c r="AC146" i="57"/>
  <c r="U146" i="57"/>
  <c r="M146" i="57"/>
  <c r="E146" i="57"/>
  <c r="L146" i="57"/>
  <c r="K146" i="57"/>
  <c r="AJ146" i="57"/>
  <c r="D146" i="57"/>
  <c r="AI146" i="57"/>
  <c r="C146" i="57"/>
  <c r="AB146" i="57"/>
  <c r="AA146" i="57"/>
  <c r="T146" i="57"/>
  <c r="S146" i="57"/>
  <c r="B34" i="15"/>
  <c r="B34" i="13"/>
  <c r="AE44" i="57" l="1"/>
  <c r="G44" i="57"/>
  <c r="C44" i="57"/>
  <c r="U44" i="57"/>
  <c r="AA44" i="57"/>
  <c r="AF44" i="57"/>
  <c r="E44" i="57"/>
  <c r="O44" i="57"/>
  <c r="W44" i="57"/>
  <c r="S44" i="57"/>
  <c r="AI44" i="57"/>
  <c r="H44" i="57"/>
  <c r="K44" i="57"/>
  <c r="T44" i="57"/>
  <c r="P44" i="57"/>
  <c r="Y44" i="57"/>
  <c r="V44" i="57"/>
  <c r="L44" i="57"/>
  <c r="AJ44" i="57"/>
  <c r="I44" i="57"/>
  <c r="N44" i="57"/>
  <c r="B173" i="57"/>
  <c r="B45" i="57"/>
  <c r="C45" i="57" s="1"/>
  <c r="A44" i="57"/>
  <c r="K45" i="57"/>
  <c r="S45" i="57"/>
  <c r="AA45" i="57"/>
  <c r="AD45" i="57"/>
  <c r="E45" i="57"/>
  <c r="F45" i="57"/>
  <c r="N45" i="57"/>
  <c r="U45" i="57"/>
  <c r="AD147" i="57"/>
  <c r="V147" i="57"/>
  <c r="N147" i="57"/>
  <c r="F147" i="57"/>
  <c r="AC147" i="57"/>
  <c r="U147" i="57"/>
  <c r="M147" i="57"/>
  <c r="E147" i="57"/>
  <c r="AJ147" i="57"/>
  <c r="AB147" i="57"/>
  <c r="T147" i="57"/>
  <c r="L147" i="57"/>
  <c r="D147" i="57"/>
  <c r="AI147" i="57"/>
  <c r="AA147" i="57"/>
  <c r="S147" i="57"/>
  <c r="K147" i="57"/>
  <c r="C147" i="57"/>
  <c r="AH147" i="57"/>
  <c r="Z147" i="57"/>
  <c r="R147" i="57"/>
  <c r="J147" i="57"/>
  <c r="AG147" i="57"/>
  <c r="Y147" i="57"/>
  <c r="Q147" i="57"/>
  <c r="I147" i="57"/>
  <c r="H147" i="57"/>
  <c r="G147" i="57"/>
  <c r="AF147" i="57"/>
  <c r="AE147" i="57"/>
  <c r="X147" i="57"/>
  <c r="W147" i="57"/>
  <c r="P147" i="57"/>
  <c r="O147" i="57"/>
  <c r="B35" i="15"/>
  <c r="B35" i="13"/>
  <c r="AH45" i="57" l="1"/>
  <c r="Y45" i="57"/>
  <c r="AC45" i="57"/>
  <c r="Q45" i="57"/>
  <c r="T45" i="57"/>
  <c r="I45" i="57"/>
  <c r="AI45" i="57"/>
  <c r="AF45" i="57"/>
  <c r="AE45" i="57"/>
  <c r="W45" i="57"/>
  <c r="AJ45" i="57"/>
  <c r="Z45" i="57"/>
  <c r="O45" i="57"/>
  <c r="V45" i="57"/>
  <c r="AB45" i="57"/>
  <c r="AG45" i="57"/>
  <c r="G45" i="57"/>
  <c r="X45" i="57"/>
  <c r="B174" i="57"/>
  <c r="M45" i="57"/>
  <c r="L45" i="57"/>
  <c r="R45" i="57"/>
  <c r="P45" i="57"/>
  <c r="D45" i="57"/>
  <c r="J45" i="57"/>
  <c r="H45" i="57"/>
  <c r="B46" i="57"/>
  <c r="V46" i="57" s="1"/>
  <c r="A45" i="57"/>
  <c r="AH148" i="57"/>
  <c r="Z148" i="57"/>
  <c r="R148" i="57"/>
  <c r="J148" i="57"/>
  <c r="AG148" i="57"/>
  <c r="Y148" i="57"/>
  <c r="Q148" i="57"/>
  <c r="I148" i="57"/>
  <c r="AF148" i="57"/>
  <c r="X148" i="57"/>
  <c r="P148" i="57"/>
  <c r="H148" i="57"/>
  <c r="AE148" i="57"/>
  <c r="W148" i="57"/>
  <c r="O148" i="57"/>
  <c r="G148" i="57"/>
  <c r="AD148" i="57"/>
  <c r="V148" i="57"/>
  <c r="N148" i="57"/>
  <c r="F148" i="57"/>
  <c r="AC148" i="57"/>
  <c r="U148" i="57"/>
  <c r="M148" i="57"/>
  <c r="E148" i="57"/>
  <c r="AJ148" i="57"/>
  <c r="D148" i="57"/>
  <c r="AI148" i="57"/>
  <c r="C148" i="57"/>
  <c r="AB148" i="57"/>
  <c r="AA148" i="57"/>
  <c r="T148" i="57"/>
  <c r="S148" i="57"/>
  <c r="L148" i="57"/>
  <c r="K148" i="57"/>
  <c r="B36" i="15"/>
  <c r="B36" i="13"/>
  <c r="L46" i="57" l="1"/>
  <c r="M46" i="57"/>
  <c r="AD46" i="57"/>
  <c r="AB46" i="57"/>
  <c r="AH46" i="57"/>
  <c r="R46" i="57"/>
  <c r="Y46" i="57"/>
  <c r="H46" i="57"/>
  <c r="AE46" i="57"/>
  <c r="AI46" i="57"/>
  <c r="Q46" i="57"/>
  <c r="N46" i="57"/>
  <c r="U46" i="57"/>
  <c r="AA46" i="57"/>
  <c r="AF46" i="57"/>
  <c r="F46" i="57"/>
  <c r="T46" i="57"/>
  <c r="S46" i="57"/>
  <c r="P46" i="57"/>
  <c r="C46" i="57"/>
  <c r="AJ46" i="57"/>
  <c r="J46" i="57"/>
  <c r="W46" i="57"/>
  <c r="AC46" i="57"/>
  <c r="AG46" i="57"/>
  <c r="O46" i="57"/>
  <c r="E46" i="57"/>
  <c r="K46" i="57"/>
  <c r="I46" i="57"/>
  <c r="G46" i="57"/>
  <c r="D46" i="57"/>
  <c r="Z46" i="57"/>
  <c r="X46" i="57"/>
  <c r="B175" i="57"/>
  <c r="B47" i="57"/>
  <c r="AC47" i="57" s="1"/>
  <c r="A46" i="57"/>
  <c r="C47" i="57"/>
  <c r="E47" i="57"/>
  <c r="AD47" i="57"/>
  <c r="W47" i="57"/>
  <c r="P47" i="57"/>
  <c r="I47" i="57"/>
  <c r="Y47" i="57"/>
  <c r="R47" i="57"/>
  <c r="Z47" i="57"/>
  <c r="AH47" i="57"/>
  <c r="AA47" i="57"/>
  <c r="AJ47" i="57"/>
  <c r="K47" i="57"/>
  <c r="L47" i="57"/>
  <c r="S47" i="57"/>
  <c r="T47" i="57"/>
  <c r="AD149" i="57"/>
  <c r="V149" i="57"/>
  <c r="N149" i="57"/>
  <c r="F149" i="57"/>
  <c r="AC149" i="57"/>
  <c r="U149" i="57"/>
  <c r="M149" i="57"/>
  <c r="E149" i="57"/>
  <c r="AJ149" i="57"/>
  <c r="AB149" i="57"/>
  <c r="T149" i="57"/>
  <c r="L149" i="57"/>
  <c r="D149" i="57"/>
  <c r="AI149" i="57"/>
  <c r="AA149" i="57"/>
  <c r="S149" i="57"/>
  <c r="K149" i="57"/>
  <c r="C149" i="57"/>
  <c r="AH149" i="57"/>
  <c r="Z149" i="57"/>
  <c r="R149" i="57"/>
  <c r="J149" i="57"/>
  <c r="AG149" i="57"/>
  <c r="Y149" i="57"/>
  <c r="Q149" i="57"/>
  <c r="I149" i="57"/>
  <c r="AF149" i="57"/>
  <c r="AE149" i="57"/>
  <c r="X149" i="57"/>
  <c r="W149" i="57"/>
  <c r="P149" i="57"/>
  <c r="O149" i="57"/>
  <c r="H149" i="57"/>
  <c r="G149" i="57"/>
  <c r="B37" i="15"/>
  <c r="B37" i="13"/>
  <c r="O47" i="57" l="1"/>
  <c r="G47" i="57"/>
  <c r="Q47" i="57"/>
  <c r="V47" i="57"/>
  <c r="U47" i="57"/>
  <c r="AI47" i="57"/>
  <c r="X47" i="57"/>
  <c r="M47" i="57"/>
  <c r="AB47" i="57"/>
  <c r="AF47" i="57"/>
  <c r="N47" i="57"/>
  <c r="B176" i="57"/>
  <c r="J47" i="57"/>
  <c r="H47" i="57"/>
  <c r="F47" i="57"/>
  <c r="D47" i="57"/>
  <c r="AG47" i="57"/>
  <c r="AE47" i="57"/>
  <c r="B48" i="57"/>
  <c r="T48" i="57" s="1"/>
  <c r="A47" i="57"/>
  <c r="C48" i="57"/>
  <c r="D48" i="57"/>
  <c r="L48" i="57"/>
  <c r="AC48" i="57"/>
  <c r="F48" i="57"/>
  <c r="V48" i="57"/>
  <c r="AD48" i="57"/>
  <c r="W48" i="57"/>
  <c r="AE48" i="57"/>
  <c r="X48" i="57"/>
  <c r="AF48" i="57"/>
  <c r="I48" i="57"/>
  <c r="Q48" i="57"/>
  <c r="Y48" i="57"/>
  <c r="AG48" i="57"/>
  <c r="Z48" i="57"/>
  <c r="AI48" i="57"/>
  <c r="J48" i="57"/>
  <c r="K48" i="57"/>
  <c r="R48" i="57"/>
  <c r="S48" i="57"/>
  <c r="AH150" i="57"/>
  <c r="Z150" i="57"/>
  <c r="R150" i="57"/>
  <c r="J150" i="57"/>
  <c r="AG150" i="57"/>
  <c r="Y150" i="57"/>
  <c r="Q150" i="57"/>
  <c r="I150" i="57"/>
  <c r="AF150" i="57"/>
  <c r="X150" i="57"/>
  <c r="P150" i="57"/>
  <c r="H150" i="57"/>
  <c r="AE150" i="57"/>
  <c r="W150" i="57"/>
  <c r="O150" i="57"/>
  <c r="G150" i="57"/>
  <c r="AD150" i="57"/>
  <c r="V150" i="57"/>
  <c r="N150" i="57"/>
  <c r="F150" i="57"/>
  <c r="AC150" i="57"/>
  <c r="U150" i="57"/>
  <c r="M150" i="57"/>
  <c r="E150" i="57"/>
  <c r="AB150" i="57"/>
  <c r="AA150" i="57"/>
  <c r="T150" i="57"/>
  <c r="S150" i="57"/>
  <c r="L150" i="57"/>
  <c r="K150" i="57"/>
  <c r="AJ150" i="57"/>
  <c r="AI150" i="57"/>
  <c r="D150" i="57"/>
  <c r="C150" i="57"/>
  <c r="B38" i="15"/>
  <c r="B38" i="13"/>
  <c r="U48" i="57" l="1"/>
  <c r="AH48" i="57"/>
  <c r="H48" i="57"/>
  <c r="M48" i="57"/>
  <c r="O48" i="57"/>
  <c r="E48" i="57"/>
  <c r="G48" i="57"/>
  <c r="AJ48" i="57"/>
  <c r="AB48" i="57"/>
  <c r="AA48" i="57"/>
  <c r="P48" i="57"/>
  <c r="N48" i="57"/>
  <c r="B177" i="57"/>
  <c r="B49" i="57"/>
  <c r="S49" i="57" s="1"/>
  <c r="A48" i="57"/>
  <c r="AD151" i="57"/>
  <c r="V151" i="57"/>
  <c r="N151" i="57"/>
  <c r="F151" i="57"/>
  <c r="AC151" i="57"/>
  <c r="U151" i="57"/>
  <c r="M151" i="57"/>
  <c r="E151" i="57"/>
  <c r="AJ151" i="57"/>
  <c r="AB151" i="57"/>
  <c r="T151" i="57"/>
  <c r="L151" i="57"/>
  <c r="D151" i="57"/>
  <c r="AI151" i="57"/>
  <c r="AA151" i="57"/>
  <c r="S151" i="57"/>
  <c r="K151" i="57"/>
  <c r="C151" i="57"/>
  <c r="AH151" i="57"/>
  <c r="Z151" i="57"/>
  <c r="R151" i="57"/>
  <c r="J151" i="57"/>
  <c r="AG151" i="57"/>
  <c r="Y151" i="57"/>
  <c r="Q151" i="57"/>
  <c r="I151" i="57"/>
  <c r="X151" i="57"/>
  <c r="W151" i="57"/>
  <c r="P151" i="57"/>
  <c r="O151" i="57"/>
  <c r="H151" i="57"/>
  <c r="G151" i="57"/>
  <c r="AE151" i="57"/>
  <c r="AF151" i="57"/>
  <c r="B39" i="15"/>
  <c r="B39" i="13"/>
  <c r="AE49" i="57" l="1"/>
  <c r="AJ49" i="57"/>
  <c r="J49" i="57"/>
  <c r="Z49" i="57"/>
  <c r="V49" i="57"/>
  <c r="L49" i="57"/>
  <c r="AF49" i="57"/>
  <c r="N49" i="57"/>
  <c r="D49" i="57"/>
  <c r="O49" i="57"/>
  <c r="AH49" i="57"/>
  <c r="X49" i="57"/>
  <c r="F49" i="57"/>
  <c r="AA49" i="57"/>
  <c r="I49" i="57"/>
  <c r="AD49" i="57"/>
  <c r="R49" i="57"/>
  <c r="P49" i="57"/>
  <c r="AC49" i="57"/>
  <c r="K49" i="57"/>
  <c r="AB49" i="57"/>
  <c r="T49" i="57"/>
  <c r="Q49" i="57"/>
  <c r="H49" i="57"/>
  <c r="M49" i="57"/>
  <c r="C49" i="57"/>
  <c r="AG49" i="57"/>
  <c r="W49" i="57"/>
  <c r="U49" i="57"/>
  <c r="AI49" i="57"/>
  <c r="Y49" i="57"/>
  <c r="G49" i="57"/>
  <c r="E49" i="57"/>
  <c r="B178" i="57"/>
  <c r="B50" i="57"/>
  <c r="AH50" i="57" s="1"/>
  <c r="A49" i="57"/>
  <c r="J50" i="57"/>
  <c r="R50" i="57"/>
  <c r="Z50" i="57"/>
  <c r="D50" i="57"/>
  <c r="L50" i="57"/>
  <c r="T50" i="57"/>
  <c r="E50" i="57"/>
  <c r="M50" i="57"/>
  <c r="AC50" i="57"/>
  <c r="F50" i="57"/>
  <c r="AD50" i="57"/>
  <c r="G50" i="57"/>
  <c r="O50" i="57"/>
  <c r="W50" i="57"/>
  <c r="X50" i="57"/>
  <c r="Y50" i="57"/>
  <c r="AG50" i="57"/>
  <c r="H50" i="57"/>
  <c r="I50" i="57"/>
  <c r="P50" i="57"/>
  <c r="Q50" i="57"/>
  <c r="AH152" i="57"/>
  <c r="Z152" i="57"/>
  <c r="R152" i="57"/>
  <c r="J152" i="57"/>
  <c r="AG152" i="57"/>
  <c r="Y152" i="57"/>
  <c r="Q152" i="57"/>
  <c r="I152" i="57"/>
  <c r="AF152" i="57"/>
  <c r="X152" i="57"/>
  <c r="P152" i="57"/>
  <c r="H152" i="57"/>
  <c r="AE152" i="57"/>
  <c r="W152" i="57"/>
  <c r="O152" i="57"/>
  <c r="G152" i="57"/>
  <c r="AD152" i="57"/>
  <c r="V152" i="57"/>
  <c r="N152" i="57"/>
  <c r="F152" i="57"/>
  <c r="AC152" i="57"/>
  <c r="U152" i="57"/>
  <c r="M152" i="57"/>
  <c r="E152" i="57"/>
  <c r="T152" i="57"/>
  <c r="S152" i="57"/>
  <c r="L152" i="57"/>
  <c r="K152" i="57"/>
  <c r="AJ152" i="57"/>
  <c r="D152" i="57"/>
  <c r="AI152" i="57"/>
  <c r="C152" i="57"/>
  <c r="AB152" i="57"/>
  <c r="AA152" i="57"/>
  <c r="B40" i="15"/>
  <c r="B40" i="13"/>
  <c r="N50" i="57" l="1"/>
  <c r="AI50" i="57"/>
  <c r="AA50" i="57"/>
  <c r="AE50" i="57"/>
  <c r="U50" i="57"/>
  <c r="S50" i="57"/>
  <c r="C50" i="57"/>
  <c r="B179" i="57"/>
  <c r="AJ50" i="57"/>
  <c r="K50" i="57"/>
  <c r="AF50" i="57"/>
  <c r="V50" i="57"/>
  <c r="AB50" i="57"/>
  <c r="B51" i="57"/>
  <c r="C51" i="57" s="1"/>
  <c r="A50" i="57"/>
  <c r="N51" i="57"/>
  <c r="G51" i="57"/>
  <c r="H51" i="57"/>
  <c r="AD153" i="57"/>
  <c r="V153" i="57"/>
  <c r="N153" i="57"/>
  <c r="F153" i="57"/>
  <c r="AC153" i="57"/>
  <c r="U153" i="57"/>
  <c r="M153" i="57"/>
  <c r="E153" i="57"/>
  <c r="AJ153" i="57"/>
  <c r="AB153" i="57"/>
  <c r="T153" i="57"/>
  <c r="L153" i="57"/>
  <c r="D153" i="57"/>
  <c r="AI153" i="57"/>
  <c r="AA153" i="57"/>
  <c r="S153" i="57"/>
  <c r="K153" i="57"/>
  <c r="C153" i="57"/>
  <c r="AH153" i="57"/>
  <c r="Z153" i="57"/>
  <c r="R153" i="57"/>
  <c r="J153" i="57"/>
  <c r="AG153" i="57"/>
  <c r="Y153" i="57"/>
  <c r="Q153" i="57"/>
  <c r="I153" i="57"/>
  <c r="P153" i="57"/>
  <c r="O153" i="57"/>
  <c r="H153" i="57"/>
  <c r="G153" i="57"/>
  <c r="AF153" i="57"/>
  <c r="AE153" i="57"/>
  <c r="X153" i="57"/>
  <c r="W153" i="57"/>
  <c r="B41" i="15"/>
  <c r="B41" i="13"/>
  <c r="F51" i="57" l="1"/>
  <c r="T51" i="57"/>
  <c r="L51" i="57"/>
  <c r="Z51" i="57"/>
  <c r="R51" i="57"/>
  <c r="AF51" i="57"/>
  <c r="AC51" i="57"/>
  <c r="D51" i="57"/>
  <c r="J51" i="57"/>
  <c r="AE51" i="57"/>
  <c r="U51" i="57"/>
  <c r="AI51" i="57"/>
  <c r="AG51" i="57"/>
  <c r="X51" i="57"/>
  <c r="M51" i="57"/>
  <c r="AA51" i="57"/>
  <c r="Y51" i="57"/>
  <c r="W51" i="57"/>
  <c r="E51" i="57"/>
  <c r="S51" i="57"/>
  <c r="Q51" i="57"/>
  <c r="P51" i="57"/>
  <c r="AD51" i="57"/>
  <c r="AJ51" i="57"/>
  <c r="K51" i="57"/>
  <c r="I51" i="57"/>
  <c r="O51" i="57"/>
  <c r="V51" i="57"/>
  <c r="AB51" i="57"/>
  <c r="AH51" i="57"/>
  <c r="B180" i="57"/>
  <c r="B52" i="57"/>
  <c r="X52" i="57" s="1"/>
  <c r="A51" i="57"/>
  <c r="J52" i="57"/>
  <c r="AB52" i="57"/>
  <c r="AE52" i="57"/>
  <c r="AH154" i="57"/>
  <c r="Z154" i="57"/>
  <c r="R154" i="57"/>
  <c r="J154" i="57"/>
  <c r="AG154" i="57"/>
  <c r="Y154" i="57"/>
  <c r="Q154" i="57"/>
  <c r="I154" i="57"/>
  <c r="AF154" i="57"/>
  <c r="X154" i="57"/>
  <c r="P154" i="57"/>
  <c r="H154" i="57"/>
  <c r="AE154" i="57"/>
  <c r="W154" i="57"/>
  <c r="O154" i="57"/>
  <c r="G154" i="57"/>
  <c r="AD154" i="57"/>
  <c r="V154" i="57"/>
  <c r="N154" i="57"/>
  <c r="F154" i="57"/>
  <c r="AC154" i="57"/>
  <c r="U154" i="57"/>
  <c r="M154" i="57"/>
  <c r="E154" i="57"/>
  <c r="L154" i="57"/>
  <c r="K154" i="57"/>
  <c r="AJ154" i="57"/>
  <c r="D154" i="57"/>
  <c r="AI154" i="57"/>
  <c r="C154" i="57"/>
  <c r="AB154" i="57"/>
  <c r="AA154" i="57"/>
  <c r="T154" i="57"/>
  <c r="S154" i="57"/>
  <c r="B42" i="15"/>
  <c r="B42" i="13"/>
  <c r="AD52" i="57" l="1"/>
  <c r="AG52" i="57"/>
  <c r="V52" i="57"/>
  <c r="D52" i="57"/>
  <c r="Y52" i="57"/>
  <c r="AI52" i="57"/>
  <c r="O52" i="57"/>
  <c r="U52" i="57"/>
  <c r="AA52" i="57"/>
  <c r="I52" i="57"/>
  <c r="N52" i="57"/>
  <c r="M52" i="57"/>
  <c r="S52" i="57"/>
  <c r="P52" i="57"/>
  <c r="L52" i="57"/>
  <c r="AC52" i="57"/>
  <c r="G52" i="57"/>
  <c r="E52" i="57"/>
  <c r="K52" i="57"/>
  <c r="H52" i="57"/>
  <c r="Q52" i="57"/>
  <c r="F52" i="57"/>
  <c r="AJ52" i="57"/>
  <c r="R52" i="57"/>
  <c r="C52" i="57"/>
  <c r="AH52" i="57"/>
  <c r="AF52" i="57"/>
  <c r="W52" i="57"/>
  <c r="T52" i="57"/>
  <c r="Z52" i="57"/>
  <c r="B181" i="57"/>
  <c r="B53" i="57"/>
  <c r="C53" i="57" s="1"/>
  <c r="A52" i="57"/>
  <c r="W53" i="57"/>
  <c r="AE53" i="57"/>
  <c r="H53" i="57"/>
  <c r="P53" i="57"/>
  <c r="Q53" i="57"/>
  <c r="Y53" i="57"/>
  <c r="AG53" i="57"/>
  <c r="J53" i="57"/>
  <c r="R53" i="57"/>
  <c r="Z53" i="57"/>
  <c r="K53" i="57"/>
  <c r="AA53" i="57"/>
  <c r="AI53" i="57"/>
  <c r="D53" i="57"/>
  <c r="L53" i="57"/>
  <c r="T53" i="57"/>
  <c r="AJ53" i="57"/>
  <c r="U53" i="57"/>
  <c r="AC53" i="57"/>
  <c r="AD53" i="57"/>
  <c r="E53" i="57"/>
  <c r="F53" i="57"/>
  <c r="N53" i="57"/>
  <c r="AD155" i="57"/>
  <c r="V155" i="57"/>
  <c r="N155" i="57"/>
  <c r="F155" i="57"/>
  <c r="AC155" i="57"/>
  <c r="U155" i="57"/>
  <c r="M155" i="57"/>
  <c r="E155" i="57"/>
  <c r="AJ155" i="57"/>
  <c r="AB155" i="57"/>
  <c r="T155" i="57"/>
  <c r="L155" i="57"/>
  <c r="D155" i="57"/>
  <c r="AI155" i="57"/>
  <c r="AA155" i="57"/>
  <c r="S155" i="57"/>
  <c r="K155" i="57"/>
  <c r="C155" i="57"/>
  <c r="AH155" i="57"/>
  <c r="Z155" i="57"/>
  <c r="R155" i="57"/>
  <c r="J155" i="57"/>
  <c r="AG155" i="57"/>
  <c r="Y155" i="57"/>
  <c r="Q155" i="57"/>
  <c r="I155" i="57"/>
  <c r="H155" i="57"/>
  <c r="G155" i="57"/>
  <c r="AF155" i="57"/>
  <c r="AE155" i="57"/>
  <c r="X155" i="57"/>
  <c r="W155" i="57"/>
  <c r="P155" i="57"/>
  <c r="O155" i="57"/>
  <c r="B43" i="15"/>
  <c r="B43" i="13"/>
  <c r="V53" i="57" l="1"/>
  <c r="S53" i="57"/>
  <c r="X53" i="57"/>
  <c r="O53" i="57"/>
  <c r="I53" i="57"/>
  <c r="G53" i="57"/>
  <c r="M53" i="57"/>
  <c r="AB53" i="57"/>
  <c r="AH53" i="57"/>
  <c r="AF53" i="57"/>
  <c r="B182" i="57"/>
  <c r="B54" i="57"/>
  <c r="N54" i="57" s="1"/>
  <c r="A53" i="57"/>
  <c r="H54" i="57"/>
  <c r="X54" i="57"/>
  <c r="AJ54" i="57"/>
  <c r="AH156" i="57"/>
  <c r="Z156" i="57"/>
  <c r="R156" i="57"/>
  <c r="J156" i="57"/>
  <c r="AG156" i="57"/>
  <c r="Y156" i="57"/>
  <c r="Q156" i="57"/>
  <c r="I156" i="57"/>
  <c r="AF156" i="57"/>
  <c r="X156" i="57"/>
  <c r="P156" i="57"/>
  <c r="H156" i="57"/>
  <c r="AE156" i="57"/>
  <c r="W156" i="57"/>
  <c r="O156" i="57"/>
  <c r="G156" i="57"/>
  <c r="AD156" i="57"/>
  <c r="V156" i="57"/>
  <c r="N156" i="57"/>
  <c r="F156" i="57"/>
  <c r="AC156" i="57"/>
  <c r="U156" i="57"/>
  <c r="M156" i="57"/>
  <c r="E156" i="57"/>
  <c r="AJ156" i="57"/>
  <c r="D156" i="57"/>
  <c r="AI156" i="57"/>
  <c r="C156" i="57"/>
  <c r="AB156" i="57"/>
  <c r="AA156" i="57"/>
  <c r="T156" i="57"/>
  <c r="S156" i="57"/>
  <c r="L156" i="57"/>
  <c r="K156" i="57"/>
  <c r="B44" i="15"/>
  <c r="B44" i="13"/>
  <c r="D54" i="57" l="1"/>
  <c r="K54" i="57"/>
  <c r="AH54" i="57"/>
  <c r="AC54" i="57"/>
  <c r="AB54" i="57"/>
  <c r="J54" i="57"/>
  <c r="W54" i="57"/>
  <c r="T54" i="57"/>
  <c r="AG54" i="57"/>
  <c r="O54" i="57"/>
  <c r="AE54" i="57"/>
  <c r="M54" i="57"/>
  <c r="AI54" i="57"/>
  <c r="Y54" i="57"/>
  <c r="G54" i="57"/>
  <c r="Z54" i="57"/>
  <c r="L54" i="57"/>
  <c r="AA54" i="57"/>
  <c r="Q54" i="57"/>
  <c r="V54" i="57"/>
  <c r="E54" i="57"/>
  <c r="S54" i="57"/>
  <c r="I54" i="57"/>
  <c r="C54" i="57"/>
  <c r="F54" i="57"/>
  <c r="AF54" i="57"/>
  <c r="AD54" i="57"/>
  <c r="U54" i="57"/>
  <c r="R54" i="57"/>
  <c r="P54" i="57"/>
  <c r="B183" i="57"/>
  <c r="B55" i="57"/>
  <c r="AC55" i="57" s="1"/>
  <c r="A54" i="57"/>
  <c r="N55" i="57"/>
  <c r="V55" i="57"/>
  <c r="AD55" i="57"/>
  <c r="G55" i="57"/>
  <c r="AE55" i="57"/>
  <c r="H55" i="57"/>
  <c r="P55" i="57"/>
  <c r="X55" i="57"/>
  <c r="AF55" i="57"/>
  <c r="I55" i="57"/>
  <c r="Y55" i="57"/>
  <c r="AG55" i="57"/>
  <c r="J55" i="57"/>
  <c r="R55" i="57"/>
  <c r="Z55" i="57"/>
  <c r="AH55" i="57"/>
  <c r="S55" i="57"/>
  <c r="AA55" i="57"/>
  <c r="AB55" i="57"/>
  <c r="AI55" i="57"/>
  <c r="D55" i="57"/>
  <c r="AJ55" i="57"/>
  <c r="K55" i="57"/>
  <c r="L55" i="57"/>
  <c r="AD158" i="57"/>
  <c r="V158" i="57"/>
  <c r="N158" i="57"/>
  <c r="F158" i="57"/>
  <c r="AC158" i="57"/>
  <c r="U158" i="57"/>
  <c r="M158" i="57"/>
  <c r="E158" i="57"/>
  <c r="AJ158" i="57"/>
  <c r="AB158" i="57"/>
  <c r="T158" i="57"/>
  <c r="L158" i="57"/>
  <c r="D158" i="57"/>
  <c r="AI158" i="57"/>
  <c r="AA158" i="57"/>
  <c r="S158" i="57"/>
  <c r="K158" i="57"/>
  <c r="C158" i="57"/>
  <c r="AH158" i="57"/>
  <c r="Z158" i="57"/>
  <c r="R158" i="57"/>
  <c r="J158" i="57"/>
  <c r="AG158" i="57"/>
  <c r="Y158" i="57"/>
  <c r="Q158" i="57"/>
  <c r="I158" i="57"/>
  <c r="AF158" i="57"/>
  <c r="AE158" i="57"/>
  <c r="X158" i="57"/>
  <c r="W158" i="57"/>
  <c r="P158" i="57"/>
  <c r="O158" i="57"/>
  <c r="H158" i="57"/>
  <c r="G158" i="57"/>
  <c r="B45" i="15"/>
  <c r="B45" i="13"/>
  <c r="F55" i="57" l="1"/>
  <c r="U55" i="57"/>
  <c r="W55" i="57"/>
  <c r="M55" i="57"/>
  <c r="T55" i="57"/>
  <c r="Q55" i="57"/>
  <c r="O55" i="57"/>
  <c r="E55" i="57"/>
  <c r="C55" i="57"/>
  <c r="B184" i="57"/>
  <c r="B56" i="57"/>
  <c r="C56" i="57" s="1"/>
  <c r="A55" i="57"/>
  <c r="F56" i="57"/>
  <c r="V56" i="57"/>
  <c r="O56" i="57"/>
  <c r="AF56" i="57"/>
  <c r="Y56" i="57"/>
  <c r="AG56" i="57"/>
  <c r="S56" i="57"/>
  <c r="AI56" i="57"/>
  <c r="J56" i="57"/>
  <c r="AH159" i="57"/>
  <c r="Z159" i="57"/>
  <c r="R159" i="57"/>
  <c r="J159" i="57"/>
  <c r="AG159" i="57"/>
  <c r="Y159" i="57"/>
  <c r="Q159" i="57"/>
  <c r="I159" i="57"/>
  <c r="AF159" i="57"/>
  <c r="X159" i="57"/>
  <c r="P159" i="57"/>
  <c r="H159" i="57"/>
  <c r="AE159" i="57"/>
  <c r="W159" i="57"/>
  <c r="O159" i="57"/>
  <c r="G159" i="57"/>
  <c r="AD159" i="57"/>
  <c r="V159" i="57"/>
  <c r="N159" i="57"/>
  <c r="F159" i="57"/>
  <c r="AC159" i="57"/>
  <c r="U159" i="57"/>
  <c r="M159" i="57"/>
  <c r="E159" i="57"/>
  <c r="AB159" i="57"/>
  <c r="AA159" i="57"/>
  <c r="T159" i="57"/>
  <c r="S159" i="57"/>
  <c r="L159" i="57"/>
  <c r="K159" i="57"/>
  <c r="D159" i="57"/>
  <c r="C159" i="57"/>
  <c r="AJ159" i="57"/>
  <c r="AI159" i="57"/>
  <c r="B46" i="15"/>
  <c r="B46" i="13"/>
  <c r="Q56" i="57" l="1"/>
  <c r="K56" i="57"/>
  <c r="W56" i="57"/>
  <c r="L56" i="57"/>
  <c r="N56" i="57"/>
  <c r="AH56" i="57"/>
  <c r="X56" i="57"/>
  <c r="U56" i="57"/>
  <c r="AA56" i="57"/>
  <c r="P56" i="57"/>
  <c r="AB56" i="57"/>
  <c r="Z56" i="57"/>
  <c r="H56" i="57"/>
  <c r="T56" i="57"/>
  <c r="AC56" i="57"/>
  <c r="R56" i="57"/>
  <c r="AE56" i="57"/>
  <c r="M56" i="57"/>
  <c r="I56" i="57"/>
  <c r="G56" i="57"/>
  <c r="E56" i="57"/>
  <c r="AD56" i="57"/>
  <c r="AJ56" i="57"/>
  <c r="B185" i="57"/>
  <c r="D56" i="57"/>
  <c r="B57" i="57"/>
  <c r="L57" i="57" s="1"/>
  <c r="A56" i="57"/>
  <c r="K57" i="57"/>
  <c r="AI57" i="57"/>
  <c r="AB57" i="57"/>
  <c r="AJ57" i="57"/>
  <c r="E57" i="57"/>
  <c r="V57" i="57"/>
  <c r="AD57" i="57"/>
  <c r="G57" i="57"/>
  <c r="O57" i="57"/>
  <c r="H57" i="57"/>
  <c r="X57" i="57"/>
  <c r="Q57" i="57"/>
  <c r="R57" i="57"/>
  <c r="AG57" i="57"/>
  <c r="I57" i="57"/>
  <c r="J57" i="57"/>
  <c r="AD160" i="57"/>
  <c r="V160" i="57"/>
  <c r="N160" i="57"/>
  <c r="F160" i="57"/>
  <c r="AC160" i="57"/>
  <c r="U160" i="57"/>
  <c r="M160" i="57"/>
  <c r="E160" i="57"/>
  <c r="AJ160" i="57"/>
  <c r="AB160" i="57"/>
  <c r="T160" i="57"/>
  <c r="L160" i="57"/>
  <c r="D160" i="57"/>
  <c r="AI160" i="57"/>
  <c r="AA160" i="57"/>
  <c r="S160" i="57"/>
  <c r="K160" i="57"/>
  <c r="C160" i="57"/>
  <c r="AH160" i="57"/>
  <c r="Z160" i="57"/>
  <c r="R160" i="57"/>
  <c r="J160" i="57"/>
  <c r="AG160" i="57"/>
  <c r="Y160" i="57"/>
  <c r="Q160" i="57"/>
  <c r="I160" i="57"/>
  <c r="X160" i="57"/>
  <c r="W160" i="57"/>
  <c r="P160" i="57"/>
  <c r="O160" i="57"/>
  <c r="H160" i="57"/>
  <c r="G160" i="57"/>
  <c r="AF160" i="57"/>
  <c r="AE160" i="57"/>
  <c r="B47" i="15"/>
  <c r="B47" i="13"/>
  <c r="F57" i="57" l="1"/>
  <c r="AF57" i="57"/>
  <c r="M57" i="57"/>
  <c r="C57" i="57"/>
  <c r="AH57" i="57"/>
  <c r="P57" i="57"/>
  <c r="N57" i="57"/>
  <c r="T57" i="57"/>
  <c r="Z57" i="57"/>
  <c r="AE57" i="57"/>
  <c r="AC57" i="57"/>
  <c r="AA57" i="57"/>
  <c r="Y57" i="57"/>
  <c r="W57" i="57"/>
  <c r="U57" i="57"/>
  <c r="S57" i="57"/>
  <c r="B186" i="57"/>
  <c r="B58" i="57"/>
  <c r="AA58" i="57" s="1"/>
  <c r="A57" i="57"/>
  <c r="D57" i="57"/>
  <c r="R58" i="57"/>
  <c r="Z58" i="57"/>
  <c r="K58" i="57"/>
  <c r="S58" i="57"/>
  <c r="T58" i="57"/>
  <c r="AB58" i="57"/>
  <c r="AJ58" i="57"/>
  <c r="E58" i="57"/>
  <c r="F58" i="57"/>
  <c r="N58" i="57"/>
  <c r="V58" i="57"/>
  <c r="AD58" i="57"/>
  <c r="G58" i="57"/>
  <c r="W58" i="57"/>
  <c r="P58" i="57"/>
  <c r="X58" i="57"/>
  <c r="Y58" i="57"/>
  <c r="AF58" i="57"/>
  <c r="H58" i="57"/>
  <c r="I58" i="57"/>
  <c r="AH161" i="57"/>
  <c r="Z161" i="57"/>
  <c r="R161" i="57"/>
  <c r="J161" i="57"/>
  <c r="AG161" i="57"/>
  <c r="Y161" i="57"/>
  <c r="Q161" i="57"/>
  <c r="I161" i="57"/>
  <c r="AF161" i="57"/>
  <c r="X161" i="57"/>
  <c r="P161" i="57"/>
  <c r="H161" i="57"/>
  <c r="AE161" i="57"/>
  <c r="W161" i="57"/>
  <c r="O161" i="57"/>
  <c r="G161" i="57"/>
  <c r="AD161" i="57"/>
  <c r="V161" i="57"/>
  <c r="N161" i="57"/>
  <c r="F161" i="57"/>
  <c r="AC161" i="57"/>
  <c r="U161" i="57"/>
  <c r="M161" i="57"/>
  <c r="E161" i="57"/>
  <c r="T161" i="57"/>
  <c r="S161" i="57"/>
  <c r="L161" i="57"/>
  <c r="K161" i="57"/>
  <c r="AJ161" i="57"/>
  <c r="D161" i="57"/>
  <c r="AI161" i="57"/>
  <c r="C161" i="57"/>
  <c r="AB161" i="57"/>
  <c r="AA161" i="57"/>
  <c r="B48" i="15"/>
  <c r="B48" i="13"/>
  <c r="L58" i="57" l="1"/>
  <c r="Q58" i="57"/>
  <c r="U58" i="57"/>
  <c r="AH58" i="57"/>
  <c r="AE58" i="57"/>
  <c r="AC58" i="57"/>
  <c r="D58" i="57"/>
  <c r="J58" i="57"/>
  <c r="AI58" i="57"/>
  <c r="C58" i="57"/>
  <c r="AG58" i="57"/>
  <c r="O58" i="57"/>
  <c r="M58" i="57"/>
  <c r="B187" i="57"/>
  <c r="B59" i="57"/>
  <c r="Y59" i="57" s="1"/>
  <c r="A58" i="57"/>
  <c r="Z59" i="57"/>
  <c r="AH59" i="57"/>
  <c r="K59" i="57"/>
  <c r="S59" i="57"/>
  <c r="AB59" i="57"/>
  <c r="AJ59" i="57"/>
  <c r="E59" i="57"/>
  <c r="U59" i="57"/>
  <c r="F59" i="57"/>
  <c r="AD59" i="57"/>
  <c r="O59" i="57"/>
  <c r="W59" i="57"/>
  <c r="AE59" i="57"/>
  <c r="AF59" i="57"/>
  <c r="G59" i="57"/>
  <c r="AC162" i="57"/>
  <c r="U162" i="57"/>
  <c r="M162" i="57"/>
  <c r="AJ162" i="57"/>
  <c r="AB162" i="57"/>
  <c r="T162" i="57"/>
  <c r="L162" i="57"/>
  <c r="AI162" i="57"/>
  <c r="AA162" i="57"/>
  <c r="S162" i="57"/>
  <c r="K162" i="57"/>
  <c r="AH162" i="57"/>
  <c r="Z162" i="57"/>
  <c r="AG162" i="57"/>
  <c r="Y162" i="57"/>
  <c r="Q162" i="57"/>
  <c r="I162" i="57"/>
  <c r="AF162" i="57"/>
  <c r="X162" i="57"/>
  <c r="P162" i="57"/>
  <c r="W162" i="57"/>
  <c r="F162" i="57"/>
  <c r="V162" i="57"/>
  <c r="E162" i="57"/>
  <c r="R162" i="57"/>
  <c r="D162" i="57"/>
  <c r="O162" i="57"/>
  <c r="C162" i="57"/>
  <c r="N162" i="57"/>
  <c r="J162" i="57"/>
  <c r="AE162" i="57"/>
  <c r="AD162" i="57"/>
  <c r="H162" i="57"/>
  <c r="G162" i="57"/>
  <c r="B49" i="15"/>
  <c r="B49" i="13"/>
  <c r="R59" i="57" l="1"/>
  <c r="T59" i="57"/>
  <c r="AG59" i="57"/>
  <c r="V59" i="57"/>
  <c r="L59" i="57"/>
  <c r="Q59" i="57"/>
  <c r="H59" i="57"/>
  <c r="N59" i="57"/>
  <c r="AI59" i="57"/>
  <c r="I59" i="57"/>
  <c r="C59" i="57"/>
  <c r="X59" i="57"/>
  <c r="AC59" i="57"/>
  <c r="D59" i="57"/>
  <c r="J59" i="57"/>
  <c r="P59" i="57"/>
  <c r="M59" i="57"/>
  <c r="AA59" i="57"/>
  <c r="B188" i="57"/>
  <c r="B60" i="57"/>
  <c r="P60" i="57" s="1"/>
  <c r="A59" i="57"/>
  <c r="H60" i="57"/>
  <c r="J60" i="57"/>
  <c r="S60" i="57"/>
  <c r="D60" i="57"/>
  <c r="E60" i="57"/>
  <c r="L60" i="57"/>
  <c r="M60" i="57"/>
  <c r="AJ60" i="57"/>
  <c r="N60" i="57"/>
  <c r="Z60" i="57"/>
  <c r="O60" i="57"/>
  <c r="AB60" i="57"/>
  <c r="AD60" i="57"/>
  <c r="U60" i="57"/>
  <c r="V60" i="57"/>
  <c r="AE60" i="57"/>
  <c r="AG60" i="57"/>
  <c r="G60" i="57"/>
  <c r="AG163" i="57"/>
  <c r="Y163" i="57"/>
  <c r="Q163" i="57"/>
  <c r="I163" i="57"/>
  <c r="AF163" i="57"/>
  <c r="X163" i="57"/>
  <c r="P163" i="57"/>
  <c r="H163" i="57"/>
  <c r="AE163" i="57"/>
  <c r="W163" i="57"/>
  <c r="O163" i="57"/>
  <c r="G163" i="57"/>
  <c r="AD163" i="57"/>
  <c r="V163" i="57"/>
  <c r="N163" i="57"/>
  <c r="F163" i="57"/>
  <c r="AC163" i="57"/>
  <c r="U163" i="57"/>
  <c r="M163" i="57"/>
  <c r="E163" i="57"/>
  <c r="AJ163" i="57"/>
  <c r="AB163" i="57"/>
  <c r="T163" i="57"/>
  <c r="L163" i="57"/>
  <c r="D163" i="57"/>
  <c r="S163" i="57"/>
  <c r="R163" i="57"/>
  <c r="K163" i="57"/>
  <c r="J163" i="57"/>
  <c r="AI163" i="57"/>
  <c r="C163" i="57"/>
  <c r="AH163" i="57"/>
  <c r="AA163" i="57"/>
  <c r="Z163" i="57"/>
  <c r="B50" i="15"/>
  <c r="B50" i="13"/>
  <c r="C60" i="57" l="1"/>
  <c r="K60" i="57"/>
  <c r="AC60" i="57"/>
  <c r="AH60" i="57"/>
  <c r="Q60" i="57"/>
  <c r="F60" i="57"/>
  <c r="R60" i="57"/>
  <c r="W60" i="57"/>
  <c r="AF60" i="57"/>
  <c r="I60" i="57"/>
  <c r="AI60" i="57"/>
  <c r="X60" i="57"/>
  <c r="T60" i="57"/>
  <c r="Y60" i="57"/>
  <c r="AA60" i="57"/>
  <c r="B189" i="57"/>
  <c r="B190" i="57" s="1"/>
  <c r="B61" i="57"/>
  <c r="AE61" i="57" s="1"/>
  <c r="A60" i="57"/>
  <c r="C61" i="57"/>
  <c r="G61" i="57"/>
  <c r="O61" i="57"/>
  <c r="W61" i="57"/>
  <c r="R61" i="57"/>
  <c r="Z61" i="57"/>
  <c r="AH61" i="57"/>
  <c r="L61" i="57"/>
  <c r="V61" i="57"/>
  <c r="AG61" i="57"/>
  <c r="X61" i="57"/>
  <c r="AI61" i="57"/>
  <c r="D61" i="57"/>
  <c r="N61" i="57"/>
  <c r="Y61" i="57"/>
  <c r="AJ61" i="57"/>
  <c r="E61" i="57"/>
  <c r="P61" i="57"/>
  <c r="AA61" i="57"/>
  <c r="F61" i="57"/>
  <c r="Q61" i="57"/>
  <c r="AB61" i="57"/>
  <c r="H61" i="57"/>
  <c r="S61" i="57"/>
  <c r="AC61" i="57"/>
  <c r="AD61" i="57"/>
  <c r="AF61" i="57"/>
  <c r="I61" i="57"/>
  <c r="K61" i="57"/>
  <c r="T61" i="57"/>
  <c r="U61" i="57"/>
  <c r="AC164" i="57"/>
  <c r="U164" i="57"/>
  <c r="M164" i="57"/>
  <c r="E164" i="57"/>
  <c r="AJ164" i="57"/>
  <c r="AB164" i="57"/>
  <c r="T164" i="57"/>
  <c r="L164" i="57"/>
  <c r="D164" i="57"/>
  <c r="AI164" i="57"/>
  <c r="AA164" i="57"/>
  <c r="S164" i="57"/>
  <c r="K164" i="57"/>
  <c r="C164" i="57"/>
  <c r="AH164" i="57"/>
  <c r="Z164" i="57"/>
  <c r="R164" i="57"/>
  <c r="J164" i="57"/>
  <c r="AG164" i="57"/>
  <c r="Y164" i="57"/>
  <c r="Q164" i="57"/>
  <c r="I164" i="57"/>
  <c r="AF164" i="57"/>
  <c r="X164" i="57"/>
  <c r="P164" i="57"/>
  <c r="H164" i="57"/>
  <c r="O164" i="57"/>
  <c r="N164" i="57"/>
  <c r="G164" i="57"/>
  <c r="F164" i="57"/>
  <c r="AE164" i="57"/>
  <c r="AD164" i="57"/>
  <c r="W164" i="57"/>
  <c r="V164" i="57"/>
  <c r="B51" i="15"/>
  <c r="B51" i="13"/>
  <c r="J61" i="57" l="1"/>
  <c r="B191" i="57"/>
  <c r="N190" i="57"/>
  <c r="W190" i="57"/>
  <c r="X190" i="57"/>
  <c r="I190" i="57"/>
  <c r="R190" i="57"/>
  <c r="AA190" i="57"/>
  <c r="AB190" i="57"/>
  <c r="F190" i="57"/>
  <c r="V190" i="57"/>
  <c r="AE190" i="57"/>
  <c r="Q190" i="57"/>
  <c r="Y190" i="57"/>
  <c r="Z190" i="57"/>
  <c r="C190" i="57"/>
  <c r="D190" i="57"/>
  <c r="AD190" i="57"/>
  <c r="G190" i="57"/>
  <c r="H190" i="57"/>
  <c r="M190" i="57"/>
  <c r="K190" i="57"/>
  <c r="L190" i="57"/>
  <c r="J190" i="57"/>
  <c r="E190" i="57"/>
  <c r="O190" i="57"/>
  <c r="U190" i="57"/>
  <c r="AC190" i="57"/>
  <c r="T190" i="57"/>
  <c r="P190" i="57"/>
  <c r="S190" i="57"/>
  <c r="M61" i="57"/>
  <c r="B62" i="57"/>
  <c r="R62" i="57" s="1"/>
  <c r="A61" i="57"/>
  <c r="F62" i="57"/>
  <c r="J62" i="57"/>
  <c r="AA62" i="57"/>
  <c r="AI62" i="57"/>
  <c r="L62" i="57"/>
  <c r="AJ62" i="57"/>
  <c r="D62" i="57"/>
  <c r="M62" i="57"/>
  <c r="U62" i="57"/>
  <c r="AC62" i="57"/>
  <c r="E62" i="57"/>
  <c r="AD62" i="57"/>
  <c r="G62" i="57"/>
  <c r="O62" i="57"/>
  <c r="W62" i="57"/>
  <c r="AE62" i="57"/>
  <c r="AF62" i="57"/>
  <c r="I62" i="57"/>
  <c r="P62" i="57"/>
  <c r="Q62" i="57"/>
  <c r="X62" i="57"/>
  <c r="Y62" i="57"/>
  <c r="AG165" i="57"/>
  <c r="Y165" i="57"/>
  <c r="Q165" i="57"/>
  <c r="I165" i="57"/>
  <c r="AF165" i="57"/>
  <c r="X165" i="57"/>
  <c r="P165" i="57"/>
  <c r="H165" i="57"/>
  <c r="AE165" i="57"/>
  <c r="W165" i="57"/>
  <c r="O165" i="57"/>
  <c r="G165" i="57"/>
  <c r="AD165" i="57"/>
  <c r="V165" i="57"/>
  <c r="N165" i="57"/>
  <c r="F165" i="57"/>
  <c r="AC165" i="57"/>
  <c r="U165" i="57"/>
  <c r="M165" i="57"/>
  <c r="E165" i="57"/>
  <c r="AJ165" i="57"/>
  <c r="AB165" i="57"/>
  <c r="T165" i="57"/>
  <c r="L165" i="57"/>
  <c r="D165" i="57"/>
  <c r="K165" i="57"/>
  <c r="J165" i="57"/>
  <c r="AI165" i="57"/>
  <c r="C165" i="57"/>
  <c r="AH165" i="57"/>
  <c r="AA165" i="57"/>
  <c r="Z165" i="57"/>
  <c r="S165" i="57"/>
  <c r="R165" i="57"/>
  <c r="B52" i="15"/>
  <c r="B52" i="13"/>
  <c r="K62" i="57" l="1"/>
  <c r="AH62" i="57"/>
  <c r="B192" i="57"/>
  <c r="F191" i="57"/>
  <c r="K191" i="57"/>
  <c r="T191" i="57"/>
  <c r="X191" i="57"/>
  <c r="U191" i="57"/>
  <c r="J191" i="57"/>
  <c r="O191" i="57"/>
  <c r="N191" i="57"/>
  <c r="S191" i="57"/>
  <c r="AB191" i="57"/>
  <c r="AC191" i="57"/>
  <c r="I191" i="57"/>
  <c r="R191" i="57"/>
  <c r="W191" i="57"/>
  <c r="M191" i="57"/>
  <c r="V191" i="57"/>
  <c r="AA191" i="57"/>
  <c r="D191" i="57"/>
  <c r="E191" i="57"/>
  <c r="Z191" i="57"/>
  <c r="AE191" i="57"/>
  <c r="H191" i="57"/>
  <c r="Q191" i="57"/>
  <c r="AD191" i="57"/>
  <c r="L191" i="57"/>
  <c r="Y191" i="57"/>
  <c r="C191" i="57"/>
  <c r="P191" i="57"/>
  <c r="G191" i="57"/>
  <c r="S62" i="57"/>
  <c r="C62" i="57"/>
  <c r="H62" i="57"/>
  <c r="V62" i="57"/>
  <c r="AB62" i="57"/>
  <c r="Z62" i="57"/>
  <c r="AG62" i="57"/>
  <c r="N62" i="57"/>
  <c r="T62" i="57"/>
  <c r="B63" i="57"/>
  <c r="AG63" i="57" s="1"/>
  <c r="A62" i="57"/>
  <c r="AC166" i="57"/>
  <c r="U166" i="57"/>
  <c r="M166" i="57"/>
  <c r="E166" i="57"/>
  <c r="AJ166" i="57"/>
  <c r="AB166" i="57"/>
  <c r="T166" i="57"/>
  <c r="L166" i="57"/>
  <c r="D166" i="57"/>
  <c r="AI166" i="57"/>
  <c r="AA166" i="57"/>
  <c r="S166" i="57"/>
  <c r="K166" i="57"/>
  <c r="C166" i="57"/>
  <c r="AH166" i="57"/>
  <c r="Z166" i="57"/>
  <c r="R166" i="57"/>
  <c r="J166" i="57"/>
  <c r="AG166" i="57"/>
  <c r="Y166" i="57"/>
  <c r="Q166" i="57"/>
  <c r="I166" i="57"/>
  <c r="AF166" i="57"/>
  <c r="X166" i="57"/>
  <c r="P166" i="57"/>
  <c r="H166" i="57"/>
  <c r="G166" i="57"/>
  <c r="F166" i="57"/>
  <c r="AE166" i="57"/>
  <c r="AD166" i="57"/>
  <c r="W166" i="57"/>
  <c r="V166" i="57"/>
  <c r="O166" i="57"/>
  <c r="N166" i="57"/>
  <c r="B53" i="15"/>
  <c r="B53" i="13"/>
  <c r="P63" i="57" l="1"/>
  <c r="F63" i="57"/>
  <c r="U63" i="57"/>
  <c r="Z63" i="57"/>
  <c r="X63" i="57"/>
  <c r="W63" i="57"/>
  <c r="AJ63" i="57"/>
  <c r="N63" i="57"/>
  <c r="AH63" i="57"/>
  <c r="O63" i="57"/>
  <c r="AB63" i="57"/>
  <c r="G63" i="57"/>
  <c r="T63" i="57"/>
  <c r="AD63" i="57"/>
  <c r="AI63" i="57"/>
  <c r="V63" i="57"/>
  <c r="K63" i="57"/>
  <c r="L63" i="57"/>
  <c r="R63" i="57"/>
  <c r="H63" i="57"/>
  <c r="AC63" i="57"/>
  <c r="D63" i="57"/>
  <c r="Y63" i="57"/>
  <c r="Q63" i="57"/>
  <c r="AF63" i="57"/>
  <c r="M63" i="57"/>
  <c r="AA63" i="57"/>
  <c r="I63" i="57"/>
  <c r="AE63" i="57"/>
  <c r="E63" i="57"/>
  <c r="S63" i="57"/>
  <c r="C63" i="57"/>
  <c r="B193" i="57"/>
  <c r="U192" i="57"/>
  <c r="AD192" i="57"/>
  <c r="L192" i="57"/>
  <c r="AE192" i="57"/>
  <c r="P192" i="57"/>
  <c r="Y192" i="57"/>
  <c r="C192" i="57"/>
  <c r="AB192" i="57"/>
  <c r="AC192" i="57"/>
  <c r="F192" i="57"/>
  <c r="G192" i="57"/>
  <c r="J192" i="57"/>
  <c r="K192" i="57"/>
  <c r="E192" i="57"/>
  <c r="N192" i="57"/>
  <c r="O192" i="57"/>
  <c r="I192" i="57"/>
  <c r="R192" i="57"/>
  <c r="S192" i="57"/>
  <c r="D192" i="57"/>
  <c r="M192" i="57"/>
  <c r="W192" i="57"/>
  <c r="H192" i="57"/>
  <c r="Z192" i="57"/>
  <c r="T192" i="57"/>
  <c r="V192" i="57"/>
  <c r="Q192" i="57"/>
  <c r="AA192" i="57"/>
  <c r="X192" i="57"/>
  <c r="J63" i="57"/>
  <c r="B64" i="57"/>
  <c r="X64" i="57" s="1"/>
  <c r="A63" i="57"/>
  <c r="AG167" i="57"/>
  <c r="Y167" i="57"/>
  <c r="Q167" i="57"/>
  <c r="I167" i="57"/>
  <c r="AF167" i="57"/>
  <c r="X167" i="57"/>
  <c r="P167" i="57"/>
  <c r="H167" i="57"/>
  <c r="AE167" i="57"/>
  <c r="W167" i="57"/>
  <c r="O167" i="57"/>
  <c r="G167" i="57"/>
  <c r="AD167" i="57"/>
  <c r="V167" i="57"/>
  <c r="N167" i="57"/>
  <c r="F167" i="57"/>
  <c r="AC167" i="57"/>
  <c r="U167" i="57"/>
  <c r="M167" i="57"/>
  <c r="E167" i="57"/>
  <c r="AJ167" i="57"/>
  <c r="AB167" i="57"/>
  <c r="T167" i="57"/>
  <c r="L167" i="57"/>
  <c r="D167" i="57"/>
  <c r="AI167" i="57"/>
  <c r="C167" i="57"/>
  <c r="AH167" i="57"/>
  <c r="AA167" i="57"/>
  <c r="Z167" i="57"/>
  <c r="S167" i="57"/>
  <c r="R167" i="57"/>
  <c r="K167" i="57"/>
  <c r="J167" i="57"/>
  <c r="B54" i="15"/>
  <c r="B54" i="13"/>
  <c r="AG64" i="57" l="1"/>
  <c r="L64" i="57"/>
  <c r="O64" i="57"/>
  <c r="N64" i="57"/>
  <c r="AB64" i="57"/>
  <c r="F64" i="57"/>
  <c r="D64" i="57"/>
  <c r="Y64" i="57"/>
  <c r="AD64" i="57"/>
  <c r="AI64" i="57"/>
  <c r="Q64" i="57"/>
  <c r="AC64" i="57"/>
  <c r="AA64" i="57"/>
  <c r="AF64" i="57"/>
  <c r="U64" i="57"/>
  <c r="S64" i="57"/>
  <c r="P64" i="57"/>
  <c r="V64" i="57"/>
  <c r="M64" i="57"/>
  <c r="AH64" i="57"/>
  <c r="H64" i="57"/>
  <c r="W64" i="57"/>
  <c r="E64" i="57"/>
  <c r="R64" i="57"/>
  <c r="C64" i="57"/>
  <c r="J64" i="57"/>
  <c r="B194" i="57"/>
  <c r="B195" i="57" s="1"/>
  <c r="M193" i="57"/>
  <c r="R193" i="57"/>
  <c r="AA193" i="57"/>
  <c r="L193" i="57"/>
  <c r="P193" i="57"/>
  <c r="X193" i="57"/>
  <c r="Q193" i="57"/>
  <c r="V193" i="57"/>
  <c r="AE193" i="57"/>
  <c r="U193" i="57"/>
  <c r="Z193" i="57"/>
  <c r="C193" i="57"/>
  <c r="D193" i="57"/>
  <c r="E193" i="57"/>
  <c r="Y193" i="57"/>
  <c r="AD193" i="57"/>
  <c r="G193" i="57"/>
  <c r="AC193" i="57"/>
  <c r="K193" i="57"/>
  <c r="H193" i="57"/>
  <c r="F193" i="57"/>
  <c r="O193" i="57"/>
  <c r="T193" i="57"/>
  <c r="J193" i="57"/>
  <c r="AB193" i="57"/>
  <c r="W193" i="57"/>
  <c r="I193" i="57"/>
  <c r="S193" i="57"/>
  <c r="N193" i="57"/>
  <c r="G64" i="57"/>
  <c r="AJ64" i="57"/>
  <c r="K64" i="57"/>
  <c r="I64" i="57"/>
  <c r="AE64" i="57"/>
  <c r="T64" i="57"/>
  <c r="Z64" i="57"/>
  <c r="B65" i="57"/>
  <c r="W65" i="57" s="1"/>
  <c r="A64" i="57"/>
  <c r="C65" i="57"/>
  <c r="G65" i="57"/>
  <c r="O65" i="57"/>
  <c r="AE65" i="57"/>
  <c r="P65" i="57"/>
  <c r="X65" i="57"/>
  <c r="AF65" i="57"/>
  <c r="I65" i="57"/>
  <c r="Q65" i="57"/>
  <c r="Y65" i="57"/>
  <c r="AG65" i="57"/>
  <c r="J65" i="57"/>
  <c r="R65" i="57"/>
  <c r="Z65" i="57"/>
  <c r="AH65" i="57"/>
  <c r="K65" i="57"/>
  <c r="S65" i="57"/>
  <c r="AA65" i="57"/>
  <c r="AI65" i="57"/>
  <c r="D65" i="57"/>
  <c r="L65" i="57"/>
  <c r="T65" i="57"/>
  <c r="AB65" i="57"/>
  <c r="AJ65" i="57"/>
  <c r="AC65" i="57"/>
  <c r="AD65" i="57"/>
  <c r="E65" i="57"/>
  <c r="F65" i="57"/>
  <c r="M65" i="57"/>
  <c r="N65" i="57"/>
  <c r="U65" i="57"/>
  <c r="V65" i="57"/>
  <c r="AC168" i="57"/>
  <c r="U168" i="57"/>
  <c r="M168" i="57"/>
  <c r="E168" i="57"/>
  <c r="AJ168" i="57"/>
  <c r="AB168" i="57"/>
  <c r="T168" i="57"/>
  <c r="L168" i="57"/>
  <c r="D168" i="57"/>
  <c r="AI168" i="57"/>
  <c r="AA168" i="57"/>
  <c r="S168" i="57"/>
  <c r="K168" i="57"/>
  <c r="C168" i="57"/>
  <c r="AH168" i="57"/>
  <c r="Z168" i="57"/>
  <c r="R168" i="57"/>
  <c r="J168" i="57"/>
  <c r="AG168" i="57"/>
  <c r="Y168" i="57"/>
  <c r="Q168" i="57"/>
  <c r="I168" i="57"/>
  <c r="AF168" i="57"/>
  <c r="X168" i="57"/>
  <c r="P168" i="57"/>
  <c r="H168" i="57"/>
  <c r="AE168" i="57"/>
  <c r="AD168" i="57"/>
  <c r="W168" i="57"/>
  <c r="V168" i="57"/>
  <c r="O168" i="57"/>
  <c r="N168" i="57"/>
  <c r="G168" i="57"/>
  <c r="F168" i="57"/>
  <c r="B55" i="15"/>
  <c r="B55" i="13"/>
  <c r="B196" i="57" l="1"/>
  <c r="R195" i="57"/>
  <c r="Q195" i="57"/>
  <c r="L195" i="57"/>
  <c r="W195" i="57"/>
  <c r="Y195" i="57"/>
  <c r="S195" i="57"/>
  <c r="N195" i="57"/>
  <c r="M195" i="57"/>
  <c r="H195" i="57"/>
  <c r="AB195" i="57"/>
  <c r="K195" i="57"/>
  <c r="J195" i="57"/>
  <c r="I195" i="57"/>
  <c r="D195" i="57"/>
  <c r="T195" i="57"/>
  <c r="V195" i="57"/>
  <c r="C195" i="57"/>
  <c r="O195" i="57"/>
  <c r="Z195" i="57"/>
  <c r="U195" i="57"/>
  <c r="P195" i="57"/>
  <c r="AC195" i="57"/>
  <c r="F195" i="57"/>
  <c r="E195" i="57"/>
  <c r="X195" i="57"/>
  <c r="AE195" i="57"/>
  <c r="AA195" i="57"/>
  <c r="G195" i="57"/>
  <c r="AD195" i="57"/>
  <c r="AB194" i="57"/>
  <c r="E194" i="57"/>
  <c r="F194" i="57"/>
  <c r="AA194" i="57"/>
  <c r="O194" i="57"/>
  <c r="T194" i="57"/>
  <c r="I194" i="57"/>
  <c r="J194" i="57"/>
  <c r="D194" i="57"/>
  <c r="M194" i="57"/>
  <c r="N194" i="57"/>
  <c r="AE194" i="57"/>
  <c r="H194" i="57"/>
  <c r="Q194" i="57"/>
  <c r="R194" i="57"/>
  <c r="C194" i="57"/>
  <c r="L194" i="57"/>
  <c r="U194" i="57"/>
  <c r="V194" i="57"/>
  <c r="G194" i="57"/>
  <c r="P194" i="57"/>
  <c r="Y194" i="57"/>
  <c r="Z194" i="57"/>
  <c r="W194" i="57"/>
  <c r="K194" i="57"/>
  <c r="S194" i="57"/>
  <c r="AC194" i="57"/>
  <c r="X194" i="57"/>
  <c r="AD194" i="57"/>
  <c r="H65" i="57"/>
  <c r="B66" i="57"/>
  <c r="C66" i="57" s="1"/>
  <c r="A65" i="57"/>
  <c r="AG169" i="57"/>
  <c r="Y169" i="57"/>
  <c r="Q169" i="57"/>
  <c r="I169" i="57"/>
  <c r="AF169" i="57"/>
  <c r="X169" i="57"/>
  <c r="P169" i="57"/>
  <c r="H169" i="57"/>
  <c r="AE169" i="57"/>
  <c r="W169" i="57"/>
  <c r="O169" i="57"/>
  <c r="G169" i="57"/>
  <c r="AD169" i="57"/>
  <c r="V169" i="57"/>
  <c r="N169" i="57"/>
  <c r="F169" i="57"/>
  <c r="AC169" i="57"/>
  <c r="U169" i="57"/>
  <c r="M169" i="57"/>
  <c r="E169" i="57"/>
  <c r="AJ169" i="57"/>
  <c r="AB169" i="57"/>
  <c r="T169" i="57"/>
  <c r="L169" i="57"/>
  <c r="D169" i="57"/>
  <c r="AA169" i="57"/>
  <c r="Z169" i="57"/>
  <c r="S169" i="57"/>
  <c r="R169" i="57"/>
  <c r="K169" i="57"/>
  <c r="J169" i="57"/>
  <c r="AI169" i="57"/>
  <c r="AH169" i="57"/>
  <c r="C169" i="57"/>
  <c r="B56" i="15"/>
  <c r="B56" i="13"/>
  <c r="T66" i="57" l="1"/>
  <c r="AI66" i="57"/>
  <c r="AG66" i="57"/>
  <c r="B197" i="57"/>
  <c r="F196" i="57"/>
  <c r="E196" i="57"/>
  <c r="U196" i="57"/>
  <c r="P196" i="57"/>
  <c r="K196" i="57"/>
  <c r="Z196" i="57"/>
  <c r="V196" i="57"/>
  <c r="R196" i="57"/>
  <c r="Q196" i="57"/>
  <c r="L196" i="57"/>
  <c r="G196" i="57"/>
  <c r="W196" i="57"/>
  <c r="AC196" i="57"/>
  <c r="AE196" i="57"/>
  <c r="N196" i="57"/>
  <c r="M196" i="57"/>
  <c r="H196" i="57"/>
  <c r="AB196" i="57"/>
  <c r="C196" i="57"/>
  <c r="S196" i="57"/>
  <c r="O196" i="57"/>
  <c r="X196" i="57"/>
  <c r="AA196" i="57"/>
  <c r="AD196" i="57"/>
  <c r="Y196" i="57"/>
  <c r="T196" i="57"/>
  <c r="J196" i="57"/>
  <c r="I196" i="57"/>
  <c r="D196" i="57"/>
  <c r="AE66" i="57"/>
  <c r="M66" i="57"/>
  <c r="AA66" i="57"/>
  <c r="Y66" i="57"/>
  <c r="W66" i="57"/>
  <c r="L66" i="57"/>
  <c r="S66" i="57"/>
  <c r="O66" i="57"/>
  <c r="E66" i="57"/>
  <c r="K66" i="57"/>
  <c r="I66" i="57"/>
  <c r="AD66" i="57"/>
  <c r="AJ66" i="57"/>
  <c r="AH66" i="57"/>
  <c r="AF66" i="57"/>
  <c r="V66" i="57"/>
  <c r="D66" i="57"/>
  <c r="Z66" i="57"/>
  <c r="X66" i="57"/>
  <c r="N66" i="57"/>
  <c r="Q66" i="57"/>
  <c r="AC66" i="57"/>
  <c r="R66" i="57"/>
  <c r="P66" i="57"/>
  <c r="F66" i="57"/>
  <c r="U66" i="57"/>
  <c r="AB66" i="57"/>
  <c r="J66" i="57"/>
  <c r="H66" i="57"/>
  <c r="G66" i="57"/>
  <c r="B67" i="57"/>
  <c r="U67" i="57" s="1"/>
  <c r="A66" i="57"/>
  <c r="S67" i="57"/>
  <c r="AC170" i="57"/>
  <c r="U170" i="57"/>
  <c r="M170" i="57"/>
  <c r="E170" i="57"/>
  <c r="AJ170" i="57"/>
  <c r="AB170" i="57"/>
  <c r="T170" i="57"/>
  <c r="L170" i="57"/>
  <c r="D170" i="57"/>
  <c r="AI170" i="57"/>
  <c r="AA170" i="57"/>
  <c r="S170" i="57"/>
  <c r="K170" i="57"/>
  <c r="C170" i="57"/>
  <c r="AH170" i="57"/>
  <c r="Z170" i="57"/>
  <c r="R170" i="57"/>
  <c r="J170" i="57"/>
  <c r="AG170" i="57"/>
  <c r="Y170" i="57"/>
  <c r="Q170" i="57"/>
  <c r="I170" i="57"/>
  <c r="AF170" i="57"/>
  <c r="X170" i="57"/>
  <c r="P170" i="57"/>
  <c r="H170" i="57"/>
  <c r="W170" i="57"/>
  <c r="V170" i="57"/>
  <c r="O170" i="57"/>
  <c r="N170" i="57"/>
  <c r="G170" i="57"/>
  <c r="F170" i="57"/>
  <c r="AE170" i="57"/>
  <c r="AD170" i="57"/>
  <c r="B57" i="15"/>
  <c r="B57" i="13"/>
  <c r="B198" i="57" l="1"/>
  <c r="K197" i="57"/>
  <c r="J197" i="57"/>
  <c r="E197" i="57"/>
  <c r="U197" i="57"/>
  <c r="L197" i="57"/>
  <c r="W197" i="57"/>
  <c r="P197" i="57"/>
  <c r="G197" i="57"/>
  <c r="F197" i="57"/>
  <c r="Q197" i="57"/>
  <c r="X197" i="57"/>
  <c r="H197" i="57"/>
  <c r="D197" i="57"/>
  <c r="T197" i="57"/>
  <c r="V197" i="57"/>
  <c r="C197" i="57"/>
  <c r="S197" i="57"/>
  <c r="R197" i="57"/>
  <c r="M197" i="57"/>
  <c r="AC197" i="57"/>
  <c r="Y197" i="57"/>
  <c r="Z197" i="57"/>
  <c r="AB197" i="57"/>
  <c r="AE197" i="57"/>
  <c r="AD197" i="57"/>
  <c r="AA197" i="57"/>
  <c r="O197" i="57"/>
  <c r="N197" i="57"/>
  <c r="I197" i="57"/>
  <c r="R67" i="57"/>
  <c r="O67" i="57"/>
  <c r="T67" i="57"/>
  <c r="Z67" i="57"/>
  <c r="AE67" i="57"/>
  <c r="C67" i="57"/>
  <c r="G67" i="57"/>
  <c r="Q67" i="57"/>
  <c r="AD67" i="57"/>
  <c r="AG67" i="57"/>
  <c r="D67" i="57"/>
  <c r="I67" i="57"/>
  <c r="V67" i="57"/>
  <c r="L67" i="57"/>
  <c r="AB67" i="57"/>
  <c r="AF67" i="57"/>
  <c r="N67" i="57"/>
  <c r="AA67" i="57"/>
  <c r="X67" i="57"/>
  <c r="AC67" i="57"/>
  <c r="K67" i="57"/>
  <c r="AH67" i="57"/>
  <c r="P67" i="57"/>
  <c r="M67" i="57"/>
  <c r="E67" i="57"/>
  <c r="AJ67" i="57"/>
  <c r="J67" i="57"/>
  <c r="H67" i="57"/>
  <c r="F67" i="57"/>
  <c r="AI67" i="57"/>
  <c r="Y67" i="57"/>
  <c r="W67" i="57"/>
  <c r="B68" i="57"/>
  <c r="AB68" i="57" s="1"/>
  <c r="A67" i="57"/>
  <c r="AG171" i="57"/>
  <c r="Y171" i="57"/>
  <c r="Q171" i="57"/>
  <c r="I171" i="57"/>
  <c r="AF171" i="57"/>
  <c r="X171" i="57"/>
  <c r="P171" i="57"/>
  <c r="H171" i="57"/>
  <c r="AE171" i="57"/>
  <c r="W171" i="57"/>
  <c r="O171" i="57"/>
  <c r="G171" i="57"/>
  <c r="AD171" i="57"/>
  <c r="V171" i="57"/>
  <c r="N171" i="57"/>
  <c r="F171" i="57"/>
  <c r="AC171" i="57"/>
  <c r="U171" i="57"/>
  <c r="M171" i="57"/>
  <c r="E171" i="57"/>
  <c r="AJ171" i="57"/>
  <c r="AB171" i="57"/>
  <c r="T171" i="57"/>
  <c r="L171" i="57"/>
  <c r="D171" i="57"/>
  <c r="S171" i="57"/>
  <c r="R171" i="57"/>
  <c r="K171" i="57"/>
  <c r="J171" i="57"/>
  <c r="AI171" i="57"/>
  <c r="C171" i="57"/>
  <c r="AH171" i="57"/>
  <c r="AA171" i="57"/>
  <c r="Z171" i="57"/>
  <c r="B58" i="15"/>
  <c r="B58" i="13"/>
  <c r="Z68" i="57" l="1"/>
  <c r="Y68" i="57"/>
  <c r="R68" i="57"/>
  <c r="Q68" i="57"/>
  <c r="H68" i="57"/>
  <c r="AC68" i="57"/>
  <c r="C68" i="57"/>
  <c r="AG68" i="57"/>
  <c r="U68" i="57"/>
  <c r="S68" i="57"/>
  <c r="AE68" i="57"/>
  <c r="K68" i="57"/>
  <c r="W68" i="57"/>
  <c r="AA68" i="57"/>
  <c r="F68" i="57"/>
  <c r="B199" i="57"/>
  <c r="O198" i="57"/>
  <c r="N198" i="57"/>
  <c r="I198" i="57"/>
  <c r="Y198" i="57"/>
  <c r="AC198" i="57"/>
  <c r="D198" i="57"/>
  <c r="T198" i="57"/>
  <c r="Z198" i="57"/>
  <c r="K198" i="57"/>
  <c r="J198" i="57"/>
  <c r="E198" i="57"/>
  <c r="U198" i="57"/>
  <c r="AA198" i="57"/>
  <c r="P198" i="57"/>
  <c r="G198" i="57"/>
  <c r="F198" i="57"/>
  <c r="V198" i="57"/>
  <c r="Q198" i="57"/>
  <c r="W198" i="57"/>
  <c r="L198" i="57"/>
  <c r="H198" i="57"/>
  <c r="X198" i="57"/>
  <c r="AD198" i="57"/>
  <c r="S198" i="57"/>
  <c r="R198" i="57"/>
  <c r="M198" i="57"/>
  <c r="C198" i="57"/>
  <c r="AE198" i="57"/>
  <c r="AB198" i="57"/>
  <c r="O68" i="57"/>
  <c r="M68" i="57"/>
  <c r="J68" i="57"/>
  <c r="I68" i="57"/>
  <c r="G68" i="57"/>
  <c r="E68" i="57"/>
  <c r="AI68" i="57"/>
  <c r="AF68" i="57"/>
  <c r="AD68" i="57"/>
  <c r="T68" i="57"/>
  <c r="AH68" i="57"/>
  <c r="X68" i="57"/>
  <c r="V68" i="57"/>
  <c r="L68" i="57"/>
  <c r="P68" i="57"/>
  <c r="N68" i="57"/>
  <c r="D68" i="57"/>
  <c r="AJ68" i="57"/>
  <c r="B69" i="57"/>
  <c r="C69" i="57" s="1"/>
  <c r="A68" i="57"/>
  <c r="AC172" i="57"/>
  <c r="U172" i="57"/>
  <c r="M172" i="57"/>
  <c r="E172" i="57"/>
  <c r="AJ172" i="57"/>
  <c r="AB172" i="57"/>
  <c r="T172" i="57"/>
  <c r="L172" i="57"/>
  <c r="D172" i="57"/>
  <c r="AI172" i="57"/>
  <c r="AA172" i="57"/>
  <c r="S172" i="57"/>
  <c r="K172" i="57"/>
  <c r="C172" i="57"/>
  <c r="AH172" i="57"/>
  <c r="Z172" i="57"/>
  <c r="R172" i="57"/>
  <c r="J172" i="57"/>
  <c r="AG172" i="57"/>
  <c r="Y172" i="57"/>
  <c r="Q172" i="57"/>
  <c r="I172" i="57"/>
  <c r="AF172" i="57"/>
  <c r="X172" i="57"/>
  <c r="P172" i="57"/>
  <c r="H172" i="57"/>
  <c r="O172" i="57"/>
  <c r="N172" i="57"/>
  <c r="G172" i="57"/>
  <c r="F172" i="57"/>
  <c r="AE172" i="57"/>
  <c r="AD172" i="57"/>
  <c r="W172" i="57"/>
  <c r="V172" i="57"/>
  <c r="B59" i="15"/>
  <c r="B59" i="13"/>
  <c r="J69" i="57" l="1"/>
  <c r="T69" i="57"/>
  <c r="I69" i="57"/>
  <c r="H69" i="57"/>
  <c r="F69" i="57"/>
  <c r="L69" i="57"/>
  <c r="B200" i="57"/>
  <c r="D199" i="57"/>
  <c r="T199" i="57"/>
  <c r="C199" i="57"/>
  <c r="S199" i="57"/>
  <c r="N199" i="57"/>
  <c r="AE199" i="57"/>
  <c r="P199" i="57"/>
  <c r="O199" i="57"/>
  <c r="J199" i="57"/>
  <c r="U199" i="57"/>
  <c r="X199" i="57"/>
  <c r="Y199" i="57"/>
  <c r="AD199" i="57"/>
  <c r="M199" i="57"/>
  <c r="L199" i="57"/>
  <c r="K199" i="57"/>
  <c r="F199" i="57"/>
  <c r="Z199" i="57"/>
  <c r="AA199" i="57"/>
  <c r="I199" i="57"/>
  <c r="E199" i="57"/>
  <c r="AB199" i="57"/>
  <c r="W199" i="57"/>
  <c r="V199" i="57"/>
  <c r="R199" i="57"/>
  <c r="H199" i="57"/>
  <c r="G199" i="57"/>
  <c r="Q199" i="57"/>
  <c r="AC199" i="57"/>
  <c r="P69" i="57"/>
  <c r="N69" i="57"/>
  <c r="AH69" i="57"/>
  <c r="AE69" i="57"/>
  <c r="AC69" i="57"/>
  <c r="D69" i="57"/>
  <c r="AI69" i="57"/>
  <c r="Z69" i="57"/>
  <c r="O69" i="57"/>
  <c r="M69" i="57"/>
  <c r="AA69" i="57"/>
  <c r="AG69" i="57"/>
  <c r="U69" i="57"/>
  <c r="Y69" i="57"/>
  <c r="G69" i="57"/>
  <c r="E69" i="57"/>
  <c r="S69" i="57"/>
  <c r="W69" i="57"/>
  <c r="R69" i="57"/>
  <c r="AF69" i="57"/>
  <c r="AD69" i="57"/>
  <c r="AJ69" i="57"/>
  <c r="K69" i="57"/>
  <c r="Q69" i="57"/>
  <c r="X69" i="57"/>
  <c r="V69" i="57"/>
  <c r="AB69" i="57"/>
  <c r="B70" i="57"/>
  <c r="J70" i="57" s="1"/>
  <c r="A69" i="57"/>
  <c r="C70" i="57"/>
  <c r="AH70" i="57"/>
  <c r="S70" i="57"/>
  <c r="AJ70" i="57"/>
  <c r="E70" i="57"/>
  <c r="M70" i="57"/>
  <c r="U70" i="57"/>
  <c r="V70" i="57"/>
  <c r="AD70" i="57"/>
  <c r="W70" i="57"/>
  <c r="AF70" i="57"/>
  <c r="AG70" i="57"/>
  <c r="H70" i="57"/>
  <c r="I70" i="57"/>
  <c r="P70" i="57"/>
  <c r="AG173" i="57"/>
  <c r="Y173" i="57"/>
  <c r="Q173" i="57"/>
  <c r="I173" i="57"/>
  <c r="AF173" i="57"/>
  <c r="X173" i="57"/>
  <c r="P173" i="57"/>
  <c r="H173" i="57"/>
  <c r="AE173" i="57"/>
  <c r="W173" i="57"/>
  <c r="O173" i="57"/>
  <c r="G173" i="57"/>
  <c r="AD173" i="57"/>
  <c r="V173" i="57"/>
  <c r="N173" i="57"/>
  <c r="F173" i="57"/>
  <c r="AC173" i="57"/>
  <c r="U173" i="57"/>
  <c r="M173" i="57"/>
  <c r="E173" i="57"/>
  <c r="AJ173" i="57"/>
  <c r="AB173" i="57"/>
  <c r="T173" i="57"/>
  <c r="L173" i="57"/>
  <c r="D173" i="57"/>
  <c r="K173" i="57"/>
  <c r="J173" i="57"/>
  <c r="AI173" i="57"/>
  <c r="C173" i="57"/>
  <c r="AH173" i="57"/>
  <c r="AA173" i="57"/>
  <c r="Z173" i="57"/>
  <c r="S173" i="57"/>
  <c r="R173" i="57"/>
  <c r="B60" i="15"/>
  <c r="B60" i="13"/>
  <c r="B201" i="57" l="1"/>
  <c r="H200" i="57"/>
  <c r="G200" i="57"/>
  <c r="W200" i="57"/>
  <c r="R200" i="57"/>
  <c r="M200" i="57"/>
  <c r="D200" i="57"/>
  <c r="T200" i="57"/>
  <c r="C200" i="57"/>
  <c r="S200" i="57"/>
  <c r="N200" i="57"/>
  <c r="I200" i="57"/>
  <c r="Y200" i="57"/>
  <c r="AE200" i="57"/>
  <c r="P200" i="57"/>
  <c r="O200" i="57"/>
  <c r="J200" i="57"/>
  <c r="AD200" i="57"/>
  <c r="E200" i="57"/>
  <c r="U200" i="57"/>
  <c r="AA200" i="57"/>
  <c r="Q200" i="57"/>
  <c r="X200" i="57"/>
  <c r="L200" i="57"/>
  <c r="Z200" i="57"/>
  <c r="V200" i="57"/>
  <c r="AC200" i="57"/>
  <c r="K200" i="57"/>
  <c r="AB200" i="57"/>
  <c r="F200" i="57"/>
  <c r="O70" i="57"/>
  <c r="AI70" i="57"/>
  <c r="G70" i="57"/>
  <c r="AA70" i="57"/>
  <c r="AB70" i="57"/>
  <c r="K70" i="57"/>
  <c r="Y70" i="57"/>
  <c r="N70" i="57"/>
  <c r="T70" i="57"/>
  <c r="Z70" i="57"/>
  <c r="X70" i="57"/>
  <c r="F70" i="57"/>
  <c r="L70" i="57"/>
  <c r="R70" i="57"/>
  <c r="Q70" i="57"/>
  <c r="AE70" i="57"/>
  <c r="AC70" i="57"/>
  <c r="D70" i="57"/>
  <c r="B71" i="57"/>
  <c r="Z71" i="57" s="1"/>
  <c r="A70" i="57"/>
  <c r="AC174" i="57"/>
  <c r="U174" i="57"/>
  <c r="M174" i="57"/>
  <c r="E174" i="57"/>
  <c r="AJ174" i="57"/>
  <c r="AB174" i="57"/>
  <c r="T174" i="57"/>
  <c r="L174" i="57"/>
  <c r="D174" i="57"/>
  <c r="AI174" i="57"/>
  <c r="AA174" i="57"/>
  <c r="S174" i="57"/>
  <c r="K174" i="57"/>
  <c r="C174" i="57"/>
  <c r="AH174" i="57"/>
  <c r="Z174" i="57"/>
  <c r="R174" i="57"/>
  <c r="J174" i="57"/>
  <c r="AG174" i="57"/>
  <c r="Y174" i="57"/>
  <c r="Q174" i="57"/>
  <c r="I174" i="57"/>
  <c r="AF174" i="57"/>
  <c r="X174" i="57"/>
  <c r="P174" i="57"/>
  <c r="H174" i="57"/>
  <c r="G174" i="57"/>
  <c r="F174" i="57"/>
  <c r="AE174" i="57"/>
  <c r="AD174" i="57"/>
  <c r="W174" i="57"/>
  <c r="V174" i="57"/>
  <c r="O174" i="57"/>
  <c r="N174" i="57"/>
  <c r="B61" i="15"/>
  <c r="B61" i="13"/>
  <c r="B202" i="57" l="1"/>
  <c r="AA201" i="57"/>
  <c r="I201" i="57"/>
  <c r="H201" i="57"/>
  <c r="C201" i="57"/>
  <c r="S201" i="57"/>
  <c r="N201" i="57"/>
  <c r="X201" i="57"/>
  <c r="E201" i="57"/>
  <c r="U201" i="57"/>
  <c r="D201" i="57"/>
  <c r="T201" i="57"/>
  <c r="O201" i="57"/>
  <c r="J201" i="57"/>
  <c r="F201" i="57"/>
  <c r="Q201" i="57"/>
  <c r="P201" i="57"/>
  <c r="K201" i="57"/>
  <c r="M201" i="57"/>
  <c r="L201" i="57"/>
  <c r="G201" i="57"/>
  <c r="Y201" i="57"/>
  <c r="AD201" i="57"/>
  <c r="AB201" i="57"/>
  <c r="R201" i="57"/>
  <c r="AE201" i="57"/>
  <c r="Z201" i="57"/>
  <c r="AC201" i="57"/>
  <c r="W201" i="57"/>
  <c r="V201" i="57"/>
  <c r="L71" i="57"/>
  <c r="F71" i="57"/>
  <c r="AC71" i="57"/>
  <c r="AF71" i="57"/>
  <c r="U71" i="57"/>
  <c r="AG71" i="57"/>
  <c r="X71" i="57"/>
  <c r="M71" i="57"/>
  <c r="AA71" i="57"/>
  <c r="Y71" i="57"/>
  <c r="J71" i="57"/>
  <c r="W71" i="57"/>
  <c r="E71" i="57"/>
  <c r="S71" i="57"/>
  <c r="Q71" i="57"/>
  <c r="R71" i="57"/>
  <c r="D71" i="57"/>
  <c r="AE71" i="57"/>
  <c r="AI71" i="57"/>
  <c r="P71" i="57"/>
  <c r="AD71" i="57"/>
  <c r="AJ71" i="57"/>
  <c r="K71" i="57"/>
  <c r="I71" i="57"/>
  <c r="G71" i="57"/>
  <c r="O71" i="57"/>
  <c r="V71" i="57"/>
  <c r="AB71" i="57"/>
  <c r="AH71" i="57"/>
  <c r="C71" i="57"/>
  <c r="H71" i="57"/>
  <c r="N71" i="57"/>
  <c r="T71" i="57"/>
  <c r="B72" i="57"/>
  <c r="C72" i="57" s="1"/>
  <c r="A71" i="57"/>
  <c r="Y72" i="57"/>
  <c r="S72" i="57"/>
  <c r="AA72" i="57"/>
  <c r="AB72" i="57"/>
  <c r="AC72" i="57"/>
  <c r="AD72" i="57"/>
  <c r="O72" i="57"/>
  <c r="AG175" i="57"/>
  <c r="Y175" i="57"/>
  <c r="Q175" i="57"/>
  <c r="I175" i="57"/>
  <c r="AF175" i="57"/>
  <c r="X175" i="57"/>
  <c r="P175" i="57"/>
  <c r="H175" i="57"/>
  <c r="AE175" i="57"/>
  <c r="W175" i="57"/>
  <c r="O175" i="57"/>
  <c r="G175" i="57"/>
  <c r="AD175" i="57"/>
  <c r="V175" i="57"/>
  <c r="N175" i="57"/>
  <c r="F175" i="57"/>
  <c r="AC175" i="57"/>
  <c r="U175" i="57"/>
  <c r="M175" i="57"/>
  <c r="E175" i="57"/>
  <c r="AJ175" i="57"/>
  <c r="AB175" i="57"/>
  <c r="T175" i="57"/>
  <c r="L175" i="57"/>
  <c r="D175" i="57"/>
  <c r="AI175" i="57"/>
  <c r="C175" i="57"/>
  <c r="AH175" i="57"/>
  <c r="AA175" i="57"/>
  <c r="Z175" i="57"/>
  <c r="S175" i="57"/>
  <c r="R175" i="57"/>
  <c r="K175" i="57"/>
  <c r="J175" i="57"/>
  <c r="B62" i="15"/>
  <c r="B62" i="13"/>
  <c r="F72" i="57" l="1"/>
  <c r="AI72" i="57"/>
  <c r="H72" i="57"/>
  <c r="U72" i="57"/>
  <c r="AH72" i="57"/>
  <c r="M72" i="57"/>
  <c r="J72" i="57"/>
  <c r="N72" i="57"/>
  <c r="E72" i="57"/>
  <c r="AG72" i="57"/>
  <c r="G72" i="57"/>
  <c r="D72" i="57"/>
  <c r="Q72" i="57"/>
  <c r="B203" i="57"/>
  <c r="F202" i="57"/>
  <c r="V202" i="57"/>
  <c r="AB202" i="57"/>
  <c r="W202" i="57"/>
  <c r="M202" i="57"/>
  <c r="L202" i="57"/>
  <c r="G202" i="57"/>
  <c r="AA202" i="57"/>
  <c r="R202" i="57"/>
  <c r="Y202" i="57"/>
  <c r="AD202" i="57"/>
  <c r="I202" i="57"/>
  <c r="H202" i="57"/>
  <c r="X202" i="57"/>
  <c r="C202" i="57"/>
  <c r="S202" i="57"/>
  <c r="Z202" i="57"/>
  <c r="N202" i="57"/>
  <c r="E202" i="57"/>
  <c r="U202" i="57"/>
  <c r="D202" i="57"/>
  <c r="T202" i="57"/>
  <c r="O202" i="57"/>
  <c r="Q202" i="57"/>
  <c r="P202" i="57"/>
  <c r="K202" i="57"/>
  <c r="AE202" i="57"/>
  <c r="J202" i="57"/>
  <c r="AC202" i="57"/>
  <c r="AE72" i="57"/>
  <c r="AJ72" i="57"/>
  <c r="K72" i="57"/>
  <c r="I72" i="57"/>
  <c r="AF72" i="57"/>
  <c r="W72" i="57"/>
  <c r="T72" i="57"/>
  <c r="Z72" i="57"/>
  <c r="X72" i="57"/>
  <c r="V72" i="57"/>
  <c r="L72" i="57"/>
  <c r="R72" i="57"/>
  <c r="P72" i="57"/>
  <c r="B73" i="57"/>
  <c r="H73" i="57" s="1"/>
  <c r="A72" i="57"/>
  <c r="K73" i="57"/>
  <c r="T73" i="57"/>
  <c r="AI176" i="57"/>
  <c r="AA176" i="57"/>
  <c r="AH176" i="57"/>
  <c r="AG176" i="57"/>
  <c r="Y176" i="57"/>
  <c r="AD176" i="57"/>
  <c r="AC176" i="57"/>
  <c r="AJ176" i="57"/>
  <c r="U176" i="57"/>
  <c r="M176" i="57"/>
  <c r="E176" i="57"/>
  <c r="AF176" i="57"/>
  <c r="T176" i="57"/>
  <c r="L176" i="57"/>
  <c r="D176" i="57"/>
  <c r="AE176" i="57"/>
  <c r="S176" i="57"/>
  <c r="K176" i="57"/>
  <c r="C176" i="57"/>
  <c r="AB176" i="57"/>
  <c r="R176" i="57"/>
  <c r="J176" i="57"/>
  <c r="Z176" i="57"/>
  <c r="Q176" i="57"/>
  <c r="I176" i="57"/>
  <c r="X176" i="57"/>
  <c r="P176" i="57"/>
  <c r="H176" i="57"/>
  <c r="W176" i="57"/>
  <c r="V176" i="57"/>
  <c r="O176" i="57"/>
  <c r="N176" i="57"/>
  <c r="G176" i="57"/>
  <c r="F176" i="57"/>
  <c r="B63" i="15"/>
  <c r="B63" i="13"/>
  <c r="N73" i="57" l="1"/>
  <c r="AH73" i="57"/>
  <c r="B204" i="57"/>
  <c r="R203" i="57"/>
  <c r="Q203" i="57"/>
  <c r="L203" i="57"/>
  <c r="N203" i="57"/>
  <c r="M203" i="57"/>
  <c r="H203" i="57"/>
  <c r="Y203" i="57"/>
  <c r="AB203" i="57"/>
  <c r="O203" i="57"/>
  <c r="J203" i="57"/>
  <c r="I203" i="57"/>
  <c r="D203" i="57"/>
  <c r="T203" i="57"/>
  <c r="F203" i="57"/>
  <c r="E203" i="57"/>
  <c r="U203" i="57"/>
  <c r="P203" i="57"/>
  <c r="S203" i="57"/>
  <c r="X203" i="57"/>
  <c r="AA203" i="57"/>
  <c r="AD203" i="57"/>
  <c r="G203" i="57"/>
  <c r="K203" i="57"/>
  <c r="W203" i="57"/>
  <c r="Z203" i="57"/>
  <c r="V203" i="57"/>
  <c r="C203" i="57"/>
  <c r="AC203" i="57"/>
  <c r="AE203" i="57"/>
  <c r="M73" i="57"/>
  <c r="Z73" i="57"/>
  <c r="F73" i="57"/>
  <c r="I73" i="57"/>
  <c r="U73" i="57"/>
  <c r="AF73" i="57"/>
  <c r="AJ73" i="57"/>
  <c r="X73" i="57"/>
  <c r="AB73" i="57"/>
  <c r="C73" i="57"/>
  <c r="S73" i="57"/>
  <c r="Q73" i="57"/>
  <c r="G73" i="57"/>
  <c r="E73" i="57"/>
  <c r="L73" i="57"/>
  <c r="R73" i="57"/>
  <c r="P73" i="57"/>
  <c r="AD73" i="57"/>
  <c r="D73" i="57"/>
  <c r="J73" i="57"/>
  <c r="AE73" i="57"/>
  <c r="AC73" i="57"/>
  <c r="AI73" i="57"/>
  <c r="AG73" i="57"/>
  <c r="W73" i="57"/>
  <c r="V73" i="57"/>
  <c r="AA73" i="57"/>
  <c r="Y73" i="57"/>
  <c r="O73" i="57"/>
  <c r="B74" i="57"/>
  <c r="G74" i="57" s="1"/>
  <c r="A73" i="57"/>
  <c r="P74" i="57"/>
  <c r="S74" i="57"/>
  <c r="D74" i="57"/>
  <c r="AJ74" i="57"/>
  <c r="AE177" i="57"/>
  <c r="W177" i="57"/>
  <c r="O177" i="57"/>
  <c r="G177" i="57"/>
  <c r="AD177" i="57"/>
  <c r="V177" i="57"/>
  <c r="N177" i="57"/>
  <c r="F177" i="57"/>
  <c r="AC177" i="57"/>
  <c r="U177" i="57"/>
  <c r="M177" i="57"/>
  <c r="E177" i="57"/>
  <c r="AJ177" i="57"/>
  <c r="AB177" i="57"/>
  <c r="T177" i="57"/>
  <c r="L177" i="57"/>
  <c r="AH177" i="57"/>
  <c r="Z177" i="57"/>
  <c r="R177" i="57"/>
  <c r="J177" i="57"/>
  <c r="AG177" i="57"/>
  <c r="Y177" i="57"/>
  <c r="Q177" i="57"/>
  <c r="I177" i="57"/>
  <c r="AA177" i="57"/>
  <c r="X177" i="57"/>
  <c r="S177" i="57"/>
  <c r="P177" i="57"/>
  <c r="K177" i="57"/>
  <c r="H177" i="57"/>
  <c r="D177" i="57"/>
  <c r="C177" i="57"/>
  <c r="AI177" i="57"/>
  <c r="AF177" i="57"/>
  <c r="B64" i="15"/>
  <c r="B64" i="13"/>
  <c r="AC74" i="57" l="1"/>
  <c r="R74" i="57"/>
  <c r="AE74" i="57"/>
  <c r="H74" i="57"/>
  <c r="AB74" i="57"/>
  <c r="J74" i="57"/>
  <c r="W74" i="57"/>
  <c r="U74" i="57"/>
  <c r="AG74" i="57"/>
  <c r="O74" i="57"/>
  <c r="M74" i="57"/>
  <c r="N74" i="57"/>
  <c r="Y74" i="57"/>
  <c r="L74" i="57"/>
  <c r="AI74" i="57"/>
  <c r="Q74" i="57"/>
  <c r="F74" i="57"/>
  <c r="Z74" i="57"/>
  <c r="T74" i="57"/>
  <c r="E74" i="57"/>
  <c r="AA74" i="57"/>
  <c r="X74" i="57"/>
  <c r="C74" i="57"/>
  <c r="B205" i="57"/>
  <c r="O204" i="57"/>
  <c r="X204" i="57"/>
  <c r="F204" i="57"/>
  <c r="E204" i="57"/>
  <c r="U204" i="57"/>
  <c r="P204" i="57"/>
  <c r="K204" i="57"/>
  <c r="R204" i="57"/>
  <c r="Q204" i="57"/>
  <c r="L204" i="57"/>
  <c r="G204" i="57"/>
  <c r="W204" i="57"/>
  <c r="AC204" i="57"/>
  <c r="N204" i="57"/>
  <c r="M204" i="57"/>
  <c r="H204" i="57"/>
  <c r="AD204" i="57"/>
  <c r="AA204" i="57"/>
  <c r="AB204" i="57"/>
  <c r="J204" i="57"/>
  <c r="I204" i="57"/>
  <c r="Y204" i="57"/>
  <c r="D204" i="57"/>
  <c r="T204" i="57"/>
  <c r="S204" i="57"/>
  <c r="Z204" i="57"/>
  <c r="V204" i="57"/>
  <c r="C204" i="57"/>
  <c r="AE204" i="57"/>
  <c r="K74" i="57"/>
  <c r="I74" i="57"/>
  <c r="AD74" i="57"/>
  <c r="AH74" i="57"/>
  <c r="AF74" i="57"/>
  <c r="V74" i="57"/>
  <c r="B75" i="57"/>
  <c r="AC75" i="57" s="1"/>
  <c r="A74" i="57"/>
  <c r="U75" i="57"/>
  <c r="N75" i="57"/>
  <c r="AF75" i="57"/>
  <c r="I75" i="57"/>
  <c r="AG75" i="57"/>
  <c r="J75" i="57"/>
  <c r="AI75" i="57"/>
  <c r="D75" i="57"/>
  <c r="AJ75" i="57"/>
  <c r="K75" i="57"/>
  <c r="AI178" i="57"/>
  <c r="AA178" i="57"/>
  <c r="S178" i="57"/>
  <c r="K178" i="57"/>
  <c r="C178" i="57"/>
  <c r="AH178" i="57"/>
  <c r="Z178" i="57"/>
  <c r="R178" i="57"/>
  <c r="J178" i="57"/>
  <c r="AG178" i="57"/>
  <c r="Y178" i="57"/>
  <c r="Q178" i="57"/>
  <c r="I178" i="57"/>
  <c r="AF178" i="57"/>
  <c r="X178" i="57"/>
  <c r="P178" i="57"/>
  <c r="H178" i="57"/>
  <c r="AD178" i="57"/>
  <c r="V178" i="57"/>
  <c r="N178" i="57"/>
  <c r="F178" i="57"/>
  <c r="AC178" i="57"/>
  <c r="U178" i="57"/>
  <c r="M178" i="57"/>
  <c r="E178" i="57"/>
  <c r="W178" i="57"/>
  <c r="T178" i="57"/>
  <c r="O178" i="57"/>
  <c r="L178" i="57"/>
  <c r="G178" i="57"/>
  <c r="AJ178" i="57"/>
  <c r="D178" i="57"/>
  <c r="AE178" i="57"/>
  <c r="AB178" i="57"/>
  <c r="B65" i="15"/>
  <c r="B65" i="13"/>
  <c r="AB75" i="57" l="1"/>
  <c r="X75" i="57"/>
  <c r="AA75" i="57"/>
  <c r="W75" i="57"/>
  <c r="AH75" i="57"/>
  <c r="AD75" i="57"/>
  <c r="L75" i="57"/>
  <c r="Z75" i="57"/>
  <c r="V75" i="57"/>
  <c r="S75" i="57"/>
  <c r="H75" i="57"/>
  <c r="B206" i="57"/>
  <c r="T205" i="57"/>
  <c r="AC205" i="57"/>
  <c r="AD205" i="57"/>
  <c r="K205" i="57"/>
  <c r="J205" i="57"/>
  <c r="E205" i="57"/>
  <c r="U205" i="57"/>
  <c r="P205" i="57"/>
  <c r="G205" i="57"/>
  <c r="F205" i="57"/>
  <c r="Q205" i="57"/>
  <c r="Z205" i="57"/>
  <c r="L205" i="57"/>
  <c r="H205" i="57"/>
  <c r="C205" i="57"/>
  <c r="S205" i="57"/>
  <c r="R205" i="57"/>
  <c r="M205" i="57"/>
  <c r="O205" i="57"/>
  <c r="N205" i="57"/>
  <c r="I205" i="57"/>
  <c r="V205" i="57"/>
  <c r="D205" i="57"/>
  <c r="Y205" i="57"/>
  <c r="AB205" i="57"/>
  <c r="X205" i="57"/>
  <c r="AE205" i="57"/>
  <c r="W205" i="57"/>
  <c r="AA205" i="57"/>
  <c r="R75" i="57"/>
  <c r="P75" i="57"/>
  <c r="F75" i="57"/>
  <c r="M75" i="57"/>
  <c r="Y75" i="57"/>
  <c r="O75" i="57"/>
  <c r="E75" i="57"/>
  <c r="T75" i="57"/>
  <c r="Q75" i="57"/>
  <c r="G75" i="57"/>
  <c r="C75" i="57"/>
  <c r="AE75" i="57"/>
  <c r="B76" i="57"/>
  <c r="T76" i="57" s="1"/>
  <c r="A75" i="57"/>
  <c r="W76" i="57"/>
  <c r="AE76" i="57"/>
  <c r="P76" i="57"/>
  <c r="X76" i="57"/>
  <c r="I76" i="57"/>
  <c r="R76" i="57"/>
  <c r="AI76" i="57"/>
  <c r="AJ76" i="57"/>
  <c r="AE179" i="57"/>
  <c r="W179" i="57"/>
  <c r="O179" i="57"/>
  <c r="G179" i="57"/>
  <c r="AD179" i="57"/>
  <c r="V179" i="57"/>
  <c r="N179" i="57"/>
  <c r="F179" i="57"/>
  <c r="AC179" i="57"/>
  <c r="U179" i="57"/>
  <c r="M179" i="57"/>
  <c r="E179" i="57"/>
  <c r="AJ179" i="57"/>
  <c r="AB179" i="57"/>
  <c r="T179" i="57"/>
  <c r="L179" i="57"/>
  <c r="D179" i="57"/>
  <c r="AH179" i="57"/>
  <c r="Z179" i="57"/>
  <c r="R179" i="57"/>
  <c r="J179" i="57"/>
  <c r="AG179" i="57"/>
  <c r="Y179" i="57"/>
  <c r="Q179" i="57"/>
  <c r="I179" i="57"/>
  <c r="S179" i="57"/>
  <c r="P179" i="57"/>
  <c r="K179" i="57"/>
  <c r="H179" i="57"/>
  <c r="AI179" i="57"/>
  <c r="C179" i="57"/>
  <c r="AF179" i="57"/>
  <c r="AA179" i="57"/>
  <c r="X179" i="57"/>
  <c r="B66" i="15"/>
  <c r="B66" i="13"/>
  <c r="AB76" i="57" l="1"/>
  <c r="N76" i="57"/>
  <c r="S76" i="57"/>
  <c r="U76" i="57"/>
  <c r="E76" i="57"/>
  <c r="Z76" i="57"/>
  <c r="H76" i="57"/>
  <c r="L76" i="57"/>
  <c r="B207" i="57"/>
  <c r="H206" i="57"/>
  <c r="X206" i="57"/>
  <c r="AD206" i="57"/>
  <c r="O206" i="57"/>
  <c r="N206" i="57"/>
  <c r="I206" i="57"/>
  <c r="AC206" i="57"/>
  <c r="D206" i="57"/>
  <c r="T206" i="57"/>
  <c r="Z206" i="57"/>
  <c r="K206" i="57"/>
  <c r="J206" i="57"/>
  <c r="E206" i="57"/>
  <c r="U206" i="57"/>
  <c r="P206" i="57"/>
  <c r="G206" i="57"/>
  <c r="F206" i="57"/>
  <c r="V206" i="57"/>
  <c r="Q206" i="57"/>
  <c r="C206" i="57"/>
  <c r="S206" i="57"/>
  <c r="R206" i="57"/>
  <c r="M206" i="57"/>
  <c r="AB206" i="57"/>
  <c r="AE206" i="57"/>
  <c r="L206" i="57"/>
  <c r="W206" i="57"/>
  <c r="Y206" i="57"/>
  <c r="AA206" i="57"/>
  <c r="J76" i="57"/>
  <c r="AG76" i="57"/>
  <c r="G76" i="57"/>
  <c r="K76" i="57"/>
  <c r="Y76" i="57"/>
  <c r="V76" i="57"/>
  <c r="F76" i="57"/>
  <c r="AC76" i="57"/>
  <c r="D76" i="57"/>
  <c r="C76" i="57"/>
  <c r="AH76" i="57"/>
  <c r="Q76" i="57"/>
  <c r="O76" i="57"/>
  <c r="M76" i="57"/>
  <c r="AA76" i="57"/>
  <c r="AF76" i="57"/>
  <c r="AD76" i="57"/>
  <c r="B77" i="57"/>
  <c r="T77" i="57" s="1"/>
  <c r="A76" i="57"/>
  <c r="F77" i="57"/>
  <c r="G77" i="57"/>
  <c r="J77" i="57"/>
  <c r="AG77" i="57"/>
  <c r="AI180" i="57"/>
  <c r="AA180" i="57"/>
  <c r="S180" i="57"/>
  <c r="K180" i="57"/>
  <c r="C180" i="57"/>
  <c r="AH180" i="57"/>
  <c r="Z180" i="57"/>
  <c r="R180" i="57"/>
  <c r="J180" i="57"/>
  <c r="AG180" i="57"/>
  <c r="Y180" i="57"/>
  <c r="Q180" i="57"/>
  <c r="I180" i="57"/>
  <c r="AF180" i="57"/>
  <c r="X180" i="57"/>
  <c r="P180" i="57"/>
  <c r="H180" i="57"/>
  <c r="AD180" i="57"/>
  <c r="V180" i="57"/>
  <c r="N180" i="57"/>
  <c r="F180" i="57"/>
  <c r="AC180" i="57"/>
  <c r="U180" i="57"/>
  <c r="M180" i="57"/>
  <c r="E180" i="57"/>
  <c r="O180" i="57"/>
  <c r="L180" i="57"/>
  <c r="G180" i="57"/>
  <c r="AJ180" i="57"/>
  <c r="D180" i="57"/>
  <c r="AE180" i="57"/>
  <c r="AB180" i="57"/>
  <c r="W180" i="57"/>
  <c r="T180" i="57"/>
  <c r="B67" i="15"/>
  <c r="B67" i="13"/>
  <c r="AA77" i="57" l="1"/>
  <c r="AC77" i="57"/>
  <c r="Z77" i="57"/>
  <c r="I77" i="57"/>
  <c r="U77" i="57"/>
  <c r="Y77" i="57"/>
  <c r="H77" i="57"/>
  <c r="E77" i="57"/>
  <c r="S77" i="57"/>
  <c r="AE77" i="57"/>
  <c r="L77" i="57"/>
  <c r="R77" i="57"/>
  <c r="W77" i="57"/>
  <c r="D77" i="57"/>
  <c r="K77" i="57"/>
  <c r="O77" i="57"/>
  <c r="C77" i="57"/>
  <c r="B208" i="57"/>
  <c r="I207" i="57"/>
  <c r="E207" i="57"/>
  <c r="D207" i="57"/>
  <c r="T207" i="57"/>
  <c r="C207" i="57"/>
  <c r="S207" i="57"/>
  <c r="N207" i="57"/>
  <c r="W207" i="57"/>
  <c r="AE207" i="57"/>
  <c r="V207" i="57"/>
  <c r="P207" i="57"/>
  <c r="O207" i="57"/>
  <c r="J207" i="57"/>
  <c r="AD207" i="57"/>
  <c r="Q207" i="57"/>
  <c r="L207" i="57"/>
  <c r="K207" i="57"/>
  <c r="F207" i="57"/>
  <c r="AA207" i="57"/>
  <c r="H207" i="57"/>
  <c r="G207" i="57"/>
  <c r="R207" i="57"/>
  <c r="AC207" i="57"/>
  <c r="U207" i="57"/>
  <c r="Z207" i="57"/>
  <c r="X207" i="57"/>
  <c r="M207" i="57"/>
  <c r="AB207" i="57"/>
  <c r="Y207" i="57"/>
  <c r="M77" i="57"/>
  <c r="AI77" i="57"/>
  <c r="AF77" i="57"/>
  <c r="AD77" i="57"/>
  <c r="AJ77" i="57"/>
  <c r="Q77" i="57"/>
  <c r="X77" i="57"/>
  <c r="V77" i="57"/>
  <c r="AB77" i="57"/>
  <c r="AH77" i="57"/>
  <c r="P77" i="57"/>
  <c r="N77" i="57"/>
  <c r="B78" i="57"/>
  <c r="K78" i="57" s="1"/>
  <c r="A77" i="57"/>
  <c r="F78" i="57"/>
  <c r="R78" i="57"/>
  <c r="I78" i="57"/>
  <c r="AE181" i="57"/>
  <c r="W181" i="57"/>
  <c r="O181" i="57"/>
  <c r="G181" i="57"/>
  <c r="AD181" i="57"/>
  <c r="V181" i="57"/>
  <c r="N181" i="57"/>
  <c r="F181" i="57"/>
  <c r="AC181" i="57"/>
  <c r="U181" i="57"/>
  <c r="M181" i="57"/>
  <c r="E181" i="57"/>
  <c r="AJ181" i="57"/>
  <c r="AB181" i="57"/>
  <c r="T181" i="57"/>
  <c r="L181" i="57"/>
  <c r="D181" i="57"/>
  <c r="AH181" i="57"/>
  <c r="Z181" i="57"/>
  <c r="R181" i="57"/>
  <c r="J181" i="57"/>
  <c r="AG181" i="57"/>
  <c r="Y181" i="57"/>
  <c r="Q181" i="57"/>
  <c r="I181" i="57"/>
  <c r="K181" i="57"/>
  <c r="H181" i="57"/>
  <c r="AI181" i="57"/>
  <c r="C181" i="57"/>
  <c r="AF181" i="57"/>
  <c r="AA181" i="57"/>
  <c r="X181" i="57"/>
  <c r="S181" i="57"/>
  <c r="P181" i="57"/>
  <c r="B68" i="15"/>
  <c r="B68" i="13"/>
  <c r="E78" i="57" l="1"/>
  <c r="H78" i="57"/>
  <c r="N78" i="57"/>
  <c r="X78" i="57"/>
  <c r="U78" i="57"/>
  <c r="P78" i="57"/>
  <c r="Q78" i="57"/>
  <c r="AB78" i="57"/>
  <c r="AH78" i="57"/>
  <c r="AE78" i="57"/>
  <c r="L78" i="57"/>
  <c r="J78" i="57"/>
  <c r="G78" i="57"/>
  <c r="S78" i="57"/>
  <c r="AF78" i="57"/>
  <c r="V78" i="57"/>
  <c r="C78" i="57"/>
  <c r="B209" i="57"/>
  <c r="Q208" i="57"/>
  <c r="H208" i="57"/>
  <c r="G208" i="57"/>
  <c r="W208" i="57"/>
  <c r="R208" i="57"/>
  <c r="AC208" i="57"/>
  <c r="M208" i="57"/>
  <c r="D208" i="57"/>
  <c r="T208" i="57"/>
  <c r="C208" i="57"/>
  <c r="S208" i="57"/>
  <c r="N208" i="57"/>
  <c r="AB208" i="57"/>
  <c r="I208" i="57"/>
  <c r="Y208" i="57"/>
  <c r="AE208" i="57"/>
  <c r="V208" i="57"/>
  <c r="P208" i="57"/>
  <c r="O208" i="57"/>
  <c r="J208" i="57"/>
  <c r="AD208" i="57"/>
  <c r="L208" i="57"/>
  <c r="K208" i="57"/>
  <c r="F208" i="57"/>
  <c r="Z208" i="57"/>
  <c r="X208" i="57"/>
  <c r="AA208" i="57"/>
  <c r="E208" i="57"/>
  <c r="U208" i="57"/>
  <c r="W78" i="57"/>
  <c r="T78" i="57"/>
  <c r="AC78" i="57"/>
  <c r="D78" i="57"/>
  <c r="AI78" i="57"/>
  <c r="Z78" i="57"/>
  <c r="O78" i="57"/>
  <c r="M78" i="57"/>
  <c r="AA78" i="57"/>
  <c r="AG78" i="57"/>
  <c r="Y78" i="57"/>
  <c r="AD78" i="57"/>
  <c r="AJ78" i="57"/>
  <c r="B79" i="57"/>
  <c r="J79" i="57" s="1"/>
  <c r="A78" i="57"/>
  <c r="AI182" i="57"/>
  <c r="AA182" i="57"/>
  <c r="S182" i="57"/>
  <c r="K182" i="57"/>
  <c r="C182" i="57"/>
  <c r="AH182" i="57"/>
  <c r="Z182" i="57"/>
  <c r="R182" i="57"/>
  <c r="J182" i="57"/>
  <c r="AG182" i="57"/>
  <c r="Y182" i="57"/>
  <c r="Q182" i="57"/>
  <c r="I182" i="57"/>
  <c r="AF182" i="57"/>
  <c r="X182" i="57"/>
  <c r="P182" i="57"/>
  <c r="H182" i="57"/>
  <c r="AD182" i="57"/>
  <c r="V182" i="57"/>
  <c r="N182" i="57"/>
  <c r="F182" i="57"/>
  <c r="AC182" i="57"/>
  <c r="U182" i="57"/>
  <c r="M182" i="57"/>
  <c r="E182" i="57"/>
  <c r="G182" i="57"/>
  <c r="AJ182" i="57"/>
  <c r="D182" i="57"/>
  <c r="AE182" i="57"/>
  <c r="AB182" i="57"/>
  <c r="W182" i="57"/>
  <c r="T182" i="57"/>
  <c r="O182" i="57"/>
  <c r="L182" i="57"/>
  <c r="B69" i="15"/>
  <c r="B69" i="13"/>
  <c r="Y79" i="57" l="1"/>
  <c r="M79" i="57"/>
  <c r="AJ79" i="57"/>
  <c r="AB79" i="57"/>
  <c r="U79" i="57"/>
  <c r="B210" i="57"/>
  <c r="M209" i="57"/>
  <c r="L209" i="57"/>
  <c r="G209" i="57"/>
  <c r="AA209" i="57"/>
  <c r="I209" i="57"/>
  <c r="H209" i="57"/>
  <c r="C209" i="57"/>
  <c r="S209" i="57"/>
  <c r="R209" i="57"/>
  <c r="E209" i="57"/>
  <c r="U209" i="57"/>
  <c r="D209" i="57"/>
  <c r="T209" i="57"/>
  <c r="O209" i="57"/>
  <c r="X209" i="57"/>
  <c r="N209" i="57"/>
  <c r="W209" i="57"/>
  <c r="J209" i="57"/>
  <c r="AE209" i="57"/>
  <c r="Q209" i="57"/>
  <c r="P209" i="57"/>
  <c r="K209" i="57"/>
  <c r="AB209" i="57"/>
  <c r="F209" i="57"/>
  <c r="Y209" i="57"/>
  <c r="V209" i="57"/>
  <c r="AD209" i="57"/>
  <c r="Z209" i="57"/>
  <c r="AC209" i="57"/>
  <c r="P79" i="57"/>
  <c r="K79" i="57"/>
  <c r="AG79" i="57"/>
  <c r="AH79" i="57"/>
  <c r="H79" i="57"/>
  <c r="O79" i="57"/>
  <c r="E79" i="57"/>
  <c r="C79" i="57"/>
  <c r="G79" i="57"/>
  <c r="AI79" i="57"/>
  <c r="W79" i="57"/>
  <c r="AD79" i="57"/>
  <c r="AA79" i="57"/>
  <c r="Q79" i="57"/>
  <c r="V79" i="57"/>
  <c r="S79" i="57"/>
  <c r="AF79" i="57"/>
  <c r="N79" i="57"/>
  <c r="T79" i="57"/>
  <c r="Z79" i="57"/>
  <c r="I79" i="57"/>
  <c r="F79" i="57"/>
  <c r="L79" i="57"/>
  <c r="R79" i="57"/>
  <c r="X79" i="57"/>
  <c r="AE79" i="57"/>
  <c r="AC79" i="57"/>
  <c r="D79" i="57"/>
  <c r="B80" i="57"/>
  <c r="C80" i="57" s="1"/>
  <c r="A79" i="57"/>
  <c r="Z80" i="57"/>
  <c r="AH80" i="57"/>
  <c r="K80" i="57"/>
  <c r="S80" i="57"/>
  <c r="L80" i="57"/>
  <c r="AB80" i="57"/>
  <c r="AJ80" i="57"/>
  <c r="E80" i="57"/>
  <c r="AC80" i="57"/>
  <c r="O80" i="57"/>
  <c r="P80" i="57"/>
  <c r="V80" i="57"/>
  <c r="F80" i="57"/>
  <c r="G80" i="57"/>
  <c r="AD80" i="57"/>
  <c r="H80" i="57"/>
  <c r="N80" i="57"/>
  <c r="AE80" i="57"/>
  <c r="AF80" i="57"/>
  <c r="AE183" i="57"/>
  <c r="W183" i="57"/>
  <c r="O183" i="57"/>
  <c r="G183" i="57"/>
  <c r="AD183" i="57"/>
  <c r="V183" i="57"/>
  <c r="N183" i="57"/>
  <c r="F183" i="57"/>
  <c r="AC183" i="57"/>
  <c r="U183" i="57"/>
  <c r="M183" i="57"/>
  <c r="E183" i="57"/>
  <c r="AJ183" i="57"/>
  <c r="AB183" i="57"/>
  <c r="T183" i="57"/>
  <c r="L183" i="57"/>
  <c r="D183" i="57"/>
  <c r="AH183" i="57"/>
  <c r="Z183" i="57"/>
  <c r="R183" i="57"/>
  <c r="J183" i="57"/>
  <c r="AG183" i="57"/>
  <c r="Y183" i="57"/>
  <c r="Q183" i="57"/>
  <c r="I183" i="57"/>
  <c r="AI183" i="57"/>
  <c r="C183" i="57"/>
  <c r="AF183" i="57"/>
  <c r="AA183" i="57"/>
  <c r="X183" i="57"/>
  <c r="S183" i="57"/>
  <c r="P183" i="57"/>
  <c r="K183" i="57"/>
  <c r="H183" i="57"/>
  <c r="B70" i="15"/>
  <c r="B70" i="13"/>
  <c r="B211" i="57" l="1"/>
  <c r="Q210" i="57"/>
  <c r="P210" i="57"/>
  <c r="K210" i="57"/>
  <c r="AE210" i="57"/>
  <c r="F210" i="57"/>
  <c r="V210" i="57"/>
  <c r="AB210" i="57"/>
  <c r="M210" i="57"/>
  <c r="L210" i="57"/>
  <c r="G210" i="57"/>
  <c r="AA210" i="57"/>
  <c r="R210" i="57"/>
  <c r="I210" i="57"/>
  <c r="H210" i="57"/>
  <c r="X210" i="57"/>
  <c r="C210" i="57"/>
  <c r="S210" i="57"/>
  <c r="Y210" i="57"/>
  <c r="N210" i="57"/>
  <c r="J210" i="57"/>
  <c r="W210" i="57"/>
  <c r="Z210" i="57"/>
  <c r="AC210" i="57"/>
  <c r="AD210" i="57"/>
  <c r="U210" i="57"/>
  <c r="T210" i="57"/>
  <c r="O210" i="57"/>
  <c r="E210" i="57"/>
  <c r="D210" i="57"/>
  <c r="R80" i="57"/>
  <c r="Q80" i="57"/>
  <c r="W80" i="57"/>
  <c r="T80" i="57"/>
  <c r="I80" i="57"/>
  <c r="D80" i="57"/>
  <c r="J80" i="57"/>
  <c r="U80" i="57"/>
  <c r="AI80" i="57"/>
  <c r="AG80" i="57"/>
  <c r="X80" i="57"/>
  <c r="M80" i="57"/>
  <c r="AA80" i="57"/>
  <c r="Y80" i="57"/>
  <c r="B81" i="57"/>
  <c r="X81" i="57" s="1"/>
  <c r="A80" i="57"/>
  <c r="P81" i="57"/>
  <c r="L81" i="57"/>
  <c r="G81" i="57"/>
  <c r="M81" i="57"/>
  <c r="AI184" i="57"/>
  <c r="AA184" i="57"/>
  <c r="S184" i="57"/>
  <c r="K184" i="57"/>
  <c r="C184" i="57"/>
  <c r="AH184" i="57"/>
  <c r="Z184" i="57"/>
  <c r="R184" i="57"/>
  <c r="J184" i="57"/>
  <c r="AG184" i="57"/>
  <c r="Y184" i="57"/>
  <c r="Q184" i="57"/>
  <c r="I184" i="57"/>
  <c r="AF184" i="57"/>
  <c r="X184" i="57"/>
  <c r="P184" i="57"/>
  <c r="H184" i="57"/>
  <c r="AD184" i="57"/>
  <c r="V184" i="57"/>
  <c r="N184" i="57"/>
  <c r="F184" i="57"/>
  <c r="AC184" i="57"/>
  <c r="U184" i="57"/>
  <c r="M184" i="57"/>
  <c r="E184" i="57"/>
  <c r="AE184" i="57"/>
  <c r="AB184" i="57"/>
  <c r="W184" i="57"/>
  <c r="T184" i="57"/>
  <c r="O184" i="57"/>
  <c r="L184" i="57"/>
  <c r="G184" i="57"/>
  <c r="D184" i="57"/>
  <c r="AJ184" i="57"/>
  <c r="B71" i="15"/>
  <c r="B71" i="13"/>
  <c r="D81" i="57" l="1"/>
  <c r="K81" i="57"/>
  <c r="E81" i="57"/>
  <c r="J81" i="57"/>
  <c r="O81" i="57"/>
  <c r="AG81" i="57"/>
  <c r="AE81" i="57"/>
  <c r="AB81" i="57"/>
  <c r="R81" i="57"/>
  <c r="C81" i="57"/>
  <c r="AC81" i="57"/>
  <c r="AI81" i="57"/>
  <c r="Y81" i="57"/>
  <c r="U81" i="57"/>
  <c r="F81" i="57"/>
  <c r="AA81" i="57"/>
  <c r="Q81" i="57"/>
  <c r="V81" i="57"/>
  <c r="W81" i="57"/>
  <c r="S81" i="57"/>
  <c r="AF81" i="57"/>
  <c r="N81" i="57"/>
  <c r="AJ81" i="57"/>
  <c r="AH81" i="57"/>
  <c r="H81" i="57"/>
  <c r="B212" i="57"/>
  <c r="F211" i="57"/>
  <c r="E211" i="57"/>
  <c r="U211" i="57"/>
  <c r="P211" i="57"/>
  <c r="X211" i="57"/>
  <c r="R211" i="57"/>
  <c r="Q211" i="57"/>
  <c r="L211" i="57"/>
  <c r="N211" i="57"/>
  <c r="M211" i="57"/>
  <c r="H211" i="57"/>
  <c r="C211" i="57"/>
  <c r="AB211" i="57"/>
  <c r="S211" i="57"/>
  <c r="Y211" i="57"/>
  <c r="G211" i="57"/>
  <c r="AC211" i="57"/>
  <c r="V211" i="57"/>
  <c r="AA211" i="57"/>
  <c r="AD211" i="57"/>
  <c r="K211" i="57"/>
  <c r="O211" i="57"/>
  <c r="Z211" i="57"/>
  <c r="T211" i="57"/>
  <c r="J211" i="57"/>
  <c r="I211" i="57"/>
  <c r="D211" i="57"/>
  <c r="W211" i="57"/>
  <c r="AE211" i="57"/>
  <c r="I81" i="57"/>
  <c r="AD81" i="57"/>
  <c r="T81" i="57"/>
  <c r="Z81" i="57"/>
  <c r="B82" i="57"/>
  <c r="C82" i="57" s="1"/>
  <c r="A81" i="57"/>
  <c r="AE185" i="57"/>
  <c r="W185" i="57"/>
  <c r="O185" i="57"/>
  <c r="G185" i="57"/>
  <c r="AD185" i="57"/>
  <c r="V185" i="57"/>
  <c r="N185" i="57"/>
  <c r="F185" i="57"/>
  <c r="AC185" i="57"/>
  <c r="U185" i="57"/>
  <c r="M185" i="57"/>
  <c r="E185" i="57"/>
  <c r="AJ185" i="57"/>
  <c r="AB185" i="57"/>
  <c r="T185" i="57"/>
  <c r="L185" i="57"/>
  <c r="D185" i="57"/>
  <c r="AH185" i="57"/>
  <c r="Z185" i="57"/>
  <c r="R185" i="57"/>
  <c r="J185" i="57"/>
  <c r="AG185" i="57"/>
  <c r="Y185" i="57"/>
  <c r="Q185" i="57"/>
  <c r="I185" i="57"/>
  <c r="AA185" i="57"/>
  <c r="X185" i="57"/>
  <c r="S185" i="57"/>
  <c r="P185" i="57"/>
  <c r="K185" i="57"/>
  <c r="H185" i="57"/>
  <c r="AI185" i="57"/>
  <c r="AF185" i="57"/>
  <c r="C185" i="57"/>
  <c r="B72" i="15"/>
  <c r="B72" i="13"/>
  <c r="L82" i="57" l="1"/>
  <c r="N82" i="57"/>
  <c r="AJ82" i="57"/>
  <c r="Z82" i="57"/>
  <c r="B213" i="57"/>
  <c r="J212" i="57"/>
  <c r="I212" i="57"/>
  <c r="Y212" i="57"/>
  <c r="D212" i="57"/>
  <c r="T212" i="57"/>
  <c r="O212" i="57"/>
  <c r="F212" i="57"/>
  <c r="E212" i="57"/>
  <c r="U212" i="57"/>
  <c r="P212" i="57"/>
  <c r="X212" i="57"/>
  <c r="K212" i="57"/>
  <c r="R212" i="57"/>
  <c r="Q212" i="57"/>
  <c r="L212" i="57"/>
  <c r="AE212" i="57"/>
  <c r="G212" i="57"/>
  <c r="W212" i="57"/>
  <c r="AC212" i="57"/>
  <c r="C212" i="57"/>
  <c r="S212" i="57"/>
  <c r="V212" i="57"/>
  <c r="AA212" i="57"/>
  <c r="AB212" i="57"/>
  <c r="N212" i="57"/>
  <c r="M212" i="57"/>
  <c r="H212" i="57"/>
  <c r="AD212" i="57"/>
  <c r="Z212" i="57"/>
  <c r="R82" i="57"/>
  <c r="F82" i="57"/>
  <c r="X82" i="57"/>
  <c r="P82" i="57"/>
  <c r="AB82" i="57"/>
  <c r="M82" i="57"/>
  <c r="J82" i="57"/>
  <c r="H82" i="57"/>
  <c r="AI82" i="57"/>
  <c r="V82" i="57"/>
  <c r="AA82" i="57"/>
  <c r="Y82" i="57"/>
  <c r="W82" i="57"/>
  <c r="E82" i="57"/>
  <c r="D82" i="57"/>
  <c r="S82" i="57"/>
  <c r="Q82" i="57"/>
  <c r="O82" i="57"/>
  <c r="AE82" i="57"/>
  <c r="AD82" i="57"/>
  <c r="U82" i="57"/>
  <c r="K82" i="57"/>
  <c r="I82" i="57"/>
  <c r="G82" i="57"/>
  <c r="AG82" i="57"/>
  <c r="AC82" i="57"/>
  <c r="T82" i="57"/>
  <c r="AH82" i="57"/>
  <c r="AF82" i="57"/>
  <c r="B83" i="57"/>
  <c r="V83" i="57" s="1"/>
  <c r="A82" i="57"/>
  <c r="Y83" i="57"/>
  <c r="AJ83" i="57"/>
  <c r="AI186" i="57"/>
  <c r="AA186" i="57"/>
  <c r="S186" i="57"/>
  <c r="K186" i="57"/>
  <c r="C186" i="57"/>
  <c r="AH186" i="57"/>
  <c r="Z186" i="57"/>
  <c r="R186" i="57"/>
  <c r="J186" i="57"/>
  <c r="AG186" i="57"/>
  <c r="Y186" i="57"/>
  <c r="Q186" i="57"/>
  <c r="I186" i="57"/>
  <c r="AF186" i="57"/>
  <c r="X186" i="57"/>
  <c r="P186" i="57"/>
  <c r="H186" i="57"/>
  <c r="AD186" i="57"/>
  <c r="V186" i="57"/>
  <c r="N186" i="57"/>
  <c r="F186" i="57"/>
  <c r="AC186" i="57"/>
  <c r="U186" i="57"/>
  <c r="M186" i="57"/>
  <c r="E186" i="57"/>
  <c r="W186" i="57"/>
  <c r="T186" i="57"/>
  <c r="O186" i="57"/>
  <c r="L186" i="57"/>
  <c r="G186" i="57"/>
  <c r="AJ186" i="57"/>
  <c r="D186" i="57"/>
  <c r="AE186" i="57"/>
  <c r="AB186" i="57"/>
  <c r="B73" i="15"/>
  <c r="B73" i="13"/>
  <c r="M83" i="57" l="1"/>
  <c r="Q83" i="57"/>
  <c r="AE83" i="57"/>
  <c r="AA83" i="57"/>
  <c r="W83" i="57"/>
  <c r="AI83" i="57"/>
  <c r="D83" i="57"/>
  <c r="O83" i="57"/>
  <c r="I83" i="57"/>
  <c r="E83" i="57"/>
  <c r="U83" i="57"/>
  <c r="G83" i="57"/>
  <c r="S83" i="57"/>
  <c r="AG83" i="57"/>
  <c r="B214" i="57"/>
  <c r="O213" i="57"/>
  <c r="N213" i="57"/>
  <c r="I213" i="57"/>
  <c r="AC213" i="57"/>
  <c r="D213" i="57"/>
  <c r="K213" i="57"/>
  <c r="J213" i="57"/>
  <c r="E213" i="57"/>
  <c r="U213" i="57"/>
  <c r="Y213" i="57"/>
  <c r="G213" i="57"/>
  <c r="F213" i="57"/>
  <c r="Q213" i="57"/>
  <c r="T213" i="57"/>
  <c r="V213" i="57"/>
  <c r="W213" i="57"/>
  <c r="P213" i="57"/>
  <c r="AD213" i="57"/>
  <c r="Z213" i="57"/>
  <c r="S213" i="57"/>
  <c r="R213" i="57"/>
  <c r="M213" i="57"/>
  <c r="L213" i="57"/>
  <c r="X213" i="57"/>
  <c r="C213" i="57"/>
  <c r="H213" i="57"/>
  <c r="AB213" i="57"/>
  <c r="AE213" i="57"/>
  <c r="AA213" i="57"/>
  <c r="L83" i="57"/>
  <c r="AF83" i="57"/>
  <c r="N83" i="57"/>
  <c r="AC83" i="57"/>
  <c r="Z83" i="57"/>
  <c r="X83" i="57"/>
  <c r="F83" i="57"/>
  <c r="AH83" i="57"/>
  <c r="K83" i="57"/>
  <c r="R83" i="57"/>
  <c r="P83" i="57"/>
  <c r="C83" i="57"/>
  <c r="T83" i="57"/>
  <c r="AB83" i="57"/>
  <c r="J83" i="57"/>
  <c r="H83" i="57"/>
  <c r="AD83" i="57"/>
  <c r="B84" i="57"/>
  <c r="C84" i="57" s="1"/>
  <c r="A83" i="57"/>
  <c r="K84" i="57"/>
  <c r="L84" i="57"/>
  <c r="AE187" i="57"/>
  <c r="W187" i="57"/>
  <c r="O187" i="57"/>
  <c r="G187" i="57"/>
  <c r="AD187" i="57"/>
  <c r="V187" i="57"/>
  <c r="N187" i="57"/>
  <c r="F187" i="57"/>
  <c r="AC187" i="57"/>
  <c r="U187" i="57"/>
  <c r="M187" i="57"/>
  <c r="E187" i="57"/>
  <c r="AJ187" i="57"/>
  <c r="AB187" i="57"/>
  <c r="T187" i="57"/>
  <c r="L187" i="57"/>
  <c r="D187" i="57"/>
  <c r="AH187" i="57"/>
  <c r="Z187" i="57"/>
  <c r="R187" i="57"/>
  <c r="J187" i="57"/>
  <c r="AG187" i="57"/>
  <c r="Y187" i="57"/>
  <c r="Q187" i="57"/>
  <c r="I187" i="57"/>
  <c r="S187" i="57"/>
  <c r="P187" i="57"/>
  <c r="K187" i="57"/>
  <c r="H187" i="57"/>
  <c r="AI187" i="57"/>
  <c r="C187" i="57"/>
  <c r="AF187" i="57"/>
  <c r="AA187" i="57"/>
  <c r="X187" i="57"/>
  <c r="B74" i="15"/>
  <c r="B74" i="13"/>
  <c r="AF84" i="57" l="1"/>
  <c r="X84" i="57"/>
  <c r="J84" i="57"/>
  <c r="H84" i="57"/>
  <c r="AB84" i="57"/>
  <c r="AD84" i="57"/>
  <c r="Z84" i="57"/>
  <c r="V84" i="57"/>
  <c r="AI84" i="57"/>
  <c r="F84" i="57"/>
  <c r="AA84" i="57"/>
  <c r="AH84" i="57"/>
  <c r="P84" i="57"/>
  <c r="N84" i="57"/>
  <c r="T84" i="57"/>
  <c r="AG84" i="57"/>
  <c r="AE84" i="57"/>
  <c r="AC84" i="57"/>
  <c r="S84" i="57"/>
  <c r="Y84" i="57"/>
  <c r="W84" i="57"/>
  <c r="U84" i="57"/>
  <c r="AJ84" i="57"/>
  <c r="Q84" i="57"/>
  <c r="O84" i="57"/>
  <c r="M84" i="57"/>
  <c r="D84" i="57"/>
  <c r="R84" i="57"/>
  <c r="I84" i="57"/>
  <c r="G84" i="57"/>
  <c r="E84" i="57"/>
  <c r="B215" i="57"/>
  <c r="C214" i="57"/>
  <c r="S214" i="57"/>
  <c r="R214" i="57"/>
  <c r="M214" i="57"/>
  <c r="H214" i="57"/>
  <c r="X214" i="57"/>
  <c r="AD214" i="57"/>
  <c r="O214" i="57"/>
  <c r="N214" i="57"/>
  <c r="I214" i="57"/>
  <c r="AC214" i="57"/>
  <c r="D214" i="57"/>
  <c r="T214" i="57"/>
  <c r="Z214" i="57"/>
  <c r="K214" i="57"/>
  <c r="J214" i="57"/>
  <c r="E214" i="57"/>
  <c r="U214" i="57"/>
  <c r="Y214" i="57"/>
  <c r="P214" i="57"/>
  <c r="AA214" i="57"/>
  <c r="L214" i="57"/>
  <c r="W214" i="57"/>
  <c r="V214" i="57"/>
  <c r="Q214" i="57"/>
  <c r="AE214" i="57"/>
  <c r="G214" i="57"/>
  <c r="F214" i="57"/>
  <c r="AB214" i="57"/>
  <c r="B85" i="57"/>
  <c r="AB85" i="57" s="1"/>
  <c r="A84" i="57"/>
  <c r="C85" i="57"/>
  <c r="F85" i="57"/>
  <c r="G85" i="57"/>
  <c r="O85" i="57"/>
  <c r="P85" i="57"/>
  <c r="S85" i="57"/>
  <c r="Y85" i="57"/>
  <c r="Z85" i="57"/>
  <c r="I85" i="57"/>
  <c r="K85" i="57"/>
  <c r="AH85" i="57"/>
  <c r="Q85" i="57"/>
  <c r="R85" i="57"/>
  <c r="AI85" i="57"/>
  <c r="AI188" i="57"/>
  <c r="AA188" i="57"/>
  <c r="S188" i="57"/>
  <c r="K188" i="57"/>
  <c r="C188" i="57"/>
  <c r="AH188" i="57"/>
  <c r="Z188" i="57"/>
  <c r="R188" i="57"/>
  <c r="J188" i="57"/>
  <c r="AG188" i="57"/>
  <c r="Y188" i="57"/>
  <c r="Q188" i="57"/>
  <c r="I188" i="57"/>
  <c r="AF188" i="57"/>
  <c r="X188" i="57"/>
  <c r="P188" i="57"/>
  <c r="H188" i="57"/>
  <c r="AD188" i="57"/>
  <c r="V188" i="57"/>
  <c r="N188" i="57"/>
  <c r="F188" i="57"/>
  <c r="AC188" i="57"/>
  <c r="U188" i="57"/>
  <c r="M188" i="57"/>
  <c r="E188" i="57"/>
  <c r="O188" i="57"/>
  <c r="L188" i="57"/>
  <c r="G188" i="57"/>
  <c r="AJ188" i="57"/>
  <c r="D188" i="57"/>
  <c r="AE188" i="57"/>
  <c r="AB188" i="57"/>
  <c r="W188" i="57"/>
  <c r="T188" i="57"/>
  <c r="B75" i="15"/>
  <c r="B75" i="13"/>
  <c r="AC85" i="57" l="1"/>
  <c r="U85" i="57"/>
  <c r="AG85" i="57"/>
  <c r="H85" i="57"/>
  <c r="M85" i="57"/>
  <c r="J85" i="57"/>
  <c r="AE85" i="57"/>
  <c r="E85" i="57"/>
  <c r="AA85" i="57"/>
  <c r="W85" i="57"/>
  <c r="D85" i="57"/>
  <c r="B216" i="57"/>
  <c r="H215" i="57"/>
  <c r="G215" i="57"/>
  <c r="R215" i="57"/>
  <c r="M215" i="57"/>
  <c r="X215" i="57"/>
  <c r="D215" i="57"/>
  <c r="T215" i="57"/>
  <c r="C215" i="57"/>
  <c r="S215" i="57"/>
  <c r="N215" i="57"/>
  <c r="V215" i="57"/>
  <c r="P215" i="57"/>
  <c r="O215" i="57"/>
  <c r="J215" i="57"/>
  <c r="AD215" i="57"/>
  <c r="U215" i="57"/>
  <c r="Z215" i="57"/>
  <c r="AC215" i="57"/>
  <c r="AA215" i="57"/>
  <c r="I215" i="57"/>
  <c r="Y215" i="57"/>
  <c r="AB215" i="57"/>
  <c r="W215" i="57"/>
  <c r="F215" i="57"/>
  <c r="Q215" i="57"/>
  <c r="K215" i="57"/>
  <c r="AE215" i="57"/>
  <c r="E215" i="57"/>
  <c r="L215" i="57"/>
  <c r="AJ85" i="57"/>
  <c r="AF85" i="57"/>
  <c r="AD85" i="57"/>
  <c r="T85" i="57"/>
  <c r="X85" i="57"/>
  <c r="N85" i="57"/>
  <c r="L85" i="57"/>
  <c r="V85" i="57"/>
  <c r="B86" i="57"/>
  <c r="AA86" i="57" s="1"/>
  <c r="A85" i="57"/>
  <c r="C86" i="57"/>
  <c r="T86" i="57"/>
  <c r="AB86" i="57"/>
  <c r="AJ86" i="57"/>
  <c r="F86" i="57"/>
  <c r="N86" i="57"/>
  <c r="V86" i="57"/>
  <c r="AD86" i="57"/>
  <c r="G86" i="57"/>
  <c r="W86" i="57"/>
  <c r="AE86" i="57"/>
  <c r="AF86" i="57"/>
  <c r="J86" i="57"/>
  <c r="AG86" i="57"/>
  <c r="P86" i="57"/>
  <c r="Q86" i="57"/>
  <c r="R86" i="57"/>
  <c r="X86" i="57"/>
  <c r="Y86" i="57"/>
  <c r="H86" i="57"/>
  <c r="AJ189" i="57"/>
  <c r="AB189" i="57"/>
  <c r="T189" i="57"/>
  <c r="L189" i="57"/>
  <c r="AH189" i="57"/>
  <c r="Z189" i="57"/>
  <c r="R189" i="57"/>
  <c r="J189" i="57"/>
  <c r="AF189" i="57"/>
  <c r="X189" i="57"/>
  <c r="P189" i="57"/>
  <c r="H189" i="57"/>
  <c r="AE189" i="57"/>
  <c r="W189" i="57"/>
  <c r="O189" i="57"/>
  <c r="G189" i="57"/>
  <c r="Y189" i="57"/>
  <c r="I189" i="57"/>
  <c r="V189" i="57"/>
  <c r="F189" i="57"/>
  <c r="U189" i="57"/>
  <c r="E189" i="57"/>
  <c r="AI189" i="57"/>
  <c r="S189" i="57"/>
  <c r="D189" i="57"/>
  <c r="AD189" i="57"/>
  <c r="N189" i="57"/>
  <c r="AC189" i="57"/>
  <c r="M189" i="57"/>
  <c r="Q189" i="57"/>
  <c r="K189" i="57"/>
  <c r="C189" i="57"/>
  <c r="AG189" i="57"/>
  <c r="AA189" i="57"/>
  <c r="B76" i="15"/>
  <c r="B76" i="13"/>
  <c r="Z86" i="57" l="1"/>
  <c r="I86" i="57"/>
  <c r="AC86" i="57"/>
  <c r="E86" i="57"/>
  <c r="L86" i="57"/>
  <c r="AI86" i="57"/>
  <c r="S86" i="57"/>
  <c r="U86" i="57"/>
  <c r="K86" i="57"/>
  <c r="B217" i="57"/>
  <c r="L216" i="57"/>
  <c r="K216" i="57"/>
  <c r="F216" i="57"/>
  <c r="Z216" i="57"/>
  <c r="Q216" i="57"/>
  <c r="H216" i="57"/>
  <c r="G216" i="57"/>
  <c r="W216" i="57"/>
  <c r="R216" i="57"/>
  <c r="Y216" i="57"/>
  <c r="M216" i="57"/>
  <c r="D216" i="57"/>
  <c r="T216" i="57"/>
  <c r="C216" i="57"/>
  <c r="S216" i="57"/>
  <c r="N216" i="57"/>
  <c r="I216" i="57"/>
  <c r="AE216" i="57"/>
  <c r="E216" i="57"/>
  <c r="U216" i="57"/>
  <c r="V216" i="57"/>
  <c r="AA216" i="57"/>
  <c r="P216" i="57"/>
  <c r="O216" i="57"/>
  <c r="J216" i="57"/>
  <c r="AC216" i="57"/>
  <c r="AD216" i="57"/>
  <c r="X216" i="57"/>
  <c r="AB216" i="57"/>
  <c r="D86" i="57"/>
  <c r="AH86" i="57"/>
  <c r="O86" i="57"/>
  <c r="M86" i="57"/>
  <c r="B87" i="57"/>
  <c r="AH87" i="57" s="1"/>
  <c r="A86" i="57"/>
  <c r="B77" i="15"/>
  <c r="B77" i="13"/>
  <c r="B218" i="57" l="1"/>
  <c r="AE217" i="57"/>
  <c r="M217" i="57"/>
  <c r="L217" i="57"/>
  <c r="G217" i="57"/>
  <c r="AA217" i="57"/>
  <c r="F217" i="57"/>
  <c r="I217" i="57"/>
  <c r="H217" i="57"/>
  <c r="C217" i="57"/>
  <c r="S217" i="57"/>
  <c r="V217" i="57"/>
  <c r="W217" i="57"/>
  <c r="E217" i="57"/>
  <c r="U217" i="57"/>
  <c r="D217" i="57"/>
  <c r="T217" i="57"/>
  <c r="O217" i="57"/>
  <c r="Q217" i="57"/>
  <c r="P217" i="57"/>
  <c r="K217" i="57"/>
  <c r="R217" i="57"/>
  <c r="N217" i="57"/>
  <c r="Y217" i="57"/>
  <c r="Z217" i="57"/>
  <c r="AC217" i="57"/>
  <c r="J217" i="57"/>
  <c r="AD217" i="57"/>
  <c r="X217" i="57"/>
  <c r="AB217" i="57"/>
  <c r="O87" i="57"/>
  <c r="E87" i="57"/>
  <c r="K87" i="57"/>
  <c r="AE87" i="57"/>
  <c r="V87" i="57"/>
  <c r="AB87" i="57"/>
  <c r="B88" i="57"/>
  <c r="AI88" i="57" s="1"/>
  <c r="A87" i="57"/>
  <c r="H87" i="57"/>
  <c r="N87" i="57"/>
  <c r="T87" i="57"/>
  <c r="Z87" i="57"/>
  <c r="M87" i="57"/>
  <c r="Q87" i="57"/>
  <c r="I87" i="57"/>
  <c r="Y87" i="57"/>
  <c r="F87" i="57"/>
  <c r="L87" i="57"/>
  <c r="R87" i="57"/>
  <c r="AA87" i="57"/>
  <c r="AF87" i="57"/>
  <c r="AD87" i="57"/>
  <c r="AG87" i="57"/>
  <c r="G87" i="57"/>
  <c r="AC87" i="57"/>
  <c r="D87" i="57"/>
  <c r="J87" i="57"/>
  <c r="W87" i="57"/>
  <c r="S87" i="57"/>
  <c r="AJ87" i="57"/>
  <c r="P87" i="57"/>
  <c r="X87" i="57"/>
  <c r="U87" i="57"/>
  <c r="AI87" i="57"/>
  <c r="C87" i="57"/>
  <c r="AA88" i="57"/>
  <c r="O88" i="57"/>
  <c r="X88" i="57"/>
  <c r="B78" i="15"/>
  <c r="B78" i="13"/>
  <c r="B219" i="57" l="1"/>
  <c r="J218" i="57"/>
  <c r="Q218" i="57"/>
  <c r="P218" i="57"/>
  <c r="K218" i="57"/>
  <c r="AE218" i="57"/>
  <c r="F218" i="57"/>
  <c r="V218" i="57"/>
  <c r="W218" i="57"/>
  <c r="AB218" i="57"/>
  <c r="M218" i="57"/>
  <c r="L218" i="57"/>
  <c r="G218" i="57"/>
  <c r="AA218" i="57"/>
  <c r="R218" i="57"/>
  <c r="AC218" i="57"/>
  <c r="Z218" i="57"/>
  <c r="I218" i="57"/>
  <c r="H218" i="57"/>
  <c r="X218" i="57"/>
  <c r="C218" i="57"/>
  <c r="S218" i="57"/>
  <c r="E218" i="57"/>
  <c r="U218" i="57"/>
  <c r="D218" i="57"/>
  <c r="T218" i="57"/>
  <c r="O218" i="57"/>
  <c r="AD218" i="57"/>
  <c r="N218" i="57"/>
  <c r="Y218" i="57"/>
  <c r="K88" i="57"/>
  <c r="AF88" i="57"/>
  <c r="AG88" i="57"/>
  <c r="AE88" i="57"/>
  <c r="Y88" i="57"/>
  <c r="U88" i="57"/>
  <c r="I88" i="57"/>
  <c r="M88" i="57"/>
  <c r="AJ88" i="57"/>
  <c r="B89" i="57"/>
  <c r="X89" i="57" s="1"/>
  <c r="A88" i="57"/>
  <c r="N88" i="57"/>
  <c r="E88" i="57"/>
  <c r="S88" i="57"/>
  <c r="Q88" i="57"/>
  <c r="W88" i="57"/>
  <c r="H88" i="57"/>
  <c r="AB88" i="57"/>
  <c r="AH88" i="57"/>
  <c r="C88" i="57"/>
  <c r="F88" i="57"/>
  <c r="AD88" i="57"/>
  <c r="T88" i="57"/>
  <c r="Z88" i="57"/>
  <c r="V88" i="57"/>
  <c r="G88" i="57"/>
  <c r="L88" i="57"/>
  <c r="R88" i="57"/>
  <c r="P88" i="57"/>
  <c r="AC88" i="57"/>
  <c r="D88" i="57"/>
  <c r="J88" i="57"/>
  <c r="H89" i="57"/>
  <c r="P89" i="57"/>
  <c r="J89" i="57"/>
  <c r="Z89" i="57"/>
  <c r="AH89" i="57"/>
  <c r="D89" i="57"/>
  <c r="T89" i="57"/>
  <c r="AB89" i="57"/>
  <c r="E89" i="57"/>
  <c r="F89" i="57"/>
  <c r="AC89" i="57"/>
  <c r="M89" i="57"/>
  <c r="B79" i="15"/>
  <c r="B79" i="13"/>
  <c r="W89" i="57" l="1"/>
  <c r="L89" i="57"/>
  <c r="R89" i="57"/>
  <c r="C89" i="57"/>
  <c r="N89" i="57"/>
  <c r="V89" i="57"/>
  <c r="AI89" i="57"/>
  <c r="AG89" i="57"/>
  <c r="AE89" i="57"/>
  <c r="AA89" i="57"/>
  <c r="Y89" i="57"/>
  <c r="O89" i="57"/>
  <c r="Q89" i="57"/>
  <c r="U89" i="57"/>
  <c r="AD89" i="57"/>
  <c r="S89" i="57"/>
  <c r="G89" i="57"/>
  <c r="AJ89" i="57"/>
  <c r="K89" i="57"/>
  <c r="I89" i="57"/>
  <c r="AF89" i="57"/>
  <c r="B220" i="57"/>
  <c r="F219" i="57"/>
  <c r="E219" i="57"/>
  <c r="U219" i="57"/>
  <c r="P219" i="57"/>
  <c r="C219" i="57"/>
  <c r="O219" i="57"/>
  <c r="R219" i="57"/>
  <c r="Q219" i="57"/>
  <c r="L219" i="57"/>
  <c r="N219" i="57"/>
  <c r="M219" i="57"/>
  <c r="H219" i="57"/>
  <c r="V219" i="57"/>
  <c r="J219" i="57"/>
  <c r="I219" i="57"/>
  <c r="D219" i="57"/>
  <c r="T219" i="57"/>
  <c r="G219" i="57"/>
  <c r="AC219" i="57"/>
  <c r="AE219" i="57"/>
  <c r="W219" i="57"/>
  <c r="AA219" i="57"/>
  <c r="AD219" i="57"/>
  <c r="AB219" i="57"/>
  <c r="K219" i="57"/>
  <c r="Z219" i="57"/>
  <c r="X219" i="57"/>
  <c r="S219" i="57"/>
  <c r="Y219" i="57"/>
  <c r="B90" i="57"/>
  <c r="H90" i="57" s="1"/>
  <c r="A89" i="57"/>
  <c r="C90" i="57"/>
  <c r="G90" i="57"/>
  <c r="P90" i="57"/>
  <c r="X90" i="57"/>
  <c r="AF90" i="57"/>
  <c r="I90" i="57"/>
  <c r="Q90" i="57"/>
  <c r="J90" i="57"/>
  <c r="R90" i="57"/>
  <c r="Z90" i="57"/>
  <c r="AH90" i="57"/>
  <c r="K90" i="57"/>
  <c r="S90" i="57"/>
  <c r="E90" i="57"/>
  <c r="AB90" i="57"/>
  <c r="F90" i="57"/>
  <c r="AC90" i="57"/>
  <c r="L90" i="57"/>
  <c r="AD90" i="57"/>
  <c r="AJ90" i="57"/>
  <c r="N90" i="57"/>
  <c r="T90" i="57"/>
  <c r="D90" i="57"/>
  <c r="U90" i="57"/>
  <c r="V90" i="57"/>
  <c r="B80" i="15"/>
  <c r="B80" i="13"/>
  <c r="AE90" i="57" l="1"/>
  <c r="W90" i="57"/>
  <c r="AI90" i="57"/>
  <c r="AG90" i="57"/>
  <c r="M90" i="57"/>
  <c r="AA90" i="57"/>
  <c r="Y90" i="57"/>
  <c r="O90" i="57"/>
  <c r="B221" i="57"/>
  <c r="C220" i="57"/>
  <c r="S220" i="57"/>
  <c r="Y220" i="57"/>
  <c r="J220" i="57"/>
  <c r="I220" i="57"/>
  <c r="D220" i="57"/>
  <c r="T220" i="57"/>
  <c r="O220" i="57"/>
  <c r="F220" i="57"/>
  <c r="E220" i="57"/>
  <c r="U220" i="57"/>
  <c r="P220" i="57"/>
  <c r="K220" i="57"/>
  <c r="R220" i="57"/>
  <c r="Q220" i="57"/>
  <c r="L220" i="57"/>
  <c r="X220" i="57"/>
  <c r="N220" i="57"/>
  <c r="M220" i="57"/>
  <c r="H220" i="57"/>
  <c r="AB220" i="57"/>
  <c r="AE220" i="57"/>
  <c r="AD220" i="57"/>
  <c r="W220" i="57"/>
  <c r="AC220" i="57"/>
  <c r="V220" i="57"/>
  <c r="Z220" i="57"/>
  <c r="AA220" i="57"/>
  <c r="G220" i="57"/>
  <c r="B91" i="57"/>
  <c r="G91" i="57" s="1"/>
  <c r="A90" i="57"/>
  <c r="B81" i="15"/>
  <c r="B81" i="13"/>
  <c r="D91" i="57" l="1"/>
  <c r="AE91" i="57"/>
  <c r="U91" i="57"/>
  <c r="AG91" i="57"/>
  <c r="AC91" i="57"/>
  <c r="T91" i="57"/>
  <c r="Y91" i="57"/>
  <c r="O91" i="57"/>
  <c r="J91" i="57"/>
  <c r="W91" i="57"/>
  <c r="L91" i="57"/>
  <c r="S91" i="57"/>
  <c r="Q91" i="57"/>
  <c r="AD91" i="57"/>
  <c r="AI91" i="57"/>
  <c r="AJ91" i="57"/>
  <c r="AF91" i="57"/>
  <c r="V91" i="57"/>
  <c r="K91" i="57"/>
  <c r="AH91" i="57"/>
  <c r="X91" i="57"/>
  <c r="N91" i="57"/>
  <c r="E91" i="57"/>
  <c r="Z91" i="57"/>
  <c r="P91" i="57"/>
  <c r="F91" i="57"/>
  <c r="AA91" i="57"/>
  <c r="R91" i="57"/>
  <c r="H91" i="57"/>
  <c r="C91" i="57"/>
  <c r="T221" i="57"/>
  <c r="P221" i="57"/>
  <c r="W221" i="57"/>
  <c r="O221" i="57"/>
  <c r="N221" i="57"/>
  <c r="I221" i="57"/>
  <c r="X221" i="57"/>
  <c r="AC221" i="57"/>
  <c r="H221" i="57"/>
  <c r="B222" i="57"/>
  <c r="K221" i="57"/>
  <c r="J221" i="57"/>
  <c r="E221" i="57"/>
  <c r="Y221" i="57"/>
  <c r="G221" i="57"/>
  <c r="F221" i="57"/>
  <c r="Q221" i="57"/>
  <c r="C221" i="57"/>
  <c r="S221" i="57"/>
  <c r="R221" i="57"/>
  <c r="M221" i="57"/>
  <c r="AA221" i="57"/>
  <c r="U221" i="57"/>
  <c r="AB221" i="57"/>
  <c r="AD221" i="57"/>
  <c r="Z221" i="57"/>
  <c r="D221" i="57"/>
  <c r="AE221" i="57"/>
  <c r="V221" i="57"/>
  <c r="L221" i="57"/>
  <c r="AB91" i="57"/>
  <c r="M91" i="57"/>
  <c r="I91" i="57"/>
  <c r="B92" i="57"/>
  <c r="E92" i="57" s="1"/>
  <c r="A91" i="57"/>
  <c r="V92" i="57"/>
  <c r="O92" i="57"/>
  <c r="H92" i="57"/>
  <c r="P92" i="57"/>
  <c r="Z92" i="57"/>
  <c r="D92" i="57"/>
  <c r="AA92" i="57"/>
  <c r="J92" i="57"/>
  <c r="K92" i="57"/>
  <c r="S92" i="57"/>
  <c r="B82" i="15"/>
  <c r="B82" i="13"/>
  <c r="L222" i="57" l="1"/>
  <c r="AB222" i="57"/>
  <c r="C222" i="57"/>
  <c r="S222" i="57"/>
  <c r="R222" i="57"/>
  <c r="M222" i="57"/>
  <c r="H222" i="57"/>
  <c r="X222" i="57"/>
  <c r="AD222" i="57"/>
  <c r="O222" i="57"/>
  <c r="N222" i="57"/>
  <c r="I222" i="57"/>
  <c r="AC222" i="57"/>
  <c r="D222" i="57"/>
  <c r="T222" i="57"/>
  <c r="Z222" i="57"/>
  <c r="U222" i="57"/>
  <c r="K222" i="57"/>
  <c r="J222" i="57"/>
  <c r="E222" i="57"/>
  <c r="Y222" i="57"/>
  <c r="G222" i="57"/>
  <c r="F222" i="57"/>
  <c r="V222" i="57"/>
  <c r="Q222" i="57"/>
  <c r="AE222" i="57"/>
  <c r="P222" i="57"/>
  <c r="W222" i="57"/>
  <c r="AA222" i="57"/>
  <c r="B223" i="57"/>
  <c r="AD92" i="57"/>
  <c r="AJ92" i="57"/>
  <c r="Q92" i="57"/>
  <c r="N92" i="57"/>
  <c r="R92" i="57"/>
  <c r="AF92" i="57"/>
  <c r="F92" i="57"/>
  <c r="AI92" i="57"/>
  <c r="X92" i="57"/>
  <c r="C92" i="57"/>
  <c r="L92" i="57"/>
  <c r="AG92" i="57"/>
  <c r="AE92" i="57"/>
  <c r="AC92" i="57"/>
  <c r="AH92" i="57"/>
  <c r="Y92" i="57"/>
  <c r="W92" i="57"/>
  <c r="U92" i="57"/>
  <c r="M92" i="57"/>
  <c r="T92" i="57"/>
  <c r="AB92" i="57"/>
  <c r="I92" i="57"/>
  <c r="G92" i="57"/>
  <c r="B93" i="57"/>
  <c r="C93" i="57" s="1"/>
  <c r="A92" i="57"/>
  <c r="O93" i="57"/>
  <c r="B83" i="15"/>
  <c r="B83" i="13"/>
  <c r="I93" i="57" l="1"/>
  <c r="Y93" i="57"/>
  <c r="AD93" i="57"/>
  <c r="U223" i="57"/>
  <c r="Q223" i="57"/>
  <c r="T223" i="57"/>
  <c r="AA223" i="57"/>
  <c r="AB223" i="57"/>
  <c r="B224" i="57"/>
  <c r="V223" i="57"/>
  <c r="C223" i="57"/>
  <c r="Z223" i="57"/>
  <c r="AC223" i="57"/>
  <c r="H223" i="57"/>
  <c r="D223" i="57"/>
  <c r="W223" i="57"/>
  <c r="L223" i="57"/>
  <c r="O223" i="57"/>
  <c r="K223" i="57"/>
  <c r="AE223" i="57"/>
  <c r="R223" i="57"/>
  <c r="AD223" i="57"/>
  <c r="F223" i="57"/>
  <c r="N223" i="57"/>
  <c r="J223" i="57"/>
  <c r="S223" i="57"/>
  <c r="P223" i="57"/>
  <c r="I223" i="57"/>
  <c r="G223" i="57"/>
  <c r="E223" i="57"/>
  <c r="Y223" i="57"/>
  <c r="X223" i="57"/>
  <c r="M223" i="57"/>
  <c r="G93" i="57"/>
  <c r="S93" i="57"/>
  <c r="N93" i="57"/>
  <c r="AH93" i="57"/>
  <c r="M93" i="57"/>
  <c r="K93" i="57"/>
  <c r="E93" i="57"/>
  <c r="AF93" i="57"/>
  <c r="AJ93" i="57"/>
  <c r="Z93" i="57"/>
  <c r="J93" i="57"/>
  <c r="P93" i="57"/>
  <c r="T93" i="57"/>
  <c r="X93" i="57"/>
  <c r="V93" i="57"/>
  <c r="AB93" i="57"/>
  <c r="R93" i="57"/>
  <c r="H93" i="57"/>
  <c r="F93" i="57"/>
  <c r="L93" i="57"/>
  <c r="AG93" i="57"/>
  <c r="AI93" i="57"/>
  <c r="AE93" i="57"/>
  <c r="AC93" i="57"/>
  <c r="D93" i="57"/>
  <c r="AA93" i="57"/>
  <c r="Q93" i="57"/>
  <c r="W93" i="57"/>
  <c r="U93" i="57"/>
  <c r="B94" i="57"/>
  <c r="C94" i="57" s="1"/>
  <c r="A93" i="57"/>
  <c r="B84" i="15"/>
  <c r="B84" i="13"/>
  <c r="P94" i="57" l="1"/>
  <c r="Y94" i="57"/>
  <c r="X94" i="57"/>
  <c r="N94" i="57"/>
  <c r="AH94" i="57"/>
  <c r="T94" i="57"/>
  <c r="F94" i="57"/>
  <c r="L94" i="57"/>
  <c r="AG94" i="57"/>
  <c r="AE94" i="57"/>
  <c r="AC94" i="57"/>
  <c r="D94" i="57"/>
  <c r="J94" i="57"/>
  <c r="W94" i="57"/>
  <c r="U94" i="57"/>
  <c r="AI94" i="57"/>
  <c r="AF94" i="57"/>
  <c r="O94" i="57"/>
  <c r="M94" i="57"/>
  <c r="AA94" i="57"/>
  <c r="G94" i="57"/>
  <c r="Q94" i="57"/>
  <c r="Z94" i="57"/>
  <c r="AD94" i="57"/>
  <c r="AJ94" i="57"/>
  <c r="K94" i="57"/>
  <c r="I94" i="57"/>
  <c r="E94" i="57"/>
  <c r="S94" i="57"/>
  <c r="R94" i="57"/>
  <c r="H94" i="57"/>
  <c r="V94" i="57"/>
  <c r="AB94" i="57"/>
  <c r="G224" i="57"/>
  <c r="T224" i="57"/>
  <c r="L224" i="57"/>
  <c r="H224" i="57"/>
  <c r="B225" i="57"/>
  <c r="M224" i="57"/>
  <c r="U224" i="57"/>
  <c r="S224" i="57"/>
  <c r="O224" i="57"/>
  <c r="V224" i="57"/>
  <c r="D224" i="57"/>
  <c r="AA224" i="57"/>
  <c r="P224" i="57"/>
  <c r="N224" i="57"/>
  <c r="K224" i="57"/>
  <c r="Z224" i="57"/>
  <c r="W224" i="57"/>
  <c r="Y224" i="57"/>
  <c r="AC224" i="57"/>
  <c r="X224" i="57"/>
  <c r="F224" i="57"/>
  <c r="C224" i="57"/>
  <c r="R224" i="57"/>
  <c r="AE224" i="57"/>
  <c r="AB224" i="57"/>
  <c r="Q224" i="57"/>
  <c r="I224" i="57"/>
  <c r="AD224" i="57"/>
  <c r="E224" i="57"/>
  <c r="J224" i="57"/>
  <c r="B95" i="57"/>
  <c r="A94" i="57"/>
  <c r="C95" i="57"/>
  <c r="J95" i="57"/>
  <c r="R95" i="57"/>
  <c r="Z95" i="57"/>
  <c r="AH95" i="57"/>
  <c r="K95" i="57"/>
  <c r="S95" i="57"/>
  <c r="AA95" i="57"/>
  <c r="AI95" i="57"/>
  <c r="D95" i="57"/>
  <c r="L95" i="57"/>
  <c r="T95" i="57"/>
  <c r="AB95" i="57"/>
  <c r="AJ95" i="57"/>
  <c r="E95" i="57"/>
  <c r="M95" i="57"/>
  <c r="U95" i="57"/>
  <c r="AC95" i="57"/>
  <c r="F95" i="57"/>
  <c r="N95" i="57"/>
  <c r="V95" i="57"/>
  <c r="AD95" i="57"/>
  <c r="I95" i="57"/>
  <c r="AF95" i="57"/>
  <c r="O95" i="57"/>
  <c r="AG95" i="57"/>
  <c r="P95" i="57"/>
  <c r="Q95" i="57"/>
  <c r="W95" i="57"/>
  <c r="X95" i="57"/>
  <c r="G95" i="57"/>
  <c r="H95" i="57"/>
  <c r="Y95" i="57"/>
  <c r="AE95" i="57"/>
  <c r="B85" i="15"/>
  <c r="B85" i="13"/>
  <c r="B226" i="57" l="1"/>
  <c r="AB225" i="57"/>
  <c r="W225" i="57"/>
  <c r="L225" i="57"/>
  <c r="T225" i="57"/>
  <c r="J225" i="57"/>
  <c r="O225" i="57"/>
  <c r="Z225" i="57"/>
  <c r="Q225" i="57"/>
  <c r="Y225" i="57"/>
  <c r="K225" i="57"/>
  <c r="S225" i="57"/>
  <c r="P225" i="57"/>
  <c r="F225" i="57"/>
  <c r="C225" i="57"/>
  <c r="E225" i="57"/>
  <c r="H225" i="57"/>
  <c r="X225" i="57"/>
  <c r="N225" i="57"/>
  <c r="M225" i="57"/>
  <c r="U225" i="57"/>
  <c r="I225" i="57"/>
  <c r="AC225" i="57"/>
  <c r="D225" i="57"/>
  <c r="V225" i="57"/>
  <c r="AD225" i="57"/>
  <c r="G225" i="57"/>
  <c r="AA225" i="57"/>
  <c r="R225" i="57"/>
  <c r="AE225" i="57"/>
  <c r="B96" i="57"/>
  <c r="S96" i="57" s="1"/>
  <c r="A95" i="57"/>
  <c r="C96" i="57"/>
  <c r="G96" i="57"/>
  <c r="AF96" i="57"/>
  <c r="M96" i="57"/>
  <c r="Y96" i="57"/>
  <c r="B86" i="15"/>
  <c r="B86" i="13"/>
  <c r="P96" i="57" l="1"/>
  <c r="E96" i="57"/>
  <c r="D96" i="57"/>
  <c r="K96" i="57"/>
  <c r="AE96" i="57"/>
  <c r="Z96" i="57"/>
  <c r="AH96" i="57"/>
  <c r="AG96" i="57"/>
  <c r="F96" i="57"/>
  <c r="O96" i="57"/>
  <c r="J96" i="57"/>
  <c r="AI96" i="57"/>
  <c r="AB96" i="57"/>
  <c r="X96" i="57"/>
  <c r="AD96" i="57"/>
  <c r="T96" i="57"/>
  <c r="Q96" i="57"/>
  <c r="AJ96" i="57"/>
  <c r="V96" i="57"/>
  <c r="R96" i="57"/>
  <c r="N96" i="57"/>
  <c r="H96" i="57"/>
  <c r="U96" i="57"/>
  <c r="L96" i="57"/>
  <c r="I96" i="57"/>
  <c r="AA96" i="57"/>
  <c r="W96" i="57"/>
  <c r="AC96" i="57"/>
  <c r="B227" i="57"/>
  <c r="C226" i="57"/>
  <c r="K226" i="57"/>
  <c r="S226" i="57"/>
  <c r="I226" i="57"/>
  <c r="Y226" i="57"/>
  <c r="L226" i="57"/>
  <c r="T226" i="57"/>
  <c r="AB226" i="57"/>
  <c r="AE226" i="57"/>
  <c r="Q226" i="57"/>
  <c r="M226" i="57"/>
  <c r="U226" i="57"/>
  <c r="AC226" i="57"/>
  <c r="H226" i="57"/>
  <c r="Z226" i="57"/>
  <c r="F226" i="57"/>
  <c r="W226" i="57"/>
  <c r="D226" i="57"/>
  <c r="G226" i="57"/>
  <c r="O226" i="57"/>
  <c r="J226" i="57"/>
  <c r="E226" i="57"/>
  <c r="R226" i="57"/>
  <c r="P226" i="57"/>
  <c r="X226" i="57"/>
  <c r="V226" i="57"/>
  <c r="AA226" i="57"/>
  <c r="AD226" i="57"/>
  <c r="N226" i="57"/>
  <c r="B97" i="57"/>
  <c r="C97" i="57" s="1"/>
  <c r="A96" i="57"/>
  <c r="N97" i="57"/>
  <c r="P97" i="57"/>
  <c r="Z97" i="57"/>
  <c r="B87" i="15"/>
  <c r="B87" i="13"/>
  <c r="H97" i="57" l="1"/>
  <c r="J97" i="57"/>
  <c r="AC97" i="57"/>
  <c r="I97" i="57"/>
  <c r="W97" i="57"/>
  <c r="U97" i="57"/>
  <c r="AI97" i="57"/>
  <c r="Q97" i="57"/>
  <c r="L97" i="57"/>
  <c r="AE97" i="57"/>
  <c r="D97" i="57"/>
  <c r="AH97" i="57"/>
  <c r="O97" i="57"/>
  <c r="M97" i="57"/>
  <c r="AA97" i="57"/>
  <c r="T97" i="57"/>
  <c r="F97" i="57"/>
  <c r="AG97" i="57"/>
  <c r="G97" i="57"/>
  <c r="E97" i="57"/>
  <c r="S97" i="57"/>
  <c r="Y97" i="57"/>
  <c r="AF97" i="57"/>
  <c r="AD97" i="57"/>
  <c r="AJ97" i="57"/>
  <c r="K97" i="57"/>
  <c r="B228" i="57"/>
  <c r="AA227" i="57"/>
  <c r="H227" i="57"/>
  <c r="P227" i="57"/>
  <c r="X227" i="57"/>
  <c r="Q227" i="57"/>
  <c r="Y227" i="57"/>
  <c r="W227" i="57"/>
  <c r="I227" i="57"/>
  <c r="V227" i="57"/>
  <c r="Z227" i="57"/>
  <c r="R227" i="57"/>
  <c r="E227" i="57"/>
  <c r="AD227" i="57"/>
  <c r="J227" i="57"/>
  <c r="O227" i="57"/>
  <c r="F227" i="57"/>
  <c r="K227" i="57"/>
  <c r="AE227" i="57"/>
  <c r="G227" i="57"/>
  <c r="T227" i="57"/>
  <c r="AB227" i="57"/>
  <c r="D227" i="57"/>
  <c r="L227" i="57"/>
  <c r="AC227" i="57"/>
  <c r="M227" i="57"/>
  <c r="U227" i="57"/>
  <c r="N227" i="57"/>
  <c r="C227" i="57"/>
  <c r="S227" i="57"/>
  <c r="R97" i="57"/>
  <c r="X97" i="57"/>
  <c r="V97" i="57"/>
  <c r="AB97" i="57"/>
  <c r="B98" i="57"/>
  <c r="J98" i="57" s="1"/>
  <c r="A97" i="57"/>
  <c r="AA98" i="57"/>
  <c r="E98" i="57"/>
  <c r="M98" i="57"/>
  <c r="O98" i="57"/>
  <c r="AG98" i="57"/>
  <c r="P98" i="57"/>
  <c r="Y98" i="57"/>
  <c r="Q98" i="57"/>
  <c r="B88" i="15"/>
  <c r="B88" i="13"/>
  <c r="U98" i="57" l="1"/>
  <c r="C98" i="57"/>
  <c r="T98" i="57"/>
  <c r="W98" i="57"/>
  <c r="AI98" i="57"/>
  <c r="G98" i="57"/>
  <c r="S98" i="57"/>
  <c r="N98" i="57"/>
  <c r="Z98" i="57"/>
  <c r="I98" i="57"/>
  <c r="AD98" i="57"/>
  <c r="AJ98" i="57"/>
  <c r="K98" i="57"/>
  <c r="H98" i="57"/>
  <c r="V98" i="57"/>
  <c r="AB98" i="57"/>
  <c r="AH98" i="57"/>
  <c r="B229" i="57"/>
  <c r="U228" i="57"/>
  <c r="V228" i="57"/>
  <c r="H228" i="57"/>
  <c r="AA228" i="57"/>
  <c r="N228" i="57"/>
  <c r="AE228" i="57"/>
  <c r="M228" i="57"/>
  <c r="W228" i="57"/>
  <c r="Z228" i="57"/>
  <c r="K228" i="57"/>
  <c r="J228" i="57"/>
  <c r="I228" i="57"/>
  <c r="C228" i="57"/>
  <c r="F228" i="57"/>
  <c r="S228" i="57"/>
  <c r="AC228" i="57"/>
  <c r="D228" i="57"/>
  <c r="L228" i="57"/>
  <c r="AD228" i="57"/>
  <c r="T228" i="57"/>
  <c r="R228" i="57"/>
  <c r="Q228" i="57"/>
  <c r="Y228" i="57"/>
  <c r="E228" i="57"/>
  <c r="O228" i="57"/>
  <c r="X228" i="57"/>
  <c r="AB228" i="57"/>
  <c r="G228" i="57"/>
  <c r="P228" i="57"/>
  <c r="AF98" i="57"/>
  <c r="F98" i="57"/>
  <c r="L98" i="57"/>
  <c r="R98" i="57"/>
  <c r="X98" i="57"/>
  <c r="AE98" i="57"/>
  <c r="AC98" i="57"/>
  <c r="D98" i="57"/>
  <c r="B99" i="57"/>
  <c r="I99" i="57" s="1"/>
  <c r="A98" i="57"/>
  <c r="C99" i="57"/>
  <c r="AG99" i="57"/>
  <c r="J99" i="57"/>
  <c r="R99" i="57"/>
  <c r="Z99" i="57"/>
  <c r="AH99" i="57"/>
  <c r="AI99" i="57"/>
  <c r="D99" i="57"/>
  <c r="L99" i="57"/>
  <c r="T99" i="57"/>
  <c r="AB99" i="57"/>
  <c r="E99" i="57"/>
  <c r="U99" i="57"/>
  <c r="AC99" i="57"/>
  <c r="F99" i="57"/>
  <c r="N99" i="57"/>
  <c r="V99" i="57"/>
  <c r="AE99" i="57"/>
  <c r="G99" i="57"/>
  <c r="H99" i="57"/>
  <c r="O99" i="57"/>
  <c r="X99" i="57"/>
  <c r="P99" i="57"/>
  <c r="B89" i="15"/>
  <c r="B89" i="13"/>
  <c r="B230" i="57" l="1"/>
  <c r="F229" i="57"/>
  <c r="N229" i="57"/>
  <c r="AA229" i="57"/>
  <c r="M229" i="57"/>
  <c r="K229" i="57"/>
  <c r="S229" i="57"/>
  <c r="D229" i="57"/>
  <c r="T229" i="57"/>
  <c r="AB229" i="57"/>
  <c r="Z229" i="57"/>
  <c r="E229" i="57"/>
  <c r="Q229" i="57"/>
  <c r="H229" i="57"/>
  <c r="X229" i="57"/>
  <c r="G229" i="57"/>
  <c r="J229" i="57"/>
  <c r="R229" i="57"/>
  <c r="AD229" i="57"/>
  <c r="I229" i="57"/>
  <c r="AE229" i="57"/>
  <c r="P229" i="57"/>
  <c r="O229" i="57"/>
  <c r="W229" i="57"/>
  <c r="L229" i="57"/>
  <c r="AC229" i="57"/>
  <c r="Y229" i="57"/>
  <c r="U229" i="57"/>
  <c r="V229" i="57"/>
  <c r="C229" i="57"/>
  <c r="AF99" i="57"/>
  <c r="M99" i="57"/>
  <c r="AA99" i="57"/>
  <c r="Y99" i="57"/>
  <c r="S99" i="57"/>
  <c r="Q99" i="57"/>
  <c r="W99" i="57"/>
  <c r="AD99" i="57"/>
  <c r="AJ99" i="57"/>
  <c r="K99" i="57"/>
  <c r="B100" i="57"/>
  <c r="Y100" i="57" s="1"/>
  <c r="A99" i="57"/>
  <c r="Q100" i="57"/>
  <c r="S100" i="57"/>
  <c r="E100" i="57"/>
  <c r="N100" i="57"/>
  <c r="B90" i="15"/>
  <c r="B90" i="13"/>
  <c r="B231" i="57" l="1"/>
  <c r="Q230" i="57"/>
  <c r="AC230" i="57"/>
  <c r="I230" i="57"/>
  <c r="AB230" i="57"/>
  <c r="Z230" i="57"/>
  <c r="F230" i="57"/>
  <c r="E230" i="57"/>
  <c r="S230" i="57"/>
  <c r="AA230" i="57"/>
  <c r="G230" i="57"/>
  <c r="N230" i="57"/>
  <c r="V230" i="57"/>
  <c r="AE230" i="57"/>
  <c r="L230" i="57"/>
  <c r="O230" i="57"/>
  <c r="R230" i="57"/>
  <c r="Y230" i="57"/>
  <c r="U230" i="57"/>
  <c r="J230" i="57"/>
  <c r="X230" i="57"/>
  <c r="D230" i="57"/>
  <c r="W230" i="57"/>
  <c r="AD230" i="57"/>
  <c r="K230" i="57"/>
  <c r="M230" i="57"/>
  <c r="T230" i="57"/>
  <c r="C230" i="57"/>
  <c r="P230" i="57"/>
  <c r="H230" i="57"/>
  <c r="G100" i="57"/>
  <c r="AJ100" i="57"/>
  <c r="K100" i="57"/>
  <c r="I100" i="57"/>
  <c r="F100" i="57"/>
  <c r="AE100" i="57"/>
  <c r="T100" i="57"/>
  <c r="Z100" i="57"/>
  <c r="X100" i="57"/>
  <c r="AF100" i="57"/>
  <c r="AD100" i="57"/>
  <c r="L100" i="57"/>
  <c r="R100" i="57"/>
  <c r="P100" i="57"/>
  <c r="AH100" i="57"/>
  <c r="O100" i="57"/>
  <c r="AC100" i="57"/>
  <c r="D100" i="57"/>
  <c r="J100" i="57"/>
  <c r="H100" i="57"/>
  <c r="AB100" i="57"/>
  <c r="V100" i="57"/>
  <c r="U100" i="57"/>
  <c r="AI100" i="57"/>
  <c r="AG100" i="57"/>
  <c r="C100" i="57"/>
  <c r="W100" i="57"/>
  <c r="M100" i="57"/>
  <c r="AA100" i="57"/>
  <c r="B101" i="57"/>
  <c r="G101" i="57" s="1"/>
  <c r="A100" i="57"/>
  <c r="M101" i="57"/>
  <c r="V101" i="57"/>
  <c r="B91" i="15"/>
  <c r="B91" i="13"/>
  <c r="N101" i="57" l="1"/>
  <c r="B232" i="57"/>
  <c r="R231" i="57"/>
  <c r="Y231" i="57"/>
  <c r="J231" i="57"/>
  <c r="I231" i="57"/>
  <c r="Q231" i="57"/>
  <c r="AD231" i="57"/>
  <c r="F231" i="57"/>
  <c r="AA231" i="57"/>
  <c r="N231" i="57"/>
  <c r="V231" i="57"/>
  <c r="G231" i="57"/>
  <c r="O231" i="57"/>
  <c r="C231" i="57"/>
  <c r="W231" i="57"/>
  <c r="AE231" i="57"/>
  <c r="AC231" i="57"/>
  <c r="T231" i="57"/>
  <c r="L231" i="57"/>
  <c r="U231" i="57"/>
  <c r="K231" i="57"/>
  <c r="E231" i="57"/>
  <c r="X231" i="57"/>
  <c r="H231" i="57"/>
  <c r="Z231" i="57"/>
  <c r="AB231" i="57"/>
  <c r="S231" i="57"/>
  <c r="M231" i="57"/>
  <c r="P231" i="57"/>
  <c r="D231" i="57"/>
  <c r="C101" i="57"/>
  <c r="AB101" i="57"/>
  <c r="AH101" i="57"/>
  <c r="Z101" i="57"/>
  <c r="R101" i="57"/>
  <c r="F101" i="57"/>
  <c r="J101" i="57"/>
  <c r="AF101" i="57"/>
  <c r="T101" i="57"/>
  <c r="X101" i="57"/>
  <c r="L101" i="57"/>
  <c r="P101" i="57"/>
  <c r="D101" i="57"/>
  <c r="H101" i="57"/>
  <c r="E101" i="57"/>
  <c r="AI101" i="57"/>
  <c r="AG101" i="57"/>
  <c r="AE101" i="57"/>
  <c r="AD101" i="57"/>
  <c r="AA101" i="57"/>
  <c r="Y101" i="57"/>
  <c r="W101" i="57"/>
  <c r="AC101" i="57"/>
  <c r="S101" i="57"/>
  <c r="Q101" i="57"/>
  <c r="O101" i="57"/>
  <c r="U101" i="57"/>
  <c r="AJ101" i="57"/>
  <c r="K101" i="57"/>
  <c r="I101" i="57"/>
  <c r="B102" i="57"/>
  <c r="G102" i="57" s="1"/>
  <c r="A101" i="57"/>
  <c r="B92" i="15"/>
  <c r="B92" i="13"/>
  <c r="U102" i="57" l="1"/>
  <c r="M102" i="57"/>
  <c r="AI102" i="57"/>
  <c r="AA102" i="57"/>
  <c r="AG102" i="57"/>
  <c r="B233" i="57"/>
  <c r="AA232" i="57"/>
  <c r="P232" i="57"/>
  <c r="L232" i="57"/>
  <c r="O232" i="57"/>
  <c r="W232" i="57"/>
  <c r="AE232" i="57"/>
  <c r="D232" i="57"/>
  <c r="U232" i="57"/>
  <c r="AD232" i="57"/>
  <c r="AB232" i="57"/>
  <c r="M232" i="57"/>
  <c r="V232" i="57"/>
  <c r="T232" i="57"/>
  <c r="R232" i="57"/>
  <c r="E232" i="57"/>
  <c r="N232" i="57"/>
  <c r="G232" i="57"/>
  <c r="X232" i="57"/>
  <c r="F232" i="57"/>
  <c r="H232" i="57"/>
  <c r="Y232" i="57"/>
  <c r="I232" i="57"/>
  <c r="Q232" i="57"/>
  <c r="Z232" i="57"/>
  <c r="J232" i="57"/>
  <c r="S232" i="57"/>
  <c r="K232" i="57"/>
  <c r="C232" i="57"/>
  <c r="AC232" i="57"/>
  <c r="Y102" i="57"/>
  <c r="AE102" i="57"/>
  <c r="L102" i="57"/>
  <c r="S102" i="57"/>
  <c r="Q102" i="57"/>
  <c r="O102" i="57"/>
  <c r="E102" i="57"/>
  <c r="AD102" i="57"/>
  <c r="W102" i="57"/>
  <c r="AJ102" i="57"/>
  <c r="AH102" i="57"/>
  <c r="AF102" i="57"/>
  <c r="V102" i="57"/>
  <c r="I102" i="57"/>
  <c r="D102" i="57"/>
  <c r="Z102" i="57"/>
  <c r="X102" i="57"/>
  <c r="N102" i="57"/>
  <c r="AC102" i="57"/>
  <c r="R102" i="57"/>
  <c r="P102" i="57"/>
  <c r="F102" i="57"/>
  <c r="K102" i="57"/>
  <c r="T102" i="57"/>
  <c r="AB102" i="57"/>
  <c r="J102" i="57"/>
  <c r="H102" i="57"/>
  <c r="C102" i="57"/>
  <c r="B103" i="57"/>
  <c r="AC103" i="57" s="1"/>
  <c r="A102" i="57"/>
  <c r="C103" i="57"/>
  <c r="E103" i="57"/>
  <c r="M103" i="57"/>
  <c r="U103" i="57"/>
  <c r="F103" i="57"/>
  <c r="N103" i="57"/>
  <c r="V103" i="57"/>
  <c r="AD103" i="57"/>
  <c r="G103" i="57"/>
  <c r="O103" i="57"/>
  <c r="W103" i="57"/>
  <c r="AE103" i="57"/>
  <c r="H103" i="57"/>
  <c r="P103" i="57"/>
  <c r="X103" i="57"/>
  <c r="AF103" i="57"/>
  <c r="I103" i="57"/>
  <c r="Q103" i="57"/>
  <c r="Y103" i="57"/>
  <c r="AG103" i="57"/>
  <c r="J103" i="57"/>
  <c r="R103" i="57"/>
  <c r="Z103" i="57"/>
  <c r="AH103" i="57"/>
  <c r="AA103" i="57"/>
  <c r="AB103" i="57"/>
  <c r="AI103" i="57"/>
  <c r="D103" i="57"/>
  <c r="AJ103" i="57"/>
  <c r="K103" i="57"/>
  <c r="T103" i="57"/>
  <c r="L103" i="57"/>
  <c r="S103" i="57"/>
  <c r="B93" i="15"/>
  <c r="B93" i="13"/>
  <c r="B234" i="57" l="1"/>
  <c r="O233" i="57"/>
  <c r="AE233" i="57"/>
  <c r="R233" i="57"/>
  <c r="W233" i="57"/>
  <c r="T233" i="57"/>
  <c r="AA233" i="57"/>
  <c r="H233" i="57"/>
  <c r="G233" i="57"/>
  <c r="D233" i="57"/>
  <c r="Y233" i="57"/>
  <c r="K233" i="57"/>
  <c r="V233" i="57"/>
  <c r="Z233" i="57"/>
  <c r="X233" i="57"/>
  <c r="E233" i="57"/>
  <c r="M233" i="57"/>
  <c r="AC233" i="57"/>
  <c r="N233" i="57"/>
  <c r="S233" i="57"/>
  <c r="P233" i="57"/>
  <c r="F233" i="57"/>
  <c r="C233" i="57"/>
  <c r="L233" i="57"/>
  <c r="U233" i="57"/>
  <c r="AD233" i="57"/>
  <c r="J233" i="57"/>
  <c r="I233" i="57"/>
  <c r="Q233" i="57"/>
  <c r="AB233" i="57"/>
  <c r="B104" i="57"/>
  <c r="C104" i="57" s="1"/>
  <c r="A103" i="57"/>
  <c r="G104" i="57"/>
  <c r="O104" i="57"/>
  <c r="H104" i="57"/>
  <c r="Q104" i="57"/>
  <c r="Y104" i="57"/>
  <c r="AG104" i="57"/>
  <c r="Z104" i="57"/>
  <c r="AA104" i="57"/>
  <c r="S104" i="57"/>
  <c r="R104" i="57"/>
  <c r="K104" i="57"/>
  <c r="B94" i="15"/>
  <c r="B94" i="13"/>
  <c r="AD104" i="57" l="1"/>
  <c r="N104" i="57"/>
  <c r="J104" i="57"/>
  <c r="I104" i="57"/>
  <c r="M104" i="57"/>
  <c r="AI104" i="57"/>
  <c r="AF104" i="57"/>
  <c r="E104" i="57"/>
  <c r="AH104" i="57"/>
  <c r="P104" i="57"/>
  <c r="AJ104" i="57"/>
  <c r="X104" i="57"/>
  <c r="V104" i="57"/>
  <c r="AB104" i="57"/>
  <c r="T104" i="57"/>
  <c r="F104" i="57"/>
  <c r="L104" i="57"/>
  <c r="AE104" i="57"/>
  <c r="AC104" i="57"/>
  <c r="D104" i="57"/>
  <c r="W104" i="57"/>
  <c r="U104" i="57"/>
  <c r="B235" i="57"/>
  <c r="M234" i="57"/>
  <c r="K234" i="57"/>
  <c r="X234" i="57"/>
  <c r="E234" i="57"/>
  <c r="F234" i="57"/>
  <c r="AD234" i="57"/>
  <c r="T234" i="57"/>
  <c r="Y234" i="57"/>
  <c r="L234" i="57"/>
  <c r="C234" i="57"/>
  <c r="U234" i="57"/>
  <c r="N234" i="57"/>
  <c r="S234" i="57"/>
  <c r="AE234" i="57"/>
  <c r="Z234" i="57"/>
  <c r="R234" i="57"/>
  <c r="AB234" i="57"/>
  <c r="I234" i="57"/>
  <c r="W234" i="57"/>
  <c r="H234" i="57"/>
  <c r="G234" i="57"/>
  <c r="J234" i="57"/>
  <c r="AC234" i="57"/>
  <c r="AA234" i="57"/>
  <c r="V234" i="57"/>
  <c r="Q234" i="57"/>
  <c r="O234" i="57"/>
  <c r="D234" i="57"/>
  <c r="P234" i="57"/>
  <c r="B105" i="57"/>
  <c r="A105" i="57" s="1"/>
  <c r="A104" i="57"/>
  <c r="C105" i="57"/>
  <c r="M105" i="57"/>
  <c r="F105" i="57"/>
  <c r="P105" i="57"/>
  <c r="X105" i="57"/>
  <c r="Q105" i="57"/>
  <c r="B95" i="15"/>
  <c r="B95" i="13"/>
  <c r="O105" i="57" l="1"/>
  <c r="AB105" i="57"/>
  <c r="J105" i="57"/>
  <c r="I105" i="57"/>
  <c r="G105" i="57"/>
  <c r="T105" i="57"/>
  <c r="R105" i="57"/>
  <c r="Z105" i="57"/>
  <c r="AD105" i="57"/>
  <c r="L105" i="57"/>
  <c r="E105" i="57"/>
  <c r="V105" i="57"/>
  <c r="AA105" i="57"/>
  <c r="H105" i="57"/>
  <c r="Y105" i="57"/>
  <c r="AF105" i="57"/>
  <c r="N105" i="57"/>
  <c r="S105" i="57"/>
  <c r="AJ105" i="57"/>
  <c r="K105" i="57"/>
  <c r="B236" i="57"/>
  <c r="D235" i="57"/>
  <c r="Z235" i="57"/>
  <c r="Y235" i="57"/>
  <c r="K235" i="57"/>
  <c r="W235" i="57"/>
  <c r="M235" i="57"/>
  <c r="O235" i="57"/>
  <c r="R235" i="57"/>
  <c r="AB235" i="57"/>
  <c r="N235" i="57"/>
  <c r="G235" i="57"/>
  <c r="X235" i="57"/>
  <c r="E235" i="57"/>
  <c r="J235" i="57"/>
  <c r="L235" i="57"/>
  <c r="AC235" i="57"/>
  <c r="U235" i="57"/>
  <c r="F235" i="57"/>
  <c r="I235" i="57"/>
  <c r="C235" i="57"/>
  <c r="S235" i="57"/>
  <c r="Q235" i="57"/>
  <c r="AA235" i="57"/>
  <c r="H235" i="57"/>
  <c r="V235" i="57"/>
  <c r="T235" i="57"/>
  <c r="AE235" i="57"/>
  <c r="AD235" i="57"/>
  <c r="P235" i="57"/>
  <c r="AE105" i="57"/>
  <c r="D105" i="57"/>
  <c r="AH105" i="57"/>
  <c r="AC105" i="57"/>
  <c r="AG105" i="57"/>
  <c r="W105" i="57"/>
  <c r="U105" i="57"/>
  <c r="AI105" i="57"/>
  <c r="B96" i="15"/>
  <c r="A95" i="15"/>
  <c r="B96" i="13"/>
  <c r="B237" i="57" l="1"/>
  <c r="F236" i="57"/>
  <c r="N236" i="57"/>
  <c r="Z236" i="57"/>
  <c r="K236" i="57"/>
  <c r="O236" i="57"/>
  <c r="W236" i="57"/>
  <c r="C236" i="57"/>
  <c r="AC236" i="57"/>
  <c r="P236" i="57"/>
  <c r="X236" i="57"/>
  <c r="D236" i="57"/>
  <c r="M236" i="57"/>
  <c r="E236" i="57"/>
  <c r="R236" i="57"/>
  <c r="Q236" i="57"/>
  <c r="L236" i="57"/>
  <c r="V236" i="57"/>
  <c r="J236" i="57"/>
  <c r="AA236" i="57"/>
  <c r="U236" i="57"/>
  <c r="Y236" i="57"/>
  <c r="S236" i="57"/>
  <c r="I236" i="57"/>
  <c r="AB236" i="57"/>
  <c r="AD236" i="57"/>
  <c r="H236" i="57"/>
  <c r="T236" i="57"/>
  <c r="AE236" i="57"/>
  <c r="G236" i="57"/>
  <c r="B97" i="15"/>
  <c r="A96" i="15"/>
  <c r="B97" i="13"/>
  <c r="B238" i="57" l="1"/>
  <c r="G237" i="57"/>
  <c r="X237" i="57"/>
  <c r="AC237" i="57"/>
  <c r="V237" i="57"/>
  <c r="P237" i="57"/>
  <c r="Q237" i="57"/>
  <c r="Z237" i="57"/>
  <c r="D237" i="57"/>
  <c r="U237" i="57"/>
  <c r="F237" i="57"/>
  <c r="M237" i="57"/>
  <c r="H237" i="57"/>
  <c r="K237" i="57"/>
  <c r="N237" i="57"/>
  <c r="AA237" i="57"/>
  <c r="R237" i="57"/>
  <c r="T237" i="57"/>
  <c r="S237" i="57"/>
  <c r="E237" i="57"/>
  <c r="C237" i="57"/>
  <c r="AD237" i="57"/>
  <c r="Y237" i="57"/>
  <c r="AB237" i="57"/>
  <c r="I237" i="57"/>
  <c r="J237" i="57"/>
  <c r="L237" i="57"/>
  <c r="O237" i="57"/>
  <c r="W237" i="57"/>
  <c r="AE237" i="57"/>
  <c r="B98" i="15"/>
  <c r="A97" i="15"/>
  <c r="B98" i="13"/>
  <c r="B239" i="57" l="1"/>
  <c r="N238" i="57"/>
  <c r="AA238" i="57"/>
  <c r="AG238" i="57"/>
  <c r="AC238" i="57"/>
  <c r="F238" i="57"/>
  <c r="S238" i="57"/>
  <c r="Q238" i="57"/>
  <c r="W238" i="57"/>
  <c r="J238" i="57"/>
  <c r="AF238" i="57"/>
  <c r="AJ238" i="57"/>
  <c r="K238" i="57"/>
  <c r="AE238" i="57"/>
  <c r="M238" i="57"/>
  <c r="L238" i="57"/>
  <c r="Y238" i="57"/>
  <c r="X238" i="57"/>
  <c r="AB238" i="57"/>
  <c r="C238" i="57"/>
  <c r="O238" i="57"/>
  <c r="G238" i="57"/>
  <c r="AH238" i="57"/>
  <c r="P238" i="57"/>
  <c r="T238" i="57"/>
  <c r="U238" i="57"/>
  <c r="Z238" i="57"/>
  <c r="H238" i="57"/>
  <c r="D238" i="57"/>
  <c r="V238" i="57"/>
  <c r="AI238" i="57"/>
  <c r="R238" i="57"/>
  <c r="I238" i="57"/>
  <c r="E238" i="57"/>
  <c r="AD238" i="57"/>
  <c r="B99" i="15"/>
  <c r="A98" i="15"/>
  <c r="B99" i="13"/>
  <c r="B240" i="57" l="1"/>
  <c r="P239" i="57"/>
  <c r="D239" i="57"/>
  <c r="H239" i="57"/>
  <c r="N239" i="57"/>
  <c r="E239" i="57"/>
  <c r="AE239" i="57"/>
  <c r="I239" i="57"/>
  <c r="O239" i="57"/>
  <c r="V239" i="57"/>
  <c r="AH239" i="57"/>
  <c r="AC239" i="57"/>
  <c r="AA239" i="57"/>
  <c r="AB239" i="57"/>
  <c r="Z239" i="57"/>
  <c r="W239" i="57"/>
  <c r="M239" i="57"/>
  <c r="C239" i="57"/>
  <c r="AI239" i="57"/>
  <c r="K239" i="57"/>
  <c r="AF239" i="57"/>
  <c r="R239" i="57"/>
  <c r="AG239" i="57"/>
  <c r="AJ239" i="57"/>
  <c r="J239" i="57"/>
  <c r="G239" i="57"/>
  <c r="Y239" i="57"/>
  <c r="T239" i="57"/>
  <c r="X239" i="57"/>
  <c r="Q239" i="57"/>
  <c r="F239" i="57"/>
  <c r="L239" i="57"/>
  <c r="AD239" i="57"/>
  <c r="U239" i="57"/>
  <c r="S239" i="57"/>
  <c r="B100" i="15"/>
  <c r="A99" i="15"/>
  <c r="B100" i="13"/>
  <c r="B241" i="57" l="1"/>
  <c r="F240" i="57"/>
  <c r="S240" i="57"/>
  <c r="U240" i="57"/>
  <c r="K240" i="57"/>
  <c r="AI240" i="57"/>
  <c r="AF240" i="57"/>
  <c r="W240" i="57"/>
  <c r="J240" i="57"/>
  <c r="X240" i="57"/>
  <c r="AB240" i="57"/>
  <c r="C240" i="57"/>
  <c r="G240" i="57"/>
  <c r="E240" i="57"/>
  <c r="R240" i="57"/>
  <c r="P240" i="57"/>
  <c r="T240" i="57"/>
  <c r="AC240" i="57"/>
  <c r="AH240" i="57"/>
  <c r="L240" i="57"/>
  <c r="H240" i="57"/>
  <c r="M240" i="57"/>
  <c r="Z240" i="57"/>
  <c r="AD240" i="57"/>
  <c r="D240" i="57"/>
  <c r="AG240" i="57"/>
  <c r="V240" i="57"/>
  <c r="N240" i="57"/>
  <c r="AA240" i="57"/>
  <c r="Y240" i="57"/>
  <c r="AE240" i="57"/>
  <c r="I240" i="57"/>
  <c r="AJ240" i="57"/>
  <c r="O240" i="57"/>
  <c r="Q240" i="57"/>
  <c r="B101" i="15"/>
  <c r="A100" i="15"/>
  <c r="B101" i="13"/>
  <c r="B242" i="57" l="1"/>
  <c r="AH241" i="57"/>
  <c r="AF241" i="57"/>
  <c r="AI241" i="57"/>
  <c r="U241" i="57"/>
  <c r="M241" i="57"/>
  <c r="R241" i="57"/>
  <c r="P241" i="57"/>
  <c r="AD241" i="57"/>
  <c r="C241" i="57"/>
  <c r="L241" i="57"/>
  <c r="AJ241" i="57"/>
  <c r="J241" i="57"/>
  <c r="H241" i="57"/>
  <c r="K241" i="57"/>
  <c r="V241" i="57"/>
  <c r="T241" i="57"/>
  <c r="F241" i="57"/>
  <c r="AB241" i="57"/>
  <c r="AG241" i="57"/>
  <c r="AE241" i="57"/>
  <c r="AC241" i="57"/>
  <c r="N241" i="57"/>
  <c r="Y241" i="57"/>
  <c r="O241" i="57"/>
  <c r="W241" i="57"/>
  <c r="D241" i="57"/>
  <c r="I241" i="57"/>
  <c r="G241" i="57"/>
  <c r="E241" i="57"/>
  <c r="Z241" i="57"/>
  <c r="X241" i="57"/>
  <c r="S241" i="57"/>
  <c r="Q241" i="57"/>
  <c r="AA241" i="57"/>
  <c r="B102" i="15"/>
  <c r="A101" i="15"/>
  <c r="B102" i="13"/>
  <c r="B243" i="57" l="1"/>
  <c r="B244" i="57" s="1"/>
  <c r="P242" i="57"/>
  <c r="M242" i="57"/>
  <c r="AA242" i="57"/>
  <c r="AG242" i="57"/>
  <c r="G242" i="57"/>
  <c r="Y242" i="57"/>
  <c r="H242" i="57"/>
  <c r="E242" i="57"/>
  <c r="S242" i="57"/>
  <c r="J242" i="57"/>
  <c r="C242" i="57"/>
  <c r="Q242" i="57"/>
  <c r="AD242" i="57"/>
  <c r="AJ242" i="57"/>
  <c r="K242" i="57"/>
  <c r="Z242" i="57"/>
  <c r="AB242" i="57"/>
  <c r="R242" i="57"/>
  <c r="W242" i="57"/>
  <c r="U242" i="57"/>
  <c r="V242" i="57"/>
  <c r="AC242" i="57"/>
  <c r="X242" i="57"/>
  <c r="I242" i="57"/>
  <c r="N242" i="57"/>
  <c r="T242" i="57"/>
  <c r="AF242" i="57"/>
  <c r="AH242" i="57"/>
  <c r="O242" i="57"/>
  <c r="F242" i="57"/>
  <c r="L242" i="57"/>
  <c r="AE242" i="57"/>
  <c r="D242" i="57"/>
  <c r="AI242" i="57"/>
  <c r="B103" i="15"/>
  <c r="A102" i="15"/>
  <c r="B103" i="13"/>
  <c r="B245" i="57" l="1"/>
  <c r="J244" i="57"/>
  <c r="AE244" i="57"/>
  <c r="P244" i="57"/>
  <c r="Q244" i="57"/>
  <c r="AD244" i="57"/>
  <c r="S244" i="57"/>
  <c r="D244" i="57"/>
  <c r="E244" i="57"/>
  <c r="R244" i="57"/>
  <c r="G244" i="57"/>
  <c r="M244" i="57"/>
  <c r="X244" i="57"/>
  <c r="F244" i="57"/>
  <c r="AA244" i="57"/>
  <c r="AC244" i="57"/>
  <c r="L244" i="57"/>
  <c r="V244" i="57"/>
  <c r="Z244" i="57"/>
  <c r="O244" i="57"/>
  <c r="Y244" i="57"/>
  <c r="U244" i="57"/>
  <c r="AB244" i="57"/>
  <c r="N244" i="57"/>
  <c r="C244" i="57"/>
  <c r="T244" i="57"/>
  <c r="K244" i="57"/>
  <c r="W244" i="57"/>
  <c r="H244" i="57"/>
  <c r="I244" i="57"/>
  <c r="L243" i="57"/>
  <c r="O243" i="57"/>
  <c r="D243" i="57"/>
  <c r="I243" i="57"/>
  <c r="G243" i="57"/>
  <c r="M243" i="57"/>
  <c r="AD243" i="57"/>
  <c r="P243" i="57"/>
  <c r="AG243" i="57"/>
  <c r="U243" i="57"/>
  <c r="AH243" i="57"/>
  <c r="AF243" i="57"/>
  <c r="AA243" i="57"/>
  <c r="N243" i="57"/>
  <c r="Z243" i="57"/>
  <c r="X243" i="57"/>
  <c r="E243" i="57"/>
  <c r="K243" i="57"/>
  <c r="R243" i="57"/>
  <c r="V243" i="57"/>
  <c r="AB243" i="57"/>
  <c r="AC243" i="57"/>
  <c r="AJ243" i="57"/>
  <c r="J243" i="57"/>
  <c r="H243" i="57"/>
  <c r="C243" i="57"/>
  <c r="F243" i="57"/>
  <c r="AE243" i="57"/>
  <c r="T243" i="57"/>
  <c r="Y243" i="57"/>
  <c r="W243" i="57"/>
  <c r="S243" i="57"/>
  <c r="Q243" i="57"/>
  <c r="AI243" i="57"/>
  <c r="B104" i="15"/>
  <c r="A103" i="15"/>
  <c r="B104" i="13"/>
  <c r="B246" i="57" l="1"/>
  <c r="N245" i="57"/>
  <c r="W245" i="57"/>
  <c r="K245" i="57"/>
  <c r="T245" i="57"/>
  <c r="V245" i="57"/>
  <c r="AE245" i="57"/>
  <c r="H245" i="57"/>
  <c r="L245" i="57"/>
  <c r="J245" i="57"/>
  <c r="I245" i="57"/>
  <c r="S245" i="57"/>
  <c r="AB245" i="57"/>
  <c r="Q245" i="57"/>
  <c r="AD245" i="57"/>
  <c r="AC245" i="57"/>
  <c r="M245" i="57"/>
  <c r="G245" i="57"/>
  <c r="P245" i="57"/>
  <c r="R245" i="57"/>
  <c r="Y245" i="57"/>
  <c r="AA245" i="57"/>
  <c r="E245" i="57"/>
  <c r="D245" i="57"/>
  <c r="Z245" i="57"/>
  <c r="C245" i="57"/>
  <c r="U245" i="57"/>
  <c r="F245" i="57"/>
  <c r="O245" i="57"/>
  <c r="X245" i="57"/>
  <c r="B105" i="15"/>
  <c r="A104" i="15"/>
  <c r="B105" i="13"/>
  <c r="B247" i="57" l="1"/>
  <c r="AC246" i="57"/>
  <c r="R246" i="57"/>
  <c r="C246" i="57"/>
  <c r="D246" i="57"/>
  <c r="AB246" i="57"/>
  <c r="O246" i="57"/>
  <c r="Q246" i="57"/>
  <c r="F246" i="57"/>
  <c r="T246" i="57"/>
  <c r="W246" i="57"/>
  <c r="E246" i="57"/>
  <c r="Z246" i="57"/>
  <c r="K246" i="57"/>
  <c r="Y246" i="57"/>
  <c r="N246" i="57"/>
  <c r="AE246" i="57"/>
  <c r="M246" i="57"/>
  <c r="P246" i="57"/>
  <c r="S246" i="57"/>
  <c r="I246" i="57"/>
  <c r="AD246" i="57"/>
  <c r="V246" i="57"/>
  <c r="G246" i="57"/>
  <c r="H246" i="57"/>
  <c r="U246" i="57"/>
  <c r="J246" i="57"/>
  <c r="L246" i="57"/>
  <c r="AA246" i="57"/>
  <c r="X246" i="57"/>
  <c r="B106" i="15"/>
  <c r="A105" i="15"/>
  <c r="B106" i="13"/>
  <c r="B248" i="57" l="1"/>
  <c r="H247" i="57"/>
  <c r="D247" i="57"/>
  <c r="T247" i="57"/>
  <c r="J247" i="57"/>
  <c r="S247" i="57"/>
  <c r="M247" i="57"/>
  <c r="AE247" i="57"/>
  <c r="U247" i="57"/>
  <c r="AD247" i="57"/>
  <c r="G247" i="57"/>
  <c r="L247" i="57"/>
  <c r="I247" i="57"/>
  <c r="X247" i="57"/>
  <c r="R247" i="57"/>
  <c r="AB247" i="57"/>
  <c r="AA247" i="57"/>
  <c r="AC247" i="57"/>
  <c r="F247" i="57"/>
  <c r="O247" i="57"/>
  <c r="Q247" i="57"/>
  <c r="Z247" i="57"/>
  <c r="C247" i="57"/>
  <c r="V247" i="57"/>
  <c r="E247" i="57"/>
  <c r="N247" i="57"/>
  <c r="W247" i="57"/>
  <c r="Y247" i="57"/>
  <c r="P247" i="57"/>
  <c r="K247" i="57"/>
  <c r="B107" i="15"/>
  <c r="A106" i="15"/>
  <c r="B107" i="13"/>
  <c r="B249" i="57" l="1"/>
  <c r="P248" i="57"/>
  <c r="E248" i="57"/>
  <c r="V248" i="57"/>
  <c r="K248" i="57"/>
  <c r="AB248" i="57"/>
  <c r="O248" i="57"/>
  <c r="D248" i="57"/>
  <c r="Y248" i="57"/>
  <c r="J248" i="57"/>
  <c r="AE248" i="57"/>
  <c r="X248" i="57"/>
  <c r="M248" i="57"/>
  <c r="AD248" i="57"/>
  <c r="L248" i="57"/>
  <c r="W248" i="57"/>
  <c r="R248" i="57"/>
  <c r="S248" i="57"/>
  <c r="U248" i="57"/>
  <c r="C248" i="57"/>
  <c r="F248" i="57"/>
  <c r="G248" i="57"/>
  <c r="Q248" i="57"/>
  <c r="T248" i="57"/>
  <c r="I248" i="57"/>
  <c r="Z248" i="57"/>
  <c r="H248" i="57"/>
  <c r="AC248" i="57"/>
  <c r="AA248" i="57"/>
  <c r="N248" i="57"/>
  <c r="B108" i="15"/>
  <c r="A107" i="15"/>
  <c r="B108" i="13"/>
  <c r="B250" i="57" l="1"/>
  <c r="T249" i="57"/>
  <c r="AC249" i="57"/>
  <c r="S249" i="57"/>
  <c r="F249" i="57"/>
  <c r="I249" i="57"/>
  <c r="O249" i="57"/>
  <c r="AA249" i="57"/>
  <c r="H249" i="57"/>
  <c r="Q249" i="57"/>
  <c r="W249" i="57"/>
  <c r="Z249" i="57"/>
  <c r="AB249" i="57"/>
  <c r="G249" i="57"/>
  <c r="E249" i="57"/>
  <c r="N249" i="57"/>
  <c r="P249" i="57"/>
  <c r="Y249" i="57"/>
  <c r="AE249" i="57"/>
  <c r="D249" i="57"/>
  <c r="M249" i="57"/>
  <c r="V249" i="57"/>
  <c r="X249" i="57"/>
  <c r="J249" i="57"/>
  <c r="R249" i="57"/>
  <c r="C249" i="57"/>
  <c r="L249" i="57"/>
  <c r="U249" i="57"/>
  <c r="K249" i="57"/>
  <c r="AD249" i="57"/>
  <c r="B109" i="15"/>
  <c r="A108" i="15"/>
  <c r="B109" i="13"/>
  <c r="B251" i="57" l="1"/>
  <c r="C250" i="57"/>
  <c r="X250" i="57"/>
  <c r="R250" i="57"/>
  <c r="I250" i="57"/>
  <c r="W250" i="57"/>
  <c r="L250" i="57"/>
  <c r="AC250" i="57"/>
  <c r="K250" i="57"/>
  <c r="Q250" i="57"/>
  <c r="AE250" i="57"/>
  <c r="T250" i="57"/>
  <c r="E250" i="57"/>
  <c r="F250" i="57"/>
  <c r="D250" i="57"/>
  <c r="J250" i="57"/>
  <c r="S250" i="57"/>
  <c r="H250" i="57"/>
  <c r="Y250" i="57"/>
  <c r="N250" i="57"/>
  <c r="AD250" i="57"/>
  <c r="G250" i="57"/>
  <c r="AB250" i="57"/>
  <c r="Z250" i="57"/>
  <c r="M250" i="57"/>
  <c r="V250" i="57"/>
  <c r="O250" i="57"/>
  <c r="U250" i="57"/>
  <c r="AA250" i="57"/>
  <c r="P250" i="57"/>
  <c r="B110" i="15"/>
  <c r="A109" i="15"/>
  <c r="B110" i="13"/>
  <c r="B252" i="57" l="1"/>
  <c r="G251" i="57"/>
  <c r="P251" i="57"/>
  <c r="Y251" i="57"/>
  <c r="F251" i="57"/>
  <c r="AA251" i="57"/>
  <c r="D251" i="57"/>
  <c r="M251" i="57"/>
  <c r="O251" i="57"/>
  <c r="X251" i="57"/>
  <c r="N251" i="57"/>
  <c r="C251" i="57"/>
  <c r="Z251" i="57"/>
  <c r="L251" i="57"/>
  <c r="U251" i="57"/>
  <c r="E251" i="57"/>
  <c r="W251" i="57"/>
  <c r="J251" i="57"/>
  <c r="I251" i="57"/>
  <c r="V251" i="57"/>
  <c r="S251" i="57"/>
  <c r="R251" i="57"/>
  <c r="K251" i="57"/>
  <c r="T251" i="57"/>
  <c r="AC251" i="57"/>
  <c r="AB251" i="57"/>
  <c r="AE251" i="57"/>
  <c r="AD251" i="57"/>
  <c r="H251" i="57"/>
  <c r="Q251" i="57"/>
  <c r="B111" i="15"/>
  <c r="A110" i="15"/>
  <c r="B111" i="13"/>
  <c r="B253" i="57" l="1"/>
  <c r="V252" i="57"/>
  <c r="K252" i="57"/>
  <c r="AB252" i="57"/>
  <c r="W252" i="57"/>
  <c r="J252" i="57"/>
  <c r="AE252" i="57"/>
  <c r="P252" i="57"/>
  <c r="M252" i="57"/>
  <c r="AD252" i="57"/>
  <c r="S252" i="57"/>
  <c r="U252" i="57"/>
  <c r="D252" i="57"/>
  <c r="E252" i="57"/>
  <c r="Q252" i="57"/>
  <c r="R252" i="57"/>
  <c r="G252" i="57"/>
  <c r="X252" i="57"/>
  <c r="H252" i="57"/>
  <c r="F252" i="57"/>
  <c r="AA252" i="57"/>
  <c r="L252" i="57"/>
  <c r="Z252" i="57"/>
  <c r="AC252" i="57"/>
  <c r="O252" i="57"/>
  <c r="I252" i="57"/>
  <c r="Y252" i="57"/>
  <c r="N252" i="57"/>
  <c r="C252" i="57"/>
  <c r="T252" i="57"/>
  <c r="B112" i="15"/>
  <c r="A111" i="15"/>
  <c r="B112" i="13"/>
  <c r="B254" i="57" l="1"/>
  <c r="Y253" i="57"/>
  <c r="Z253" i="57"/>
  <c r="C253" i="57"/>
  <c r="L253" i="57"/>
  <c r="I253" i="57"/>
  <c r="N253" i="57"/>
  <c r="E253" i="57"/>
  <c r="U253" i="57"/>
  <c r="W253" i="57"/>
  <c r="AC253" i="57"/>
  <c r="K253" i="57"/>
  <c r="T253" i="57"/>
  <c r="V253" i="57"/>
  <c r="AE253" i="57"/>
  <c r="H253" i="57"/>
  <c r="O253" i="57"/>
  <c r="J253" i="57"/>
  <c r="S253" i="57"/>
  <c r="AB253" i="57"/>
  <c r="Q253" i="57"/>
  <c r="X253" i="57"/>
  <c r="AD253" i="57"/>
  <c r="M253" i="57"/>
  <c r="G253" i="57"/>
  <c r="P253" i="57"/>
  <c r="F253" i="57"/>
  <c r="R253" i="57"/>
  <c r="AA253" i="57"/>
  <c r="D253" i="57"/>
  <c r="B113" i="15"/>
  <c r="A112" i="15"/>
  <c r="B113" i="13"/>
  <c r="B255" i="57" l="1"/>
  <c r="O254" i="57"/>
  <c r="J254" i="57"/>
  <c r="D254" i="57"/>
  <c r="AB254" i="57"/>
  <c r="E254" i="57"/>
  <c r="N254" i="57"/>
  <c r="L254" i="57"/>
  <c r="AH254" i="57"/>
  <c r="AE254" i="57"/>
  <c r="AG254" i="57"/>
  <c r="S254" i="57"/>
  <c r="AD254" i="57"/>
  <c r="H254" i="57"/>
  <c r="AI254" i="57"/>
  <c r="W254" i="57"/>
  <c r="P254" i="57"/>
  <c r="C254" i="57"/>
  <c r="M254" i="57"/>
  <c r="AJ254" i="57"/>
  <c r="Z254" i="57"/>
  <c r="U254" i="57"/>
  <c r="K254" i="57"/>
  <c r="I254" i="57"/>
  <c r="AA254" i="57"/>
  <c r="T254" i="57"/>
  <c r="R254" i="57"/>
  <c r="G254" i="57"/>
  <c r="Y254" i="57"/>
  <c r="Q254" i="57"/>
  <c r="V254" i="57"/>
  <c r="F254" i="57"/>
  <c r="AF254" i="57"/>
  <c r="X254" i="57"/>
  <c r="AC254" i="57"/>
  <c r="B114" i="15"/>
  <c r="A113" i="15"/>
  <c r="B114" i="13"/>
  <c r="B256" i="57" l="1"/>
  <c r="X255" i="57"/>
  <c r="P255" i="57"/>
  <c r="AB255" i="57"/>
  <c r="W255" i="57"/>
  <c r="E255" i="57"/>
  <c r="C255" i="57"/>
  <c r="AJ255" i="57"/>
  <c r="AE255" i="57"/>
  <c r="O255" i="57"/>
  <c r="D255" i="57"/>
  <c r="AC255" i="57"/>
  <c r="AI255" i="57"/>
  <c r="H255" i="57"/>
  <c r="AD255" i="57"/>
  <c r="I255" i="57"/>
  <c r="L255" i="57"/>
  <c r="Q255" i="57"/>
  <c r="J255" i="57"/>
  <c r="G255" i="57"/>
  <c r="F255" i="57"/>
  <c r="AF255" i="57"/>
  <c r="M255" i="57"/>
  <c r="AG255" i="57"/>
  <c r="AH255" i="57"/>
  <c r="S255" i="57"/>
  <c r="V255" i="57"/>
  <c r="T255" i="57"/>
  <c r="K255" i="57"/>
  <c r="Z255" i="57"/>
  <c r="R255" i="57"/>
  <c r="U255" i="57"/>
  <c r="Y255" i="57"/>
  <c r="AA255" i="57"/>
  <c r="N255" i="57"/>
  <c r="B115" i="15"/>
  <c r="A114" i="15"/>
  <c r="B115" i="13"/>
  <c r="B257" i="57" l="1"/>
  <c r="AJ256" i="57"/>
  <c r="AH256" i="57"/>
  <c r="AC256" i="57"/>
  <c r="AI256" i="57"/>
  <c r="I256" i="57"/>
  <c r="F256" i="57"/>
  <c r="AE256" i="57"/>
  <c r="L256" i="57"/>
  <c r="R256" i="57"/>
  <c r="AG256" i="57"/>
  <c r="H256" i="57"/>
  <c r="Z256" i="57"/>
  <c r="K256" i="57"/>
  <c r="V256" i="57"/>
  <c r="W256" i="57"/>
  <c r="O256" i="57"/>
  <c r="E256" i="57"/>
  <c r="J256" i="57"/>
  <c r="D256" i="57"/>
  <c r="C256" i="57"/>
  <c r="U256" i="57"/>
  <c r="AB256" i="57"/>
  <c r="N256" i="57"/>
  <c r="Q256" i="57"/>
  <c r="G256" i="57"/>
  <c r="S256" i="57"/>
  <c r="X256" i="57"/>
  <c r="T256" i="57"/>
  <c r="AA256" i="57"/>
  <c r="M256" i="57"/>
  <c r="AD256" i="57"/>
  <c r="Y256" i="57"/>
  <c r="AF256" i="57"/>
  <c r="P256" i="57"/>
  <c r="B116" i="15"/>
  <c r="A115" i="15"/>
  <c r="B116" i="13"/>
  <c r="I257" i="57" l="1"/>
  <c r="G257" i="57"/>
  <c r="Y257" i="57"/>
  <c r="W257" i="57"/>
  <c r="AE257" i="57"/>
  <c r="E257" i="57"/>
  <c r="R257" i="57"/>
  <c r="J257" i="57"/>
  <c r="C257" i="57"/>
  <c r="V257" i="57"/>
  <c r="O257" i="57"/>
  <c r="L257" i="57"/>
  <c r="AD257" i="57"/>
  <c r="AB257" i="57"/>
  <c r="P257" i="57"/>
  <c r="S257" i="57"/>
  <c r="Z257" i="57"/>
  <c r="AJ257" i="57"/>
  <c r="Q257" i="57"/>
  <c r="K257" i="57"/>
  <c r="AA257" i="57"/>
  <c r="X257" i="57"/>
  <c r="AF257" i="57"/>
  <c r="N257" i="57"/>
  <c r="AC257" i="57"/>
  <c r="H257" i="57"/>
  <c r="D257" i="57"/>
  <c r="M257" i="57"/>
  <c r="AI257" i="57"/>
  <c r="T257" i="57"/>
  <c r="U257" i="57"/>
  <c r="F257" i="57"/>
  <c r="AH257" i="57"/>
  <c r="AG257" i="57"/>
  <c r="B117" i="15"/>
  <c r="A116" i="15"/>
  <c r="B117" i="13"/>
  <c r="B118" i="15" l="1"/>
  <c r="A117" i="15"/>
  <c r="B118" i="13"/>
  <c r="B119" i="15" l="1"/>
  <c r="A118" i="15"/>
  <c r="B119" i="13"/>
  <c r="B120" i="15" l="1"/>
  <c r="A119" i="15"/>
  <c r="B120" i="13"/>
  <c r="B121" i="15" l="1"/>
  <c r="A120" i="15"/>
  <c r="B121" i="13"/>
  <c r="B122" i="15" l="1"/>
  <c r="A121" i="15"/>
  <c r="B122" i="13"/>
  <c r="B123" i="15" l="1"/>
  <c r="A122" i="15"/>
  <c r="B123" i="13"/>
  <c r="B124" i="15" l="1"/>
  <c r="A123" i="15"/>
  <c r="B124" i="13"/>
  <c r="B125" i="15" l="1"/>
  <c r="A124" i="15"/>
  <c r="B125" i="13"/>
  <c r="B126" i="15" l="1"/>
  <c r="A125" i="15"/>
  <c r="B126" i="13"/>
  <c r="B127" i="15" l="1"/>
  <c r="A126" i="15"/>
  <c r="B127" i="13"/>
  <c r="B128" i="15" l="1"/>
  <c r="A127" i="15"/>
  <c r="B128" i="13"/>
  <c r="B129" i="15" l="1"/>
  <c r="A128" i="15"/>
  <c r="B129" i="13"/>
  <c r="B130" i="15" l="1"/>
  <c r="A129" i="15"/>
  <c r="B130" i="13"/>
  <c r="B131" i="15" l="1"/>
  <c r="A130" i="15"/>
  <c r="B131" i="13"/>
  <c r="B132" i="15" l="1"/>
  <c r="A131" i="15"/>
  <c r="B132" i="13"/>
  <c r="B133" i="15" l="1"/>
  <c r="A132" i="15"/>
  <c r="B133" i="13"/>
  <c r="B134" i="15" l="1"/>
  <c r="A133" i="15"/>
  <c r="B134" i="13"/>
  <c r="B135" i="15" l="1"/>
  <c r="A134" i="15"/>
  <c r="B135" i="13"/>
  <c r="B136" i="15" l="1"/>
  <c r="A135" i="15"/>
  <c r="B136" i="13"/>
  <c r="B137" i="15" l="1"/>
  <c r="A136" i="15"/>
  <c r="B137" i="13"/>
  <c r="B138" i="15" l="1"/>
  <c r="A137" i="15"/>
  <c r="B138" i="13"/>
  <c r="B139" i="15" l="1"/>
  <c r="A138" i="15"/>
  <c r="B139" i="13"/>
  <c r="B140" i="15" l="1"/>
  <c r="A139" i="15"/>
  <c r="B140" i="13"/>
  <c r="B141" i="15" l="1"/>
  <c r="A140" i="15"/>
  <c r="B141" i="13"/>
  <c r="B142" i="15" l="1"/>
  <c r="A141" i="15"/>
  <c r="B142" i="13"/>
  <c r="B143" i="15" l="1"/>
  <c r="A142" i="15"/>
  <c r="B143" i="13"/>
  <c r="B144" i="15" l="1"/>
  <c r="A143" i="15"/>
  <c r="B144" i="13"/>
  <c r="B145" i="15" l="1"/>
  <c r="A144" i="15"/>
  <c r="B145" i="13"/>
  <c r="B146" i="15" l="1"/>
  <c r="A145" i="15"/>
  <c r="B146" i="13"/>
  <c r="B147" i="15" l="1"/>
  <c r="A146" i="15"/>
  <c r="B147" i="13"/>
  <c r="B148" i="15" l="1"/>
  <c r="A147" i="15"/>
  <c r="B148" i="13"/>
  <c r="B149" i="15" l="1"/>
  <c r="A148" i="15"/>
  <c r="B149" i="13"/>
  <c r="B150" i="15" l="1"/>
  <c r="A149" i="15"/>
  <c r="B150" i="13"/>
  <c r="B151" i="15" l="1"/>
  <c r="A150" i="15"/>
  <c r="B151" i="13"/>
  <c r="B152" i="15" l="1"/>
  <c r="A151" i="15"/>
  <c r="B152" i="13"/>
  <c r="B153" i="15" l="1"/>
  <c r="A152" i="15"/>
  <c r="B153" i="13"/>
  <c r="B154" i="15" l="1"/>
  <c r="A153" i="15"/>
  <c r="B154" i="13"/>
  <c r="B155" i="15" l="1"/>
  <c r="A154" i="15"/>
  <c r="B155" i="13"/>
  <c r="B156" i="15" l="1"/>
  <c r="A155" i="15"/>
  <c r="B156" i="13"/>
  <c r="B157" i="15" l="1"/>
  <c r="A156" i="15"/>
  <c r="B157" i="13"/>
  <c r="B158" i="15" l="1"/>
  <c r="A157" i="15"/>
  <c r="B158" i="13"/>
  <c r="B159" i="15" l="1"/>
  <c r="A158" i="15"/>
  <c r="B159" i="13"/>
  <c r="B160" i="15" l="1"/>
  <c r="A159" i="15"/>
  <c r="B160" i="13"/>
  <c r="B161" i="15" l="1"/>
  <c r="A160" i="15"/>
  <c r="B161" i="13"/>
  <c r="B162" i="15" l="1"/>
  <c r="A161" i="15"/>
  <c r="B162" i="13"/>
  <c r="B163" i="15" l="1"/>
  <c r="A162" i="15"/>
  <c r="B163" i="13"/>
  <c r="B164" i="15" l="1"/>
  <c r="A163" i="15"/>
  <c r="B164" i="13"/>
  <c r="B165" i="15" l="1"/>
  <c r="A164" i="15"/>
  <c r="B165" i="13"/>
  <c r="B166" i="15" l="1"/>
  <c r="A165" i="15"/>
  <c r="B166" i="13"/>
  <c r="B167" i="15" l="1"/>
  <c r="A166" i="15"/>
  <c r="B167" i="13"/>
  <c r="B168" i="15" l="1"/>
  <c r="A167" i="15"/>
  <c r="B168" i="13"/>
  <c r="B169" i="15" l="1"/>
  <c r="A168" i="15"/>
  <c r="B169" i="13"/>
  <c r="B170" i="15" l="1"/>
  <c r="A169" i="15"/>
  <c r="B170" i="13"/>
  <c r="B171" i="15" l="1"/>
  <c r="A170" i="15"/>
  <c r="B171" i="13"/>
  <c r="B172" i="15" l="1"/>
  <c r="A171" i="15"/>
  <c r="B172" i="13"/>
  <c r="B173" i="15" l="1"/>
  <c r="A172" i="15"/>
  <c r="B173" i="13"/>
  <c r="B174" i="15" l="1"/>
  <c r="A173" i="15"/>
  <c r="B174" i="13"/>
  <c r="B175" i="15" l="1"/>
  <c r="A174" i="15"/>
  <c r="B175" i="13"/>
  <c r="B176" i="15" l="1"/>
  <c r="A175" i="15"/>
  <c r="B176" i="13"/>
  <c r="B177" i="15" l="1"/>
  <c r="A176" i="15"/>
  <c r="B177" i="13"/>
  <c r="B178" i="15" l="1"/>
  <c r="A177" i="15"/>
  <c r="B178" i="13"/>
  <c r="B179" i="15" l="1"/>
  <c r="A178" i="15"/>
  <c r="B179" i="13"/>
  <c r="B180" i="15" l="1"/>
  <c r="A179" i="15"/>
  <c r="B180" i="13"/>
  <c r="B181" i="15" l="1"/>
  <c r="A180" i="15"/>
  <c r="B181" i="13"/>
  <c r="B182" i="15" l="1"/>
  <c r="A181" i="15"/>
  <c r="B182" i="13"/>
  <c r="B183" i="15" l="1"/>
  <c r="A182" i="15"/>
  <c r="B183" i="13"/>
  <c r="B184" i="15" l="1"/>
  <c r="A183" i="15"/>
  <c r="B184" i="13"/>
  <c r="B185" i="15" l="1"/>
  <c r="A184" i="15"/>
  <c r="B185" i="13"/>
  <c r="B186" i="15" l="1"/>
  <c r="A185" i="15"/>
  <c r="B186" i="13"/>
  <c r="B187" i="15" l="1"/>
  <c r="A186" i="15"/>
  <c r="B187" i="13"/>
  <c r="B188" i="15" l="1"/>
  <c r="A187" i="15"/>
  <c r="B188" i="13"/>
  <c r="B189" i="15" l="1"/>
  <c r="A188" i="15"/>
  <c r="B189" i="13"/>
  <c r="B190" i="15" l="1"/>
  <c r="A189" i="15"/>
  <c r="B190" i="13"/>
  <c r="B191" i="13" s="1"/>
  <c r="B191" i="15" l="1"/>
  <c r="A190" i="15"/>
  <c r="B192" i="13"/>
  <c r="B192" i="15" l="1"/>
  <c r="A191" i="15"/>
  <c r="B193" i="13"/>
  <c r="B193" i="15" l="1"/>
  <c r="A192" i="15"/>
  <c r="B194" i="13"/>
  <c r="B194" i="15" l="1"/>
  <c r="A193" i="15"/>
  <c r="B195" i="13"/>
  <c r="B195" i="15" l="1"/>
  <c r="A194" i="15"/>
  <c r="B196" i="13"/>
  <c r="B196" i="15" l="1"/>
  <c r="A195" i="15"/>
  <c r="B197" i="13"/>
  <c r="B197" i="15" l="1"/>
  <c r="A196" i="15"/>
  <c r="B198" i="13"/>
  <c r="B198" i="15" l="1"/>
  <c r="A197" i="15"/>
  <c r="B199" i="13"/>
  <c r="B199" i="15" l="1"/>
  <c r="A198" i="15"/>
  <c r="B200" i="13"/>
  <c r="B200" i="15" l="1"/>
  <c r="A199" i="15"/>
  <c r="B201" i="13"/>
  <c r="B201" i="15" l="1"/>
  <c r="A200" i="15"/>
  <c r="B202" i="13"/>
  <c r="B202" i="15" l="1"/>
  <c r="A201" i="15"/>
  <c r="B203" i="13"/>
  <c r="B203" i="15" l="1"/>
  <c r="A202" i="15"/>
  <c r="B204" i="13"/>
  <c r="B204" i="15" l="1"/>
  <c r="A203" i="15"/>
  <c r="B205" i="13"/>
  <c r="B205" i="15" l="1"/>
  <c r="A204" i="15"/>
  <c r="B206" i="13"/>
  <c r="B206" i="15" l="1"/>
  <c r="A205" i="15"/>
  <c r="B207" i="13"/>
  <c r="B207" i="15" l="1"/>
  <c r="A206" i="15"/>
  <c r="B208" i="13"/>
  <c r="B208" i="15" l="1"/>
  <c r="A207" i="15"/>
  <c r="B209" i="13"/>
  <c r="B209" i="15" l="1"/>
  <c r="A208" i="15"/>
  <c r="B210" i="13"/>
  <c r="B210" i="15" l="1"/>
  <c r="A209" i="15"/>
  <c r="B211" i="13"/>
  <c r="B211" i="15" l="1"/>
  <c r="A210" i="15"/>
  <c r="B212" i="13"/>
  <c r="B212" i="15" l="1"/>
  <c r="A211" i="15"/>
  <c r="B213" i="13"/>
  <c r="B213" i="15" l="1"/>
  <c r="A212" i="15"/>
  <c r="B214" i="13"/>
  <c r="B214" i="15" l="1"/>
  <c r="A213" i="15"/>
  <c r="B215" i="13"/>
  <c r="B215" i="15" l="1"/>
  <c r="A214" i="15"/>
  <c r="B216" i="13"/>
  <c r="B216" i="15" l="1"/>
  <c r="A215" i="15"/>
  <c r="B217" i="13"/>
  <c r="B217" i="15" l="1"/>
  <c r="A216" i="15"/>
  <c r="B218" i="13"/>
  <c r="B218" i="15" l="1"/>
  <c r="A217" i="15"/>
  <c r="B219" i="13"/>
  <c r="B219" i="15" l="1"/>
  <c r="A218" i="15"/>
  <c r="B220" i="13"/>
  <c r="B220" i="15" l="1"/>
  <c r="A219" i="15"/>
  <c r="B221" i="13"/>
  <c r="B221" i="15" l="1"/>
  <c r="A220" i="15"/>
  <c r="B222" i="13"/>
  <c r="B222" i="15" l="1"/>
  <c r="A221" i="15"/>
  <c r="B223" i="13"/>
  <c r="B223" i="15" l="1"/>
  <c r="A222" i="15"/>
  <c r="B224" i="13"/>
  <c r="B224" i="15" l="1"/>
  <c r="A223" i="15"/>
  <c r="B225" i="13"/>
  <c r="B225" i="15" l="1"/>
  <c r="A224" i="15"/>
  <c r="B226" i="13"/>
  <c r="B226" i="15" l="1"/>
  <c r="A225" i="15"/>
  <c r="B227" i="13"/>
  <c r="B227" i="15" l="1"/>
  <c r="A226" i="15"/>
  <c r="B228" i="13"/>
  <c r="B228" i="15" l="1"/>
  <c r="A227" i="15"/>
  <c r="B229" i="13"/>
  <c r="B229" i="15" l="1"/>
  <c r="A228" i="15"/>
  <c r="B230" i="13"/>
  <c r="B230" i="15" l="1"/>
  <c r="A229" i="15"/>
  <c r="B231" i="13"/>
  <c r="B231" i="15" l="1"/>
  <c r="A230" i="15"/>
  <c r="B232" i="13"/>
  <c r="B232" i="15" l="1"/>
  <c r="A231" i="15"/>
  <c r="B233" i="13"/>
  <c r="B233" i="15" l="1"/>
  <c r="A232" i="15"/>
  <c r="B234" i="13"/>
  <c r="B234" i="15" l="1"/>
  <c r="A233" i="15"/>
  <c r="B235" i="13"/>
  <c r="B235" i="15" l="1"/>
  <c r="A234" i="15"/>
  <c r="B236" i="13"/>
  <c r="B236" i="15" l="1"/>
  <c r="A235" i="15"/>
  <c r="B237" i="13"/>
  <c r="B237" i="15" l="1"/>
  <c r="A236" i="15"/>
  <c r="B238" i="13"/>
  <c r="B238" i="15" l="1"/>
  <c r="A237" i="15"/>
  <c r="B239" i="13"/>
  <c r="B239" i="15" l="1"/>
  <c r="A238" i="15"/>
  <c r="B240" i="13"/>
  <c r="B240" i="15" l="1"/>
  <c r="A239" i="15"/>
  <c r="B241" i="13"/>
  <c r="B241" i="15" l="1"/>
  <c r="A240" i="15"/>
  <c r="B242" i="13"/>
  <c r="B242" i="15" l="1"/>
  <c r="A241" i="15"/>
  <c r="B243" i="13"/>
  <c r="B243" i="15" l="1"/>
  <c r="A242" i="15"/>
  <c r="B244" i="13"/>
  <c r="B244" i="15" l="1"/>
  <c r="A243" i="15"/>
  <c r="B245" i="13"/>
  <c r="B245" i="15" l="1"/>
  <c r="A244" i="15"/>
  <c r="B246" i="13"/>
  <c r="B246" i="15" l="1"/>
  <c r="A245" i="15"/>
  <c r="B247" i="13"/>
  <c r="B247" i="15" l="1"/>
  <c r="A246" i="15"/>
  <c r="B248" i="13"/>
  <c r="B248" i="15" l="1"/>
  <c r="A247" i="15"/>
  <c r="B249" i="13"/>
  <c r="B249" i="15" l="1"/>
  <c r="A248" i="15"/>
  <c r="B250" i="13"/>
  <c r="B250" i="15" l="1"/>
  <c r="A249" i="15"/>
  <c r="B251" i="13"/>
  <c r="B251" i="15" l="1"/>
  <c r="A250" i="15"/>
  <c r="B252" i="13"/>
  <c r="B252" i="15" l="1"/>
  <c r="A251" i="15"/>
  <c r="B253" i="13"/>
  <c r="B253" i="15" l="1"/>
  <c r="A252" i="15"/>
  <c r="B254" i="13"/>
  <c r="B254" i="15" l="1"/>
  <c r="A253" i="15"/>
  <c r="B255" i="13"/>
  <c r="B255" i="15" l="1"/>
  <c r="A254" i="15"/>
  <c r="B256" i="13"/>
  <c r="B256" i="15" l="1"/>
  <c r="A255" i="15"/>
  <c r="B257" i="13"/>
  <c r="B257" i="15" l="1"/>
  <c r="A256" i="15"/>
  <c r="B258" i="13"/>
  <c r="B258" i="15" l="1"/>
  <c r="A257" i="15"/>
  <c r="B259" i="13"/>
  <c r="B259" i="15" l="1"/>
  <c r="A258" i="15"/>
  <c r="B260" i="13"/>
  <c r="B260" i="15" l="1"/>
  <c r="A259" i="15"/>
  <c r="B261" i="13"/>
  <c r="B261" i="15" l="1"/>
  <c r="A260" i="15"/>
  <c r="B262" i="13"/>
  <c r="B262" i="15" l="1"/>
  <c r="A261" i="15"/>
  <c r="B263" i="13"/>
  <c r="B263" i="15" l="1"/>
  <c r="A262" i="15"/>
  <c r="B264" i="13"/>
  <c r="B264" i="15" l="1"/>
  <c r="A263" i="15"/>
  <c r="B265" i="13"/>
  <c r="B265" i="15" l="1"/>
  <c r="A264" i="15"/>
  <c r="B266" i="13"/>
  <c r="B266" i="15" l="1"/>
  <c r="A265" i="15"/>
  <c r="B267" i="13"/>
  <c r="B267" i="15" l="1"/>
  <c r="A266" i="15"/>
  <c r="B268" i="13"/>
  <c r="B268" i="15" l="1"/>
  <c r="A267" i="15"/>
  <c r="B269" i="13"/>
  <c r="B269" i="15" l="1"/>
  <c r="A268" i="15"/>
  <c r="B270" i="13"/>
  <c r="B270" i="15" l="1"/>
  <c r="A269" i="15"/>
  <c r="B271" i="13"/>
  <c r="B271" i="15" l="1"/>
  <c r="A270" i="15"/>
  <c r="B272" i="13"/>
  <c r="B272" i="15" l="1"/>
  <c r="A271" i="15"/>
  <c r="B273" i="13"/>
  <c r="B273" i="15" l="1"/>
  <c r="A272" i="15"/>
  <c r="B274" i="13"/>
  <c r="B274" i="15" l="1"/>
  <c r="A273" i="15"/>
  <c r="B275" i="13"/>
  <c r="B275" i="15" l="1"/>
  <c r="A274" i="15"/>
  <c r="B276" i="13"/>
  <c r="B276" i="15" l="1"/>
  <c r="A275" i="15"/>
  <c r="B277" i="13"/>
  <c r="B277" i="15" l="1"/>
  <c r="A276" i="15"/>
  <c r="B278" i="13"/>
  <c r="B278" i="15" l="1"/>
  <c r="A277" i="15"/>
  <c r="B279" i="13"/>
  <c r="B279" i="15" l="1"/>
  <c r="A278" i="15"/>
  <c r="B280" i="13"/>
  <c r="B280" i="15" l="1"/>
  <c r="A279" i="15"/>
  <c r="B281" i="13"/>
  <c r="B281" i="15" l="1"/>
  <c r="A280" i="15"/>
  <c r="B282" i="13"/>
  <c r="B282" i="15" l="1"/>
  <c r="A281" i="15"/>
  <c r="B283" i="13"/>
  <c r="B283" i="15" l="1"/>
  <c r="A282" i="15"/>
  <c r="B284" i="13"/>
  <c r="B284" i="15" l="1"/>
  <c r="A283" i="15"/>
  <c r="B285" i="13"/>
  <c r="B285" i="15" l="1"/>
  <c r="A284" i="15"/>
  <c r="B286" i="13"/>
  <c r="B286" i="15" l="1"/>
  <c r="A285" i="15"/>
  <c r="B287" i="13"/>
  <c r="B287" i="15" l="1"/>
  <c r="A286" i="15"/>
  <c r="B288" i="13"/>
  <c r="B288" i="15" l="1"/>
  <c r="A287" i="15"/>
  <c r="B289" i="13"/>
  <c r="B289" i="15" l="1"/>
  <c r="A288" i="15"/>
  <c r="B290" i="15" l="1"/>
  <c r="A289" i="15"/>
  <c r="B291" i="15" l="1"/>
  <c r="A290" i="15"/>
  <c r="B292" i="15" l="1"/>
  <c r="A291" i="15"/>
  <c r="B293" i="15" l="1"/>
  <c r="A292" i="15"/>
  <c r="A293" i="15" l="1"/>
  <c r="G5" i="12" l="1"/>
  <c r="G6" i="12"/>
  <c r="G7" i="12"/>
  <c r="G8" i="12"/>
  <c r="D9" i="12"/>
  <c r="AC5" i="15"/>
  <c r="C2" i="15"/>
  <c r="D2" i="15"/>
  <c r="E2" i="15"/>
  <c r="F2" i="15"/>
  <c r="G2" i="15"/>
  <c r="H2" i="15"/>
  <c r="I2" i="15"/>
  <c r="J2" i="15"/>
  <c r="K2" i="15"/>
  <c r="L2" i="15"/>
  <c r="M2" i="15"/>
  <c r="N2" i="15"/>
  <c r="O2" i="15"/>
  <c r="P2" i="15"/>
  <c r="Q2" i="15"/>
  <c r="R2" i="15"/>
  <c r="S2" i="15"/>
  <c r="T2" i="15"/>
  <c r="U2" i="15"/>
  <c r="V2" i="15"/>
  <c r="W2" i="15"/>
  <c r="X2" i="15"/>
  <c r="Y2" i="15"/>
  <c r="Z2" i="15"/>
  <c r="AA2" i="15"/>
  <c r="AB2" i="15"/>
  <c r="AC2" i="15"/>
  <c r="AD2" i="15"/>
  <c r="AE2" i="15"/>
  <c r="AF2" i="15"/>
  <c r="AG2" i="15"/>
  <c r="AH2" i="15"/>
  <c r="AI2" i="15"/>
  <c r="AJ2" i="15"/>
  <c r="T5" i="15" s="1"/>
  <c r="B2" i="15"/>
  <c r="C2" i="13"/>
  <c r="D2" i="13"/>
  <c r="E2" i="13"/>
  <c r="F2" i="13"/>
  <c r="G2" i="13"/>
  <c r="H2" i="13"/>
  <c r="I2" i="13"/>
  <c r="J2" i="13"/>
  <c r="K2" i="13"/>
  <c r="L2" i="13"/>
  <c r="M2" i="13"/>
  <c r="N2" i="13"/>
  <c r="O2" i="13"/>
  <c r="P2" i="13"/>
  <c r="Q2" i="13"/>
  <c r="R2" i="13"/>
  <c r="S2" i="13"/>
  <c r="T2" i="13"/>
  <c r="U2" i="13"/>
  <c r="V2" i="13"/>
  <c r="W2" i="13"/>
  <c r="X2" i="13"/>
  <c r="Y2" i="13"/>
  <c r="Z2" i="13"/>
  <c r="AA2" i="13"/>
  <c r="AB2" i="13"/>
  <c r="AC2" i="13"/>
  <c r="AD2" i="13"/>
  <c r="AE2" i="13"/>
  <c r="AF2" i="13"/>
  <c r="AG2" i="13"/>
  <c r="AH2" i="13"/>
  <c r="AI2" i="13"/>
  <c r="AJ2" i="13"/>
  <c r="B2" i="13"/>
  <c r="C2" i="38"/>
  <c r="D2" i="38"/>
  <c r="E2" i="38"/>
  <c r="F2" i="38"/>
  <c r="G2" i="38"/>
  <c r="H2" i="38"/>
  <c r="I2" i="38"/>
  <c r="J2" i="38"/>
  <c r="K2" i="38"/>
  <c r="L2" i="38"/>
  <c r="M2" i="38"/>
  <c r="N2" i="38"/>
  <c r="O2" i="38"/>
  <c r="P2" i="38"/>
  <c r="Q2" i="38"/>
  <c r="R2" i="38"/>
  <c r="S2" i="38"/>
  <c r="T2" i="38"/>
  <c r="U2" i="38"/>
  <c r="V2" i="38"/>
  <c r="W2" i="38"/>
  <c r="X2" i="38"/>
  <c r="Y2" i="38"/>
  <c r="Z2" i="38"/>
  <c r="AA2" i="38"/>
  <c r="AB2" i="38"/>
  <c r="AC2" i="38"/>
  <c r="AD2" i="38"/>
  <c r="AE2" i="38"/>
  <c r="AF2" i="38"/>
  <c r="AG2" i="38"/>
  <c r="AH2" i="38"/>
  <c r="AI2" i="38"/>
  <c r="AJ2" i="38"/>
  <c r="H5" i="38" s="1"/>
  <c r="B2" i="38"/>
  <c r="C6" i="35"/>
  <c r="D6" i="35"/>
  <c r="E6" i="35"/>
  <c r="F6" i="35"/>
  <c r="G6" i="35"/>
  <c r="H6" i="35"/>
  <c r="I6" i="35"/>
  <c r="J6" i="35"/>
  <c r="K6" i="35"/>
  <c r="L6" i="35"/>
  <c r="M6" i="35"/>
  <c r="N6" i="35"/>
  <c r="O6" i="35"/>
  <c r="P6" i="35"/>
  <c r="Q6" i="35"/>
  <c r="R6" i="35"/>
  <c r="S6" i="35"/>
  <c r="T6" i="35"/>
  <c r="U6" i="35"/>
  <c r="V6" i="35"/>
  <c r="W6" i="35"/>
  <c r="X6" i="35"/>
  <c r="Y6" i="35"/>
  <c r="Z6" i="35"/>
  <c r="AA6" i="35"/>
  <c r="AB6" i="35"/>
  <c r="AC6" i="35"/>
  <c r="AD6" i="35"/>
  <c r="AE6" i="35"/>
  <c r="AF6" i="35"/>
  <c r="AG6" i="35"/>
  <c r="AH6" i="35"/>
  <c r="AI6" i="35"/>
  <c r="AJ6" i="35"/>
  <c r="C7" i="35"/>
  <c r="D7" i="35"/>
  <c r="E7" i="35"/>
  <c r="F7" i="35"/>
  <c r="G7" i="35"/>
  <c r="H7" i="35"/>
  <c r="I7" i="35"/>
  <c r="J7" i="35"/>
  <c r="K7" i="35"/>
  <c r="L7" i="35"/>
  <c r="M7" i="35"/>
  <c r="N7" i="35"/>
  <c r="O7" i="35"/>
  <c r="P7" i="35"/>
  <c r="Q7" i="35"/>
  <c r="R7" i="35"/>
  <c r="S7" i="35"/>
  <c r="T7" i="35"/>
  <c r="U7" i="35"/>
  <c r="V7" i="35"/>
  <c r="W7" i="35"/>
  <c r="X7" i="35"/>
  <c r="Y7" i="35"/>
  <c r="Z7" i="35"/>
  <c r="AA7" i="35"/>
  <c r="AB7" i="35"/>
  <c r="AC7" i="35"/>
  <c r="AD7" i="35"/>
  <c r="AE7" i="35"/>
  <c r="AF7" i="35"/>
  <c r="AG7" i="35"/>
  <c r="AH7" i="35"/>
  <c r="AI7" i="35"/>
  <c r="AJ7" i="35"/>
  <c r="C8" i="35"/>
  <c r="D8" i="35"/>
  <c r="E8" i="35"/>
  <c r="F8" i="35"/>
  <c r="G8" i="35"/>
  <c r="H8" i="35"/>
  <c r="I8" i="35"/>
  <c r="J8" i="35"/>
  <c r="K8" i="35"/>
  <c r="L8" i="35"/>
  <c r="M8" i="35"/>
  <c r="N8" i="35"/>
  <c r="O8" i="35"/>
  <c r="P8" i="35"/>
  <c r="Q8" i="35"/>
  <c r="R8" i="35"/>
  <c r="S8" i="35"/>
  <c r="T8" i="35"/>
  <c r="U8" i="35"/>
  <c r="V8" i="35"/>
  <c r="W8" i="35"/>
  <c r="X8" i="35"/>
  <c r="Y8" i="35"/>
  <c r="Z8" i="35"/>
  <c r="AA8" i="35"/>
  <c r="AB8" i="35"/>
  <c r="AC8" i="35"/>
  <c r="AD8" i="35"/>
  <c r="AE8" i="35"/>
  <c r="AF8" i="35"/>
  <c r="AG8" i="35"/>
  <c r="AH8" i="35"/>
  <c r="AI8" i="35"/>
  <c r="AJ8" i="35"/>
  <c r="C9" i="35"/>
  <c r="D9" i="35"/>
  <c r="E9" i="35"/>
  <c r="F9" i="35"/>
  <c r="G9" i="35"/>
  <c r="H9" i="35"/>
  <c r="I9" i="35"/>
  <c r="J9" i="35"/>
  <c r="K9" i="35"/>
  <c r="L9" i="35"/>
  <c r="M9" i="35"/>
  <c r="N9" i="35"/>
  <c r="O9" i="35"/>
  <c r="P9" i="35"/>
  <c r="Q9" i="35"/>
  <c r="R9" i="35"/>
  <c r="S9" i="35"/>
  <c r="T9" i="35"/>
  <c r="U9" i="35"/>
  <c r="V9" i="35"/>
  <c r="W9" i="35"/>
  <c r="X9" i="35"/>
  <c r="Y9" i="35"/>
  <c r="Z9" i="35"/>
  <c r="AA9" i="35"/>
  <c r="AB9" i="35"/>
  <c r="AC9" i="35"/>
  <c r="AD9" i="35"/>
  <c r="AE9" i="35"/>
  <c r="AF9" i="35"/>
  <c r="AG9" i="35"/>
  <c r="AH9" i="35"/>
  <c r="AI9" i="35"/>
  <c r="AJ9" i="35"/>
  <c r="C10" i="35"/>
  <c r="D10" i="35"/>
  <c r="E10" i="35"/>
  <c r="F10" i="35"/>
  <c r="G10" i="35"/>
  <c r="H10" i="35"/>
  <c r="I10" i="35"/>
  <c r="J10" i="35"/>
  <c r="K10" i="35"/>
  <c r="L10" i="35"/>
  <c r="M10" i="35"/>
  <c r="N10" i="35"/>
  <c r="O10" i="35"/>
  <c r="P10" i="35"/>
  <c r="Q10" i="35"/>
  <c r="R10" i="35"/>
  <c r="S10" i="35"/>
  <c r="T10" i="35"/>
  <c r="U10" i="35"/>
  <c r="V10" i="35"/>
  <c r="W10" i="35"/>
  <c r="X10" i="35"/>
  <c r="Y10" i="35"/>
  <c r="Z10" i="35"/>
  <c r="AA10" i="35"/>
  <c r="AB10" i="35"/>
  <c r="AC10" i="35"/>
  <c r="AD10" i="35"/>
  <c r="AE10" i="35"/>
  <c r="AF10" i="35"/>
  <c r="AG10" i="35"/>
  <c r="AH10" i="35"/>
  <c r="AI10" i="35"/>
  <c r="AJ10" i="35"/>
  <c r="C11" i="35"/>
  <c r="D11" i="35"/>
  <c r="E11" i="35"/>
  <c r="F11" i="35"/>
  <c r="G11" i="35"/>
  <c r="H11" i="35"/>
  <c r="I11" i="35"/>
  <c r="J11" i="35"/>
  <c r="K11" i="35"/>
  <c r="L11" i="35"/>
  <c r="M11" i="35"/>
  <c r="N11" i="35"/>
  <c r="O11" i="35"/>
  <c r="P11" i="35"/>
  <c r="Q11" i="35"/>
  <c r="R11" i="35"/>
  <c r="S11" i="35"/>
  <c r="T11" i="35"/>
  <c r="U11" i="35"/>
  <c r="V11" i="35"/>
  <c r="W11" i="35"/>
  <c r="X11" i="35"/>
  <c r="Y11" i="35"/>
  <c r="Z11" i="35"/>
  <c r="AA11" i="35"/>
  <c r="AB11" i="35"/>
  <c r="AC11" i="35"/>
  <c r="AD11" i="35"/>
  <c r="AE11" i="35"/>
  <c r="AF11" i="35"/>
  <c r="AG11" i="35"/>
  <c r="AH11" i="35"/>
  <c r="AI11" i="35"/>
  <c r="AJ11" i="35"/>
  <c r="C12" i="35"/>
  <c r="D12" i="35"/>
  <c r="E12" i="35"/>
  <c r="F12" i="35"/>
  <c r="G12" i="35"/>
  <c r="H12" i="35"/>
  <c r="I12" i="35"/>
  <c r="J12" i="35"/>
  <c r="K12" i="35"/>
  <c r="L12" i="35"/>
  <c r="M12" i="35"/>
  <c r="N12" i="35"/>
  <c r="O12" i="35"/>
  <c r="P12" i="35"/>
  <c r="Q12" i="35"/>
  <c r="R12" i="35"/>
  <c r="S12" i="35"/>
  <c r="T12" i="35"/>
  <c r="U12" i="35"/>
  <c r="V12" i="35"/>
  <c r="W12" i="35"/>
  <c r="X12" i="35"/>
  <c r="Y12" i="35"/>
  <c r="Z12" i="35"/>
  <c r="AA12" i="35"/>
  <c r="AB12" i="35"/>
  <c r="AC12" i="35"/>
  <c r="AD12" i="35"/>
  <c r="AE12" i="35"/>
  <c r="AF12" i="35"/>
  <c r="AG12" i="35"/>
  <c r="AH12" i="35"/>
  <c r="AI12" i="35"/>
  <c r="AJ12" i="35"/>
  <c r="C13" i="35"/>
  <c r="D13" i="35"/>
  <c r="E13" i="35"/>
  <c r="F13" i="35"/>
  <c r="G13" i="35"/>
  <c r="H13" i="35"/>
  <c r="I13" i="35"/>
  <c r="J13" i="35"/>
  <c r="K13" i="35"/>
  <c r="L13" i="35"/>
  <c r="M13" i="35"/>
  <c r="N13" i="35"/>
  <c r="O13" i="35"/>
  <c r="P13" i="35"/>
  <c r="Q13" i="35"/>
  <c r="R13" i="35"/>
  <c r="S13" i="35"/>
  <c r="T13" i="35"/>
  <c r="U13" i="35"/>
  <c r="V13" i="35"/>
  <c r="W13" i="35"/>
  <c r="X13" i="35"/>
  <c r="Y13" i="35"/>
  <c r="Z13" i="35"/>
  <c r="AA13" i="35"/>
  <c r="AB13" i="35"/>
  <c r="AC13" i="35"/>
  <c r="AD13" i="35"/>
  <c r="AE13" i="35"/>
  <c r="AF13" i="35"/>
  <c r="AG13" i="35"/>
  <c r="AH13" i="35"/>
  <c r="AI13" i="35"/>
  <c r="AJ13" i="35"/>
  <c r="C14" i="35"/>
  <c r="D14" i="35"/>
  <c r="E14" i="35"/>
  <c r="F14" i="35"/>
  <c r="G14" i="35"/>
  <c r="H14" i="35"/>
  <c r="I14" i="35"/>
  <c r="J14" i="35"/>
  <c r="K14" i="35"/>
  <c r="L14" i="35"/>
  <c r="M14" i="35"/>
  <c r="N14" i="35"/>
  <c r="O14" i="35"/>
  <c r="P14" i="35"/>
  <c r="Q14" i="35"/>
  <c r="R14" i="35"/>
  <c r="S14" i="35"/>
  <c r="T14" i="35"/>
  <c r="U14" i="35"/>
  <c r="V14" i="35"/>
  <c r="W14" i="35"/>
  <c r="X14" i="35"/>
  <c r="Y14" i="35"/>
  <c r="Z14" i="35"/>
  <c r="AA14" i="35"/>
  <c r="AB14" i="35"/>
  <c r="AC14" i="35"/>
  <c r="AD14" i="35"/>
  <c r="AE14" i="35"/>
  <c r="AF14" i="35"/>
  <c r="AH14" i="35"/>
  <c r="AI14" i="35"/>
  <c r="AJ14" i="35"/>
  <c r="C15" i="35"/>
  <c r="D15" i="35"/>
  <c r="E15" i="35"/>
  <c r="F15" i="35"/>
  <c r="G15" i="35"/>
  <c r="H15" i="35"/>
  <c r="I15" i="35"/>
  <c r="J15" i="35"/>
  <c r="K15" i="35"/>
  <c r="L15" i="35"/>
  <c r="M15" i="35"/>
  <c r="N15" i="35"/>
  <c r="O15" i="35"/>
  <c r="P15" i="35"/>
  <c r="Q15" i="35"/>
  <c r="R15" i="35"/>
  <c r="S15" i="35"/>
  <c r="T15" i="35"/>
  <c r="U15" i="35"/>
  <c r="V15" i="35"/>
  <c r="W15" i="35"/>
  <c r="X15" i="35"/>
  <c r="Y15" i="35"/>
  <c r="Z15" i="35"/>
  <c r="AA15" i="35"/>
  <c r="AB15" i="35"/>
  <c r="AC15" i="35"/>
  <c r="AD15" i="35"/>
  <c r="AE15" i="35"/>
  <c r="AF15" i="35"/>
  <c r="AG15" i="35"/>
  <c r="AH15" i="35"/>
  <c r="AI15" i="35"/>
  <c r="AJ15" i="35"/>
  <c r="C16" i="35"/>
  <c r="D16" i="35"/>
  <c r="E16" i="35"/>
  <c r="F16" i="35"/>
  <c r="G16" i="35"/>
  <c r="H16" i="35"/>
  <c r="I16" i="35"/>
  <c r="J16" i="35"/>
  <c r="K16" i="35"/>
  <c r="L16" i="35"/>
  <c r="M16" i="35"/>
  <c r="N16" i="35"/>
  <c r="O16" i="35"/>
  <c r="P16" i="35"/>
  <c r="Q16" i="35"/>
  <c r="R16" i="35"/>
  <c r="S16" i="35"/>
  <c r="T16" i="35"/>
  <c r="U16" i="35"/>
  <c r="V16" i="35"/>
  <c r="W16" i="35"/>
  <c r="X16" i="35"/>
  <c r="Y16" i="35"/>
  <c r="Z16" i="35"/>
  <c r="AA16" i="35"/>
  <c r="AB16" i="35"/>
  <c r="AC16" i="35"/>
  <c r="AD16" i="35"/>
  <c r="AE16" i="35"/>
  <c r="AF16" i="35"/>
  <c r="AG16" i="35"/>
  <c r="AH16" i="35"/>
  <c r="AI16" i="35"/>
  <c r="AJ16" i="35"/>
  <c r="C17" i="35"/>
  <c r="D17" i="35"/>
  <c r="E17" i="35"/>
  <c r="F17" i="35"/>
  <c r="G17" i="35"/>
  <c r="H17" i="35"/>
  <c r="I17" i="35"/>
  <c r="J17" i="35"/>
  <c r="K17" i="35"/>
  <c r="L17" i="35"/>
  <c r="M17" i="35"/>
  <c r="N17" i="35"/>
  <c r="O17" i="35"/>
  <c r="P17" i="35"/>
  <c r="Q17" i="35"/>
  <c r="R17" i="35"/>
  <c r="S17" i="35"/>
  <c r="T17" i="35"/>
  <c r="U17" i="35"/>
  <c r="V17" i="35"/>
  <c r="W17" i="35"/>
  <c r="X17" i="35"/>
  <c r="Y17" i="35"/>
  <c r="Z17" i="35"/>
  <c r="AA17" i="35"/>
  <c r="AB17" i="35"/>
  <c r="AC17" i="35"/>
  <c r="AD17" i="35"/>
  <c r="AE17" i="35"/>
  <c r="AF17" i="35"/>
  <c r="AG17" i="35"/>
  <c r="AH17" i="35"/>
  <c r="AI17" i="35"/>
  <c r="AJ17" i="35"/>
  <c r="C18" i="35"/>
  <c r="D18" i="35"/>
  <c r="E18" i="35"/>
  <c r="F18" i="35"/>
  <c r="G18" i="35"/>
  <c r="H18" i="35"/>
  <c r="I18" i="35"/>
  <c r="J18" i="35"/>
  <c r="K18" i="35"/>
  <c r="L18" i="35"/>
  <c r="M18" i="35"/>
  <c r="N18" i="35"/>
  <c r="O18" i="35"/>
  <c r="P18" i="35"/>
  <c r="Q18" i="35"/>
  <c r="R18" i="35"/>
  <c r="S18" i="35"/>
  <c r="T18" i="35"/>
  <c r="U18" i="35"/>
  <c r="V18" i="35"/>
  <c r="W18" i="35"/>
  <c r="X18" i="35"/>
  <c r="Y18" i="35"/>
  <c r="Z18" i="35"/>
  <c r="AA18" i="35"/>
  <c r="AB18" i="35"/>
  <c r="AC18" i="35"/>
  <c r="AD18" i="35"/>
  <c r="AE18" i="35"/>
  <c r="AF18" i="35"/>
  <c r="AG18" i="35"/>
  <c r="AH18" i="35"/>
  <c r="AI18" i="35"/>
  <c r="AJ18" i="35"/>
  <c r="C19" i="35"/>
  <c r="D19" i="35"/>
  <c r="E19" i="35"/>
  <c r="F19" i="35"/>
  <c r="G19" i="35"/>
  <c r="H19" i="35"/>
  <c r="I19" i="35"/>
  <c r="J19" i="35"/>
  <c r="K19" i="35"/>
  <c r="L19" i="35"/>
  <c r="M19" i="35"/>
  <c r="N19" i="35"/>
  <c r="O19" i="35"/>
  <c r="P19" i="35"/>
  <c r="Q19" i="35"/>
  <c r="R19" i="35"/>
  <c r="S19" i="35"/>
  <c r="T19" i="35"/>
  <c r="U19" i="35"/>
  <c r="V19" i="35"/>
  <c r="W19" i="35"/>
  <c r="X19" i="35"/>
  <c r="Y19" i="35"/>
  <c r="Z19" i="35"/>
  <c r="AA19" i="35"/>
  <c r="AB19" i="35"/>
  <c r="AC19" i="35"/>
  <c r="AD19" i="35"/>
  <c r="AE19" i="35"/>
  <c r="AF19" i="35"/>
  <c r="AG19" i="35"/>
  <c r="AH19" i="35"/>
  <c r="AI19" i="35"/>
  <c r="AJ19" i="35"/>
  <c r="C20" i="35"/>
  <c r="D20" i="35"/>
  <c r="E20" i="35"/>
  <c r="F20" i="35"/>
  <c r="G20" i="35"/>
  <c r="H20" i="35"/>
  <c r="I20" i="35"/>
  <c r="J20" i="35"/>
  <c r="K20" i="35"/>
  <c r="L20" i="35"/>
  <c r="M20" i="35"/>
  <c r="N20" i="35"/>
  <c r="O20" i="35"/>
  <c r="P20" i="35"/>
  <c r="Q20" i="35"/>
  <c r="R20" i="35"/>
  <c r="S20" i="35"/>
  <c r="T20" i="35"/>
  <c r="U20" i="35"/>
  <c r="V20" i="35"/>
  <c r="W20" i="35"/>
  <c r="X20" i="35"/>
  <c r="Y20" i="35"/>
  <c r="Z20" i="35"/>
  <c r="AA20" i="35"/>
  <c r="AB20" i="35"/>
  <c r="AC20" i="35"/>
  <c r="AD20" i="35"/>
  <c r="AE20" i="35"/>
  <c r="AF20" i="35"/>
  <c r="AG20" i="35"/>
  <c r="AH20" i="35"/>
  <c r="AI20" i="35"/>
  <c r="AJ20" i="35"/>
  <c r="C21" i="35"/>
  <c r="D21" i="35"/>
  <c r="E21" i="35"/>
  <c r="F21" i="35"/>
  <c r="G21" i="35"/>
  <c r="H21" i="35"/>
  <c r="I21" i="35"/>
  <c r="J21" i="35"/>
  <c r="K21" i="35"/>
  <c r="L21" i="35"/>
  <c r="M21" i="35"/>
  <c r="N21" i="35"/>
  <c r="O21" i="35"/>
  <c r="P21" i="35"/>
  <c r="Q21" i="35"/>
  <c r="R21" i="35"/>
  <c r="S21" i="35"/>
  <c r="T21" i="35"/>
  <c r="U21" i="35"/>
  <c r="V21" i="35"/>
  <c r="W21" i="35"/>
  <c r="X21" i="35"/>
  <c r="Y21" i="35"/>
  <c r="Z21" i="35"/>
  <c r="AA21" i="35"/>
  <c r="AB21" i="35"/>
  <c r="AC21" i="35"/>
  <c r="AD21" i="35"/>
  <c r="AE21" i="35"/>
  <c r="AF21" i="35"/>
  <c r="AG21" i="35"/>
  <c r="AH21" i="35"/>
  <c r="AI21" i="35"/>
  <c r="AJ21" i="35"/>
  <c r="C22" i="35"/>
  <c r="D22" i="35"/>
  <c r="E22" i="35"/>
  <c r="F22" i="35"/>
  <c r="G22" i="35"/>
  <c r="H22" i="35"/>
  <c r="I22" i="35"/>
  <c r="J22" i="35"/>
  <c r="K22" i="35"/>
  <c r="L22" i="35"/>
  <c r="M22" i="35"/>
  <c r="N22" i="35"/>
  <c r="O22" i="35"/>
  <c r="P22" i="35"/>
  <c r="Q22" i="35"/>
  <c r="R22" i="35"/>
  <c r="S22" i="35"/>
  <c r="T22" i="35"/>
  <c r="U22" i="35"/>
  <c r="V22" i="35"/>
  <c r="W22" i="35"/>
  <c r="X22" i="35"/>
  <c r="Y22" i="35"/>
  <c r="Z22" i="35"/>
  <c r="AA22" i="35"/>
  <c r="AB22" i="35"/>
  <c r="AC22" i="35"/>
  <c r="AD22" i="35"/>
  <c r="AE22" i="35"/>
  <c r="AF22" i="35"/>
  <c r="AG22" i="35"/>
  <c r="AH22" i="35"/>
  <c r="AI22" i="35"/>
  <c r="AJ22" i="35"/>
  <c r="C23" i="35"/>
  <c r="D23" i="35"/>
  <c r="E23" i="35"/>
  <c r="F23" i="35"/>
  <c r="G23" i="35"/>
  <c r="H23" i="35"/>
  <c r="I23" i="35"/>
  <c r="J23" i="35"/>
  <c r="K23" i="35"/>
  <c r="L23" i="35"/>
  <c r="M23" i="35"/>
  <c r="N23" i="35"/>
  <c r="O23" i="35"/>
  <c r="P23" i="35"/>
  <c r="Q23" i="35"/>
  <c r="R23" i="35"/>
  <c r="S23" i="35"/>
  <c r="T23" i="35"/>
  <c r="U23" i="35"/>
  <c r="V23" i="35"/>
  <c r="W23" i="35"/>
  <c r="X23" i="35"/>
  <c r="Y23" i="35"/>
  <c r="Z23" i="35"/>
  <c r="AA23" i="35"/>
  <c r="AB23" i="35"/>
  <c r="AC23" i="35"/>
  <c r="AD23" i="35"/>
  <c r="AE23" i="35"/>
  <c r="AF23" i="35"/>
  <c r="AG23" i="35"/>
  <c r="AH23" i="35"/>
  <c r="AI23" i="35"/>
  <c r="AJ23" i="35"/>
  <c r="C24" i="35"/>
  <c r="D24" i="35"/>
  <c r="E24" i="35"/>
  <c r="F24" i="35"/>
  <c r="G24" i="35"/>
  <c r="H24" i="35"/>
  <c r="I24" i="35"/>
  <c r="J24" i="35"/>
  <c r="K24" i="35"/>
  <c r="L24" i="35"/>
  <c r="M24" i="35"/>
  <c r="N24" i="35"/>
  <c r="O24" i="35"/>
  <c r="P24" i="35"/>
  <c r="Q24" i="35"/>
  <c r="R24" i="35"/>
  <c r="S24" i="35"/>
  <c r="T24" i="35"/>
  <c r="U24" i="35"/>
  <c r="V24" i="35"/>
  <c r="W24" i="35"/>
  <c r="X24" i="35"/>
  <c r="Y24" i="35"/>
  <c r="Z24" i="35"/>
  <c r="AA24" i="35"/>
  <c r="AB24" i="35"/>
  <c r="AC24" i="35"/>
  <c r="AD24" i="35"/>
  <c r="AE24" i="35"/>
  <c r="AF24" i="35"/>
  <c r="AG24" i="35"/>
  <c r="AH24" i="35"/>
  <c r="AI24" i="35"/>
  <c r="AJ24" i="35"/>
  <c r="C25" i="35"/>
  <c r="D25" i="35"/>
  <c r="E25" i="35"/>
  <c r="F25" i="35"/>
  <c r="G25" i="35"/>
  <c r="H25" i="35"/>
  <c r="I25" i="35"/>
  <c r="J25" i="35"/>
  <c r="K25" i="35"/>
  <c r="L25" i="35"/>
  <c r="M25" i="35"/>
  <c r="N25" i="35"/>
  <c r="O25" i="35"/>
  <c r="P25" i="35"/>
  <c r="Q25" i="35"/>
  <c r="R25" i="35"/>
  <c r="S25" i="35"/>
  <c r="T25" i="35"/>
  <c r="U25" i="35"/>
  <c r="V25" i="35"/>
  <c r="W25" i="35"/>
  <c r="X25" i="35"/>
  <c r="Y25" i="35"/>
  <c r="Z25" i="35"/>
  <c r="AA25" i="35"/>
  <c r="AB25" i="35"/>
  <c r="AC25" i="35"/>
  <c r="AD25" i="35"/>
  <c r="AE25" i="35"/>
  <c r="AF25" i="35"/>
  <c r="AG25" i="35"/>
  <c r="AH25" i="35"/>
  <c r="AI25" i="35"/>
  <c r="AJ25" i="35"/>
  <c r="C26" i="35"/>
  <c r="D26" i="35"/>
  <c r="E26" i="35"/>
  <c r="F26" i="35"/>
  <c r="G26" i="35"/>
  <c r="H26" i="35"/>
  <c r="I26" i="35"/>
  <c r="J26" i="35"/>
  <c r="K26" i="35"/>
  <c r="L26" i="35"/>
  <c r="M26" i="35"/>
  <c r="N26" i="35"/>
  <c r="O26" i="35"/>
  <c r="P26" i="35"/>
  <c r="Q26" i="35"/>
  <c r="R26" i="35"/>
  <c r="S26" i="35"/>
  <c r="T26" i="35"/>
  <c r="U26" i="35"/>
  <c r="V26" i="35"/>
  <c r="W26" i="35"/>
  <c r="X26" i="35"/>
  <c r="Y26" i="35"/>
  <c r="Z26" i="35"/>
  <c r="AA26" i="35"/>
  <c r="AB26" i="35"/>
  <c r="AC26" i="35"/>
  <c r="AD26" i="35"/>
  <c r="AE26" i="35"/>
  <c r="AF26" i="35"/>
  <c r="AG26" i="35"/>
  <c r="AH26" i="35"/>
  <c r="AI26" i="35"/>
  <c r="AJ26" i="35"/>
  <c r="C27" i="35"/>
  <c r="D27" i="35"/>
  <c r="E27" i="35"/>
  <c r="F27" i="35"/>
  <c r="G27" i="35"/>
  <c r="H27" i="35"/>
  <c r="I27" i="35"/>
  <c r="J27" i="35"/>
  <c r="K27" i="35"/>
  <c r="L27" i="35"/>
  <c r="M27" i="35"/>
  <c r="N27" i="35"/>
  <c r="O27" i="35"/>
  <c r="P27" i="35"/>
  <c r="Q27" i="35"/>
  <c r="R27" i="35"/>
  <c r="S27" i="35"/>
  <c r="T27" i="35"/>
  <c r="U27" i="35"/>
  <c r="V27" i="35"/>
  <c r="W27" i="35"/>
  <c r="X27" i="35"/>
  <c r="Y27" i="35"/>
  <c r="Z27" i="35"/>
  <c r="AA27" i="35"/>
  <c r="AB27" i="35"/>
  <c r="AC27" i="35"/>
  <c r="AD27" i="35"/>
  <c r="AE27" i="35"/>
  <c r="AF27" i="35"/>
  <c r="AG27" i="35"/>
  <c r="AH27" i="35"/>
  <c r="AI27" i="35"/>
  <c r="AJ27" i="35"/>
  <c r="C28" i="35"/>
  <c r="D28" i="35"/>
  <c r="E28" i="35"/>
  <c r="F28" i="35"/>
  <c r="G28" i="35"/>
  <c r="H28" i="35"/>
  <c r="I28" i="35"/>
  <c r="J28" i="35"/>
  <c r="K28" i="35"/>
  <c r="L28" i="35"/>
  <c r="M28" i="35"/>
  <c r="N28" i="35"/>
  <c r="O28" i="35"/>
  <c r="P28" i="35"/>
  <c r="Q28" i="35"/>
  <c r="R28" i="35"/>
  <c r="S28" i="35"/>
  <c r="T28" i="35"/>
  <c r="U28" i="35"/>
  <c r="V28" i="35"/>
  <c r="W28" i="35"/>
  <c r="X28" i="35"/>
  <c r="Y28" i="35"/>
  <c r="Z28" i="35"/>
  <c r="AA28" i="35"/>
  <c r="AB28" i="35"/>
  <c r="AC28" i="35"/>
  <c r="AD28" i="35"/>
  <c r="AE28" i="35"/>
  <c r="AF28" i="35"/>
  <c r="AG28" i="35"/>
  <c r="AH28" i="35"/>
  <c r="AI28" i="35"/>
  <c r="AJ28" i="35"/>
  <c r="C29" i="35"/>
  <c r="D29" i="35"/>
  <c r="E29" i="35"/>
  <c r="F29" i="35"/>
  <c r="G29" i="35"/>
  <c r="H29" i="35"/>
  <c r="I29" i="35"/>
  <c r="J29" i="35"/>
  <c r="K29" i="35"/>
  <c r="L29" i="35"/>
  <c r="M29" i="35"/>
  <c r="N29" i="35"/>
  <c r="O29" i="35"/>
  <c r="P29" i="35"/>
  <c r="Q29" i="35"/>
  <c r="R29" i="35"/>
  <c r="S29" i="35"/>
  <c r="T29" i="35"/>
  <c r="U29" i="35"/>
  <c r="V29" i="35"/>
  <c r="W29" i="35"/>
  <c r="X29" i="35"/>
  <c r="Y29" i="35"/>
  <c r="Z29" i="35"/>
  <c r="AA29" i="35"/>
  <c r="AB29" i="35"/>
  <c r="AC29" i="35"/>
  <c r="AD29" i="35"/>
  <c r="AE29" i="35"/>
  <c r="AF29" i="35"/>
  <c r="AG29" i="35"/>
  <c r="AH29" i="35"/>
  <c r="AI29" i="35"/>
  <c r="AJ29" i="35"/>
  <c r="C30" i="35"/>
  <c r="D30" i="35"/>
  <c r="E30" i="35"/>
  <c r="F30" i="35"/>
  <c r="G30" i="35"/>
  <c r="H30" i="35"/>
  <c r="I30" i="35"/>
  <c r="J30" i="35"/>
  <c r="K30" i="35"/>
  <c r="L30" i="35"/>
  <c r="M30" i="35"/>
  <c r="N30" i="35"/>
  <c r="O30" i="35"/>
  <c r="P30" i="35"/>
  <c r="Q30" i="35"/>
  <c r="R30" i="35"/>
  <c r="S30" i="35"/>
  <c r="T30" i="35"/>
  <c r="U30" i="35"/>
  <c r="V30" i="35"/>
  <c r="W30" i="35"/>
  <c r="X30" i="35"/>
  <c r="Y30" i="35"/>
  <c r="Z30" i="35"/>
  <c r="AA30" i="35"/>
  <c r="AB30" i="35"/>
  <c r="AC30" i="35"/>
  <c r="AD30" i="35"/>
  <c r="AE30" i="35"/>
  <c r="AF30" i="35"/>
  <c r="AG30" i="35"/>
  <c r="AH30" i="35"/>
  <c r="AI30" i="35"/>
  <c r="AJ30" i="35"/>
  <c r="C31" i="35"/>
  <c r="D31" i="35"/>
  <c r="E31" i="35"/>
  <c r="F31" i="35"/>
  <c r="G31" i="35"/>
  <c r="H31" i="35"/>
  <c r="I31" i="35"/>
  <c r="J31" i="35"/>
  <c r="K31" i="35"/>
  <c r="L31" i="35"/>
  <c r="M31" i="35"/>
  <c r="N31" i="35"/>
  <c r="O31" i="35"/>
  <c r="P31" i="35"/>
  <c r="Q31" i="35"/>
  <c r="R31" i="35"/>
  <c r="S31" i="35"/>
  <c r="T31" i="35"/>
  <c r="U31" i="35"/>
  <c r="V31" i="35"/>
  <c r="W31" i="35"/>
  <c r="X31" i="35"/>
  <c r="Y31" i="35"/>
  <c r="Z31" i="35"/>
  <c r="AA31" i="35"/>
  <c r="AB31" i="35"/>
  <c r="AC31" i="35"/>
  <c r="AD31" i="35"/>
  <c r="AE31" i="35"/>
  <c r="AF31" i="35"/>
  <c r="AG31" i="35"/>
  <c r="AH31" i="35"/>
  <c r="AI31" i="35"/>
  <c r="AJ31" i="35"/>
  <c r="C32" i="35"/>
  <c r="D32" i="35"/>
  <c r="E32" i="35"/>
  <c r="F32" i="35"/>
  <c r="G32" i="35"/>
  <c r="H32" i="35"/>
  <c r="I32" i="35"/>
  <c r="J32" i="35"/>
  <c r="K32" i="35"/>
  <c r="L32" i="35"/>
  <c r="M32" i="35"/>
  <c r="N32" i="35"/>
  <c r="O32" i="35"/>
  <c r="P32" i="35"/>
  <c r="Q32" i="35"/>
  <c r="R32" i="35"/>
  <c r="S32" i="35"/>
  <c r="T32" i="35"/>
  <c r="U32" i="35"/>
  <c r="V32" i="35"/>
  <c r="W32" i="35"/>
  <c r="X32" i="35"/>
  <c r="Y32" i="35"/>
  <c r="Z32" i="35"/>
  <c r="AA32" i="35"/>
  <c r="AB32" i="35"/>
  <c r="AC32" i="35"/>
  <c r="AD32" i="35"/>
  <c r="AE32" i="35"/>
  <c r="AF32" i="35"/>
  <c r="AG32" i="35"/>
  <c r="AH32" i="35"/>
  <c r="AI32" i="35"/>
  <c r="AJ32" i="35"/>
  <c r="C33" i="35"/>
  <c r="D33" i="35"/>
  <c r="E33" i="35"/>
  <c r="F33" i="35"/>
  <c r="G33" i="35"/>
  <c r="H33" i="35"/>
  <c r="I33" i="35"/>
  <c r="J33" i="35"/>
  <c r="K33" i="35"/>
  <c r="L33" i="35"/>
  <c r="M33" i="35"/>
  <c r="N33" i="35"/>
  <c r="O33" i="35"/>
  <c r="P33" i="35"/>
  <c r="Q33" i="35"/>
  <c r="R33" i="35"/>
  <c r="S33" i="35"/>
  <c r="T33" i="35"/>
  <c r="U33" i="35"/>
  <c r="V33" i="35"/>
  <c r="W33" i="35"/>
  <c r="X33" i="35"/>
  <c r="Y33" i="35"/>
  <c r="Z33" i="35"/>
  <c r="AA33" i="35"/>
  <c r="AB33" i="35"/>
  <c r="AC33" i="35"/>
  <c r="AD33" i="35"/>
  <c r="AE33" i="35"/>
  <c r="AF33" i="35"/>
  <c r="AG33" i="35"/>
  <c r="AH33" i="35"/>
  <c r="AI33" i="35"/>
  <c r="AJ33" i="35"/>
  <c r="C34" i="35"/>
  <c r="D34" i="35"/>
  <c r="E34" i="35"/>
  <c r="F34" i="35"/>
  <c r="G34" i="35"/>
  <c r="H34" i="35"/>
  <c r="I34" i="35"/>
  <c r="J34" i="35"/>
  <c r="K34" i="35"/>
  <c r="L34" i="35"/>
  <c r="M34" i="35"/>
  <c r="N34" i="35"/>
  <c r="O34" i="35"/>
  <c r="P34" i="35"/>
  <c r="Q34" i="35"/>
  <c r="R34" i="35"/>
  <c r="S34" i="35"/>
  <c r="T34" i="35"/>
  <c r="U34" i="35"/>
  <c r="V34" i="35"/>
  <c r="W34" i="35"/>
  <c r="X34" i="35"/>
  <c r="Y34" i="35"/>
  <c r="Z34" i="35"/>
  <c r="AA34" i="35"/>
  <c r="AB34" i="35"/>
  <c r="AC34" i="35"/>
  <c r="AD34" i="35"/>
  <c r="AE34" i="35"/>
  <c r="AF34" i="35"/>
  <c r="AG34" i="35"/>
  <c r="AH34" i="35"/>
  <c r="AI34" i="35"/>
  <c r="AJ34" i="35"/>
  <c r="C35" i="35"/>
  <c r="D35" i="35"/>
  <c r="E35" i="35"/>
  <c r="F35" i="35"/>
  <c r="G35" i="35"/>
  <c r="H35" i="35"/>
  <c r="I35" i="35"/>
  <c r="J35" i="35"/>
  <c r="K35" i="35"/>
  <c r="L35" i="35"/>
  <c r="M35" i="35"/>
  <c r="N35" i="35"/>
  <c r="O35" i="35"/>
  <c r="P35" i="35"/>
  <c r="Q35" i="35"/>
  <c r="R35" i="35"/>
  <c r="S35" i="35"/>
  <c r="T35" i="35"/>
  <c r="U35" i="35"/>
  <c r="V35" i="35"/>
  <c r="W35" i="35"/>
  <c r="X35" i="35"/>
  <c r="Y35" i="35"/>
  <c r="Z35" i="35"/>
  <c r="AA35" i="35"/>
  <c r="AB35" i="35"/>
  <c r="AC35" i="35"/>
  <c r="AD35" i="35"/>
  <c r="AE35" i="35"/>
  <c r="AF35" i="35"/>
  <c r="AG35" i="35"/>
  <c r="AH35" i="35"/>
  <c r="AI35" i="35"/>
  <c r="AJ35" i="35"/>
  <c r="C36" i="35"/>
  <c r="D36" i="35"/>
  <c r="E36" i="35"/>
  <c r="F36" i="35"/>
  <c r="G36" i="35"/>
  <c r="H36" i="35"/>
  <c r="I36" i="35"/>
  <c r="J36" i="35"/>
  <c r="K36" i="35"/>
  <c r="L36" i="35"/>
  <c r="M36" i="35"/>
  <c r="N36" i="35"/>
  <c r="O36" i="35"/>
  <c r="P36" i="35"/>
  <c r="Q36" i="35"/>
  <c r="R36" i="35"/>
  <c r="S36" i="35"/>
  <c r="T36" i="35"/>
  <c r="U36" i="35"/>
  <c r="V36" i="35"/>
  <c r="W36" i="35"/>
  <c r="X36" i="35"/>
  <c r="Y36" i="35"/>
  <c r="Z36" i="35"/>
  <c r="AA36" i="35"/>
  <c r="AB36" i="35"/>
  <c r="AC36" i="35"/>
  <c r="AD36" i="35"/>
  <c r="AE36" i="35"/>
  <c r="AF36" i="35"/>
  <c r="AG36" i="35"/>
  <c r="AH36" i="35"/>
  <c r="AI36" i="35"/>
  <c r="AJ36" i="35"/>
  <c r="C37" i="35"/>
  <c r="D37" i="35"/>
  <c r="E37" i="35"/>
  <c r="F37" i="35"/>
  <c r="G37" i="35"/>
  <c r="H37" i="35"/>
  <c r="I37" i="35"/>
  <c r="J37" i="35"/>
  <c r="K37" i="35"/>
  <c r="L37" i="35"/>
  <c r="M37" i="35"/>
  <c r="N37" i="35"/>
  <c r="O37" i="35"/>
  <c r="P37" i="35"/>
  <c r="Q37" i="35"/>
  <c r="R37" i="35"/>
  <c r="S37" i="35"/>
  <c r="T37" i="35"/>
  <c r="U37" i="35"/>
  <c r="V37" i="35"/>
  <c r="W37" i="35"/>
  <c r="X37" i="35"/>
  <c r="Y37" i="35"/>
  <c r="Z37" i="35"/>
  <c r="AA37" i="35"/>
  <c r="AB37" i="35"/>
  <c r="AC37" i="35"/>
  <c r="AD37" i="35"/>
  <c r="AE37" i="35"/>
  <c r="AF37" i="35"/>
  <c r="AG37" i="35"/>
  <c r="AH37" i="35"/>
  <c r="AI37" i="35"/>
  <c r="AJ37" i="35"/>
  <c r="C38" i="35"/>
  <c r="D38" i="35"/>
  <c r="E38" i="35"/>
  <c r="F38" i="35"/>
  <c r="G38" i="35"/>
  <c r="H38" i="35"/>
  <c r="I38" i="35"/>
  <c r="J38" i="35"/>
  <c r="K38" i="35"/>
  <c r="L38" i="35"/>
  <c r="M38" i="35"/>
  <c r="N38" i="35"/>
  <c r="O38" i="35"/>
  <c r="P38" i="35"/>
  <c r="Q38" i="35"/>
  <c r="R38" i="35"/>
  <c r="S38" i="35"/>
  <c r="T38" i="35"/>
  <c r="U38" i="35"/>
  <c r="V38" i="35"/>
  <c r="W38" i="35"/>
  <c r="X38" i="35"/>
  <c r="Y38" i="35"/>
  <c r="Z38" i="35"/>
  <c r="AA38" i="35"/>
  <c r="AB38" i="35"/>
  <c r="AC38" i="35"/>
  <c r="AD38" i="35"/>
  <c r="AE38" i="35"/>
  <c r="AF38" i="35"/>
  <c r="AG38" i="35"/>
  <c r="AH38" i="35"/>
  <c r="AI38" i="35"/>
  <c r="AJ38" i="35"/>
  <c r="C39" i="35"/>
  <c r="D39" i="35"/>
  <c r="E39" i="35"/>
  <c r="F39" i="35"/>
  <c r="G39" i="35"/>
  <c r="H39" i="35"/>
  <c r="I39" i="35"/>
  <c r="J39" i="35"/>
  <c r="K39" i="35"/>
  <c r="L39" i="35"/>
  <c r="M39" i="35"/>
  <c r="N39" i="35"/>
  <c r="O39" i="35"/>
  <c r="P39" i="35"/>
  <c r="Q39" i="35"/>
  <c r="R39" i="35"/>
  <c r="S39" i="35"/>
  <c r="T39" i="35"/>
  <c r="U39" i="35"/>
  <c r="V39" i="35"/>
  <c r="W39" i="35"/>
  <c r="X39" i="35"/>
  <c r="Y39" i="35"/>
  <c r="Z39" i="35"/>
  <c r="AA39" i="35"/>
  <c r="AB39" i="35"/>
  <c r="AC39" i="35"/>
  <c r="AD39" i="35"/>
  <c r="AE39" i="35"/>
  <c r="AF39" i="35"/>
  <c r="AG39" i="35"/>
  <c r="AH39" i="35"/>
  <c r="AI39" i="35"/>
  <c r="AJ39" i="35"/>
  <c r="C40" i="35"/>
  <c r="D40" i="35"/>
  <c r="E40" i="35"/>
  <c r="F40" i="35"/>
  <c r="G40" i="35"/>
  <c r="H40" i="35"/>
  <c r="I40" i="35"/>
  <c r="J40" i="35"/>
  <c r="K40" i="35"/>
  <c r="L40" i="35"/>
  <c r="M40" i="35"/>
  <c r="N40" i="35"/>
  <c r="O40" i="35"/>
  <c r="P40" i="35"/>
  <c r="Q40" i="35"/>
  <c r="R40" i="35"/>
  <c r="S40" i="35"/>
  <c r="T40" i="35"/>
  <c r="U40" i="35"/>
  <c r="V40" i="35"/>
  <c r="W40" i="35"/>
  <c r="X40" i="35"/>
  <c r="Y40" i="35"/>
  <c r="Z40" i="35"/>
  <c r="AA40" i="35"/>
  <c r="AB40" i="35"/>
  <c r="AC40" i="35"/>
  <c r="AD40" i="35"/>
  <c r="AE40" i="35"/>
  <c r="AF40" i="35"/>
  <c r="AG40" i="35"/>
  <c r="AH40" i="35"/>
  <c r="AI40" i="35"/>
  <c r="AJ40" i="35"/>
  <c r="C41" i="35"/>
  <c r="D41" i="35"/>
  <c r="E41" i="35"/>
  <c r="F41" i="35"/>
  <c r="G41" i="35"/>
  <c r="H41" i="35"/>
  <c r="I41" i="35"/>
  <c r="J41" i="35"/>
  <c r="K41" i="35"/>
  <c r="L41" i="35"/>
  <c r="M41" i="35"/>
  <c r="N41" i="35"/>
  <c r="O41" i="35"/>
  <c r="P41" i="35"/>
  <c r="Q41" i="35"/>
  <c r="R41" i="35"/>
  <c r="S41" i="35"/>
  <c r="T41" i="35"/>
  <c r="U41" i="35"/>
  <c r="V41" i="35"/>
  <c r="W41" i="35"/>
  <c r="X41" i="35"/>
  <c r="Y41" i="35"/>
  <c r="Z41" i="35"/>
  <c r="AA41" i="35"/>
  <c r="AB41" i="35"/>
  <c r="AC41" i="35"/>
  <c r="AD41" i="35"/>
  <c r="AE41" i="35"/>
  <c r="AF41" i="35"/>
  <c r="AG41" i="35"/>
  <c r="AH41" i="35"/>
  <c r="AI41" i="35"/>
  <c r="AJ41" i="35"/>
  <c r="C42" i="35"/>
  <c r="D42" i="35"/>
  <c r="E42" i="35"/>
  <c r="F42" i="35"/>
  <c r="G42" i="35"/>
  <c r="H42" i="35"/>
  <c r="I42" i="35"/>
  <c r="J42" i="35"/>
  <c r="K42" i="35"/>
  <c r="L42" i="35"/>
  <c r="M42" i="35"/>
  <c r="N42" i="35"/>
  <c r="O42" i="35"/>
  <c r="P42" i="35"/>
  <c r="Q42" i="35"/>
  <c r="R42" i="35"/>
  <c r="S42" i="35"/>
  <c r="T42" i="35"/>
  <c r="U42" i="35"/>
  <c r="V42" i="35"/>
  <c r="W42" i="35"/>
  <c r="X42" i="35"/>
  <c r="Y42" i="35"/>
  <c r="Z42" i="35"/>
  <c r="AA42" i="35"/>
  <c r="AB42" i="35"/>
  <c r="AC42" i="35"/>
  <c r="AD42" i="35"/>
  <c r="AE42" i="35"/>
  <c r="AF42" i="35"/>
  <c r="AG42" i="35"/>
  <c r="AH42" i="35"/>
  <c r="AI42" i="35"/>
  <c r="AJ42" i="35"/>
  <c r="C43" i="35"/>
  <c r="D43" i="35"/>
  <c r="E43" i="35"/>
  <c r="F43" i="35"/>
  <c r="G43" i="35"/>
  <c r="H43" i="35"/>
  <c r="I43" i="35"/>
  <c r="J43" i="35"/>
  <c r="K43" i="35"/>
  <c r="L43" i="35"/>
  <c r="M43" i="35"/>
  <c r="N43" i="35"/>
  <c r="O43" i="35"/>
  <c r="P43" i="35"/>
  <c r="Q43" i="35"/>
  <c r="R43" i="35"/>
  <c r="S43" i="35"/>
  <c r="T43" i="35"/>
  <c r="U43" i="35"/>
  <c r="V43" i="35"/>
  <c r="W43" i="35"/>
  <c r="X43" i="35"/>
  <c r="Y43" i="35"/>
  <c r="Z43" i="35"/>
  <c r="AA43" i="35"/>
  <c r="AB43" i="35"/>
  <c r="AC43" i="35"/>
  <c r="AD43" i="35"/>
  <c r="AE43" i="35"/>
  <c r="AF43" i="35"/>
  <c r="AG43" i="35"/>
  <c r="AH43" i="35"/>
  <c r="AI43" i="35"/>
  <c r="AJ43" i="35"/>
  <c r="C44" i="35"/>
  <c r="D44" i="35"/>
  <c r="E44" i="35"/>
  <c r="F44" i="35"/>
  <c r="G44" i="35"/>
  <c r="H44" i="35"/>
  <c r="I44" i="35"/>
  <c r="J44" i="35"/>
  <c r="K44" i="35"/>
  <c r="L44" i="35"/>
  <c r="M44" i="35"/>
  <c r="N44" i="35"/>
  <c r="O44" i="35"/>
  <c r="P44" i="35"/>
  <c r="Q44" i="35"/>
  <c r="R44" i="35"/>
  <c r="S44" i="35"/>
  <c r="T44" i="35"/>
  <c r="U44" i="35"/>
  <c r="V44" i="35"/>
  <c r="W44" i="35"/>
  <c r="X44" i="35"/>
  <c r="Y44" i="35"/>
  <c r="Z44" i="35"/>
  <c r="AA44" i="35"/>
  <c r="AB44" i="35"/>
  <c r="AC44" i="35"/>
  <c r="AD44" i="35"/>
  <c r="AE44" i="35"/>
  <c r="AF44" i="35"/>
  <c r="AG44" i="35"/>
  <c r="AH44" i="35"/>
  <c r="AI44" i="35"/>
  <c r="AJ44" i="35"/>
  <c r="C45" i="35"/>
  <c r="D45" i="35"/>
  <c r="E45" i="35"/>
  <c r="F45" i="35"/>
  <c r="G45" i="35"/>
  <c r="H45" i="35"/>
  <c r="I45" i="35"/>
  <c r="J45" i="35"/>
  <c r="K45" i="35"/>
  <c r="L45" i="35"/>
  <c r="M45" i="35"/>
  <c r="N45" i="35"/>
  <c r="O45" i="35"/>
  <c r="P45" i="35"/>
  <c r="Q45" i="35"/>
  <c r="R45" i="35"/>
  <c r="S45" i="35"/>
  <c r="T45" i="35"/>
  <c r="U45" i="35"/>
  <c r="V45" i="35"/>
  <c r="W45" i="35"/>
  <c r="X45" i="35"/>
  <c r="Y45" i="35"/>
  <c r="Z45" i="35"/>
  <c r="AA45" i="35"/>
  <c r="AB45" i="35"/>
  <c r="AC45" i="35"/>
  <c r="AD45" i="35"/>
  <c r="AE45" i="35"/>
  <c r="AF45" i="35"/>
  <c r="AG45" i="35"/>
  <c r="AH45" i="35"/>
  <c r="AI45" i="35"/>
  <c r="AJ45" i="35"/>
  <c r="C46" i="35"/>
  <c r="D46" i="35"/>
  <c r="E46" i="35"/>
  <c r="F46" i="35"/>
  <c r="G46" i="35"/>
  <c r="H46" i="35"/>
  <c r="I46" i="35"/>
  <c r="J46" i="35"/>
  <c r="K46" i="35"/>
  <c r="L46" i="35"/>
  <c r="M46" i="35"/>
  <c r="N46" i="35"/>
  <c r="O46" i="35"/>
  <c r="P46" i="35"/>
  <c r="Q46" i="35"/>
  <c r="R46" i="35"/>
  <c r="S46" i="35"/>
  <c r="T46" i="35"/>
  <c r="U46" i="35"/>
  <c r="V46" i="35"/>
  <c r="W46" i="35"/>
  <c r="X46" i="35"/>
  <c r="Y46" i="35"/>
  <c r="Z46" i="35"/>
  <c r="AA46" i="35"/>
  <c r="AB46" i="35"/>
  <c r="AC46" i="35"/>
  <c r="AD46" i="35"/>
  <c r="AE46" i="35"/>
  <c r="AF46" i="35"/>
  <c r="AG46" i="35"/>
  <c r="AH46" i="35"/>
  <c r="AI46" i="35"/>
  <c r="AJ46" i="35"/>
  <c r="C47" i="35"/>
  <c r="D47" i="35"/>
  <c r="E47" i="35"/>
  <c r="F47" i="35"/>
  <c r="G47" i="35"/>
  <c r="H47" i="35"/>
  <c r="I47" i="35"/>
  <c r="J47" i="35"/>
  <c r="K47" i="35"/>
  <c r="L47" i="35"/>
  <c r="M47" i="35"/>
  <c r="N47" i="35"/>
  <c r="O47" i="35"/>
  <c r="P47" i="35"/>
  <c r="Q47" i="35"/>
  <c r="R47" i="35"/>
  <c r="S47" i="35"/>
  <c r="T47" i="35"/>
  <c r="U47" i="35"/>
  <c r="V47" i="35"/>
  <c r="W47" i="35"/>
  <c r="X47" i="35"/>
  <c r="Y47" i="35"/>
  <c r="Z47" i="35"/>
  <c r="AA47" i="35"/>
  <c r="AB47" i="35"/>
  <c r="AC47" i="35"/>
  <c r="AD47" i="35"/>
  <c r="AE47" i="35"/>
  <c r="AF47" i="35"/>
  <c r="AG47" i="35"/>
  <c r="AH47" i="35"/>
  <c r="AI47" i="35"/>
  <c r="AJ47" i="35"/>
  <c r="C48" i="35"/>
  <c r="D48" i="35"/>
  <c r="E48" i="35"/>
  <c r="F48" i="35"/>
  <c r="G48" i="35"/>
  <c r="H48" i="35"/>
  <c r="I48" i="35"/>
  <c r="J48" i="35"/>
  <c r="K48" i="35"/>
  <c r="L48" i="35"/>
  <c r="M48" i="35"/>
  <c r="N48" i="35"/>
  <c r="O48" i="35"/>
  <c r="P48" i="35"/>
  <c r="Q48" i="35"/>
  <c r="R48" i="35"/>
  <c r="S48" i="35"/>
  <c r="T48" i="35"/>
  <c r="U48" i="35"/>
  <c r="V48" i="35"/>
  <c r="W48" i="35"/>
  <c r="X48" i="35"/>
  <c r="Y48" i="35"/>
  <c r="Z48" i="35"/>
  <c r="AA48" i="35"/>
  <c r="AB48" i="35"/>
  <c r="AC48" i="35"/>
  <c r="AD48" i="35"/>
  <c r="AE48" i="35"/>
  <c r="AF48" i="35"/>
  <c r="AG48" i="35"/>
  <c r="AH48" i="35"/>
  <c r="AI48" i="35"/>
  <c r="AJ48" i="35"/>
  <c r="C49" i="35"/>
  <c r="D49" i="35"/>
  <c r="E49" i="35"/>
  <c r="F49" i="35"/>
  <c r="G49" i="35"/>
  <c r="H49" i="35"/>
  <c r="I49" i="35"/>
  <c r="J49" i="35"/>
  <c r="K49" i="35"/>
  <c r="L49" i="35"/>
  <c r="M49" i="35"/>
  <c r="N49" i="35"/>
  <c r="O49" i="35"/>
  <c r="P49" i="35"/>
  <c r="Q49" i="35"/>
  <c r="R49" i="35"/>
  <c r="S49" i="35"/>
  <c r="T49" i="35"/>
  <c r="U49" i="35"/>
  <c r="V49" i="35"/>
  <c r="W49" i="35"/>
  <c r="X49" i="35"/>
  <c r="Y49" i="35"/>
  <c r="Z49" i="35"/>
  <c r="AA49" i="35"/>
  <c r="AB49" i="35"/>
  <c r="AC49" i="35"/>
  <c r="AD49" i="35"/>
  <c r="AE49" i="35"/>
  <c r="AF49" i="35"/>
  <c r="AG49" i="35"/>
  <c r="AH49" i="35"/>
  <c r="AI49" i="35"/>
  <c r="AJ49" i="35"/>
  <c r="C50" i="35"/>
  <c r="D50" i="35"/>
  <c r="E50" i="35"/>
  <c r="F50" i="35"/>
  <c r="G50" i="35"/>
  <c r="H50" i="35"/>
  <c r="I50" i="35"/>
  <c r="J50" i="35"/>
  <c r="K50" i="35"/>
  <c r="L50" i="35"/>
  <c r="M50" i="35"/>
  <c r="N50" i="35"/>
  <c r="O50" i="35"/>
  <c r="P50" i="35"/>
  <c r="Q50" i="35"/>
  <c r="R50" i="35"/>
  <c r="S50" i="35"/>
  <c r="T50" i="35"/>
  <c r="U50" i="35"/>
  <c r="V50" i="35"/>
  <c r="W50" i="35"/>
  <c r="X50" i="35"/>
  <c r="Y50" i="35"/>
  <c r="Z50" i="35"/>
  <c r="AA50" i="35"/>
  <c r="AB50" i="35"/>
  <c r="AC50" i="35"/>
  <c r="AD50" i="35"/>
  <c r="AE50" i="35"/>
  <c r="AF50" i="35"/>
  <c r="AG50" i="35"/>
  <c r="AH50" i="35"/>
  <c r="AI50" i="35"/>
  <c r="AJ50" i="35"/>
  <c r="C51" i="35"/>
  <c r="D51" i="35"/>
  <c r="E51" i="35"/>
  <c r="F51" i="35"/>
  <c r="G51" i="35"/>
  <c r="H51" i="35"/>
  <c r="I51" i="35"/>
  <c r="J51" i="35"/>
  <c r="K51" i="35"/>
  <c r="L51" i="35"/>
  <c r="M51" i="35"/>
  <c r="N51" i="35"/>
  <c r="O51" i="35"/>
  <c r="P51" i="35"/>
  <c r="Q51" i="35"/>
  <c r="R51" i="35"/>
  <c r="S51" i="35"/>
  <c r="T51" i="35"/>
  <c r="U51" i="35"/>
  <c r="V51" i="35"/>
  <c r="W51" i="35"/>
  <c r="X51" i="35"/>
  <c r="Y51" i="35"/>
  <c r="Z51" i="35"/>
  <c r="AA51" i="35"/>
  <c r="AB51" i="35"/>
  <c r="AC51" i="35"/>
  <c r="AD51" i="35"/>
  <c r="AE51" i="35"/>
  <c r="AF51" i="35"/>
  <c r="AG51" i="35"/>
  <c r="AH51" i="35"/>
  <c r="AI51" i="35"/>
  <c r="AJ51" i="35"/>
  <c r="C52" i="35"/>
  <c r="D52" i="35"/>
  <c r="E52" i="35"/>
  <c r="F52" i="35"/>
  <c r="G52" i="35"/>
  <c r="H52" i="35"/>
  <c r="I52" i="35"/>
  <c r="J52" i="35"/>
  <c r="K52" i="35"/>
  <c r="L52" i="35"/>
  <c r="M52" i="35"/>
  <c r="N52" i="35"/>
  <c r="O52" i="35"/>
  <c r="P52" i="35"/>
  <c r="Q52" i="35"/>
  <c r="R52" i="35"/>
  <c r="S52" i="35"/>
  <c r="T52" i="35"/>
  <c r="U52" i="35"/>
  <c r="V52" i="35"/>
  <c r="W52" i="35"/>
  <c r="X52" i="35"/>
  <c r="Y52" i="35"/>
  <c r="Z52" i="35"/>
  <c r="AA52" i="35"/>
  <c r="AB52" i="35"/>
  <c r="AC52" i="35"/>
  <c r="AD52" i="35"/>
  <c r="AE52" i="35"/>
  <c r="AF52" i="35"/>
  <c r="AG52" i="35"/>
  <c r="AH52" i="35"/>
  <c r="AI52" i="35"/>
  <c r="AJ52" i="35"/>
  <c r="C53" i="35"/>
  <c r="D53" i="35"/>
  <c r="E53" i="35"/>
  <c r="F53" i="35"/>
  <c r="G53" i="35"/>
  <c r="H53" i="35"/>
  <c r="I53" i="35"/>
  <c r="J53" i="35"/>
  <c r="K53" i="35"/>
  <c r="L53" i="35"/>
  <c r="M53" i="35"/>
  <c r="N53" i="35"/>
  <c r="O53" i="35"/>
  <c r="P53" i="35"/>
  <c r="Q53" i="35"/>
  <c r="R53" i="35"/>
  <c r="S53" i="35"/>
  <c r="T53" i="35"/>
  <c r="U53" i="35"/>
  <c r="V53" i="35"/>
  <c r="W53" i="35"/>
  <c r="X53" i="35"/>
  <c r="Y53" i="35"/>
  <c r="Z53" i="35"/>
  <c r="AA53" i="35"/>
  <c r="AB53" i="35"/>
  <c r="AC53" i="35"/>
  <c r="AD53" i="35"/>
  <c r="AE53" i="35"/>
  <c r="AF53" i="35"/>
  <c r="AG53" i="35"/>
  <c r="AH53" i="35"/>
  <c r="AI53" i="35"/>
  <c r="AJ53" i="35"/>
  <c r="C54" i="35"/>
  <c r="D54" i="35"/>
  <c r="E54" i="35"/>
  <c r="F54" i="35"/>
  <c r="G54" i="35"/>
  <c r="H54" i="35"/>
  <c r="I54" i="35"/>
  <c r="J54" i="35"/>
  <c r="K54" i="35"/>
  <c r="L54" i="35"/>
  <c r="M54" i="35"/>
  <c r="N54" i="35"/>
  <c r="O54" i="35"/>
  <c r="P54" i="35"/>
  <c r="Q54" i="35"/>
  <c r="R54" i="35"/>
  <c r="S54" i="35"/>
  <c r="T54" i="35"/>
  <c r="U54" i="35"/>
  <c r="V54" i="35"/>
  <c r="W54" i="35"/>
  <c r="X54" i="35"/>
  <c r="Y54" i="35"/>
  <c r="Z54" i="35"/>
  <c r="AA54" i="35"/>
  <c r="AB54" i="35"/>
  <c r="AC54" i="35"/>
  <c r="AD54" i="35"/>
  <c r="AE54" i="35"/>
  <c r="AF54" i="35"/>
  <c r="AG54" i="35"/>
  <c r="AH54" i="35"/>
  <c r="AI54" i="35"/>
  <c r="AJ54" i="35"/>
  <c r="C55" i="35"/>
  <c r="D55" i="35"/>
  <c r="E55" i="35"/>
  <c r="F55" i="35"/>
  <c r="G55" i="35"/>
  <c r="H55" i="35"/>
  <c r="I55" i="35"/>
  <c r="J55" i="35"/>
  <c r="K55" i="35"/>
  <c r="L55" i="35"/>
  <c r="M55" i="35"/>
  <c r="N55" i="35"/>
  <c r="O55" i="35"/>
  <c r="P55" i="35"/>
  <c r="Q55" i="35"/>
  <c r="R55" i="35"/>
  <c r="S55" i="35"/>
  <c r="T55" i="35"/>
  <c r="U55" i="35"/>
  <c r="V55" i="35"/>
  <c r="W55" i="35"/>
  <c r="X55" i="35"/>
  <c r="Y55" i="35"/>
  <c r="Z55" i="35"/>
  <c r="AA55" i="35"/>
  <c r="AB55" i="35"/>
  <c r="AC55" i="35"/>
  <c r="AD55" i="35"/>
  <c r="AE55" i="35"/>
  <c r="AF55" i="35"/>
  <c r="AG55" i="35"/>
  <c r="AH55" i="35"/>
  <c r="AI55" i="35"/>
  <c r="AJ55" i="35"/>
  <c r="C56" i="35"/>
  <c r="D56" i="35"/>
  <c r="E56" i="35"/>
  <c r="F56" i="35"/>
  <c r="G56" i="35"/>
  <c r="H56" i="35"/>
  <c r="I56" i="35"/>
  <c r="J56" i="35"/>
  <c r="K56" i="35"/>
  <c r="L56" i="35"/>
  <c r="M56" i="35"/>
  <c r="N56" i="35"/>
  <c r="O56" i="35"/>
  <c r="P56" i="35"/>
  <c r="Q56" i="35"/>
  <c r="R56" i="35"/>
  <c r="S56" i="35"/>
  <c r="T56" i="35"/>
  <c r="U56" i="35"/>
  <c r="V56" i="35"/>
  <c r="W56" i="35"/>
  <c r="X56" i="35"/>
  <c r="Y56" i="35"/>
  <c r="Z56" i="35"/>
  <c r="AA56" i="35"/>
  <c r="AB56" i="35"/>
  <c r="AC56" i="35"/>
  <c r="AD56" i="35"/>
  <c r="AE56" i="35"/>
  <c r="AF56" i="35"/>
  <c r="AG56" i="35"/>
  <c r="AH56" i="35"/>
  <c r="AI56" i="35"/>
  <c r="AJ56" i="35"/>
  <c r="C57" i="35"/>
  <c r="D57" i="35"/>
  <c r="E57" i="35"/>
  <c r="F57" i="35"/>
  <c r="G57" i="35"/>
  <c r="H57" i="35"/>
  <c r="I57" i="35"/>
  <c r="J57" i="35"/>
  <c r="K57" i="35"/>
  <c r="L57" i="35"/>
  <c r="M57" i="35"/>
  <c r="N57" i="35"/>
  <c r="O57" i="35"/>
  <c r="P57" i="35"/>
  <c r="Q57" i="35"/>
  <c r="R57" i="35"/>
  <c r="S57" i="35"/>
  <c r="T57" i="35"/>
  <c r="U57" i="35"/>
  <c r="V57" i="35"/>
  <c r="W57" i="35"/>
  <c r="X57" i="35"/>
  <c r="Y57" i="35"/>
  <c r="Z57" i="35"/>
  <c r="AA57" i="35"/>
  <c r="AB57" i="35"/>
  <c r="AC57" i="35"/>
  <c r="AD57" i="35"/>
  <c r="AE57" i="35"/>
  <c r="AF57" i="35"/>
  <c r="AG57" i="35"/>
  <c r="AH57" i="35"/>
  <c r="AI57" i="35"/>
  <c r="AJ57" i="35"/>
  <c r="C58" i="35"/>
  <c r="D58" i="35"/>
  <c r="E58" i="35"/>
  <c r="F58" i="35"/>
  <c r="G58" i="35"/>
  <c r="H58" i="35"/>
  <c r="I58" i="35"/>
  <c r="J58" i="35"/>
  <c r="K58" i="35"/>
  <c r="L58" i="35"/>
  <c r="M58" i="35"/>
  <c r="N58" i="35"/>
  <c r="O58" i="35"/>
  <c r="P58" i="35"/>
  <c r="Q58" i="35"/>
  <c r="R58" i="35"/>
  <c r="S58" i="35"/>
  <c r="T58" i="35"/>
  <c r="U58" i="35"/>
  <c r="V58" i="35"/>
  <c r="W58" i="35"/>
  <c r="X58" i="35"/>
  <c r="Y58" i="35"/>
  <c r="Z58" i="35"/>
  <c r="AA58" i="35"/>
  <c r="AB58" i="35"/>
  <c r="AC58" i="35"/>
  <c r="AD58" i="35"/>
  <c r="AE58" i="35"/>
  <c r="AF58" i="35"/>
  <c r="AG58" i="35"/>
  <c r="AH58" i="35"/>
  <c r="AI58" i="35"/>
  <c r="AJ58" i="35"/>
  <c r="C59" i="35"/>
  <c r="D59" i="35"/>
  <c r="E59" i="35"/>
  <c r="F59" i="35"/>
  <c r="G59" i="35"/>
  <c r="H59" i="35"/>
  <c r="I59" i="35"/>
  <c r="J59" i="35"/>
  <c r="K59" i="35"/>
  <c r="L59" i="35"/>
  <c r="M59" i="35"/>
  <c r="N59" i="35"/>
  <c r="O59" i="35"/>
  <c r="P59" i="35"/>
  <c r="Q59" i="35"/>
  <c r="R59" i="35"/>
  <c r="S59" i="35"/>
  <c r="T59" i="35"/>
  <c r="U59" i="35"/>
  <c r="V59" i="35"/>
  <c r="W59" i="35"/>
  <c r="X59" i="35"/>
  <c r="Y59" i="35"/>
  <c r="Z59" i="35"/>
  <c r="AA59" i="35"/>
  <c r="AB59" i="35"/>
  <c r="AC59" i="35"/>
  <c r="AD59" i="35"/>
  <c r="AE59" i="35"/>
  <c r="AF59" i="35"/>
  <c r="AG59" i="35"/>
  <c r="AH59" i="35"/>
  <c r="AI59" i="35"/>
  <c r="AJ59" i="35"/>
  <c r="C60" i="35"/>
  <c r="D60" i="35"/>
  <c r="E60" i="35"/>
  <c r="F60" i="35"/>
  <c r="G60" i="35"/>
  <c r="H60" i="35"/>
  <c r="I60" i="35"/>
  <c r="J60" i="35"/>
  <c r="K60" i="35"/>
  <c r="L60" i="35"/>
  <c r="M60" i="35"/>
  <c r="N60" i="35"/>
  <c r="O60" i="35"/>
  <c r="P60" i="35"/>
  <c r="Q60" i="35"/>
  <c r="R60" i="35"/>
  <c r="S60" i="35"/>
  <c r="T60" i="35"/>
  <c r="U60" i="35"/>
  <c r="V60" i="35"/>
  <c r="W60" i="35"/>
  <c r="X60" i="35"/>
  <c r="Y60" i="35"/>
  <c r="Z60" i="35"/>
  <c r="AA60" i="35"/>
  <c r="AB60" i="35"/>
  <c r="AC60" i="35"/>
  <c r="AD60" i="35"/>
  <c r="AE60" i="35"/>
  <c r="AF60" i="35"/>
  <c r="AG60" i="35"/>
  <c r="AH60" i="35"/>
  <c r="AI60" i="35"/>
  <c r="AJ60" i="35"/>
  <c r="C61" i="35"/>
  <c r="D61" i="35"/>
  <c r="E61" i="35"/>
  <c r="F61" i="35"/>
  <c r="G61" i="35"/>
  <c r="H61" i="35"/>
  <c r="I61" i="35"/>
  <c r="J61" i="35"/>
  <c r="K61" i="35"/>
  <c r="L61" i="35"/>
  <c r="M61" i="35"/>
  <c r="N61" i="35"/>
  <c r="O61" i="35"/>
  <c r="P61" i="35"/>
  <c r="Q61" i="35"/>
  <c r="R61" i="35"/>
  <c r="S61" i="35"/>
  <c r="T61" i="35"/>
  <c r="U61" i="35"/>
  <c r="V61" i="35"/>
  <c r="W61" i="35"/>
  <c r="X61" i="35"/>
  <c r="Y61" i="35"/>
  <c r="Z61" i="35"/>
  <c r="AA61" i="35"/>
  <c r="AB61" i="35"/>
  <c r="AC61" i="35"/>
  <c r="AD61" i="35"/>
  <c r="AE61" i="35"/>
  <c r="AF61" i="35"/>
  <c r="AG61" i="35"/>
  <c r="AH61" i="35"/>
  <c r="AI61" i="35"/>
  <c r="AJ61" i="35"/>
  <c r="C62" i="35"/>
  <c r="D62" i="35"/>
  <c r="E62" i="35"/>
  <c r="F62" i="35"/>
  <c r="G62" i="35"/>
  <c r="H62" i="35"/>
  <c r="I62" i="35"/>
  <c r="J62" i="35"/>
  <c r="K62" i="35"/>
  <c r="L62" i="35"/>
  <c r="M62" i="35"/>
  <c r="N62" i="35"/>
  <c r="O62" i="35"/>
  <c r="P62" i="35"/>
  <c r="Q62" i="35"/>
  <c r="R62" i="35"/>
  <c r="S62" i="35"/>
  <c r="T62" i="35"/>
  <c r="U62" i="35"/>
  <c r="V62" i="35"/>
  <c r="W62" i="35"/>
  <c r="X62" i="35"/>
  <c r="Y62" i="35"/>
  <c r="Z62" i="35"/>
  <c r="AA62" i="35"/>
  <c r="AB62" i="35"/>
  <c r="AC62" i="35"/>
  <c r="AD62" i="35"/>
  <c r="AE62" i="35"/>
  <c r="AF62" i="35"/>
  <c r="AG62" i="35"/>
  <c r="AH62" i="35"/>
  <c r="AI62" i="35"/>
  <c r="AJ62" i="35"/>
  <c r="C63" i="35"/>
  <c r="D63" i="35"/>
  <c r="E63" i="35"/>
  <c r="F63" i="35"/>
  <c r="G63" i="35"/>
  <c r="H63" i="35"/>
  <c r="I63" i="35"/>
  <c r="J63" i="35"/>
  <c r="K63" i="35"/>
  <c r="L63" i="35"/>
  <c r="M63" i="35"/>
  <c r="N63" i="35"/>
  <c r="O63" i="35"/>
  <c r="P63" i="35"/>
  <c r="Q63" i="35"/>
  <c r="R63" i="35"/>
  <c r="S63" i="35"/>
  <c r="T63" i="35"/>
  <c r="U63" i="35"/>
  <c r="V63" i="35"/>
  <c r="W63" i="35"/>
  <c r="X63" i="35"/>
  <c r="Y63" i="35"/>
  <c r="Z63" i="35"/>
  <c r="AA63" i="35"/>
  <c r="AB63" i="35"/>
  <c r="AC63" i="35"/>
  <c r="AD63" i="35"/>
  <c r="AE63" i="35"/>
  <c r="AF63" i="35"/>
  <c r="AG63" i="35"/>
  <c r="AH63" i="35"/>
  <c r="AI63" i="35"/>
  <c r="AJ63" i="35"/>
  <c r="C64" i="35"/>
  <c r="D64" i="35"/>
  <c r="E64" i="35"/>
  <c r="F64" i="35"/>
  <c r="G64" i="35"/>
  <c r="H64" i="35"/>
  <c r="I64" i="35"/>
  <c r="J64" i="35"/>
  <c r="K64" i="35"/>
  <c r="L64" i="35"/>
  <c r="M64" i="35"/>
  <c r="N64" i="35"/>
  <c r="O64" i="35"/>
  <c r="P64" i="35"/>
  <c r="Q64" i="35"/>
  <c r="R64" i="35"/>
  <c r="S64" i="35"/>
  <c r="T64" i="35"/>
  <c r="U64" i="35"/>
  <c r="V64" i="35"/>
  <c r="W64" i="35"/>
  <c r="X64" i="35"/>
  <c r="Y64" i="35"/>
  <c r="Z64" i="35"/>
  <c r="AA64" i="35"/>
  <c r="AB64" i="35"/>
  <c r="AC64" i="35"/>
  <c r="AD64" i="35"/>
  <c r="AE64" i="35"/>
  <c r="AF64" i="35"/>
  <c r="AG64" i="35"/>
  <c r="AH64" i="35"/>
  <c r="AI64" i="35"/>
  <c r="AJ64" i="35"/>
  <c r="C65" i="35"/>
  <c r="D65" i="35"/>
  <c r="E65" i="35"/>
  <c r="F65" i="35"/>
  <c r="G65" i="35"/>
  <c r="H65" i="35"/>
  <c r="I65" i="35"/>
  <c r="J65" i="35"/>
  <c r="K65" i="35"/>
  <c r="L65" i="35"/>
  <c r="M65" i="35"/>
  <c r="N65" i="35"/>
  <c r="O65" i="35"/>
  <c r="P65" i="35"/>
  <c r="Q65" i="35"/>
  <c r="R65" i="35"/>
  <c r="S65" i="35"/>
  <c r="T65" i="35"/>
  <c r="U65" i="35"/>
  <c r="V65" i="35"/>
  <c r="W65" i="35"/>
  <c r="X65" i="35"/>
  <c r="Y65" i="35"/>
  <c r="Z65" i="35"/>
  <c r="AA65" i="35"/>
  <c r="AB65" i="35"/>
  <c r="AC65" i="35"/>
  <c r="AD65" i="35"/>
  <c r="AE65" i="35"/>
  <c r="AF65" i="35"/>
  <c r="AG65" i="35"/>
  <c r="AH65" i="35"/>
  <c r="AI65" i="35"/>
  <c r="AJ65" i="35"/>
  <c r="C66" i="35"/>
  <c r="D66" i="35"/>
  <c r="E66" i="35"/>
  <c r="F66" i="35"/>
  <c r="G66" i="35"/>
  <c r="H66" i="35"/>
  <c r="I66" i="35"/>
  <c r="J66" i="35"/>
  <c r="K66" i="35"/>
  <c r="L66" i="35"/>
  <c r="M66" i="35"/>
  <c r="N66" i="35"/>
  <c r="O66" i="35"/>
  <c r="P66" i="35"/>
  <c r="Q66" i="35"/>
  <c r="R66" i="35"/>
  <c r="S66" i="35"/>
  <c r="T66" i="35"/>
  <c r="U66" i="35"/>
  <c r="V66" i="35"/>
  <c r="W66" i="35"/>
  <c r="X66" i="35"/>
  <c r="Y66" i="35"/>
  <c r="Z66" i="35"/>
  <c r="AA66" i="35"/>
  <c r="AB66" i="35"/>
  <c r="AC66" i="35"/>
  <c r="AD66" i="35"/>
  <c r="AE66" i="35"/>
  <c r="AF66" i="35"/>
  <c r="AG66" i="35"/>
  <c r="AH66" i="35"/>
  <c r="AI66" i="35"/>
  <c r="AJ66" i="35"/>
  <c r="C67" i="35"/>
  <c r="D67" i="35"/>
  <c r="E67" i="35"/>
  <c r="F67" i="35"/>
  <c r="G67" i="35"/>
  <c r="H67" i="35"/>
  <c r="I67" i="35"/>
  <c r="J67" i="35"/>
  <c r="K67" i="35"/>
  <c r="L67" i="35"/>
  <c r="M67" i="35"/>
  <c r="N67" i="35"/>
  <c r="O67" i="35"/>
  <c r="P67" i="35"/>
  <c r="Q67" i="35"/>
  <c r="R67" i="35"/>
  <c r="S67" i="35"/>
  <c r="T67" i="35"/>
  <c r="U67" i="35"/>
  <c r="V67" i="35"/>
  <c r="W67" i="35"/>
  <c r="X67" i="35"/>
  <c r="Y67" i="35"/>
  <c r="Z67" i="35"/>
  <c r="AA67" i="35"/>
  <c r="AB67" i="35"/>
  <c r="AC67" i="35"/>
  <c r="AD67" i="35"/>
  <c r="AE67" i="35"/>
  <c r="AF67" i="35"/>
  <c r="AG67" i="35"/>
  <c r="AH67" i="35"/>
  <c r="AI67" i="35"/>
  <c r="AJ67" i="35"/>
  <c r="C68" i="35"/>
  <c r="D68" i="35"/>
  <c r="E68" i="35"/>
  <c r="F68" i="35"/>
  <c r="G68" i="35"/>
  <c r="H68" i="35"/>
  <c r="I68" i="35"/>
  <c r="J68" i="35"/>
  <c r="K68" i="35"/>
  <c r="L68" i="35"/>
  <c r="M68" i="35"/>
  <c r="N68" i="35"/>
  <c r="O68" i="35"/>
  <c r="P68" i="35"/>
  <c r="Q68" i="35"/>
  <c r="R68" i="35"/>
  <c r="S68" i="35"/>
  <c r="T68" i="35"/>
  <c r="U68" i="35"/>
  <c r="V68" i="35"/>
  <c r="W68" i="35"/>
  <c r="X68" i="35"/>
  <c r="Y68" i="35"/>
  <c r="Z68" i="35"/>
  <c r="AA68" i="35"/>
  <c r="AB68" i="35"/>
  <c r="AC68" i="35"/>
  <c r="AD68" i="35"/>
  <c r="AE68" i="35"/>
  <c r="AF68" i="35"/>
  <c r="AG68" i="35"/>
  <c r="AH68" i="35"/>
  <c r="AI68" i="35"/>
  <c r="AJ68" i="35"/>
  <c r="C69" i="35"/>
  <c r="D69" i="35"/>
  <c r="E69" i="35"/>
  <c r="F69" i="35"/>
  <c r="G69" i="35"/>
  <c r="H69" i="35"/>
  <c r="I69" i="35"/>
  <c r="J69" i="35"/>
  <c r="K69" i="35"/>
  <c r="L69" i="35"/>
  <c r="M69" i="35"/>
  <c r="N69" i="35"/>
  <c r="O69" i="35"/>
  <c r="P69" i="35"/>
  <c r="Q69" i="35"/>
  <c r="R69" i="35"/>
  <c r="S69" i="35"/>
  <c r="T69" i="35"/>
  <c r="U69" i="35"/>
  <c r="V69" i="35"/>
  <c r="W69" i="35"/>
  <c r="X69" i="35"/>
  <c r="Y69" i="35"/>
  <c r="Z69" i="35"/>
  <c r="AA69" i="35"/>
  <c r="AB69" i="35"/>
  <c r="AC69" i="35"/>
  <c r="AD69" i="35"/>
  <c r="AE69" i="35"/>
  <c r="AF69" i="35"/>
  <c r="AG69" i="35"/>
  <c r="AH69" i="35"/>
  <c r="AI69" i="35"/>
  <c r="AJ69" i="35"/>
  <c r="C70" i="35"/>
  <c r="D70" i="35"/>
  <c r="E70" i="35"/>
  <c r="F70" i="35"/>
  <c r="G70" i="35"/>
  <c r="H70" i="35"/>
  <c r="I70" i="35"/>
  <c r="J70" i="35"/>
  <c r="K70" i="35"/>
  <c r="L70" i="35"/>
  <c r="M70" i="35"/>
  <c r="N70" i="35"/>
  <c r="O70" i="35"/>
  <c r="P70" i="35"/>
  <c r="Q70" i="35"/>
  <c r="R70" i="35"/>
  <c r="S70" i="35"/>
  <c r="T70" i="35"/>
  <c r="U70" i="35"/>
  <c r="V70" i="35"/>
  <c r="W70" i="35"/>
  <c r="X70" i="35"/>
  <c r="Y70" i="35"/>
  <c r="Z70" i="35"/>
  <c r="AA70" i="35"/>
  <c r="AB70" i="35"/>
  <c r="AC70" i="35"/>
  <c r="AD70" i="35"/>
  <c r="AE70" i="35"/>
  <c r="AF70" i="35"/>
  <c r="AG70" i="35"/>
  <c r="AH70" i="35"/>
  <c r="AI70" i="35"/>
  <c r="AJ70" i="35"/>
  <c r="C71" i="35"/>
  <c r="D71" i="35"/>
  <c r="E71" i="35"/>
  <c r="F71" i="35"/>
  <c r="G71" i="35"/>
  <c r="H71" i="35"/>
  <c r="I71" i="35"/>
  <c r="J71" i="35"/>
  <c r="K71" i="35"/>
  <c r="L71" i="35"/>
  <c r="M71" i="35"/>
  <c r="N71" i="35"/>
  <c r="O71" i="35"/>
  <c r="P71" i="35"/>
  <c r="Q71" i="35"/>
  <c r="R71" i="35"/>
  <c r="S71" i="35"/>
  <c r="T71" i="35"/>
  <c r="U71" i="35"/>
  <c r="V71" i="35"/>
  <c r="W71" i="35"/>
  <c r="X71" i="35"/>
  <c r="Y71" i="35"/>
  <c r="Z71" i="35"/>
  <c r="AA71" i="35"/>
  <c r="AB71" i="35"/>
  <c r="AC71" i="35"/>
  <c r="AD71" i="35"/>
  <c r="AE71" i="35"/>
  <c r="AF71" i="35"/>
  <c r="AG71" i="35"/>
  <c r="AH71" i="35"/>
  <c r="AI71" i="35"/>
  <c r="AJ71" i="35"/>
  <c r="C72" i="35"/>
  <c r="D72" i="35"/>
  <c r="E72" i="35"/>
  <c r="F72" i="35"/>
  <c r="G72" i="35"/>
  <c r="H72" i="35"/>
  <c r="I72" i="35"/>
  <c r="J72" i="35"/>
  <c r="K72" i="35"/>
  <c r="L72" i="35"/>
  <c r="M72" i="35"/>
  <c r="N72" i="35"/>
  <c r="O72" i="35"/>
  <c r="P72" i="35"/>
  <c r="Q72" i="35"/>
  <c r="R72" i="35"/>
  <c r="S72" i="35"/>
  <c r="T72" i="35"/>
  <c r="U72" i="35"/>
  <c r="V72" i="35"/>
  <c r="W72" i="35"/>
  <c r="X72" i="35"/>
  <c r="Y72" i="35"/>
  <c r="Z72" i="35"/>
  <c r="AA72" i="35"/>
  <c r="AB72" i="35"/>
  <c r="AC72" i="35"/>
  <c r="AD72" i="35"/>
  <c r="AE72" i="35"/>
  <c r="AF72" i="35"/>
  <c r="AG72" i="35"/>
  <c r="AH72" i="35"/>
  <c r="AI72" i="35"/>
  <c r="AJ72" i="35"/>
  <c r="C73" i="35"/>
  <c r="D73" i="35"/>
  <c r="E73" i="35"/>
  <c r="F73" i="35"/>
  <c r="G73" i="35"/>
  <c r="H73" i="35"/>
  <c r="I73" i="35"/>
  <c r="J73" i="35"/>
  <c r="K73" i="35"/>
  <c r="L73" i="35"/>
  <c r="M73" i="35"/>
  <c r="N73" i="35"/>
  <c r="O73" i="35"/>
  <c r="P73" i="35"/>
  <c r="Q73" i="35"/>
  <c r="R73" i="35"/>
  <c r="S73" i="35"/>
  <c r="T73" i="35"/>
  <c r="U73" i="35"/>
  <c r="V73" i="35"/>
  <c r="W73" i="35"/>
  <c r="X73" i="35"/>
  <c r="Y73" i="35"/>
  <c r="Z73" i="35"/>
  <c r="AA73" i="35"/>
  <c r="AB73" i="35"/>
  <c r="AC73" i="35"/>
  <c r="AD73" i="35"/>
  <c r="AE73" i="35"/>
  <c r="AF73" i="35"/>
  <c r="AG73" i="35"/>
  <c r="AH73" i="35"/>
  <c r="AI73" i="35"/>
  <c r="AJ73" i="35"/>
  <c r="C74" i="35"/>
  <c r="D74" i="35"/>
  <c r="E74" i="35"/>
  <c r="F74" i="35"/>
  <c r="G74" i="35"/>
  <c r="H74" i="35"/>
  <c r="I74" i="35"/>
  <c r="J74" i="35"/>
  <c r="K74" i="35"/>
  <c r="L74" i="35"/>
  <c r="M74" i="35"/>
  <c r="N74" i="35"/>
  <c r="O74" i="35"/>
  <c r="P74" i="35"/>
  <c r="Q74" i="35"/>
  <c r="R74" i="35"/>
  <c r="S74" i="35"/>
  <c r="T74" i="35"/>
  <c r="U74" i="35"/>
  <c r="V74" i="35"/>
  <c r="W74" i="35"/>
  <c r="X74" i="35"/>
  <c r="Y74" i="35"/>
  <c r="Z74" i="35"/>
  <c r="AA74" i="35"/>
  <c r="AB74" i="35"/>
  <c r="AC74" i="35"/>
  <c r="AD74" i="35"/>
  <c r="AE74" i="35"/>
  <c r="AF74" i="35"/>
  <c r="AG74" i="35"/>
  <c r="AH74" i="35"/>
  <c r="AI74" i="35"/>
  <c r="AJ74" i="35"/>
  <c r="C75" i="35"/>
  <c r="D75" i="35"/>
  <c r="E75" i="35"/>
  <c r="F75" i="35"/>
  <c r="G75" i="35"/>
  <c r="H75" i="35"/>
  <c r="I75" i="35"/>
  <c r="J75" i="35"/>
  <c r="K75" i="35"/>
  <c r="L75" i="35"/>
  <c r="M75" i="35"/>
  <c r="N75" i="35"/>
  <c r="O75" i="35"/>
  <c r="P75" i="35"/>
  <c r="Q75" i="35"/>
  <c r="R75" i="35"/>
  <c r="S75" i="35"/>
  <c r="T75" i="35"/>
  <c r="U75" i="35"/>
  <c r="V75" i="35"/>
  <c r="W75" i="35"/>
  <c r="X75" i="35"/>
  <c r="Y75" i="35"/>
  <c r="Z75" i="35"/>
  <c r="AA75" i="35"/>
  <c r="AB75" i="35"/>
  <c r="AC75" i="35"/>
  <c r="AD75" i="35"/>
  <c r="AE75" i="35"/>
  <c r="AF75" i="35"/>
  <c r="AG75" i="35"/>
  <c r="AH75" i="35"/>
  <c r="AI75" i="35"/>
  <c r="AJ75" i="35"/>
  <c r="C76" i="35"/>
  <c r="D76" i="35"/>
  <c r="E76" i="35"/>
  <c r="F76" i="35"/>
  <c r="G76" i="35"/>
  <c r="H76" i="35"/>
  <c r="I76" i="35"/>
  <c r="J76" i="35"/>
  <c r="K76" i="35"/>
  <c r="L76" i="35"/>
  <c r="M76" i="35"/>
  <c r="N76" i="35"/>
  <c r="O76" i="35"/>
  <c r="P76" i="35"/>
  <c r="Q76" i="35"/>
  <c r="R76" i="35"/>
  <c r="S76" i="35"/>
  <c r="T76" i="35"/>
  <c r="U76" i="35"/>
  <c r="V76" i="35"/>
  <c r="W76" i="35"/>
  <c r="X76" i="35"/>
  <c r="Y76" i="35"/>
  <c r="Z76" i="35"/>
  <c r="AA76" i="35"/>
  <c r="AB76" i="35"/>
  <c r="AC76" i="35"/>
  <c r="AD76" i="35"/>
  <c r="AE76" i="35"/>
  <c r="AF76" i="35"/>
  <c r="AG76" i="35"/>
  <c r="AH76" i="35"/>
  <c r="AI76" i="35"/>
  <c r="AJ76" i="35"/>
  <c r="C77" i="35"/>
  <c r="D77" i="35"/>
  <c r="E77" i="35"/>
  <c r="F77" i="35"/>
  <c r="G77" i="35"/>
  <c r="H77" i="35"/>
  <c r="I77" i="35"/>
  <c r="J77" i="35"/>
  <c r="K77" i="35"/>
  <c r="L77" i="35"/>
  <c r="M77" i="35"/>
  <c r="N77" i="35"/>
  <c r="O77" i="35"/>
  <c r="P77" i="35"/>
  <c r="Q77" i="35"/>
  <c r="R77" i="35"/>
  <c r="S77" i="35"/>
  <c r="T77" i="35"/>
  <c r="U77" i="35"/>
  <c r="V77" i="35"/>
  <c r="W77" i="35"/>
  <c r="X77" i="35"/>
  <c r="Y77" i="35"/>
  <c r="Z77" i="35"/>
  <c r="AA77" i="35"/>
  <c r="AB77" i="35"/>
  <c r="AC77" i="35"/>
  <c r="AD77" i="35"/>
  <c r="AE77" i="35"/>
  <c r="AF77" i="35"/>
  <c r="AG77" i="35"/>
  <c r="AH77" i="35"/>
  <c r="AI77" i="35"/>
  <c r="AJ77" i="35"/>
  <c r="C78" i="35"/>
  <c r="D78" i="35"/>
  <c r="E78" i="35"/>
  <c r="F78" i="35"/>
  <c r="G78" i="35"/>
  <c r="H78" i="35"/>
  <c r="I78" i="35"/>
  <c r="J78" i="35"/>
  <c r="K78" i="35"/>
  <c r="L78" i="35"/>
  <c r="M78" i="35"/>
  <c r="N78" i="35"/>
  <c r="O78" i="35"/>
  <c r="P78" i="35"/>
  <c r="Q78" i="35"/>
  <c r="R78" i="35"/>
  <c r="S78" i="35"/>
  <c r="T78" i="35"/>
  <c r="U78" i="35"/>
  <c r="V78" i="35"/>
  <c r="W78" i="35"/>
  <c r="X78" i="35"/>
  <c r="Y78" i="35"/>
  <c r="Z78" i="35"/>
  <c r="AA78" i="35"/>
  <c r="AB78" i="35"/>
  <c r="AC78" i="35"/>
  <c r="AD78" i="35"/>
  <c r="AE78" i="35"/>
  <c r="AF78" i="35"/>
  <c r="AG78" i="35"/>
  <c r="AH78" i="35"/>
  <c r="AI78" i="35"/>
  <c r="AJ78" i="35"/>
  <c r="C79" i="35"/>
  <c r="D79" i="35"/>
  <c r="E79" i="35"/>
  <c r="F79" i="35"/>
  <c r="G79" i="35"/>
  <c r="H79" i="35"/>
  <c r="I79" i="35"/>
  <c r="J79" i="35"/>
  <c r="K79" i="35"/>
  <c r="L79" i="35"/>
  <c r="M79" i="35"/>
  <c r="N79" i="35"/>
  <c r="O79" i="35"/>
  <c r="P79" i="35"/>
  <c r="Q79" i="35"/>
  <c r="R79" i="35"/>
  <c r="S79" i="35"/>
  <c r="T79" i="35"/>
  <c r="U79" i="35"/>
  <c r="V79" i="35"/>
  <c r="W79" i="35"/>
  <c r="X79" i="35"/>
  <c r="Y79" i="35"/>
  <c r="Z79" i="35"/>
  <c r="AA79" i="35"/>
  <c r="AB79" i="35"/>
  <c r="AC79" i="35"/>
  <c r="AD79" i="35"/>
  <c r="AE79" i="35"/>
  <c r="AF79" i="35"/>
  <c r="AG79" i="35"/>
  <c r="AH79" i="35"/>
  <c r="AI79" i="35"/>
  <c r="AJ79" i="35"/>
  <c r="C80" i="35"/>
  <c r="D80" i="35"/>
  <c r="E80" i="35"/>
  <c r="F80" i="35"/>
  <c r="G80" i="35"/>
  <c r="H80" i="35"/>
  <c r="I80" i="35"/>
  <c r="J80" i="35"/>
  <c r="K80" i="35"/>
  <c r="L80" i="35"/>
  <c r="M80" i="35"/>
  <c r="N80" i="35"/>
  <c r="O80" i="35"/>
  <c r="P80" i="35"/>
  <c r="Q80" i="35"/>
  <c r="R80" i="35"/>
  <c r="S80" i="35"/>
  <c r="T80" i="35"/>
  <c r="U80" i="35"/>
  <c r="V80" i="35"/>
  <c r="W80" i="35"/>
  <c r="X80" i="35"/>
  <c r="Y80" i="35"/>
  <c r="Z80" i="35"/>
  <c r="AA80" i="35"/>
  <c r="AB80" i="35"/>
  <c r="AC80" i="35"/>
  <c r="AD80" i="35"/>
  <c r="AE80" i="35"/>
  <c r="AF80" i="35"/>
  <c r="AG80" i="35"/>
  <c r="AH80" i="35"/>
  <c r="AI80" i="35"/>
  <c r="AJ80" i="35"/>
  <c r="C81" i="35"/>
  <c r="D81" i="35"/>
  <c r="E81" i="35"/>
  <c r="F81" i="35"/>
  <c r="G81" i="35"/>
  <c r="H81" i="35"/>
  <c r="I81" i="35"/>
  <c r="J81" i="35"/>
  <c r="K81" i="35"/>
  <c r="L81" i="35"/>
  <c r="M81" i="35"/>
  <c r="N81" i="35"/>
  <c r="O81" i="35"/>
  <c r="P81" i="35"/>
  <c r="Q81" i="35"/>
  <c r="R81" i="35"/>
  <c r="S81" i="35"/>
  <c r="T81" i="35"/>
  <c r="U81" i="35"/>
  <c r="V81" i="35"/>
  <c r="W81" i="35"/>
  <c r="X81" i="35"/>
  <c r="Y81" i="35"/>
  <c r="Z81" i="35"/>
  <c r="AA81" i="35"/>
  <c r="AB81" i="35"/>
  <c r="AC81" i="35"/>
  <c r="AD81" i="35"/>
  <c r="AE81" i="35"/>
  <c r="AF81" i="35"/>
  <c r="AG81" i="35"/>
  <c r="AH81" i="35"/>
  <c r="AI81" i="35"/>
  <c r="AJ81" i="35"/>
  <c r="C82" i="35"/>
  <c r="D82" i="35"/>
  <c r="E82" i="35"/>
  <c r="F82" i="35"/>
  <c r="G82" i="35"/>
  <c r="H82" i="35"/>
  <c r="I82" i="35"/>
  <c r="J82" i="35"/>
  <c r="K82" i="35"/>
  <c r="L82" i="35"/>
  <c r="M82" i="35"/>
  <c r="N82" i="35"/>
  <c r="O82" i="35"/>
  <c r="P82" i="35"/>
  <c r="Q82" i="35"/>
  <c r="R82" i="35"/>
  <c r="S82" i="35"/>
  <c r="T82" i="35"/>
  <c r="U82" i="35"/>
  <c r="V82" i="35"/>
  <c r="W82" i="35"/>
  <c r="X82" i="35"/>
  <c r="Y82" i="35"/>
  <c r="Z82" i="35"/>
  <c r="AA82" i="35"/>
  <c r="AB82" i="35"/>
  <c r="AC82" i="35"/>
  <c r="AD82" i="35"/>
  <c r="AE82" i="35"/>
  <c r="AF82" i="35"/>
  <c r="AG82" i="35"/>
  <c r="AH82" i="35"/>
  <c r="AI82" i="35"/>
  <c r="AJ82" i="35"/>
  <c r="C83" i="35"/>
  <c r="D83" i="35"/>
  <c r="E83" i="35"/>
  <c r="F83" i="35"/>
  <c r="G83" i="35"/>
  <c r="H83" i="35"/>
  <c r="I83" i="35"/>
  <c r="J83" i="35"/>
  <c r="K83" i="35"/>
  <c r="L83" i="35"/>
  <c r="M83" i="35"/>
  <c r="N83" i="35"/>
  <c r="O83" i="35"/>
  <c r="P83" i="35"/>
  <c r="Q83" i="35"/>
  <c r="R83" i="35"/>
  <c r="S83" i="35"/>
  <c r="T83" i="35"/>
  <c r="U83" i="35"/>
  <c r="V83" i="35"/>
  <c r="W83" i="35"/>
  <c r="X83" i="35"/>
  <c r="Y83" i="35"/>
  <c r="Z83" i="35"/>
  <c r="AA83" i="35"/>
  <c r="AB83" i="35"/>
  <c r="AC83" i="35"/>
  <c r="AD83" i="35"/>
  <c r="AE83" i="35"/>
  <c r="AF83" i="35"/>
  <c r="AG83" i="35"/>
  <c r="AH83" i="35"/>
  <c r="AI83" i="35"/>
  <c r="AJ83" i="35"/>
  <c r="C84" i="35"/>
  <c r="D84" i="35"/>
  <c r="E84" i="35"/>
  <c r="F84" i="35"/>
  <c r="G84" i="35"/>
  <c r="H84" i="35"/>
  <c r="I84" i="35"/>
  <c r="J84" i="35"/>
  <c r="K84" i="35"/>
  <c r="L84" i="35"/>
  <c r="M84" i="35"/>
  <c r="N84" i="35"/>
  <c r="O84" i="35"/>
  <c r="P84" i="35"/>
  <c r="Q84" i="35"/>
  <c r="R84" i="35"/>
  <c r="S84" i="35"/>
  <c r="T84" i="35"/>
  <c r="U84" i="35"/>
  <c r="V84" i="35"/>
  <c r="W84" i="35"/>
  <c r="X84" i="35"/>
  <c r="Y84" i="35"/>
  <c r="Z84" i="35"/>
  <c r="AA84" i="35"/>
  <c r="AB84" i="35"/>
  <c r="AC84" i="35"/>
  <c r="AD84" i="35"/>
  <c r="AE84" i="35"/>
  <c r="AF84" i="35"/>
  <c r="AG84" i="35"/>
  <c r="AH84" i="35"/>
  <c r="AI84" i="35"/>
  <c r="AJ84" i="35"/>
  <c r="C85" i="35"/>
  <c r="D85" i="35"/>
  <c r="E85" i="35"/>
  <c r="F85" i="35"/>
  <c r="G85" i="35"/>
  <c r="H85" i="35"/>
  <c r="I85" i="35"/>
  <c r="J85" i="35"/>
  <c r="K85" i="35"/>
  <c r="L85" i="35"/>
  <c r="M85" i="35"/>
  <c r="N85" i="35"/>
  <c r="O85" i="35"/>
  <c r="P85" i="35"/>
  <c r="Q85" i="35"/>
  <c r="R85" i="35"/>
  <c r="S85" i="35"/>
  <c r="T85" i="35"/>
  <c r="U85" i="35"/>
  <c r="V85" i="35"/>
  <c r="W85" i="35"/>
  <c r="X85" i="35"/>
  <c r="Y85" i="35"/>
  <c r="Z85" i="35"/>
  <c r="AA85" i="35"/>
  <c r="AB85" i="35"/>
  <c r="AC85" i="35"/>
  <c r="AD85" i="35"/>
  <c r="AE85" i="35"/>
  <c r="AF85" i="35"/>
  <c r="AG85" i="35"/>
  <c r="AH85" i="35"/>
  <c r="AI85" i="35"/>
  <c r="AJ85" i="35"/>
  <c r="C86" i="35"/>
  <c r="D86" i="35"/>
  <c r="E86" i="35"/>
  <c r="F86" i="35"/>
  <c r="G86" i="35"/>
  <c r="H86" i="35"/>
  <c r="I86" i="35"/>
  <c r="J86" i="35"/>
  <c r="K86" i="35"/>
  <c r="L86" i="35"/>
  <c r="M86" i="35"/>
  <c r="N86" i="35"/>
  <c r="O86" i="35"/>
  <c r="P86" i="35"/>
  <c r="Q86" i="35"/>
  <c r="R86" i="35"/>
  <c r="S86" i="35"/>
  <c r="T86" i="35"/>
  <c r="U86" i="35"/>
  <c r="V86" i="35"/>
  <c r="W86" i="35"/>
  <c r="X86" i="35"/>
  <c r="Y86" i="35"/>
  <c r="Z86" i="35"/>
  <c r="AA86" i="35"/>
  <c r="AB86" i="35"/>
  <c r="AC86" i="35"/>
  <c r="AD86" i="35"/>
  <c r="AE86" i="35"/>
  <c r="AF86" i="35"/>
  <c r="AG86" i="35"/>
  <c r="AH86" i="35"/>
  <c r="AI86" i="35"/>
  <c r="AJ86" i="35"/>
  <c r="C87" i="35"/>
  <c r="D87" i="35"/>
  <c r="E87" i="35"/>
  <c r="F87" i="35"/>
  <c r="G87" i="35"/>
  <c r="H87" i="35"/>
  <c r="I87" i="35"/>
  <c r="J87" i="35"/>
  <c r="K87" i="35"/>
  <c r="L87" i="35"/>
  <c r="M87" i="35"/>
  <c r="N87" i="35"/>
  <c r="O87" i="35"/>
  <c r="P87" i="35"/>
  <c r="Q87" i="35"/>
  <c r="R87" i="35"/>
  <c r="S87" i="35"/>
  <c r="T87" i="35"/>
  <c r="U87" i="35"/>
  <c r="V87" i="35"/>
  <c r="W87" i="35"/>
  <c r="X87" i="35"/>
  <c r="Y87" i="35"/>
  <c r="Z87" i="35"/>
  <c r="AA87" i="35"/>
  <c r="AB87" i="35"/>
  <c r="AC87" i="35"/>
  <c r="AD87" i="35"/>
  <c r="AE87" i="35"/>
  <c r="AF87" i="35"/>
  <c r="AG87" i="35"/>
  <c r="AH87" i="35"/>
  <c r="AI87" i="35"/>
  <c r="AJ87" i="35"/>
  <c r="C88" i="35"/>
  <c r="D88" i="35"/>
  <c r="E88" i="35"/>
  <c r="F88" i="35"/>
  <c r="G88" i="35"/>
  <c r="H88" i="35"/>
  <c r="I88" i="35"/>
  <c r="J88" i="35"/>
  <c r="K88" i="35"/>
  <c r="L88" i="35"/>
  <c r="M88" i="35"/>
  <c r="N88" i="35"/>
  <c r="O88" i="35"/>
  <c r="P88" i="35"/>
  <c r="Q88" i="35"/>
  <c r="R88" i="35"/>
  <c r="S88" i="35"/>
  <c r="T88" i="35"/>
  <c r="U88" i="35"/>
  <c r="V88" i="35"/>
  <c r="W88" i="35"/>
  <c r="X88" i="35"/>
  <c r="Y88" i="35"/>
  <c r="Z88" i="35"/>
  <c r="AA88" i="35"/>
  <c r="AB88" i="35"/>
  <c r="AC88" i="35"/>
  <c r="AD88" i="35"/>
  <c r="AE88" i="35"/>
  <c r="AF88" i="35"/>
  <c r="AG88" i="35"/>
  <c r="AH88" i="35"/>
  <c r="AI88" i="35"/>
  <c r="AJ88" i="35"/>
  <c r="C89" i="35"/>
  <c r="D89" i="35"/>
  <c r="E89" i="35"/>
  <c r="F89" i="35"/>
  <c r="G89" i="35"/>
  <c r="H89" i="35"/>
  <c r="I89" i="35"/>
  <c r="J89" i="35"/>
  <c r="K89" i="35"/>
  <c r="L89" i="35"/>
  <c r="M89" i="35"/>
  <c r="N89" i="35"/>
  <c r="O89" i="35"/>
  <c r="P89" i="35"/>
  <c r="Q89" i="35"/>
  <c r="R89" i="35"/>
  <c r="S89" i="35"/>
  <c r="T89" i="35"/>
  <c r="U89" i="35"/>
  <c r="V89" i="35"/>
  <c r="W89" i="35"/>
  <c r="X89" i="35"/>
  <c r="Y89" i="35"/>
  <c r="Z89" i="35"/>
  <c r="AA89" i="35"/>
  <c r="AB89" i="35"/>
  <c r="AC89" i="35"/>
  <c r="AD89" i="35"/>
  <c r="AE89" i="35"/>
  <c r="AF89" i="35"/>
  <c r="AG89" i="35"/>
  <c r="AH89" i="35"/>
  <c r="AI89" i="35"/>
  <c r="AJ89" i="35"/>
  <c r="C90" i="35"/>
  <c r="D90" i="35"/>
  <c r="E90" i="35"/>
  <c r="F90" i="35"/>
  <c r="G90" i="35"/>
  <c r="H90" i="35"/>
  <c r="I90" i="35"/>
  <c r="J90" i="35"/>
  <c r="K90" i="35"/>
  <c r="L90" i="35"/>
  <c r="M90" i="35"/>
  <c r="N90" i="35"/>
  <c r="O90" i="35"/>
  <c r="P90" i="35"/>
  <c r="Q90" i="35"/>
  <c r="R90" i="35"/>
  <c r="S90" i="35"/>
  <c r="T90" i="35"/>
  <c r="U90" i="35"/>
  <c r="V90" i="35"/>
  <c r="W90" i="35"/>
  <c r="X90" i="35"/>
  <c r="Y90" i="35"/>
  <c r="Z90" i="35"/>
  <c r="AA90" i="35"/>
  <c r="AB90" i="35"/>
  <c r="AC90" i="35"/>
  <c r="AD90" i="35"/>
  <c r="AE90" i="35"/>
  <c r="AF90" i="35"/>
  <c r="AG90" i="35"/>
  <c r="AH90" i="35"/>
  <c r="AI90" i="35"/>
  <c r="AJ90" i="35"/>
  <c r="C91" i="35"/>
  <c r="D91" i="35"/>
  <c r="E91" i="35"/>
  <c r="F91" i="35"/>
  <c r="G91" i="35"/>
  <c r="H91" i="35"/>
  <c r="I91" i="35"/>
  <c r="J91" i="35"/>
  <c r="K91" i="35"/>
  <c r="L91" i="35"/>
  <c r="M91" i="35"/>
  <c r="N91" i="35"/>
  <c r="O91" i="35"/>
  <c r="P91" i="35"/>
  <c r="Q91" i="35"/>
  <c r="R91" i="35"/>
  <c r="S91" i="35"/>
  <c r="T91" i="35"/>
  <c r="U91" i="35"/>
  <c r="V91" i="35"/>
  <c r="W91" i="35"/>
  <c r="X91" i="35"/>
  <c r="Y91" i="35"/>
  <c r="Z91" i="35"/>
  <c r="AA91" i="35"/>
  <c r="AB91" i="35"/>
  <c r="AC91" i="35"/>
  <c r="AD91" i="35"/>
  <c r="AE91" i="35"/>
  <c r="AF91" i="35"/>
  <c r="AG91" i="35"/>
  <c r="AH91" i="35"/>
  <c r="AI91" i="35"/>
  <c r="AJ91" i="35"/>
  <c r="C92" i="35"/>
  <c r="D92" i="35"/>
  <c r="E92" i="35"/>
  <c r="F92" i="35"/>
  <c r="G92" i="35"/>
  <c r="H92" i="35"/>
  <c r="I92" i="35"/>
  <c r="J92" i="35"/>
  <c r="K92" i="35"/>
  <c r="L92" i="35"/>
  <c r="M92" i="35"/>
  <c r="N92" i="35"/>
  <c r="O92" i="35"/>
  <c r="P92" i="35"/>
  <c r="Q92" i="35"/>
  <c r="R92" i="35"/>
  <c r="S92" i="35"/>
  <c r="T92" i="35"/>
  <c r="U92" i="35"/>
  <c r="V92" i="35"/>
  <c r="W92" i="35"/>
  <c r="X92" i="35"/>
  <c r="Y92" i="35"/>
  <c r="Z92" i="35"/>
  <c r="AA92" i="35"/>
  <c r="AB92" i="35"/>
  <c r="AC92" i="35"/>
  <c r="AD92" i="35"/>
  <c r="AE92" i="35"/>
  <c r="AF92" i="35"/>
  <c r="AG92" i="35"/>
  <c r="AH92" i="35"/>
  <c r="AI92" i="35"/>
  <c r="AJ92" i="35"/>
  <c r="C93" i="35"/>
  <c r="D93" i="35"/>
  <c r="E93" i="35"/>
  <c r="F93" i="35"/>
  <c r="G93" i="35"/>
  <c r="H93" i="35"/>
  <c r="I93" i="35"/>
  <c r="J93" i="35"/>
  <c r="K93" i="35"/>
  <c r="L93" i="35"/>
  <c r="M93" i="35"/>
  <c r="N93" i="35"/>
  <c r="O93" i="35"/>
  <c r="P93" i="35"/>
  <c r="Q93" i="35"/>
  <c r="R93" i="35"/>
  <c r="S93" i="35"/>
  <c r="T93" i="35"/>
  <c r="U93" i="35"/>
  <c r="V93" i="35"/>
  <c r="W93" i="35"/>
  <c r="X93" i="35"/>
  <c r="Y93" i="35"/>
  <c r="Z93" i="35"/>
  <c r="AA93" i="35"/>
  <c r="AB93" i="35"/>
  <c r="AC93" i="35"/>
  <c r="AD93" i="35"/>
  <c r="AE93" i="35"/>
  <c r="AF93" i="35"/>
  <c r="AG93" i="35"/>
  <c r="AH93" i="35"/>
  <c r="AI93" i="35"/>
  <c r="AJ93" i="35"/>
  <c r="C94" i="35"/>
  <c r="D94" i="35"/>
  <c r="E94" i="35"/>
  <c r="F94" i="35"/>
  <c r="G94" i="35"/>
  <c r="H94" i="35"/>
  <c r="I94" i="35"/>
  <c r="J94" i="35"/>
  <c r="K94" i="35"/>
  <c r="L94" i="35"/>
  <c r="M94" i="35"/>
  <c r="N94" i="35"/>
  <c r="O94" i="35"/>
  <c r="P94" i="35"/>
  <c r="Q94" i="35"/>
  <c r="R94" i="35"/>
  <c r="S94" i="35"/>
  <c r="T94" i="35"/>
  <c r="U94" i="35"/>
  <c r="V94" i="35"/>
  <c r="W94" i="35"/>
  <c r="X94" i="35"/>
  <c r="Y94" i="35"/>
  <c r="Z94" i="35"/>
  <c r="AA94" i="35"/>
  <c r="AB94" i="35"/>
  <c r="AC94" i="35"/>
  <c r="AD94" i="35"/>
  <c r="AE94" i="35"/>
  <c r="AF94" i="35"/>
  <c r="AG94" i="35"/>
  <c r="AH94" i="35"/>
  <c r="AI94" i="35"/>
  <c r="AJ94" i="35"/>
  <c r="C95" i="35"/>
  <c r="D95" i="35"/>
  <c r="E95" i="35"/>
  <c r="F95" i="35"/>
  <c r="G95" i="35"/>
  <c r="H95" i="35"/>
  <c r="I95" i="35"/>
  <c r="J95" i="35"/>
  <c r="K95" i="35"/>
  <c r="L95" i="35"/>
  <c r="M95" i="35"/>
  <c r="N95" i="35"/>
  <c r="O95" i="35"/>
  <c r="P95" i="35"/>
  <c r="Q95" i="35"/>
  <c r="R95" i="35"/>
  <c r="S95" i="35"/>
  <c r="T95" i="35"/>
  <c r="U95" i="35"/>
  <c r="V95" i="35"/>
  <c r="W95" i="35"/>
  <c r="X95" i="35"/>
  <c r="Y95" i="35"/>
  <c r="Z95" i="35"/>
  <c r="AA95" i="35"/>
  <c r="AB95" i="35"/>
  <c r="AC95" i="35"/>
  <c r="AD95" i="35"/>
  <c r="AE95" i="35"/>
  <c r="AF95" i="35"/>
  <c r="AG95" i="35"/>
  <c r="AH95" i="35"/>
  <c r="AI95" i="35"/>
  <c r="AJ95" i="35"/>
  <c r="C96" i="35"/>
  <c r="D96" i="35"/>
  <c r="E96" i="35"/>
  <c r="F96" i="35"/>
  <c r="G96" i="35"/>
  <c r="H96" i="35"/>
  <c r="I96" i="35"/>
  <c r="J96" i="35"/>
  <c r="K96" i="35"/>
  <c r="L96" i="35"/>
  <c r="M96" i="35"/>
  <c r="N96" i="35"/>
  <c r="O96" i="35"/>
  <c r="P96" i="35"/>
  <c r="Q96" i="35"/>
  <c r="R96" i="35"/>
  <c r="S96" i="35"/>
  <c r="T96" i="35"/>
  <c r="U96" i="35"/>
  <c r="V96" i="35"/>
  <c r="W96" i="35"/>
  <c r="X96" i="35"/>
  <c r="Y96" i="35"/>
  <c r="Z96" i="35"/>
  <c r="AA96" i="35"/>
  <c r="AB96" i="35"/>
  <c r="AC96" i="35"/>
  <c r="AD96" i="35"/>
  <c r="AE96" i="35"/>
  <c r="AF96" i="35"/>
  <c r="AG96" i="35"/>
  <c r="AH96" i="35"/>
  <c r="AI96" i="35"/>
  <c r="AJ96" i="35"/>
  <c r="C97" i="35"/>
  <c r="D97" i="35"/>
  <c r="E97" i="35"/>
  <c r="F97" i="35"/>
  <c r="G97" i="35"/>
  <c r="H97" i="35"/>
  <c r="I97" i="35"/>
  <c r="J97" i="35"/>
  <c r="K97" i="35"/>
  <c r="L97" i="35"/>
  <c r="M97" i="35"/>
  <c r="N97" i="35"/>
  <c r="O97" i="35"/>
  <c r="P97" i="35"/>
  <c r="Q97" i="35"/>
  <c r="R97" i="35"/>
  <c r="S97" i="35"/>
  <c r="T97" i="35"/>
  <c r="U97" i="35"/>
  <c r="V97" i="35"/>
  <c r="W97" i="35"/>
  <c r="X97" i="35"/>
  <c r="Y97" i="35"/>
  <c r="Z97" i="35"/>
  <c r="AA97" i="35"/>
  <c r="AB97" i="35"/>
  <c r="AC97" i="35"/>
  <c r="AD97" i="35"/>
  <c r="AE97" i="35"/>
  <c r="AF97" i="35"/>
  <c r="AG97" i="35"/>
  <c r="AH97" i="35"/>
  <c r="AI97" i="35"/>
  <c r="AJ97" i="35"/>
  <c r="C98" i="35"/>
  <c r="D98" i="35"/>
  <c r="E98" i="35"/>
  <c r="F98" i="35"/>
  <c r="G98" i="35"/>
  <c r="H98" i="35"/>
  <c r="I98" i="35"/>
  <c r="J98" i="35"/>
  <c r="K98" i="35"/>
  <c r="L98" i="35"/>
  <c r="M98" i="35"/>
  <c r="N98" i="35"/>
  <c r="O98" i="35"/>
  <c r="P98" i="35"/>
  <c r="Q98" i="35"/>
  <c r="R98" i="35"/>
  <c r="S98" i="35"/>
  <c r="T98" i="35"/>
  <c r="U98" i="35"/>
  <c r="V98" i="35"/>
  <c r="W98" i="35"/>
  <c r="X98" i="35"/>
  <c r="Y98" i="35"/>
  <c r="Z98" i="35"/>
  <c r="AA98" i="35"/>
  <c r="AB98" i="35"/>
  <c r="AC98" i="35"/>
  <c r="AD98" i="35"/>
  <c r="AE98" i="35"/>
  <c r="AF98" i="35"/>
  <c r="AG98" i="35"/>
  <c r="AH98" i="35"/>
  <c r="AI98" i="35"/>
  <c r="AJ98" i="35"/>
  <c r="C99" i="35"/>
  <c r="D99" i="35"/>
  <c r="E99" i="35"/>
  <c r="F99" i="35"/>
  <c r="G99" i="35"/>
  <c r="H99" i="35"/>
  <c r="I99" i="35"/>
  <c r="J99" i="35"/>
  <c r="K99" i="35"/>
  <c r="L99" i="35"/>
  <c r="M99" i="35"/>
  <c r="N99" i="35"/>
  <c r="O99" i="35"/>
  <c r="P99" i="35"/>
  <c r="Q99" i="35"/>
  <c r="R99" i="35"/>
  <c r="S99" i="35"/>
  <c r="T99" i="35"/>
  <c r="U99" i="35"/>
  <c r="V99" i="35"/>
  <c r="W99" i="35"/>
  <c r="X99" i="35"/>
  <c r="Y99" i="35"/>
  <c r="Z99" i="35"/>
  <c r="AA99" i="35"/>
  <c r="AB99" i="35"/>
  <c r="AC99" i="35"/>
  <c r="AD99" i="35"/>
  <c r="AE99" i="35"/>
  <c r="AF99" i="35"/>
  <c r="AG99" i="35"/>
  <c r="AH99" i="35"/>
  <c r="AI99" i="35"/>
  <c r="AJ99" i="35"/>
  <c r="C100" i="35"/>
  <c r="D100" i="35"/>
  <c r="E100" i="35"/>
  <c r="F100" i="35"/>
  <c r="G100" i="35"/>
  <c r="H100" i="35"/>
  <c r="I100" i="35"/>
  <c r="J100" i="35"/>
  <c r="K100" i="35"/>
  <c r="L100" i="35"/>
  <c r="M100" i="35"/>
  <c r="N100" i="35"/>
  <c r="O100" i="35"/>
  <c r="P100" i="35"/>
  <c r="Q100" i="35"/>
  <c r="R100" i="35"/>
  <c r="S100" i="35"/>
  <c r="T100" i="35"/>
  <c r="U100" i="35"/>
  <c r="V100" i="35"/>
  <c r="W100" i="35"/>
  <c r="X100" i="35"/>
  <c r="Y100" i="35"/>
  <c r="Z100" i="35"/>
  <c r="AA100" i="35"/>
  <c r="AB100" i="35"/>
  <c r="AC100" i="35"/>
  <c r="AD100" i="35"/>
  <c r="AE100" i="35"/>
  <c r="AF100" i="35"/>
  <c r="AG100" i="35"/>
  <c r="AH100" i="35"/>
  <c r="AI100" i="35"/>
  <c r="AJ100" i="35"/>
  <c r="C101" i="35"/>
  <c r="D101" i="35"/>
  <c r="E101" i="35"/>
  <c r="F101" i="35"/>
  <c r="G101" i="35"/>
  <c r="H101" i="35"/>
  <c r="I101" i="35"/>
  <c r="J101" i="35"/>
  <c r="K101" i="35"/>
  <c r="L101" i="35"/>
  <c r="M101" i="35"/>
  <c r="N101" i="35"/>
  <c r="O101" i="35"/>
  <c r="P101" i="35"/>
  <c r="Q101" i="35"/>
  <c r="R101" i="35"/>
  <c r="S101" i="35"/>
  <c r="T101" i="35"/>
  <c r="U101" i="35"/>
  <c r="V101" i="35"/>
  <c r="W101" i="35"/>
  <c r="X101" i="35"/>
  <c r="Y101" i="35"/>
  <c r="Z101" i="35"/>
  <c r="AA101" i="35"/>
  <c r="AB101" i="35"/>
  <c r="AC101" i="35"/>
  <c r="AD101" i="35"/>
  <c r="AE101" i="35"/>
  <c r="AF101" i="35"/>
  <c r="AG101" i="35"/>
  <c r="AH101" i="35"/>
  <c r="AI101" i="35"/>
  <c r="AJ101" i="35"/>
  <c r="C102" i="35"/>
  <c r="D102" i="35"/>
  <c r="E102" i="35"/>
  <c r="F102" i="35"/>
  <c r="G102" i="35"/>
  <c r="H102" i="35"/>
  <c r="I102" i="35"/>
  <c r="J102" i="35"/>
  <c r="K102" i="35"/>
  <c r="L102" i="35"/>
  <c r="M102" i="35"/>
  <c r="N102" i="35"/>
  <c r="O102" i="35"/>
  <c r="P102" i="35"/>
  <c r="Q102" i="35"/>
  <c r="R102" i="35"/>
  <c r="S102" i="35"/>
  <c r="T102" i="35"/>
  <c r="U102" i="35"/>
  <c r="V102" i="35"/>
  <c r="W102" i="35"/>
  <c r="X102" i="35"/>
  <c r="Y102" i="35"/>
  <c r="Z102" i="35"/>
  <c r="AA102" i="35"/>
  <c r="AB102" i="35"/>
  <c r="AC102" i="35"/>
  <c r="AD102" i="35"/>
  <c r="AE102" i="35"/>
  <c r="AF102" i="35"/>
  <c r="AG102" i="35"/>
  <c r="AH102" i="35"/>
  <c r="AI102" i="35"/>
  <c r="AJ102" i="35"/>
  <c r="C103" i="35"/>
  <c r="D103" i="35"/>
  <c r="E103" i="35"/>
  <c r="F103" i="35"/>
  <c r="G103" i="35"/>
  <c r="H103" i="35"/>
  <c r="I103" i="35"/>
  <c r="J103" i="35"/>
  <c r="K103" i="35"/>
  <c r="L103" i="35"/>
  <c r="M103" i="35"/>
  <c r="N103" i="35"/>
  <c r="O103" i="35"/>
  <c r="P103" i="35"/>
  <c r="Q103" i="35"/>
  <c r="R103" i="35"/>
  <c r="S103" i="35"/>
  <c r="T103" i="35"/>
  <c r="U103" i="35"/>
  <c r="V103" i="35"/>
  <c r="W103" i="35"/>
  <c r="X103" i="35"/>
  <c r="Y103" i="35"/>
  <c r="Z103" i="35"/>
  <c r="AA103" i="35"/>
  <c r="AB103" i="35"/>
  <c r="AC103" i="35"/>
  <c r="AD103" i="35"/>
  <c r="AE103" i="35"/>
  <c r="AF103" i="35"/>
  <c r="AG103" i="35"/>
  <c r="AH103" i="35"/>
  <c r="AI103" i="35"/>
  <c r="AJ103" i="35"/>
  <c r="C104" i="35"/>
  <c r="D104" i="35"/>
  <c r="E104" i="35"/>
  <c r="F104" i="35"/>
  <c r="G104" i="35"/>
  <c r="H104" i="35"/>
  <c r="I104" i="35"/>
  <c r="J104" i="35"/>
  <c r="K104" i="35"/>
  <c r="L104" i="35"/>
  <c r="M104" i="35"/>
  <c r="N104" i="35"/>
  <c r="O104" i="35"/>
  <c r="P104" i="35"/>
  <c r="Q104" i="35"/>
  <c r="R104" i="35"/>
  <c r="S104" i="35"/>
  <c r="T104" i="35"/>
  <c r="U104" i="35"/>
  <c r="V104" i="35"/>
  <c r="W104" i="35"/>
  <c r="X104" i="35"/>
  <c r="Y104" i="35"/>
  <c r="Z104" i="35"/>
  <c r="AA104" i="35"/>
  <c r="AB104" i="35"/>
  <c r="AC104" i="35"/>
  <c r="AD104" i="35"/>
  <c r="AE104" i="35"/>
  <c r="AF104" i="35"/>
  <c r="AG104" i="35"/>
  <c r="AH104" i="35"/>
  <c r="AI104" i="35"/>
  <c r="AJ104" i="35"/>
  <c r="C105" i="35"/>
  <c r="D105" i="35"/>
  <c r="E105" i="35"/>
  <c r="F105" i="35"/>
  <c r="G105" i="35"/>
  <c r="H105" i="35"/>
  <c r="I105" i="35"/>
  <c r="J105" i="35"/>
  <c r="K105" i="35"/>
  <c r="L105" i="35"/>
  <c r="M105" i="35"/>
  <c r="N105" i="35"/>
  <c r="O105" i="35"/>
  <c r="P105" i="35"/>
  <c r="Q105" i="35"/>
  <c r="R105" i="35"/>
  <c r="S105" i="35"/>
  <c r="T105" i="35"/>
  <c r="U105" i="35"/>
  <c r="V105" i="35"/>
  <c r="W105" i="35"/>
  <c r="X105" i="35"/>
  <c r="Y105" i="35"/>
  <c r="Z105" i="35"/>
  <c r="AA105" i="35"/>
  <c r="AB105" i="35"/>
  <c r="AC105" i="35"/>
  <c r="AD105" i="35"/>
  <c r="AE105" i="35"/>
  <c r="AF105" i="35"/>
  <c r="AG105" i="35"/>
  <c r="AH105" i="35"/>
  <c r="AI105" i="35"/>
  <c r="AJ105" i="35"/>
  <c r="C106" i="35"/>
  <c r="D106" i="35"/>
  <c r="E106" i="35"/>
  <c r="F106" i="35"/>
  <c r="G106" i="35"/>
  <c r="H106" i="35"/>
  <c r="I106" i="35"/>
  <c r="J106" i="35"/>
  <c r="K106" i="35"/>
  <c r="L106" i="35"/>
  <c r="M106" i="35"/>
  <c r="N106" i="35"/>
  <c r="O106" i="35"/>
  <c r="P106" i="35"/>
  <c r="Q106" i="35"/>
  <c r="R106" i="35"/>
  <c r="S106" i="35"/>
  <c r="T106" i="35"/>
  <c r="U106" i="35"/>
  <c r="V106" i="35"/>
  <c r="W106" i="35"/>
  <c r="X106" i="35"/>
  <c r="Y106" i="35"/>
  <c r="Z106" i="35"/>
  <c r="AA106" i="35"/>
  <c r="AB106" i="35"/>
  <c r="AC106" i="35"/>
  <c r="AD106" i="35"/>
  <c r="AE106" i="35"/>
  <c r="AF106" i="35"/>
  <c r="AG106" i="35"/>
  <c r="AH106" i="35"/>
  <c r="AI106" i="35"/>
  <c r="AJ106" i="35"/>
  <c r="C107" i="35"/>
  <c r="D107" i="35"/>
  <c r="E107" i="35"/>
  <c r="F107" i="35"/>
  <c r="G107" i="35"/>
  <c r="H107" i="35"/>
  <c r="I107" i="35"/>
  <c r="J107" i="35"/>
  <c r="K107" i="35"/>
  <c r="L107" i="35"/>
  <c r="M107" i="35"/>
  <c r="N107" i="35"/>
  <c r="O107" i="35"/>
  <c r="P107" i="35"/>
  <c r="Q107" i="35"/>
  <c r="R107" i="35"/>
  <c r="S107" i="35"/>
  <c r="T107" i="35"/>
  <c r="U107" i="35"/>
  <c r="V107" i="35"/>
  <c r="W107" i="35"/>
  <c r="X107" i="35"/>
  <c r="Y107" i="35"/>
  <c r="Z107" i="35"/>
  <c r="AA107" i="35"/>
  <c r="AB107" i="35"/>
  <c r="AC107" i="35"/>
  <c r="AD107" i="35"/>
  <c r="AE107" i="35"/>
  <c r="AF107" i="35"/>
  <c r="AG107" i="35"/>
  <c r="AH107" i="35"/>
  <c r="AI107" i="35"/>
  <c r="AJ107" i="35"/>
  <c r="C108" i="35"/>
  <c r="D108" i="35"/>
  <c r="E108" i="35"/>
  <c r="F108" i="35"/>
  <c r="G108" i="35"/>
  <c r="H108" i="35"/>
  <c r="I108" i="35"/>
  <c r="J108" i="35"/>
  <c r="K108" i="35"/>
  <c r="L108" i="35"/>
  <c r="M108" i="35"/>
  <c r="N108" i="35"/>
  <c r="O108" i="35"/>
  <c r="P108" i="35"/>
  <c r="Q108" i="35"/>
  <c r="R108" i="35"/>
  <c r="S108" i="35"/>
  <c r="T108" i="35"/>
  <c r="U108" i="35"/>
  <c r="V108" i="35"/>
  <c r="W108" i="35"/>
  <c r="X108" i="35"/>
  <c r="Y108" i="35"/>
  <c r="Z108" i="35"/>
  <c r="AA108" i="35"/>
  <c r="AB108" i="35"/>
  <c r="AC108" i="35"/>
  <c r="AD108" i="35"/>
  <c r="AE108" i="35"/>
  <c r="AF108" i="35"/>
  <c r="AG108" i="35"/>
  <c r="AH108" i="35"/>
  <c r="AI108" i="35"/>
  <c r="AJ108" i="35"/>
  <c r="C109" i="35"/>
  <c r="D109" i="35"/>
  <c r="E109" i="35"/>
  <c r="F109" i="35"/>
  <c r="G109" i="35"/>
  <c r="H109" i="35"/>
  <c r="I109" i="35"/>
  <c r="J109" i="35"/>
  <c r="K109" i="35"/>
  <c r="L109" i="35"/>
  <c r="M109" i="35"/>
  <c r="N109" i="35"/>
  <c r="O109" i="35"/>
  <c r="P109" i="35"/>
  <c r="Q109" i="35"/>
  <c r="R109" i="35"/>
  <c r="S109" i="35"/>
  <c r="T109" i="35"/>
  <c r="U109" i="35"/>
  <c r="V109" i="35"/>
  <c r="W109" i="35"/>
  <c r="X109" i="35"/>
  <c r="Y109" i="35"/>
  <c r="Z109" i="35"/>
  <c r="AA109" i="35"/>
  <c r="AB109" i="35"/>
  <c r="AC109" i="35"/>
  <c r="AD109" i="35"/>
  <c r="AE109" i="35"/>
  <c r="AF109" i="35"/>
  <c r="AG109" i="35"/>
  <c r="AH109" i="35"/>
  <c r="AI109" i="35"/>
  <c r="AJ109" i="35"/>
  <c r="C110" i="35"/>
  <c r="D110" i="35"/>
  <c r="E110" i="35"/>
  <c r="F110" i="35"/>
  <c r="G110" i="35"/>
  <c r="H110" i="35"/>
  <c r="I110" i="35"/>
  <c r="J110" i="35"/>
  <c r="K110" i="35"/>
  <c r="L110" i="35"/>
  <c r="M110" i="35"/>
  <c r="N110" i="35"/>
  <c r="O110" i="35"/>
  <c r="P110" i="35"/>
  <c r="Q110" i="35"/>
  <c r="R110" i="35"/>
  <c r="S110" i="35"/>
  <c r="T110" i="35"/>
  <c r="U110" i="35"/>
  <c r="V110" i="35"/>
  <c r="W110" i="35"/>
  <c r="X110" i="35"/>
  <c r="Y110" i="35"/>
  <c r="Z110" i="35"/>
  <c r="AA110" i="35"/>
  <c r="AB110" i="35"/>
  <c r="AC110" i="35"/>
  <c r="AD110" i="35"/>
  <c r="AE110" i="35"/>
  <c r="AF110" i="35"/>
  <c r="AG110" i="35"/>
  <c r="AH110" i="35"/>
  <c r="AI110" i="35"/>
  <c r="AJ110" i="35"/>
  <c r="C111" i="35"/>
  <c r="D111" i="35"/>
  <c r="E111" i="35"/>
  <c r="F111" i="35"/>
  <c r="G111" i="35"/>
  <c r="H111" i="35"/>
  <c r="I111" i="35"/>
  <c r="J111" i="35"/>
  <c r="K111" i="35"/>
  <c r="L111" i="35"/>
  <c r="M111" i="35"/>
  <c r="N111" i="35"/>
  <c r="O111" i="35"/>
  <c r="P111" i="35"/>
  <c r="Q111" i="35"/>
  <c r="R111" i="35"/>
  <c r="S111" i="35"/>
  <c r="T111" i="35"/>
  <c r="U111" i="35"/>
  <c r="V111" i="35"/>
  <c r="W111" i="35"/>
  <c r="X111" i="35"/>
  <c r="Y111" i="35"/>
  <c r="Z111" i="35"/>
  <c r="AA111" i="35"/>
  <c r="AB111" i="35"/>
  <c r="AC111" i="35"/>
  <c r="AD111" i="35"/>
  <c r="AE111" i="35"/>
  <c r="AF111" i="35"/>
  <c r="AG111" i="35"/>
  <c r="AH111" i="35"/>
  <c r="AI111" i="35"/>
  <c r="AJ111" i="35"/>
  <c r="C112" i="35"/>
  <c r="D112" i="35"/>
  <c r="E112" i="35"/>
  <c r="F112" i="35"/>
  <c r="G112" i="35"/>
  <c r="H112" i="35"/>
  <c r="I112" i="35"/>
  <c r="J112" i="35"/>
  <c r="K112" i="35"/>
  <c r="L112" i="35"/>
  <c r="M112" i="35"/>
  <c r="N112" i="35"/>
  <c r="O112" i="35"/>
  <c r="P112" i="35"/>
  <c r="Q112" i="35"/>
  <c r="R112" i="35"/>
  <c r="S112" i="35"/>
  <c r="T112" i="35"/>
  <c r="U112" i="35"/>
  <c r="V112" i="35"/>
  <c r="W112" i="35"/>
  <c r="X112" i="35"/>
  <c r="Y112" i="35"/>
  <c r="Z112" i="35"/>
  <c r="AA112" i="35"/>
  <c r="AB112" i="35"/>
  <c r="AC112" i="35"/>
  <c r="AD112" i="35"/>
  <c r="AE112" i="35"/>
  <c r="AF112" i="35"/>
  <c r="AG112" i="35"/>
  <c r="AH112" i="35"/>
  <c r="AI112" i="35"/>
  <c r="AJ112" i="35"/>
  <c r="C113" i="35"/>
  <c r="D113" i="35"/>
  <c r="E113" i="35"/>
  <c r="F113" i="35"/>
  <c r="G113" i="35"/>
  <c r="H113" i="35"/>
  <c r="I113" i="35"/>
  <c r="J113" i="35"/>
  <c r="K113" i="35"/>
  <c r="L113" i="35"/>
  <c r="M113" i="35"/>
  <c r="N113" i="35"/>
  <c r="O113" i="35"/>
  <c r="P113" i="35"/>
  <c r="Q113" i="35"/>
  <c r="R113" i="35"/>
  <c r="S113" i="35"/>
  <c r="T113" i="35"/>
  <c r="U113" i="35"/>
  <c r="V113" i="35"/>
  <c r="W113" i="35"/>
  <c r="X113" i="35"/>
  <c r="Y113" i="35"/>
  <c r="Z113" i="35"/>
  <c r="AA113" i="35"/>
  <c r="AB113" i="35"/>
  <c r="AC113" i="35"/>
  <c r="AD113" i="35"/>
  <c r="AE113" i="35"/>
  <c r="AF113" i="35"/>
  <c r="AG113" i="35"/>
  <c r="AH113" i="35"/>
  <c r="AI113" i="35"/>
  <c r="AJ113" i="35"/>
  <c r="C114" i="35"/>
  <c r="D114" i="35"/>
  <c r="E114" i="35"/>
  <c r="F114" i="35"/>
  <c r="G114" i="35"/>
  <c r="H114" i="35"/>
  <c r="I114" i="35"/>
  <c r="J114" i="35"/>
  <c r="K114" i="35"/>
  <c r="L114" i="35"/>
  <c r="M114" i="35"/>
  <c r="N114" i="35"/>
  <c r="O114" i="35"/>
  <c r="P114" i="35"/>
  <c r="Q114" i="35"/>
  <c r="R114" i="35"/>
  <c r="S114" i="35"/>
  <c r="T114" i="35"/>
  <c r="U114" i="35"/>
  <c r="V114" i="35"/>
  <c r="W114" i="35"/>
  <c r="X114" i="35"/>
  <c r="Y114" i="35"/>
  <c r="Z114" i="35"/>
  <c r="AA114" i="35"/>
  <c r="AB114" i="35"/>
  <c r="AC114" i="35"/>
  <c r="AD114" i="35"/>
  <c r="AE114" i="35"/>
  <c r="AF114" i="35"/>
  <c r="AG114" i="35"/>
  <c r="AH114" i="35"/>
  <c r="AI114" i="35"/>
  <c r="AJ114" i="35"/>
  <c r="C115" i="35"/>
  <c r="D115" i="35"/>
  <c r="E115" i="35"/>
  <c r="F115" i="35"/>
  <c r="G115" i="35"/>
  <c r="H115" i="35"/>
  <c r="I115" i="35"/>
  <c r="J115" i="35"/>
  <c r="K115" i="35"/>
  <c r="L115" i="35"/>
  <c r="M115" i="35"/>
  <c r="N115" i="35"/>
  <c r="O115" i="35"/>
  <c r="P115" i="35"/>
  <c r="Q115" i="35"/>
  <c r="R115" i="35"/>
  <c r="S115" i="35"/>
  <c r="T115" i="35"/>
  <c r="U115" i="35"/>
  <c r="V115" i="35"/>
  <c r="W115" i="35"/>
  <c r="X115" i="35"/>
  <c r="Y115" i="35"/>
  <c r="Z115" i="35"/>
  <c r="AA115" i="35"/>
  <c r="AB115" i="35"/>
  <c r="AC115" i="35"/>
  <c r="AD115" i="35"/>
  <c r="AE115" i="35"/>
  <c r="AF115" i="35"/>
  <c r="AG115" i="35"/>
  <c r="AH115" i="35"/>
  <c r="AI115" i="35"/>
  <c r="AJ115" i="35"/>
  <c r="C116" i="35"/>
  <c r="D116" i="35"/>
  <c r="E116" i="35"/>
  <c r="F116" i="35"/>
  <c r="G116" i="35"/>
  <c r="H116" i="35"/>
  <c r="I116" i="35"/>
  <c r="J116" i="35"/>
  <c r="K116" i="35"/>
  <c r="L116" i="35"/>
  <c r="M116" i="35"/>
  <c r="N116" i="35"/>
  <c r="O116" i="35"/>
  <c r="P116" i="35"/>
  <c r="Q116" i="35"/>
  <c r="R116" i="35"/>
  <c r="S116" i="35"/>
  <c r="T116" i="35"/>
  <c r="U116" i="35"/>
  <c r="V116" i="35"/>
  <c r="W116" i="35"/>
  <c r="X116" i="35"/>
  <c r="Y116" i="35"/>
  <c r="Z116" i="35"/>
  <c r="AA116" i="35"/>
  <c r="AB116" i="35"/>
  <c r="AC116" i="35"/>
  <c r="AD116" i="35"/>
  <c r="AE116" i="35"/>
  <c r="AF116" i="35"/>
  <c r="AG116" i="35"/>
  <c r="AH116" i="35"/>
  <c r="AI116" i="35"/>
  <c r="AJ116" i="35"/>
  <c r="C117" i="35"/>
  <c r="D117" i="35"/>
  <c r="E117" i="35"/>
  <c r="F117" i="35"/>
  <c r="G117" i="35"/>
  <c r="H117" i="35"/>
  <c r="I117" i="35"/>
  <c r="J117" i="35"/>
  <c r="K117" i="35"/>
  <c r="L117" i="35"/>
  <c r="M117" i="35"/>
  <c r="N117" i="35"/>
  <c r="O117" i="35"/>
  <c r="P117" i="35"/>
  <c r="Q117" i="35"/>
  <c r="R117" i="35"/>
  <c r="S117" i="35"/>
  <c r="T117" i="35"/>
  <c r="U117" i="35"/>
  <c r="V117" i="35"/>
  <c r="W117" i="35"/>
  <c r="X117" i="35"/>
  <c r="Y117" i="35"/>
  <c r="Z117" i="35"/>
  <c r="AA117" i="35"/>
  <c r="AB117" i="35"/>
  <c r="AC117" i="35"/>
  <c r="AD117" i="35"/>
  <c r="AE117" i="35"/>
  <c r="AF117" i="35"/>
  <c r="AG117" i="35"/>
  <c r="AH117" i="35"/>
  <c r="AI117" i="35"/>
  <c r="AJ117" i="35"/>
  <c r="C118" i="35"/>
  <c r="D118" i="35"/>
  <c r="E118" i="35"/>
  <c r="F118" i="35"/>
  <c r="G118" i="35"/>
  <c r="H118" i="35"/>
  <c r="I118" i="35"/>
  <c r="J118" i="35"/>
  <c r="K118" i="35"/>
  <c r="L118" i="35"/>
  <c r="M118" i="35"/>
  <c r="N118" i="35"/>
  <c r="O118" i="35"/>
  <c r="P118" i="35"/>
  <c r="Q118" i="35"/>
  <c r="R118" i="35"/>
  <c r="S118" i="35"/>
  <c r="T118" i="35"/>
  <c r="U118" i="35"/>
  <c r="V118" i="35"/>
  <c r="W118" i="35"/>
  <c r="X118" i="35"/>
  <c r="Y118" i="35"/>
  <c r="Z118" i="35"/>
  <c r="AA118" i="35"/>
  <c r="AB118" i="35"/>
  <c r="AC118" i="35"/>
  <c r="AD118" i="35"/>
  <c r="AE118" i="35"/>
  <c r="AF118" i="35"/>
  <c r="AG118" i="35"/>
  <c r="AH118" i="35"/>
  <c r="AI118" i="35"/>
  <c r="AJ118" i="35"/>
  <c r="C119" i="35"/>
  <c r="D119" i="35"/>
  <c r="E119" i="35"/>
  <c r="F119" i="35"/>
  <c r="G119" i="35"/>
  <c r="H119" i="35"/>
  <c r="I119" i="35"/>
  <c r="J119" i="35"/>
  <c r="K119" i="35"/>
  <c r="L119" i="35"/>
  <c r="M119" i="35"/>
  <c r="N119" i="35"/>
  <c r="O119" i="35"/>
  <c r="P119" i="35"/>
  <c r="Q119" i="35"/>
  <c r="R119" i="35"/>
  <c r="S119" i="35"/>
  <c r="T119" i="35"/>
  <c r="U119" i="35"/>
  <c r="V119" i="35"/>
  <c r="W119" i="35"/>
  <c r="X119" i="35"/>
  <c r="Y119" i="35"/>
  <c r="Z119" i="35"/>
  <c r="AA119" i="35"/>
  <c r="AB119" i="35"/>
  <c r="AC119" i="35"/>
  <c r="AD119" i="35"/>
  <c r="AE119" i="35"/>
  <c r="AF119" i="35"/>
  <c r="AG119" i="35"/>
  <c r="AH119" i="35"/>
  <c r="AI119" i="35"/>
  <c r="AJ119" i="35"/>
  <c r="C120" i="35"/>
  <c r="D120" i="35"/>
  <c r="E120" i="35"/>
  <c r="F120" i="35"/>
  <c r="G120" i="35"/>
  <c r="H120" i="35"/>
  <c r="I120" i="35"/>
  <c r="J120" i="35"/>
  <c r="K120" i="35"/>
  <c r="L120" i="35"/>
  <c r="M120" i="35"/>
  <c r="N120" i="35"/>
  <c r="O120" i="35"/>
  <c r="P120" i="35"/>
  <c r="Q120" i="35"/>
  <c r="R120" i="35"/>
  <c r="S120" i="35"/>
  <c r="T120" i="35"/>
  <c r="U120" i="35"/>
  <c r="V120" i="35"/>
  <c r="W120" i="35"/>
  <c r="X120" i="35"/>
  <c r="Y120" i="35"/>
  <c r="Z120" i="35"/>
  <c r="AA120" i="35"/>
  <c r="AB120" i="35"/>
  <c r="AC120" i="35"/>
  <c r="AD120" i="35"/>
  <c r="AE120" i="35"/>
  <c r="AF120" i="35"/>
  <c r="AG120" i="35"/>
  <c r="AH120" i="35"/>
  <c r="AI120" i="35"/>
  <c r="AJ120" i="35"/>
  <c r="C121" i="35"/>
  <c r="D121" i="35"/>
  <c r="E121" i="35"/>
  <c r="F121" i="35"/>
  <c r="G121" i="35"/>
  <c r="H121" i="35"/>
  <c r="I121" i="35"/>
  <c r="J121" i="35"/>
  <c r="K121" i="35"/>
  <c r="L121" i="35"/>
  <c r="M121" i="35"/>
  <c r="N121" i="35"/>
  <c r="O121" i="35"/>
  <c r="P121" i="35"/>
  <c r="Q121" i="35"/>
  <c r="R121" i="35"/>
  <c r="S121" i="35"/>
  <c r="T121" i="35"/>
  <c r="U121" i="35"/>
  <c r="V121" i="35"/>
  <c r="W121" i="35"/>
  <c r="X121" i="35"/>
  <c r="Y121" i="35"/>
  <c r="Z121" i="35"/>
  <c r="AA121" i="35"/>
  <c r="AB121" i="35"/>
  <c r="AC121" i="35"/>
  <c r="AD121" i="35"/>
  <c r="AE121" i="35"/>
  <c r="AF121" i="35"/>
  <c r="AG121" i="35"/>
  <c r="AH121" i="35"/>
  <c r="AI121" i="35"/>
  <c r="AJ121" i="35"/>
  <c r="C122" i="35"/>
  <c r="D122" i="35"/>
  <c r="E122" i="35"/>
  <c r="F122" i="35"/>
  <c r="G122" i="35"/>
  <c r="H122" i="35"/>
  <c r="I122" i="35"/>
  <c r="J122" i="35"/>
  <c r="K122" i="35"/>
  <c r="L122" i="35"/>
  <c r="M122" i="35"/>
  <c r="N122" i="35"/>
  <c r="O122" i="35"/>
  <c r="P122" i="35"/>
  <c r="Q122" i="35"/>
  <c r="R122" i="35"/>
  <c r="S122" i="35"/>
  <c r="T122" i="35"/>
  <c r="U122" i="35"/>
  <c r="V122" i="35"/>
  <c r="W122" i="35"/>
  <c r="X122" i="35"/>
  <c r="Y122" i="35"/>
  <c r="Z122" i="35"/>
  <c r="AA122" i="35"/>
  <c r="AB122" i="35"/>
  <c r="AC122" i="35"/>
  <c r="AD122" i="35"/>
  <c r="AE122" i="35"/>
  <c r="AF122" i="35"/>
  <c r="AG122" i="35"/>
  <c r="AH122" i="35"/>
  <c r="AI122" i="35"/>
  <c r="AJ122" i="35"/>
  <c r="C123" i="35"/>
  <c r="D123" i="35"/>
  <c r="E123" i="35"/>
  <c r="F123" i="35"/>
  <c r="G123" i="35"/>
  <c r="H123" i="35"/>
  <c r="I123" i="35"/>
  <c r="J123" i="35"/>
  <c r="K123" i="35"/>
  <c r="L123" i="35"/>
  <c r="M123" i="35"/>
  <c r="N123" i="35"/>
  <c r="O123" i="35"/>
  <c r="P123" i="35"/>
  <c r="Q123" i="35"/>
  <c r="R123" i="35"/>
  <c r="S123" i="35"/>
  <c r="T123" i="35"/>
  <c r="U123" i="35"/>
  <c r="V123" i="35"/>
  <c r="W123" i="35"/>
  <c r="X123" i="35"/>
  <c r="Y123" i="35"/>
  <c r="Z123" i="35"/>
  <c r="AA123" i="35"/>
  <c r="AB123" i="35"/>
  <c r="AC123" i="35"/>
  <c r="AD123" i="35"/>
  <c r="AE123" i="35"/>
  <c r="AF123" i="35"/>
  <c r="AG123" i="35"/>
  <c r="AH123" i="35"/>
  <c r="AI123" i="35"/>
  <c r="AJ123" i="35"/>
  <c r="C124" i="35"/>
  <c r="D124" i="35"/>
  <c r="E124" i="35"/>
  <c r="F124" i="35"/>
  <c r="G124" i="35"/>
  <c r="H124" i="35"/>
  <c r="I124" i="35"/>
  <c r="J124" i="35"/>
  <c r="K124" i="35"/>
  <c r="L124" i="35"/>
  <c r="M124" i="35"/>
  <c r="N124" i="35"/>
  <c r="O124" i="35"/>
  <c r="P124" i="35"/>
  <c r="Q124" i="35"/>
  <c r="R124" i="35"/>
  <c r="S124" i="35"/>
  <c r="T124" i="35"/>
  <c r="U124" i="35"/>
  <c r="V124" i="35"/>
  <c r="W124" i="35"/>
  <c r="X124" i="35"/>
  <c r="Y124" i="35"/>
  <c r="Z124" i="35"/>
  <c r="AA124" i="35"/>
  <c r="AB124" i="35"/>
  <c r="AC124" i="35"/>
  <c r="AD124" i="35"/>
  <c r="AE124" i="35"/>
  <c r="AF124" i="35"/>
  <c r="AG124" i="35"/>
  <c r="AH124" i="35"/>
  <c r="AI124" i="35"/>
  <c r="AJ124" i="35"/>
  <c r="C125" i="35"/>
  <c r="D125" i="35"/>
  <c r="E125" i="35"/>
  <c r="F125" i="35"/>
  <c r="G125" i="35"/>
  <c r="H125" i="35"/>
  <c r="I125" i="35"/>
  <c r="J125" i="35"/>
  <c r="K125" i="35"/>
  <c r="L125" i="35"/>
  <c r="M125" i="35"/>
  <c r="N125" i="35"/>
  <c r="O125" i="35"/>
  <c r="P125" i="35"/>
  <c r="Q125" i="35"/>
  <c r="R125" i="35"/>
  <c r="S125" i="35"/>
  <c r="T125" i="35"/>
  <c r="U125" i="35"/>
  <c r="V125" i="35"/>
  <c r="W125" i="35"/>
  <c r="X125" i="35"/>
  <c r="Y125" i="35"/>
  <c r="Z125" i="35"/>
  <c r="AA125" i="35"/>
  <c r="AB125" i="35"/>
  <c r="AC125" i="35"/>
  <c r="AD125" i="35"/>
  <c r="AE125" i="35"/>
  <c r="AF125" i="35"/>
  <c r="AG125" i="35"/>
  <c r="AH125" i="35"/>
  <c r="AI125" i="35"/>
  <c r="AJ125" i="35"/>
  <c r="C126" i="35"/>
  <c r="D126" i="35"/>
  <c r="E126" i="35"/>
  <c r="F126" i="35"/>
  <c r="G126" i="35"/>
  <c r="H126" i="35"/>
  <c r="I126" i="35"/>
  <c r="J126" i="35"/>
  <c r="K126" i="35"/>
  <c r="L126" i="35"/>
  <c r="M126" i="35"/>
  <c r="N126" i="35"/>
  <c r="O126" i="35"/>
  <c r="P126" i="35"/>
  <c r="Q126" i="35"/>
  <c r="R126" i="35"/>
  <c r="S126" i="35"/>
  <c r="T126" i="35"/>
  <c r="U126" i="35"/>
  <c r="V126" i="35"/>
  <c r="W126" i="35"/>
  <c r="X126" i="35"/>
  <c r="Y126" i="35"/>
  <c r="Z126" i="35"/>
  <c r="AA126" i="35"/>
  <c r="AB126" i="35"/>
  <c r="AC126" i="35"/>
  <c r="AD126" i="35"/>
  <c r="AE126" i="35"/>
  <c r="AF126" i="35"/>
  <c r="AG126" i="35"/>
  <c r="AH126" i="35"/>
  <c r="AI126" i="35"/>
  <c r="AJ126" i="35"/>
  <c r="C127" i="35"/>
  <c r="D127" i="35"/>
  <c r="E127" i="35"/>
  <c r="F127" i="35"/>
  <c r="G127" i="35"/>
  <c r="H127" i="35"/>
  <c r="I127" i="35"/>
  <c r="J127" i="35"/>
  <c r="K127" i="35"/>
  <c r="L127" i="35"/>
  <c r="M127" i="35"/>
  <c r="N127" i="35"/>
  <c r="O127" i="35"/>
  <c r="P127" i="35"/>
  <c r="Q127" i="35"/>
  <c r="R127" i="35"/>
  <c r="S127" i="35"/>
  <c r="T127" i="35"/>
  <c r="U127" i="35"/>
  <c r="V127" i="35"/>
  <c r="W127" i="35"/>
  <c r="X127" i="35"/>
  <c r="Y127" i="35"/>
  <c r="Z127" i="35"/>
  <c r="AA127" i="35"/>
  <c r="AB127" i="35"/>
  <c r="AC127" i="35"/>
  <c r="AD127" i="35"/>
  <c r="AE127" i="35"/>
  <c r="AF127" i="35"/>
  <c r="AG127" i="35"/>
  <c r="AH127" i="35"/>
  <c r="AI127" i="35"/>
  <c r="AJ127" i="35"/>
  <c r="C128" i="35"/>
  <c r="D128" i="35"/>
  <c r="E128" i="35"/>
  <c r="F128" i="35"/>
  <c r="G128" i="35"/>
  <c r="H128" i="35"/>
  <c r="I128" i="35"/>
  <c r="J128" i="35"/>
  <c r="K128" i="35"/>
  <c r="L128" i="35"/>
  <c r="M128" i="35"/>
  <c r="N128" i="35"/>
  <c r="O128" i="35"/>
  <c r="P128" i="35"/>
  <c r="Q128" i="35"/>
  <c r="R128" i="35"/>
  <c r="S128" i="35"/>
  <c r="T128" i="35"/>
  <c r="U128" i="35"/>
  <c r="V128" i="35"/>
  <c r="W128" i="35"/>
  <c r="X128" i="35"/>
  <c r="Y128" i="35"/>
  <c r="Z128" i="35"/>
  <c r="AA128" i="35"/>
  <c r="AB128" i="35"/>
  <c r="AC128" i="35"/>
  <c r="AD128" i="35"/>
  <c r="AE128" i="35"/>
  <c r="AF128" i="35"/>
  <c r="AG128" i="35"/>
  <c r="AH128" i="35"/>
  <c r="AI128" i="35"/>
  <c r="AJ128" i="35"/>
  <c r="C129" i="35"/>
  <c r="D129" i="35"/>
  <c r="E129" i="35"/>
  <c r="F129" i="35"/>
  <c r="G129" i="35"/>
  <c r="H129" i="35"/>
  <c r="I129" i="35"/>
  <c r="J129" i="35"/>
  <c r="K129" i="35"/>
  <c r="L129" i="35"/>
  <c r="M129" i="35"/>
  <c r="N129" i="35"/>
  <c r="O129" i="35"/>
  <c r="P129" i="35"/>
  <c r="Q129" i="35"/>
  <c r="R129" i="35"/>
  <c r="S129" i="35"/>
  <c r="T129" i="35"/>
  <c r="U129" i="35"/>
  <c r="V129" i="35"/>
  <c r="W129" i="35"/>
  <c r="X129" i="35"/>
  <c r="Y129" i="35"/>
  <c r="Z129" i="35"/>
  <c r="AA129" i="35"/>
  <c r="AB129" i="35"/>
  <c r="AC129" i="35"/>
  <c r="AD129" i="35"/>
  <c r="AE129" i="35"/>
  <c r="AF129" i="35"/>
  <c r="AG129" i="35"/>
  <c r="AH129" i="35"/>
  <c r="AI129" i="35"/>
  <c r="AJ129" i="35"/>
  <c r="C130" i="35"/>
  <c r="D130" i="35"/>
  <c r="E130" i="35"/>
  <c r="F130" i="35"/>
  <c r="G130" i="35"/>
  <c r="H130" i="35"/>
  <c r="I130" i="35"/>
  <c r="J130" i="35"/>
  <c r="K130" i="35"/>
  <c r="L130" i="35"/>
  <c r="M130" i="35"/>
  <c r="N130" i="35"/>
  <c r="O130" i="35"/>
  <c r="P130" i="35"/>
  <c r="Q130" i="35"/>
  <c r="R130" i="35"/>
  <c r="S130" i="35"/>
  <c r="T130" i="35"/>
  <c r="U130" i="35"/>
  <c r="V130" i="35"/>
  <c r="W130" i="35"/>
  <c r="X130" i="35"/>
  <c r="Y130" i="35"/>
  <c r="Z130" i="35"/>
  <c r="AA130" i="35"/>
  <c r="AB130" i="35"/>
  <c r="AC130" i="35"/>
  <c r="AD130" i="35"/>
  <c r="AE130" i="35"/>
  <c r="AF130" i="35"/>
  <c r="AG130" i="35"/>
  <c r="AH130" i="35"/>
  <c r="AI130" i="35"/>
  <c r="AJ130" i="35"/>
  <c r="C131" i="35"/>
  <c r="D131" i="35"/>
  <c r="E131" i="35"/>
  <c r="F131" i="35"/>
  <c r="G131" i="35"/>
  <c r="H131" i="35"/>
  <c r="I131" i="35"/>
  <c r="J131" i="35"/>
  <c r="K131" i="35"/>
  <c r="L131" i="35"/>
  <c r="M131" i="35"/>
  <c r="N131" i="35"/>
  <c r="O131" i="35"/>
  <c r="P131" i="35"/>
  <c r="Q131" i="35"/>
  <c r="R131" i="35"/>
  <c r="S131" i="35"/>
  <c r="T131" i="35"/>
  <c r="U131" i="35"/>
  <c r="V131" i="35"/>
  <c r="W131" i="35"/>
  <c r="X131" i="35"/>
  <c r="Y131" i="35"/>
  <c r="Z131" i="35"/>
  <c r="AA131" i="35"/>
  <c r="AB131" i="35"/>
  <c r="AC131" i="35"/>
  <c r="AD131" i="35"/>
  <c r="AE131" i="35"/>
  <c r="AF131" i="35"/>
  <c r="AG131" i="35"/>
  <c r="AH131" i="35"/>
  <c r="AI131" i="35"/>
  <c r="AJ131" i="35"/>
  <c r="C132" i="35"/>
  <c r="D132" i="35"/>
  <c r="E132" i="35"/>
  <c r="F132" i="35"/>
  <c r="G132" i="35"/>
  <c r="H132" i="35"/>
  <c r="I132" i="35"/>
  <c r="J132" i="35"/>
  <c r="K132" i="35"/>
  <c r="L132" i="35"/>
  <c r="M132" i="35"/>
  <c r="N132" i="35"/>
  <c r="O132" i="35"/>
  <c r="P132" i="35"/>
  <c r="Q132" i="35"/>
  <c r="R132" i="35"/>
  <c r="S132" i="35"/>
  <c r="T132" i="35"/>
  <c r="U132" i="35"/>
  <c r="V132" i="35"/>
  <c r="W132" i="35"/>
  <c r="X132" i="35"/>
  <c r="Y132" i="35"/>
  <c r="Z132" i="35"/>
  <c r="AA132" i="35"/>
  <c r="AB132" i="35"/>
  <c r="AC132" i="35"/>
  <c r="AD132" i="35"/>
  <c r="AE132" i="35"/>
  <c r="AF132" i="35"/>
  <c r="AG132" i="35"/>
  <c r="AH132" i="35"/>
  <c r="AI132" i="35"/>
  <c r="AJ132" i="35"/>
  <c r="C133" i="35"/>
  <c r="D133" i="35"/>
  <c r="E133" i="35"/>
  <c r="F133" i="35"/>
  <c r="G133" i="35"/>
  <c r="H133" i="35"/>
  <c r="I133" i="35"/>
  <c r="J133" i="35"/>
  <c r="K133" i="35"/>
  <c r="L133" i="35"/>
  <c r="M133" i="35"/>
  <c r="N133" i="35"/>
  <c r="O133" i="35"/>
  <c r="P133" i="35"/>
  <c r="Q133" i="35"/>
  <c r="R133" i="35"/>
  <c r="S133" i="35"/>
  <c r="T133" i="35"/>
  <c r="U133" i="35"/>
  <c r="V133" i="35"/>
  <c r="W133" i="35"/>
  <c r="X133" i="35"/>
  <c r="Y133" i="35"/>
  <c r="Z133" i="35"/>
  <c r="AA133" i="35"/>
  <c r="AB133" i="35"/>
  <c r="AC133" i="35"/>
  <c r="AD133" i="35"/>
  <c r="AE133" i="35"/>
  <c r="AF133" i="35"/>
  <c r="AG133" i="35"/>
  <c r="AH133" i="35"/>
  <c r="AI133" i="35"/>
  <c r="AJ133" i="35"/>
  <c r="C134" i="35"/>
  <c r="D134" i="35"/>
  <c r="E134" i="35"/>
  <c r="F134" i="35"/>
  <c r="G134" i="35"/>
  <c r="H134" i="35"/>
  <c r="I134" i="35"/>
  <c r="J134" i="35"/>
  <c r="K134" i="35"/>
  <c r="L134" i="35"/>
  <c r="M134" i="35"/>
  <c r="N134" i="35"/>
  <c r="O134" i="35"/>
  <c r="P134" i="35"/>
  <c r="Q134" i="35"/>
  <c r="R134" i="35"/>
  <c r="S134" i="35"/>
  <c r="T134" i="35"/>
  <c r="U134" i="35"/>
  <c r="V134" i="35"/>
  <c r="W134" i="35"/>
  <c r="X134" i="35"/>
  <c r="Y134" i="35"/>
  <c r="Z134" i="35"/>
  <c r="AA134" i="35"/>
  <c r="AB134" i="35"/>
  <c r="AC134" i="35"/>
  <c r="AD134" i="35"/>
  <c r="AE134" i="35"/>
  <c r="AF134" i="35"/>
  <c r="AG134" i="35"/>
  <c r="AH134" i="35"/>
  <c r="AI134" i="35"/>
  <c r="AJ134" i="35"/>
  <c r="C135" i="35"/>
  <c r="D135" i="35"/>
  <c r="E135" i="35"/>
  <c r="F135" i="35"/>
  <c r="G135" i="35"/>
  <c r="H135" i="35"/>
  <c r="I135" i="35"/>
  <c r="J135" i="35"/>
  <c r="K135" i="35"/>
  <c r="L135" i="35"/>
  <c r="M135" i="35"/>
  <c r="N135" i="35"/>
  <c r="O135" i="35"/>
  <c r="P135" i="35"/>
  <c r="Q135" i="35"/>
  <c r="R135" i="35"/>
  <c r="S135" i="35"/>
  <c r="T135" i="35"/>
  <c r="U135" i="35"/>
  <c r="V135" i="35"/>
  <c r="W135" i="35"/>
  <c r="X135" i="35"/>
  <c r="Y135" i="35"/>
  <c r="Z135" i="35"/>
  <c r="AA135" i="35"/>
  <c r="AB135" i="35"/>
  <c r="AC135" i="35"/>
  <c r="AD135" i="35"/>
  <c r="AE135" i="35"/>
  <c r="AF135" i="35"/>
  <c r="AG135" i="35"/>
  <c r="AH135" i="35"/>
  <c r="AI135" i="35"/>
  <c r="AJ135" i="35"/>
  <c r="C136" i="35"/>
  <c r="D136" i="35"/>
  <c r="E136" i="35"/>
  <c r="F136" i="35"/>
  <c r="G136" i="35"/>
  <c r="H136" i="35"/>
  <c r="I136" i="35"/>
  <c r="J136" i="35"/>
  <c r="K136" i="35"/>
  <c r="L136" i="35"/>
  <c r="M136" i="35"/>
  <c r="N136" i="35"/>
  <c r="O136" i="35"/>
  <c r="P136" i="35"/>
  <c r="Q136" i="35"/>
  <c r="R136" i="35"/>
  <c r="S136" i="35"/>
  <c r="T136" i="35"/>
  <c r="U136" i="35"/>
  <c r="V136" i="35"/>
  <c r="W136" i="35"/>
  <c r="X136" i="35"/>
  <c r="Y136" i="35"/>
  <c r="Z136" i="35"/>
  <c r="AA136" i="35"/>
  <c r="AB136" i="35"/>
  <c r="AC136" i="35"/>
  <c r="AD136" i="35"/>
  <c r="AE136" i="35"/>
  <c r="AF136" i="35"/>
  <c r="AG136" i="35"/>
  <c r="AH136" i="35"/>
  <c r="AI136" i="35"/>
  <c r="AJ136" i="35"/>
  <c r="C137" i="35"/>
  <c r="D137" i="35"/>
  <c r="E137" i="35"/>
  <c r="F137" i="35"/>
  <c r="G137" i="35"/>
  <c r="H137" i="35"/>
  <c r="I137" i="35"/>
  <c r="J137" i="35"/>
  <c r="K137" i="35"/>
  <c r="L137" i="35"/>
  <c r="M137" i="35"/>
  <c r="N137" i="35"/>
  <c r="O137" i="35"/>
  <c r="P137" i="35"/>
  <c r="Q137" i="35"/>
  <c r="R137" i="35"/>
  <c r="S137" i="35"/>
  <c r="T137" i="35"/>
  <c r="U137" i="35"/>
  <c r="V137" i="35"/>
  <c r="W137" i="35"/>
  <c r="X137" i="35"/>
  <c r="Y137" i="35"/>
  <c r="Z137" i="35"/>
  <c r="AA137" i="35"/>
  <c r="AB137" i="35"/>
  <c r="AC137" i="35"/>
  <c r="AD137" i="35"/>
  <c r="AE137" i="35"/>
  <c r="AF137" i="35"/>
  <c r="AG137" i="35"/>
  <c r="AH137" i="35"/>
  <c r="AI137" i="35"/>
  <c r="AJ137" i="35"/>
  <c r="C138" i="35"/>
  <c r="D138" i="35"/>
  <c r="E138" i="35"/>
  <c r="F138" i="35"/>
  <c r="G138" i="35"/>
  <c r="H138" i="35"/>
  <c r="I138" i="35"/>
  <c r="J138" i="35"/>
  <c r="K138" i="35"/>
  <c r="L138" i="35"/>
  <c r="M138" i="35"/>
  <c r="N138" i="35"/>
  <c r="O138" i="35"/>
  <c r="P138" i="35"/>
  <c r="Q138" i="35"/>
  <c r="R138" i="35"/>
  <c r="S138" i="35"/>
  <c r="T138" i="35"/>
  <c r="U138" i="35"/>
  <c r="V138" i="35"/>
  <c r="W138" i="35"/>
  <c r="X138" i="35"/>
  <c r="Y138" i="35"/>
  <c r="Z138" i="35"/>
  <c r="AA138" i="35"/>
  <c r="AB138" i="35"/>
  <c r="AC138" i="35"/>
  <c r="AD138" i="35"/>
  <c r="AE138" i="35"/>
  <c r="AF138" i="35"/>
  <c r="AG138" i="35"/>
  <c r="AH138" i="35"/>
  <c r="AI138" i="35"/>
  <c r="AJ138" i="35"/>
  <c r="C139" i="35"/>
  <c r="D139" i="35"/>
  <c r="E139" i="35"/>
  <c r="F139" i="35"/>
  <c r="G139" i="35"/>
  <c r="H139" i="35"/>
  <c r="I139" i="35"/>
  <c r="J139" i="35"/>
  <c r="K139" i="35"/>
  <c r="L139" i="35"/>
  <c r="M139" i="35"/>
  <c r="N139" i="35"/>
  <c r="O139" i="35"/>
  <c r="P139" i="35"/>
  <c r="Q139" i="35"/>
  <c r="R139" i="35"/>
  <c r="S139" i="35"/>
  <c r="T139" i="35"/>
  <c r="U139" i="35"/>
  <c r="V139" i="35"/>
  <c r="W139" i="35"/>
  <c r="X139" i="35"/>
  <c r="Y139" i="35"/>
  <c r="Z139" i="35"/>
  <c r="AA139" i="35"/>
  <c r="AB139" i="35"/>
  <c r="AC139" i="35"/>
  <c r="AD139" i="35"/>
  <c r="AE139" i="35"/>
  <c r="AF139" i="35"/>
  <c r="AG139" i="35"/>
  <c r="AH139" i="35"/>
  <c r="AI139" i="35"/>
  <c r="AJ139" i="35"/>
  <c r="C140" i="35"/>
  <c r="D140" i="35"/>
  <c r="E140" i="35"/>
  <c r="F140" i="35"/>
  <c r="G140" i="35"/>
  <c r="H140" i="35"/>
  <c r="I140" i="35"/>
  <c r="J140" i="35"/>
  <c r="K140" i="35"/>
  <c r="L140" i="35"/>
  <c r="M140" i="35"/>
  <c r="N140" i="35"/>
  <c r="O140" i="35"/>
  <c r="P140" i="35"/>
  <c r="Q140" i="35"/>
  <c r="R140" i="35"/>
  <c r="S140" i="35"/>
  <c r="T140" i="35"/>
  <c r="U140" i="35"/>
  <c r="V140" i="35"/>
  <c r="W140" i="35"/>
  <c r="X140" i="35"/>
  <c r="Y140" i="35"/>
  <c r="Z140" i="35"/>
  <c r="AA140" i="35"/>
  <c r="AB140" i="35"/>
  <c r="AC140" i="35"/>
  <c r="AD140" i="35"/>
  <c r="AE140" i="35"/>
  <c r="AF140" i="35"/>
  <c r="AG140" i="35"/>
  <c r="AH140" i="35"/>
  <c r="AI140" i="35"/>
  <c r="AJ140" i="35"/>
  <c r="C141" i="35"/>
  <c r="D141" i="35"/>
  <c r="E141" i="35"/>
  <c r="F141" i="35"/>
  <c r="G141" i="35"/>
  <c r="H141" i="35"/>
  <c r="I141" i="35"/>
  <c r="J141" i="35"/>
  <c r="K141" i="35"/>
  <c r="L141" i="35"/>
  <c r="M141" i="35"/>
  <c r="N141" i="35"/>
  <c r="O141" i="35"/>
  <c r="P141" i="35"/>
  <c r="Q141" i="35"/>
  <c r="R141" i="35"/>
  <c r="S141" i="35"/>
  <c r="T141" i="35"/>
  <c r="U141" i="35"/>
  <c r="V141" i="35"/>
  <c r="W141" i="35"/>
  <c r="X141" i="35"/>
  <c r="Y141" i="35"/>
  <c r="Z141" i="35"/>
  <c r="AA141" i="35"/>
  <c r="AB141" i="35"/>
  <c r="AC141" i="35"/>
  <c r="AD141" i="35"/>
  <c r="AE141" i="35"/>
  <c r="AF141" i="35"/>
  <c r="AG141" i="35"/>
  <c r="AH141" i="35"/>
  <c r="AI141" i="35"/>
  <c r="AJ141" i="35"/>
  <c r="C142" i="35"/>
  <c r="D142" i="35"/>
  <c r="E142" i="35"/>
  <c r="F142" i="35"/>
  <c r="G142" i="35"/>
  <c r="H142" i="35"/>
  <c r="I142" i="35"/>
  <c r="J142" i="35"/>
  <c r="K142" i="35"/>
  <c r="L142" i="35"/>
  <c r="M142" i="35"/>
  <c r="N142" i="35"/>
  <c r="O142" i="35"/>
  <c r="P142" i="35"/>
  <c r="Q142" i="35"/>
  <c r="R142" i="35"/>
  <c r="S142" i="35"/>
  <c r="T142" i="35"/>
  <c r="U142" i="35"/>
  <c r="V142" i="35"/>
  <c r="W142" i="35"/>
  <c r="X142" i="35"/>
  <c r="Y142" i="35"/>
  <c r="Z142" i="35"/>
  <c r="AA142" i="35"/>
  <c r="AB142" i="35"/>
  <c r="AC142" i="35"/>
  <c r="AD142" i="35"/>
  <c r="AE142" i="35"/>
  <c r="AF142" i="35"/>
  <c r="AG142" i="35"/>
  <c r="AH142" i="35"/>
  <c r="AI142" i="35"/>
  <c r="AJ142" i="35"/>
  <c r="C143" i="35"/>
  <c r="D143" i="35"/>
  <c r="E143" i="35"/>
  <c r="F143" i="35"/>
  <c r="G143" i="35"/>
  <c r="H143" i="35"/>
  <c r="I143" i="35"/>
  <c r="J143" i="35"/>
  <c r="K143" i="35"/>
  <c r="L143" i="35"/>
  <c r="M143" i="35"/>
  <c r="N143" i="35"/>
  <c r="O143" i="35"/>
  <c r="P143" i="35"/>
  <c r="Q143" i="35"/>
  <c r="R143" i="35"/>
  <c r="S143" i="35"/>
  <c r="T143" i="35"/>
  <c r="U143" i="35"/>
  <c r="V143" i="35"/>
  <c r="W143" i="35"/>
  <c r="X143" i="35"/>
  <c r="Y143" i="35"/>
  <c r="Z143" i="35"/>
  <c r="AA143" i="35"/>
  <c r="AB143" i="35"/>
  <c r="AC143" i="35"/>
  <c r="AD143" i="35"/>
  <c r="AE143" i="35"/>
  <c r="AF143" i="35"/>
  <c r="AG143" i="35"/>
  <c r="AH143" i="35"/>
  <c r="AI143" i="35"/>
  <c r="AJ143" i="35"/>
  <c r="C144" i="35"/>
  <c r="D144" i="35"/>
  <c r="E144" i="35"/>
  <c r="F144" i="35"/>
  <c r="G144" i="35"/>
  <c r="H144" i="35"/>
  <c r="I144" i="35"/>
  <c r="J144" i="35"/>
  <c r="K144" i="35"/>
  <c r="L144" i="35"/>
  <c r="M144" i="35"/>
  <c r="N144" i="35"/>
  <c r="O144" i="35"/>
  <c r="P144" i="35"/>
  <c r="Q144" i="35"/>
  <c r="R144" i="35"/>
  <c r="S144" i="35"/>
  <c r="T144" i="35"/>
  <c r="U144" i="35"/>
  <c r="V144" i="35"/>
  <c r="W144" i="35"/>
  <c r="X144" i="35"/>
  <c r="Y144" i="35"/>
  <c r="Z144" i="35"/>
  <c r="AA144" i="35"/>
  <c r="AB144" i="35"/>
  <c r="AC144" i="35"/>
  <c r="AD144" i="35"/>
  <c r="AE144" i="35"/>
  <c r="AF144" i="35"/>
  <c r="AG144" i="35"/>
  <c r="AH144" i="35"/>
  <c r="AI144" i="35"/>
  <c r="AJ144" i="35"/>
  <c r="C145" i="35"/>
  <c r="D145" i="35"/>
  <c r="E145" i="35"/>
  <c r="F145" i="35"/>
  <c r="G145" i="35"/>
  <c r="H145" i="35"/>
  <c r="I145" i="35"/>
  <c r="J145" i="35"/>
  <c r="K145" i="35"/>
  <c r="L145" i="35"/>
  <c r="M145" i="35"/>
  <c r="N145" i="35"/>
  <c r="O145" i="35"/>
  <c r="P145" i="35"/>
  <c r="Q145" i="35"/>
  <c r="R145" i="35"/>
  <c r="S145" i="35"/>
  <c r="T145" i="35"/>
  <c r="U145" i="35"/>
  <c r="V145" i="35"/>
  <c r="W145" i="35"/>
  <c r="X145" i="35"/>
  <c r="Y145" i="35"/>
  <c r="Z145" i="35"/>
  <c r="AA145" i="35"/>
  <c r="AB145" i="35"/>
  <c r="AC145" i="35"/>
  <c r="AD145" i="35"/>
  <c r="AE145" i="35"/>
  <c r="AF145" i="35"/>
  <c r="AG145" i="35"/>
  <c r="AH145" i="35"/>
  <c r="AI145" i="35"/>
  <c r="AJ145" i="35"/>
  <c r="C146" i="35"/>
  <c r="D146" i="35"/>
  <c r="E146" i="35"/>
  <c r="F146" i="35"/>
  <c r="G146" i="35"/>
  <c r="H146" i="35"/>
  <c r="I146" i="35"/>
  <c r="J146" i="35"/>
  <c r="K146" i="35"/>
  <c r="L146" i="35"/>
  <c r="M146" i="35"/>
  <c r="N146" i="35"/>
  <c r="O146" i="35"/>
  <c r="P146" i="35"/>
  <c r="Q146" i="35"/>
  <c r="R146" i="35"/>
  <c r="S146" i="35"/>
  <c r="T146" i="35"/>
  <c r="U146" i="35"/>
  <c r="V146" i="35"/>
  <c r="W146" i="35"/>
  <c r="X146" i="35"/>
  <c r="Y146" i="35"/>
  <c r="Z146" i="35"/>
  <c r="AA146" i="35"/>
  <c r="AB146" i="35"/>
  <c r="AC146" i="35"/>
  <c r="AD146" i="35"/>
  <c r="AE146" i="35"/>
  <c r="AF146" i="35"/>
  <c r="AG146" i="35"/>
  <c r="AH146" i="35"/>
  <c r="AI146" i="35"/>
  <c r="AJ146" i="35"/>
  <c r="C147" i="35"/>
  <c r="D147" i="35"/>
  <c r="E147" i="35"/>
  <c r="F147" i="35"/>
  <c r="G147" i="35"/>
  <c r="H147" i="35"/>
  <c r="I147" i="35"/>
  <c r="J147" i="35"/>
  <c r="K147" i="35"/>
  <c r="L147" i="35"/>
  <c r="M147" i="35"/>
  <c r="N147" i="35"/>
  <c r="O147" i="35"/>
  <c r="P147" i="35"/>
  <c r="Q147" i="35"/>
  <c r="R147" i="35"/>
  <c r="S147" i="35"/>
  <c r="T147" i="35"/>
  <c r="U147" i="35"/>
  <c r="V147" i="35"/>
  <c r="W147" i="35"/>
  <c r="X147" i="35"/>
  <c r="Y147" i="35"/>
  <c r="Z147" i="35"/>
  <c r="AA147" i="35"/>
  <c r="AB147" i="35"/>
  <c r="AC147" i="35"/>
  <c r="AD147" i="35"/>
  <c r="AE147" i="35"/>
  <c r="AF147" i="35"/>
  <c r="AG147" i="35"/>
  <c r="AH147" i="35"/>
  <c r="AI147" i="35"/>
  <c r="AJ147" i="35"/>
  <c r="C148" i="35"/>
  <c r="D148" i="35"/>
  <c r="E148" i="35"/>
  <c r="F148" i="35"/>
  <c r="G148" i="35"/>
  <c r="H148" i="35"/>
  <c r="I148" i="35"/>
  <c r="J148" i="35"/>
  <c r="K148" i="35"/>
  <c r="L148" i="35"/>
  <c r="M148" i="35"/>
  <c r="N148" i="35"/>
  <c r="O148" i="35"/>
  <c r="P148" i="35"/>
  <c r="Q148" i="35"/>
  <c r="R148" i="35"/>
  <c r="S148" i="35"/>
  <c r="T148" i="35"/>
  <c r="U148" i="35"/>
  <c r="V148" i="35"/>
  <c r="W148" i="35"/>
  <c r="X148" i="35"/>
  <c r="Y148" i="35"/>
  <c r="Z148" i="35"/>
  <c r="AA148" i="35"/>
  <c r="AB148" i="35"/>
  <c r="AC148" i="35"/>
  <c r="AD148" i="35"/>
  <c r="AE148" i="35"/>
  <c r="AF148" i="35"/>
  <c r="AG148" i="35"/>
  <c r="AH148" i="35"/>
  <c r="AI148" i="35"/>
  <c r="AJ148" i="35"/>
  <c r="C149" i="35"/>
  <c r="D149" i="35"/>
  <c r="E149" i="35"/>
  <c r="F149" i="35"/>
  <c r="G149" i="35"/>
  <c r="H149" i="35"/>
  <c r="I149" i="35"/>
  <c r="J149" i="35"/>
  <c r="K149" i="35"/>
  <c r="L149" i="35"/>
  <c r="M149" i="35"/>
  <c r="N149" i="35"/>
  <c r="O149" i="35"/>
  <c r="P149" i="35"/>
  <c r="Q149" i="35"/>
  <c r="R149" i="35"/>
  <c r="S149" i="35"/>
  <c r="T149" i="35"/>
  <c r="U149" i="35"/>
  <c r="V149" i="35"/>
  <c r="W149" i="35"/>
  <c r="X149" i="35"/>
  <c r="Y149" i="35"/>
  <c r="Z149" i="35"/>
  <c r="AA149" i="35"/>
  <c r="AB149" i="35"/>
  <c r="AC149" i="35"/>
  <c r="AD149" i="35"/>
  <c r="AE149" i="35"/>
  <c r="AF149" i="35"/>
  <c r="AG149" i="35"/>
  <c r="AH149" i="35"/>
  <c r="AI149" i="35"/>
  <c r="AJ149" i="35"/>
  <c r="C150" i="35"/>
  <c r="D150" i="35"/>
  <c r="E150" i="35"/>
  <c r="F150" i="35"/>
  <c r="G150" i="35"/>
  <c r="H150" i="35"/>
  <c r="I150" i="35"/>
  <c r="J150" i="35"/>
  <c r="K150" i="35"/>
  <c r="L150" i="35"/>
  <c r="M150" i="35"/>
  <c r="N150" i="35"/>
  <c r="O150" i="35"/>
  <c r="P150" i="35"/>
  <c r="Q150" i="35"/>
  <c r="R150" i="35"/>
  <c r="S150" i="35"/>
  <c r="T150" i="35"/>
  <c r="U150" i="35"/>
  <c r="V150" i="35"/>
  <c r="W150" i="35"/>
  <c r="X150" i="35"/>
  <c r="Y150" i="35"/>
  <c r="Z150" i="35"/>
  <c r="AA150" i="35"/>
  <c r="AB150" i="35"/>
  <c r="AC150" i="35"/>
  <c r="AD150" i="35"/>
  <c r="AE150" i="35"/>
  <c r="AF150" i="35"/>
  <c r="AG150" i="35"/>
  <c r="AH150" i="35"/>
  <c r="AI150" i="35"/>
  <c r="AJ150" i="35"/>
  <c r="C151" i="35"/>
  <c r="D151" i="35"/>
  <c r="E151" i="35"/>
  <c r="F151" i="35"/>
  <c r="G151" i="35"/>
  <c r="H151" i="35"/>
  <c r="I151" i="35"/>
  <c r="J151" i="35"/>
  <c r="K151" i="35"/>
  <c r="L151" i="35"/>
  <c r="M151" i="35"/>
  <c r="N151" i="35"/>
  <c r="O151" i="35"/>
  <c r="P151" i="35"/>
  <c r="Q151" i="35"/>
  <c r="R151" i="35"/>
  <c r="S151" i="35"/>
  <c r="T151" i="35"/>
  <c r="U151" i="35"/>
  <c r="V151" i="35"/>
  <c r="W151" i="35"/>
  <c r="X151" i="35"/>
  <c r="Y151" i="35"/>
  <c r="Z151" i="35"/>
  <c r="AA151" i="35"/>
  <c r="AB151" i="35"/>
  <c r="AC151" i="35"/>
  <c r="AD151" i="35"/>
  <c r="AE151" i="35"/>
  <c r="AF151" i="35"/>
  <c r="AG151" i="35"/>
  <c r="AH151" i="35"/>
  <c r="AI151" i="35"/>
  <c r="AJ151" i="35"/>
  <c r="C152" i="35"/>
  <c r="D152" i="35"/>
  <c r="E152" i="35"/>
  <c r="F152" i="35"/>
  <c r="G152" i="35"/>
  <c r="H152" i="35"/>
  <c r="I152" i="35"/>
  <c r="J152" i="35"/>
  <c r="K152" i="35"/>
  <c r="L152" i="35"/>
  <c r="M152" i="35"/>
  <c r="N152" i="35"/>
  <c r="O152" i="35"/>
  <c r="P152" i="35"/>
  <c r="Q152" i="35"/>
  <c r="R152" i="35"/>
  <c r="S152" i="35"/>
  <c r="T152" i="35"/>
  <c r="U152" i="35"/>
  <c r="V152" i="35"/>
  <c r="W152" i="35"/>
  <c r="X152" i="35"/>
  <c r="Y152" i="35"/>
  <c r="Z152" i="35"/>
  <c r="AA152" i="35"/>
  <c r="AB152" i="35"/>
  <c r="AC152" i="35"/>
  <c r="AD152" i="35"/>
  <c r="AE152" i="35"/>
  <c r="AF152" i="35"/>
  <c r="AG152" i="35"/>
  <c r="AH152" i="35"/>
  <c r="AI152" i="35"/>
  <c r="AJ152" i="35"/>
  <c r="C153" i="35"/>
  <c r="D153" i="35"/>
  <c r="E153" i="35"/>
  <c r="F153" i="35"/>
  <c r="G153" i="35"/>
  <c r="H153" i="35"/>
  <c r="I153" i="35"/>
  <c r="J153" i="35"/>
  <c r="K153" i="35"/>
  <c r="L153" i="35"/>
  <c r="M153" i="35"/>
  <c r="N153" i="35"/>
  <c r="O153" i="35"/>
  <c r="P153" i="35"/>
  <c r="Q153" i="35"/>
  <c r="R153" i="35"/>
  <c r="S153" i="35"/>
  <c r="T153" i="35"/>
  <c r="U153" i="35"/>
  <c r="V153" i="35"/>
  <c r="W153" i="35"/>
  <c r="X153" i="35"/>
  <c r="Y153" i="35"/>
  <c r="Z153" i="35"/>
  <c r="AA153" i="35"/>
  <c r="AB153" i="35"/>
  <c r="AC153" i="35"/>
  <c r="AD153" i="35"/>
  <c r="AE153" i="35"/>
  <c r="AF153" i="35"/>
  <c r="AG153" i="35"/>
  <c r="AH153" i="35"/>
  <c r="AI153" i="35"/>
  <c r="AJ153" i="35"/>
  <c r="C154" i="35"/>
  <c r="D154" i="35"/>
  <c r="E154" i="35"/>
  <c r="F154" i="35"/>
  <c r="G154" i="35"/>
  <c r="H154" i="35"/>
  <c r="I154" i="35"/>
  <c r="J154" i="35"/>
  <c r="K154" i="35"/>
  <c r="L154" i="35"/>
  <c r="M154" i="35"/>
  <c r="N154" i="35"/>
  <c r="O154" i="35"/>
  <c r="P154" i="35"/>
  <c r="Q154" i="35"/>
  <c r="R154" i="35"/>
  <c r="S154" i="35"/>
  <c r="T154" i="35"/>
  <c r="U154" i="35"/>
  <c r="V154" i="35"/>
  <c r="W154" i="35"/>
  <c r="X154" i="35"/>
  <c r="Y154" i="35"/>
  <c r="Z154" i="35"/>
  <c r="AA154" i="35"/>
  <c r="AB154" i="35"/>
  <c r="AC154" i="35"/>
  <c r="AD154" i="35"/>
  <c r="AE154" i="35"/>
  <c r="AF154" i="35"/>
  <c r="AG154" i="35"/>
  <c r="AH154" i="35"/>
  <c r="AI154" i="35"/>
  <c r="AJ154" i="35"/>
  <c r="C155" i="35"/>
  <c r="D155" i="35"/>
  <c r="E155" i="35"/>
  <c r="F155" i="35"/>
  <c r="G155" i="35"/>
  <c r="H155" i="35"/>
  <c r="I155" i="35"/>
  <c r="J155" i="35"/>
  <c r="K155" i="35"/>
  <c r="L155" i="35"/>
  <c r="M155" i="35"/>
  <c r="N155" i="35"/>
  <c r="O155" i="35"/>
  <c r="P155" i="35"/>
  <c r="Q155" i="35"/>
  <c r="R155" i="35"/>
  <c r="S155" i="35"/>
  <c r="T155" i="35"/>
  <c r="U155" i="35"/>
  <c r="V155" i="35"/>
  <c r="W155" i="35"/>
  <c r="X155" i="35"/>
  <c r="Y155" i="35"/>
  <c r="Z155" i="35"/>
  <c r="AA155" i="35"/>
  <c r="AB155" i="35"/>
  <c r="AC155" i="35"/>
  <c r="AD155" i="35"/>
  <c r="AE155" i="35"/>
  <c r="AF155" i="35"/>
  <c r="AG155" i="35"/>
  <c r="AH155" i="35"/>
  <c r="AI155" i="35"/>
  <c r="AJ155" i="35"/>
  <c r="C156" i="35"/>
  <c r="D156" i="35"/>
  <c r="E156" i="35"/>
  <c r="F156" i="35"/>
  <c r="G156" i="35"/>
  <c r="H156" i="35"/>
  <c r="I156" i="35"/>
  <c r="J156" i="35"/>
  <c r="K156" i="35"/>
  <c r="L156" i="35"/>
  <c r="M156" i="35"/>
  <c r="N156" i="35"/>
  <c r="O156" i="35"/>
  <c r="P156" i="35"/>
  <c r="Q156" i="35"/>
  <c r="R156" i="35"/>
  <c r="S156" i="35"/>
  <c r="T156" i="35"/>
  <c r="U156" i="35"/>
  <c r="V156" i="35"/>
  <c r="W156" i="35"/>
  <c r="X156" i="35"/>
  <c r="Y156" i="35"/>
  <c r="Z156" i="35"/>
  <c r="AA156" i="35"/>
  <c r="AB156" i="35"/>
  <c r="AC156" i="35"/>
  <c r="AD156" i="35"/>
  <c r="AE156" i="35"/>
  <c r="AF156" i="35"/>
  <c r="AG156" i="35"/>
  <c r="AH156" i="35"/>
  <c r="AI156" i="35"/>
  <c r="AJ156" i="35"/>
  <c r="C157" i="35"/>
  <c r="D157" i="35"/>
  <c r="E157" i="35"/>
  <c r="F157" i="35"/>
  <c r="G157" i="35"/>
  <c r="H157" i="35"/>
  <c r="I157" i="35"/>
  <c r="J157" i="35"/>
  <c r="K157" i="35"/>
  <c r="L157" i="35"/>
  <c r="M157" i="35"/>
  <c r="N157" i="35"/>
  <c r="O157" i="35"/>
  <c r="P157" i="35"/>
  <c r="Q157" i="35"/>
  <c r="R157" i="35"/>
  <c r="S157" i="35"/>
  <c r="T157" i="35"/>
  <c r="U157" i="35"/>
  <c r="V157" i="35"/>
  <c r="W157" i="35"/>
  <c r="X157" i="35"/>
  <c r="Y157" i="35"/>
  <c r="Z157" i="35"/>
  <c r="AA157" i="35"/>
  <c r="AB157" i="35"/>
  <c r="AC157" i="35"/>
  <c r="AD157" i="35"/>
  <c r="AE157" i="35"/>
  <c r="AF157" i="35"/>
  <c r="AG157" i="35"/>
  <c r="AH157" i="35"/>
  <c r="AI157" i="35"/>
  <c r="AJ157" i="35"/>
  <c r="C158" i="35"/>
  <c r="D158" i="35"/>
  <c r="E158" i="35"/>
  <c r="F158" i="35"/>
  <c r="G158" i="35"/>
  <c r="H158" i="35"/>
  <c r="I158" i="35"/>
  <c r="J158" i="35"/>
  <c r="K158" i="35"/>
  <c r="L158" i="35"/>
  <c r="M158" i="35"/>
  <c r="N158" i="35"/>
  <c r="O158" i="35"/>
  <c r="P158" i="35"/>
  <c r="Q158" i="35"/>
  <c r="R158" i="35"/>
  <c r="S158" i="35"/>
  <c r="T158" i="35"/>
  <c r="U158" i="35"/>
  <c r="V158" i="35"/>
  <c r="W158" i="35"/>
  <c r="X158" i="35"/>
  <c r="Y158" i="35"/>
  <c r="Z158" i="35"/>
  <c r="AA158" i="35"/>
  <c r="AB158" i="35"/>
  <c r="AC158" i="35"/>
  <c r="AD158" i="35"/>
  <c r="AE158" i="35"/>
  <c r="AF158" i="35"/>
  <c r="AG158" i="35"/>
  <c r="AH158" i="35"/>
  <c r="AI158" i="35"/>
  <c r="AJ158" i="35"/>
  <c r="C159" i="35"/>
  <c r="D159" i="35"/>
  <c r="E159" i="35"/>
  <c r="F159" i="35"/>
  <c r="G159" i="35"/>
  <c r="H159" i="35"/>
  <c r="I159" i="35"/>
  <c r="J159" i="35"/>
  <c r="K159" i="35"/>
  <c r="L159" i="35"/>
  <c r="M159" i="35"/>
  <c r="N159" i="35"/>
  <c r="O159" i="35"/>
  <c r="P159" i="35"/>
  <c r="Q159" i="35"/>
  <c r="R159" i="35"/>
  <c r="S159" i="35"/>
  <c r="T159" i="35"/>
  <c r="U159" i="35"/>
  <c r="V159" i="35"/>
  <c r="W159" i="35"/>
  <c r="X159" i="35"/>
  <c r="Y159" i="35"/>
  <c r="Z159" i="35"/>
  <c r="AA159" i="35"/>
  <c r="AB159" i="35"/>
  <c r="AC159" i="35"/>
  <c r="AD159" i="35"/>
  <c r="AE159" i="35"/>
  <c r="AF159" i="35"/>
  <c r="AG159" i="35"/>
  <c r="AH159" i="35"/>
  <c r="AI159" i="35"/>
  <c r="AJ159" i="35"/>
  <c r="C160" i="35"/>
  <c r="D160" i="35"/>
  <c r="E160" i="35"/>
  <c r="F160" i="35"/>
  <c r="G160" i="35"/>
  <c r="H160" i="35"/>
  <c r="I160" i="35"/>
  <c r="J160" i="35"/>
  <c r="K160" i="35"/>
  <c r="L160" i="35"/>
  <c r="M160" i="35"/>
  <c r="N160" i="35"/>
  <c r="O160" i="35"/>
  <c r="P160" i="35"/>
  <c r="Q160" i="35"/>
  <c r="R160" i="35"/>
  <c r="S160" i="35"/>
  <c r="T160" i="35"/>
  <c r="U160" i="35"/>
  <c r="V160" i="35"/>
  <c r="W160" i="35"/>
  <c r="X160" i="35"/>
  <c r="Y160" i="35"/>
  <c r="Z160" i="35"/>
  <c r="AA160" i="35"/>
  <c r="AB160" i="35"/>
  <c r="AC160" i="35"/>
  <c r="AD160" i="35"/>
  <c r="AE160" i="35"/>
  <c r="AF160" i="35"/>
  <c r="AG160" i="35"/>
  <c r="AH160" i="35"/>
  <c r="AI160" i="35"/>
  <c r="AJ160" i="35"/>
  <c r="C161" i="35"/>
  <c r="D161" i="35"/>
  <c r="E161" i="35"/>
  <c r="F161" i="35"/>
  <c r="G161" i="35"/>
  <c r="H161" i="35"/>
  <c r="I161" i="35"/>
  <c r="J161" i="35"/>
  <c r="K161" i="35"/>
  <c r="L161" i="35"/>
  <c r="M161" i="35"/>
  <c r="N161" i="35"/>
  <c r="O161" i="35"/>
  <c r="P161" i="35"/>
  <c r="Q161" i="35"/>
  <c r="R161" i="35"/>
  <c r="S161" i="35"/>
  <c r="T161" i="35"/>
  <c r="U161" i="35"/>
  <c r="V161" i="35"/>
  <c r="W161" i="35"/>
  <c r="X161" i="35"/>
  <c r="Y161" i="35"/>
  <c r="Z161" i="35"/>
  <c r="AA161" i="35"/>
  <c r="AB161" i="35"/>
  <c r="AC161" i="35"/>
  <c r="AD161" i="35"/>
  <c r="AE161" i="35"/>
  <c r="AF161" i="35"/>
  <c r="AG161" i="35"/>
  <c r="AH161" i="35"/>
  <c r="AI161" i="35"/>
  <c r="AJ161" i="35"/>
  <c r="C162" i="35"/>
  <c r="D162" i="35"/>
  <c r="E162" i="35"/>
  <c r="F162" i="35"/>
  <c r="G162" i="35"/>
  <c r="H162" i="35"/>
  <c r="I162" i="35"/>
  <c r="J162" i="35"/>
  <c r="K162" i="35"/>
  <c r="L162" i="35"/>
  <c r="M162" i="35"/>
  <c r="N162" i="35"/>
  <c r="O162" i="35"/>
  <c r="P162" i="35"/>
  <c r="Q162" i="35"/>
  <c r="R162" i="35"/>
  <c r="S162" i="35"/>
  <c r="T162" i="35"/>
  <c r="U162" i="35"/>
  <c r="V162" i="35"/>
  <c r="W162" i="35"/>
  <c r="X162" i="35"/>
  <c r="Y162" i="35"/>
  <c r="Z162" i="35"/>
  <c r="AA162" i="35"/>
  <c r="AB162" i="35"/>
  <c r="AC162" i="35"/>
  <c r="AD162" i="35"/>
  <c r="AE162" i="35"/>
  <c r="AF162" i="35"/>
  <c r="AG162" i="35"/>
  <c r="AH162" i="35"/>
  <c r="AI162" i="35"/>
  <c r="AJ162" i="35"/>
  <c r="C163" i="35"/>
  <c r="D163" i="35"/>
  <c r="E163" i="35"/>
  <c r="F163" i="35"/>
  <c r="G163" i="35"/>
  <c r="H163" i="35"/>
  <c r="I163" i="35"/>
  <c r="J163" i="35"/>
  <c r="K163" i="35"/>
  <c r="L163" i="35"/>
  <c r="M163" i="35"/>
  <c r="N163" i="35"/>
  <c r="O163" i="35"/>
  <c r="P163" i="35"/>
  <c r="Q163" i="35"/>
  <c r="R163" i="35"/>
  <c r="S163" i="35"/>
  <c r="T163" i="35"/>
  <c r="U163" i="35"/>
  <c r="V163" i="35"/>
  <c r="W163" i="35"/>
  <c r="X163" i="35"/>
  <c r="Y163" i="35"/>
  <c r="Z163" i="35"/>
  <c r="AA163" i="35"/>
  <c r="AB163" i="35"/>
  <c r="AC163" i="35"/>
  <c r="AD163" i="35"/>
  <c r="AE163" i="35"/>
  <c r="AF163" i="35"/>
  <c r="AG163" i="35"/>
  <c r="AH163" i="35"/>
  <c r="AI163" i="35"/>
  <c r="AJ163" i="35"/>
  <c r="C164" i="35"/>
  <c r="D164" i="35"/>
  <c r="E164" i="35"/>
  <c r="F164" i="35"/>
  <c r="G164" i="35"/>
  <c r="H164" i="35"/>
  <c r="I164" i="35"/>
  <c r="J164" i="35"/>
  <c r="K164" i="35"/>
  <c r="L164" i="35"/>
  <c r="M164" i="35"/>
  <c r="N164" i="35"/>
  <c r="O164" i="35"/>
  <c r="P164" i="35"/>
  <c r="Q164" i="35"/>
  <c r="R164" i="35"/>
  <c r="S164" i="35"/>
  <c r="T164" i="35"/>
  <c r="U164" i="35"/>
  <c r="V164" i="35"/>
  <c r="W164" i="35"/>
  <c r="X164" i="35"/>
  <c r="Y164" i="35"/>
  <c r="Z164" i="35"/>
  <c r="AA164" i="35"/>
  <c r="AB164" i="35"/>
  <c r="AC164" i="35"/>
  <c r="AD164" i="35"/>
  <c r="AE164" i="35"/>
  <c r="AF164" i="35"/>
  <c r="AG164" i="35"/>
  <c r="AH164" i="35"/>
  <c r="AI164" i="35"/>
  <c r="AJ164" i="35"/>
  <c r="C165" i="35"/>
  <c r="D165" i="35"/>
  <c r="E165" i="35"/>
  <c r="F165" i="35"/>
  <c r="G165" i="35"/>
  <c r="H165" i="35"/>
  <c r="I165" i="35"/>
  <c r="J165" i="35"/>
  <c r="K165" i="35"/>
  <c r="L165" i="35"/>
  <c r="M165" i="35"/>
  <c r="N165" i="35"/>
  <c r="O165" i="35"/>
  <c r="P165" i="35"/>
  <c r="Q165" i="35"/>
  <c r="R165" i="35"/>
  <c r="S165" i="35"/>
  <c r="T165" i="35"/>
  <c r="U165" i="35"/>
  <c r="V165" i="35"/>
  <c r="W165" i="35"/>
  <c r="X165" i="35"/>
  <c r="Y165" i="35"/>
  <c r="Z165" i="35"/>
  <c r="AA165" i="35"/>
  <c r="AB165" i="35"/>
  <c r="AC165" i="35"/>
  <c r="AD165" i="35"/>
  <c r="AE165" i="35"/>
  <c r="AF165" i="35"/>
  <c r="AG165" i="35"/>
  <c r="AH165" i="35"/>
  <c r="AI165" i="35"/>
  <c r="AJ165" i="35"/>
  <c r="C166" i="35"/>
  <c r="D166" i="35"/>
  <c r="E166" i="35"/>
  <c r="F166" i="35"/>
  <c r="G166" i="35"/>
  <c r="H166" i="35"/>
  <c r="I166" i="35"/>
  <c r="J166" i="35"/>
  <c r="K166" i="35"/>
  <c r="L166" i="35"/>
  <c r="M166" i="35"/>
  <c r="N166" i="35"/>
  <c r="O166" i="35"/>
  <c r="P166" i="35"/>
  <c r="Q166" i="35"/>
  <c r="R166" i="35"/>
  <c r="S166" i="35"/>
  <c r="T166" i="35"/>
  <c r="U166" i="35"/>
  <c r="V166" i="35"/>
  <c r="W166" i="35"/>
  <c r="X166" i="35"/>
  <c r="Y166" i="35"/>
  <c r="Z166" i="35"/>
  <c r="AA166" i="35"/>
  <c r="AB166" i="35"/>
  <c r="AC166" i="35"/>
  <c r="AD166" i="35"/>
  <c r="AE166" i="35"/>
  <c r="AF166" i="35"/>
  <c r="AG166" i="35"/>
  <c r="AH166" i="35"/>
  <c r="AI166" i="35"/>
  <c r="AJ166" i="35"/>
  <c r="C167" i="35"/>
  <c r="D167" i="35"/>
  <c r="E167" i="35"/>
  <c r="F167" i="35"/>
  <c r="G167" i="35"/>
  <c r="H167" i="35"/>
  <c r="I167" i="35"/>
  <c r="J167" i="35"/>
  <c r="K167" i="35"/>
  <c r="L167" i="35"/>
  <c r="M167" i="35"/>
  <c r="N167" i="35"/>
  <c r="O167" i="35"/>
  <c r="P167" i="35"/>
  <c r="Q167" i="35"/>
  <c r="R167" i="35"/>
  <c r="S167" i="35"/>
  <c r="T167" i="35"/>
  <c r="U167" i="35"/>
  <c r="V167" i="35"/>
  <c r="W167" i="35"/>
  <c r="X167" i="35"/>
  <c r="Y167" i="35"/>
  <c r="Z167" i="35"/>
  <c r="AA167" i="35"/>
  <c r="AB167" i="35"/>
  <c r="AC167" i="35"/>
  <c r="AD167" i="35"/>
  <c r="AE167" i="35"/>
  <c r="AF167" i="35"/>
  <c r="AG167" i="35"/>
  <c r="AH167" i="35"/>
  <c r="AI167" i="35"/>
  <c r="AJ167" i="35"/>
  <c r="C168" i="35"/>
  <c r="D168" i="35"/>
  <c r="E168" i="35"/>
  <c r="F168" i="35"/>
  <c r="G168" i="35"/>
  <c r="H168" i="35"/>
  <c r="I168" i="35"/>
  <c r="J168" i="35"/>
  <c r="K168" i="35"/>
  <c r="L168" i="35"/>
  <c r="M168" i="35"/>
  <c r="N168" i="35"/>
  <c r="O168" i="35"/>
  <c r="P168" i="35"/>
  <c r="Q168" i="35"/>
  <c r="R168" i="35"/>
  <c r="S168" i="35"/>
  <c r="T168" i="35"/>
  <c r="U168" i="35"/>
  <c r="V168" i="35"/>
  <c r="W168" i="35"/>
  <c r="X168" i="35"/>
  <c r="Y168" i="35"/>
  <c r="Z168" i="35"/>
  <c r="AA168" i="35"/>
  <c r="AB168" i="35"/>
  <c r="AC168" i="35"/>
  <c r="AD168" i="35"/>
  <c r="AE168" i="35"/>
  <c r="AF168" i="35"/>
  <c r="AG168" i="35"/>
  <c r="AH168" i="35"/>
  <c r="AI168" i="35"/>
  <c r="AJ168" i="35"/>
  <c r="C169" i="35"/>
  <c r="D169" i="35"/>
  <c r="E169" i="35"/>
  <c r="F169" i="35"/>
  <c r="G169" i="35"/>
  <c r="H169" i="35"/>
  <c r="I169" i="35"/>
  <c r="J169" i="35"/>
  <c r="K169" i="35"/>
  <c r="L169" i="35"/>
  <c r="M169" i="35"/>
  <c r="N169" i="35"/>
  <c r="O169" i="35"/>
  <c r="P169" i="35"/>
  <c r="Q169" i="35"/>
  <c r="R169" i="35"/>
  <c r="S169" i="35"/>
  <c r="T169" i="35"/>
  <c r="U169" i="35"/>
  <c r="V169" i="35"/>
  <c r="W169" i="35"/>
  <c r="X169" i="35"/>
  <c r="Y169" i="35"/>
  <c r="Z169" i="35"/>
  <c r="AA169" i="35"/>
  <c r="AB169" i="35"/>
  <c r="AC169" i="35"/>
  <c r="AD169" i="35"/>
  <c r="AE169" i="35"/>
  <c r="AF169" i="35"/>
  <c r="AG169" i="35"/>
  <c r="AH169" i="35"/>
  <c r="AI169" i="35"/>
  <c r="AJ169" i="35"/>
  <c r="C170" i="35"/>
  <c r="D170" i="35"/>
  <c r="E170" i="35"/>
  <c r="F170" i="35"/>
  <c r="G170" i="35"/>
  <c r="H170" i="35"/>
  <c r="I170" i="35"/>
  <c r="J170" i="35"/>
  <c r="K170" i="35"/>
  <c r="L170" i="35"/>
  <c r="M170" i="35"/>
  <c r="N170" i="35"/>
  <c r="O170" i="35"/>
  <c r="P170" i="35"/>
  <c r="Q170" i="35"/>
  <c r="R170" i="35"/>
  <c r="S170" i="35"/>
  <c r="T170" i="35"/>
  <c r="U170" i="35"/>
  <c r="V170" i="35"/>
  <c r="W170" i="35"/>
  <c r="X170" i="35"/>
  <c r="Y170" i="35"/>
  <c r="Z170" i="35"/>
  <c r="AA170" i="35"/>
  <c r="AB170" i="35"/>
  <c r="AC170" i="35"/>
  <c r="AD170" i="35"/>
  <c r="AE170" i="35"/>
  <c r="AF170" i="35"/>
  <c r="AG170" i="35"/>
  <c r="AH170" i="35"/>
  <c r="AI170" i="35"/>
  <c r="AJ170" i="35"/>
  <c r="C171" i="35"/>
  <c r="D171" i="35"/>
  <c r="E171" i="35"/>
  <c r="F171" i="35"/>
  <c r="G171" i="35"/>
  <c r="H171" i="35"/>
  <c r="I171" i="35"/>
  <c r="J171" i="35"/>
  <c r="K171" i="35"/>
  <c r="L171" i="35"/>
  <c r="M171" i="35"/>
  <c r="N171" i="35"/>
  <c r="O171" i="35"/>
  <c r="P171" i="35"/>
  <c r="Q171" i="35"/>
  <c r="R171" i="35"/>
  <c r="S171" i="35"/>
  <c r="T171" i="35"/>
  <c r="U171" i="35"/>
  <c r="V171" i="35"/>
  <c r="W171" i="35"/>
  <c r="X171" i="35"/>
  <c r="Y171" i="35"/>
  <c r="Z171" i="35"/>
  <c r="AA171" i="35"/>
  <c r="AB171" i="35"/>
  <c r="AC171" i="35"/>
  <c r="AD171" i="35"/>
  <c r="AE171" i="35"/>
  <c r="AF171" i="35"/>
  <c r="AG171" i="35"/>
  <c r="AH171" i="35"/>
  <c r="AI171" i="35"/>
  <c r="AJ171" i="35"/>
  <c r="C172" i="35"/>
  <c r="D172" i="35"/>
  <c r="E172" i="35"/>
  <c r="F172" i="35"/>
  <c r="G172" i="35"/>
  <c r="H172" i="35"/>
  <c r="I172" i="35"/>
  <c r="J172" i="35"/>
  <c r="K172" i="35"/>
  <c r="L172" i="35"/>
  <c r="M172" i="35"/>
  <c r="N172" i="35"/>
  <c r="O172" i="35"/>
  <c r="P172" i="35"/>
  <c r="Q172" i="35"/>
  <c r="R172" i="35"/>
  <c r="S172" i="35"/>
  <c r="T172" i="35"/>
  <c r="U172" i="35"/>
  <c r="V172" i="35"/>
  <c r="W172" i="35"/>
  <c r="X172" i="35"/>
  <c r="Y172" i="35"/>
  <c r="Z172" i="35"/>
  <c r="AA172" i="35"/>
  <c r="AB172" i="35"/>
  <c r="AC172" i="35"/>
  <c r="AD172" i="35"/>
  <c r="AE172" i="35"/>
  <c r="AF172" i="35"/>
  <c r="AG172" i="35"/>
  <c r="AH172" i="35"/>
  <c r="AI172" i="35"/>
  <c r="AJ172" i="35"/>
  <c r="C173" i="35"/>
  <c r="D173" i="35"/>
  <c r="E173" i="35"/>
  <c r="F173" i="35"/>
  <c r="G173" i="35"/>
  <c r="H173" i="35"/>
  <c r="I173" i="35"/>
  <c r="J173" i="35"/>
  <c r="K173" i="35"/>
  <c r="L173" i="35"/>
  <c r="M173" i="35"/>
  <c r="N173" i="35"/>
  <c r="O173" i="35"/>
  <c r="P173" i="35"/>
  <c r="Q173" i="35"/>
  <c r="R173" i="35"/>
  <c r="S173" i="35"/>
  <c r="T173" i="35"/>
  <c r="U173" i="35"/>
  <c r="V173" i="35"/>
  <c r="W173" i="35"/>
  <c r="X173" i="35"/>
  <c r="Y173" i="35"/>
  <c r="Z173" i="35"/>
  <c r="AA173" i="35"/>
  <c r="AB173" i="35"/>
  <c r="AC173" i="35"/>
  <c r="AD173" i="35"/>
  <c r="AE173" i="35"/>
  <c r="AF173" i="35"/>
  <c r="AG173" i="35"/>
  <c r="AH173" i="35"/>
  <c r="AI173" i="35"/>
  <c r="AJ173" i="35"/>
  <c r="C174" i="35"/>
  <c r="D174" i="35"/>
  <c r="E174" i="35"/>
  <c r="F174" i="35"/>
  <c r="G174" i="35"/>
  <c r="H174" i="35"/>
  <c r="I174" i="35"/>
  <c r="J174" i="35"/>
  <c r="K174" i="35"/>
  <c r="L174" i="35"/>
  <c r="M174" i="35"/>
  <c r="N174" i="35"/>
  <c r="O174" i="35"/>
  <c r="P174" i="35"/>
  <c r="Q174" i="35"/>
  <c r="R174" i="35"/>
  <c r="S174" i="35"/>
  <c r="T174" i="35"/>
  <c r="U174" i="35"/>
  <c r="V174" i="35"/>
  <c r="W174" i="35"/>
  <c r="X174" i="35"/>
  <c r="Y174" i="35"/>
  <c r="Z174" i="35"/>
  <c r="AA174" i="35"/>
  <c r="AB174" i="35"/>
  <c r="AC174" i="35"/>
  <c r="AD174" i="35"/>
  <c r="AE174" i="35"/>
  <c r="AF174" i="35"/>
  <c r="AG174" i="35"/>
  <c r="AH174" i="35"/>
  <c r="AI174" i="35"/>
  <c r="AJ174" i="35"/>
  <c r="C175" i="35"/>
  <c r="D175" i="35"/>
  <c r="E175" i="35"/>
  <c r="F175" i="35"/>
  <c r="G175" i="35"/>
  <c r="H175" i="35"/>
  <c r="I175" i="35"/>
  <c r="J175" i="35"/>
  <c r="K175" i="35"/>
  <c r="L175" i="35"/>
  <c r="M175" i="35"/>
  <c r="N175" i="35"/>
  <c r="O175" i="35"/>
  <c r="P175" i="35"/>
  <c r="Q175" i="35"/>
  <c r="R175" i="35"/>
  <c r="S175" i="35"/>
  <c r="T175" i="35"/>
  <c r="U175" i="35"/>
  <c r="V175" i="35"/>
  <c r="W175" i="35"/>
  <c r="X175" i="35"/>
  <c r="Y175" i="35"/>
  <c r="Z175" i="35"/>
  <c r="AA175" i="35"/>
  <c r="AB175" i="35"/>
  <c r="AC175" i="35"/>
  <c r="AD175" i="35"/>
  <c r="AE175" i="35"/>
  <c r="AF175" i="35"/>
  <c r="AG175" i="35"/>
  <c r="AH175" i="35"/>
  <c r="AI175" i="35"/>
  <c r="AJ175" i="35"/>
  <c r="C176" i="35"/>
  <c r="D176" i="35"/>
  <c r="E176" i="35"/>
  <c r="F176" i="35"/>
  <c r="G176" i="35"/>
  <c r="H176" i="35"/>
  <c r="I176" i="35"/>
  <c r="J176" i="35"/>
  <c r="K176" i="35"/>
  <c r="L176" i="35"/>
  <c r="M176" i="35"/>
  <c r="N176" i="35"/>
  <c r="O176" i="35"/>
  <c r="P176" i="35"/>
  <c r="Q176" i="35"/>
  <c r="R176" i="35"/>
  <c r="S176" i="35"/>
  <c r="T176" i="35"/>
  <c r="U176" i="35"/>
  <c r="V176" i="35"/>
  <c r="W176" i="35"/>
  <c r="X176" i="35"/>
  <c r="Y176" i="35"/>
  <c r="Z176" i="35"/>
  <c r="AA176" i="35"/>
  <c r="AB176" i="35"/>
  <c r="AC176" i="35"/>
  <c r="AD176" i="35"/>
  <c r="AE176" i="35"/>
  <c r="AF176" i="35"/>
  <c r="AG176" i="35"/>
  <c r="AH176" i="35"/>
  <c r="AI176" i="35"/>
  <c r="AJ176" i="35"/>
  <c r="C177" i="35"/>
  <c r="D177" i="35"/>
  <c r="E177" i="35"/>
  <c r="F177" i="35"/>
  <c r="G177" i="35"/>
  <c r="H177" i="35"/>
  <c r="I177" i="35"/>
  <c r="J177" i="35"/>
  <c r="K177" i="35"/>
  <c r="L177" i="35"/>
  <c r="M177" i="35"/>
  <c r="N177" i="35"/>
  <c r="O177" i="35"/>
  <c r="P177" i="35"/>
  <c r="Q177" i="35"/>
  <c r="R177" i="35"/>
  <c r="S177" i="35"/>
  <c r="T177" i="35"/>
  <c r="U177" i="35"/>
  <c r="V177" i="35"/>
  <c r="W177" i="35"/>
  <c r="X177" i="35"/>
  <c r="Y177" i="35"/>
  <c r="Z177" i="35"/>
  <c r="AA177" i="35"/>
  <c r="AB177" i="35"/>
  <c r="AC177" i="35"/>
  <c r="AD177" i="35"/>
  <c r="AE177" i="35"/>
  <c r="AF177" i="35"/>
  <c r="AG177" i="35"/>
  <c r="AH177" i="35"/>
  <c r="AI177" i="35"/>
  <c r="AJ177" i="35"/>
  <c r="C178" i="35"/>
  <c r="D178" i="35"/>
  <c r="E178" i="35"/>
  <c r="F178" i="35"/>
  <c r="G178" i="35"/>
  <c r="H178" i="35"/>
  <c r="I178" i="35"/>
  <c r="J178" i="35"/>
  <c r="K178" i="35"/>
  <c r="L178" i="35"/>
  <c r="M178" i="35"/>
  <c r="N178" i="35"/>
  <c r="O178" i="35"/>
  <c r="P178" i="35"/>
  <c r="Q178" i="35"/>
  <c r="R178" i="35"/>
  <c r="S178" i="35"/>
  <c r="T178" i="35"/>
  <c r="U178" i="35"/>
  <c r="V178" i="35"/>
  <c r="W178" i="35"/>
  <c r="X178" i="35"/>
  <c r="Y178" i="35"/>
  <c r="Z178" i="35"/>
  <c r="AA178" i="35"/>
  <c r="AB178" i="35"/>
  <c r="AC178" i="35"/>
  <c r="AD178" i="35"/>
  <c r="AE178" i="35"/>
  <c r="AF178" i="35"/>
  <c r="AG178" i="35"/>
  <c r="AH178" i="35"/>
  <c r="AI178" i="35"/>
  <c r="AJ178" i="35"/>
  <c r="C179" i="35"/>
  <c r="D179" i="35"/>
  <c r="E179" i="35"/>
  <c r="F179" i="35"/>
  <c r="G179" i="35"/>
  <c r="H179" i="35"/>
  <c r="I179" i="35"/>
  <c r="J179" i="35"/>
  <c r="K179" i="35"/>
  <c r="L179" i="35"/>
  <c r="M179" i="35"/>
  <c r="N179" i="35"/>
  <c r="O179" i="35"/>
  <c r="P179" i="35"/>
  <c r="Q179" i="35"/>
  <c r="R179" i="35"/>
  <c r="S179" i="35"/>
  <c r="T179" i="35"/>
  <c r="U179" i="35"/>
  <c r="V179" i="35"/>
  <c r="W179" i="35"/>
  <c r="X179" i="35"/>
  <c r="Y179" i="35"/>
  <c r="Z179" i="35"/>
  <c r="AA179" i="35"/>
  <c r="AB179" i="35"/>
  <c r="AC179" i="35"/>
  <c r="AD179" i="35"/>
  <c r="AE179" i="35"/>
  <c r="AF179" i="35"/>
  <c r="AG179" i="35"/>
  <c r="AH179" i="35"/>
  <c r="AI179" i="35"/>
  <c r="AJ179" i="35"/>
  <c r="C180" i="35"/>
  <c r="D180" i="35"/>
  <c r="E180" i="35"/>
  <c r="F180" i="35"/>
  <c r="G180" i="35"/>
  <c r="H180" i="35"/>
  <c r="I180" i="35"/>
  <c r="J180" i="35"/>
  <c r="K180" i="35"/>
  <c r="L180" i="35"/>
  <c r="M180" i="35"/>
  <c r="N180" i="35"/>
  <c r="O180" i="35"/>
  <c r="P180" i="35"/>
  <c r="Q180" i="35"/>
  <c r="R180" i="35"/>
  <c r="S180" i="35"/>
  <c r="T180" i="35"/>
  <c r="U180" i="35"/>
  <c r="V180" i="35"/>
  <c r="W180" i="35"/>
  <c r="X180" i="35"/>
  <c r="Y180" i="35"/>
  <c r="Z180" i="35"/>
  <c r="AA180" i="35"/>
  <c r="AB180" i="35"/>
  <c r="AC180" i="35"/>
  <c r="AD180" i="35"/>
  <c r="AE180" i="35"/>
  <c r="AF180" i="35"/>
  <c r="AG180" i="35"/>
  <c r="AH180" i="35"/>
  <c r="AI180" i="35"/>
  <c r="AJ180" i="35"/>
  <c r="C181" i="35"/>
  <c r="D181" i="35"/>
  <c r="E181" i="35"/>
  <c r="F181" i="35"/>
  <c r="G181" i="35"/>
  <c r="H181" i="35"/>
  <c r="I181" i="35"/>
  <c r="J181" i="35"/>
  <c r="K181" i="35"/>
  <c r="L181" i="35"/>
  <c r="M181" i="35"/>
  <c r="N181" i="35"/>
  <c r="O181" i="35"/>
  <c r="P181" i="35"/>
  <c r="Q181" i="35"/>
  <c r="R181" i="35"/>
  <c r="S181" i="35"/>
  <c r="T181" i="35"/>
  <c r="U181" i="35"/>
  <c r="V181" i="35"/>
  <c r="W181" i="35"/>
  <c r="X181" i="35"/>
  <c r="Y181" i="35"/>
  <c r="Z181" i="35"/>
  <c r="AA181" i="35"/>
  <c r="AB181" i="35"/>
  <c r="AC181" i="35"/>
  <c r="AD181" i="35"/>
  <c r="AE181" i="35"/>
  <c r="AF181" i="35"/>
  <c r="AG181" i="35"/>
  <c r="AH181" i="35"/>
  <c r="AI181" i="35"/>
  <c r="AJ181" i="35"/>
  <c r="C182" i="35"/>
  <c r="D182" i="35"/>
  <c r="E182" i="35"/>
  <c r="F182" i="35"/>
  <c r="G182" i="35"/>
  <c r="H182" i="35"/>
  <c r="I182" i="35"/>
  <c r="J182" i="35"/>
  <c r="K182" i="35"/>
  <c r="L182" i="35"/>
  <c r="M182" i="35"/>
  <c r="N182" i="35"/>
  <c r="O182" i="35"/>
  <c r="P182" i="35"/>
  <c r="Q182" i="35"/>
  <c r="R182" i="35"/>
  <c r="S182" i="35"/>
  <c r="T182" i="35"/>
  <c r="U182" i="35"/>
  <c r="V182" i="35"/>
  <c r="W182" i="35"/>
  <c r="X182" i="35"/>
  <c r="Y182" i="35"/>
  <c r="Z182" i="35"/>
  <c r="AA182" i="35"/>
  <c r="AB182" i="35"/>
  <c r="AC182" i="35"/>
  <c r="AD182" i="35"/>
  <c r="AE182" i="35"/>
  <c r="AF182" i="35"/>
  <c r="AG182" i="35"/>
  <c r="AH182" i="35"/>
  <c r="AI182" i="35"/>
  <c r="AJ182" i="35"/>
  <c r="C183" i="35"/>
  <c r="D183" i="35"/>
  <c r="E183" i="35"/>
  <c r="F183" i="35"/>
  <c r="G183" i="35"/>
  <c r="H183" i="35"/>
  <c r="I183" i="35"/>
  <c r="J183" i="35"/>
  <c r="K183" i="35"/>
  <c r="L183" i="35"/>
  <c r="M183" i="35"/>
  <c r="N183" i="35"/>
  <c r="O183" i="35"/>
  <c r="P183" i="35"/>
  <c r="Q183" i="35"/>
  <c r="R183" i="35"/>
  <c r="S183" i="35"/>
  <c r="T183" i="35"/>
  <c r="U183" i="35"/>
  <c r="V183" i="35"/>
  <c r="W183" i="35"/>
  <c r="X183" i="35"/>
  <c r="Y183" i="35"/>
  <c r="Z183" i="35"/>
  <c r="AA183" i="35"/>
  <c r="AB183" i="35"/>
  <c r="AC183" i="35"/>
  <c r="AD183" i="35"/>
  <c r="AE183" i="35"/>
  <c r="AF183" i="35"/>
  <c r="AG183" i="35"/>
  <c r="AH183" i="35"/>
  <c r="AI183" i="35"/>
  <c r="AJ183" i="35"/>
  <c r="C184" i="35"/>
  <c r="D184" i="35"/>
  <c r="E184" i="35"/>
  <c r="F184" i="35"/>
  <c r="G184" i="35"/>
  <c r="H184" i="35"/>
  <c r="I184" i="35"/>
  <c r="J184" i="35"/>
  <c r="K184" i="35"/>
  <c r="L184" i="35"/>
  <c r="M184" i="35"/>
  <c r="N184" i="35"/>
  <c r="O184" i="35"/>
  <c r="P184" i="35"/>
  <c r="Q184" i="35"/>
  <c r="R184" i="35"/>
  <c r="S184" i="35"/>
  <c r="T184" i="35"/>
  <c r="U184" i="35"/>
  <c r="V184" i="35"/>
  <c r="W184" i="35"/>
  <c r="X184" i="35"/>
  <c r="Y184" i="35"/>
  <c r="Z184" i="35"/>
  <c r="AA184" i="35"/>
  <c r="AB184" i="35"/>
  <c r="AC184" i="35"/>
  <c r="AD184" i="35"/>
  <c r="AE184" i="35"/>
  <c r="AF184" i="35"/>
  <c r="AG184" i="35"/>
  <c r="AH184" i="35"/>
  <c r="AI184" i="35"/>
  <c r="AJ184" i="35"/>
  <c r="C185" i="35"/>
  <c r="D185" i="35"/>
  <c r="E185" i="35"/>
  <c r="F185" i="35"/>
  <c r="G185" i="35"/>
  <c r="H185" i="35"/>
  <c r="I185" i="35"/>
  <c r="J185" i="35"/>
  <c r="K185" i="35"/>
  <c r="L185" i="35"/>
  <c r="M185" i="35"/>
  <c r="N185" i="35"/>
  <c r="O185" i="35"/>
  <c r="P185" i="35"/>
  <c r="Q185" i="35"/>
  <c r="R185" i="35"/>
  <c r="S185" i="35"/>
  <c r="T185" i="35"/>
  <c r="U185" i="35"/>
  <c r="V185" i="35"/>
  <c r="W185" i="35"/>
  <c r="X185" i="35"/>
  <c r="Y185" i="35"/>
  <c r="Z185" i="35"/>
  <c r="AA185" i="35"/>
  <c r="AB185" i="35"/>
  <c r="AC185" i="35"/>
  <c r="AD185" i="35"/>
  <c r="AE185" i="35"/>
  <c r="AF185" i="35"/>
  <c r="AG185" i="35"/>
  <c r="AH185" i="35"/>
  <c r="AI185" i="35"/>
  <c r="AJ185" i="35"/>
  <c r="C186" i="35"/>
  <c r="D186" i="35"/>
  <c r="E186" i="35"/>
  <c r="F186" i="35"/>
  <c r="G186" i="35"/>
  <c r="H186" i="35"/>
  <c r="I186" i="35"/>
  <c r="J186" i="35"/>
  <c r="K186" i="35"/>
  <c r="L186" i="35"/>
  <c r="M186" i="35"/>
  <c r="N186" i="35"/>
  <c r="O186" i="35"/>
  <c r="P186" i="35"/>
  <c r="Q186" i="35"/>
  <c r="R186" i="35"/>
  <c r="S186" i="35"/>
  <c r="T186" i="35"/>
  <c r="U186" i="35"/>
  <c r="V186" i="35"/>
  <c r="W186" i="35"/>
  <c r="X186" i="35"/>
  <c r="Y186" i="35"/>
  <c r="Z186" i="35"/>
  <c r="AA186" i="35"/>
  <c r="AB186" i="35"/>
  <c r="AC186" i="35"/>
  <c r="AD186" i="35"/>
  <c r="AE186" i="35"/>
  <c r="AF186" i="35"/>
  <c r="AG186" i="35"/>
  <c r="AH186" i="35"/>
  <c r="AI186" i="35"/>
  <c r="AJ186" i="35"/>
  <c r="C187" i="35"/>
  <c r="D187" i="35"/>
  <c r="E187" i="35"/>
  <c r="F187" i="35"/>
  <c r="G187" i="35"/>
  <c r="H187" i="35"/>
  <c r="I187" i="35"/>
  <c r="J187" i="35"/>
  <c r="K187" i="35"/>
  <c r="L187" i="35"/>
  <c r="M187" i="35"/>
  <c r="N187" i="35"/>
  <c r="O187" i="35"/>
  <c r="P187" i="35"/>
  <c r="Q187" i="35"/>
  <c r="R187" i="35"/>
  <c r="S187" i="35"/>
  <c r="T187" i="35"/>
  <c r="U187" i="35"/>
  <c r="V187" i="35"/>
  <c r="W187" i="35"/>
  <c r="X187" i="35"/>
  <c r="Y187" i="35"/>
  <c r="Z187" i="35"/>
  <c r="AA187" i="35"/>
  <c r="AB187" i="35"/>
  <c r="AC187" i="35"/>
  <c r="AD187" i="35"/>
  <c r="AE187" i="35"/>
  <c r="AF187" i="35"/>
  <c r="AG187" i="35"/>
  <c r="AH187" i="35"/>
  <c r="AI187" i="35"/>
  <c r="AJ187" i="35"/>
  <c r="C188" i="35"/>
  <c r="D188" i="35"/>
  <c r="E188" i="35"/>
  <c r="F188" i="35"/>
  <c r="G188" i="35"/>
  <c r="H188" i="35"/>
  <c r="I188" i="35"/>
  <c r="J188" i="35"/>
  <c r="K188" i="35"/>
  <c r="L188" i="35"/>
  <c r="M188" i="35"/>
  <c r="N188" i="35"/>
  <c r="O188" i="35"/>
  <c r="P188" i="35"/>
  <c r="Q188" i="35"/>
  <c r="R188" i="35"/>
  <c r="S188" i="35"/>
  <c r="T188" i="35"/>
  <c r="U188" i="35"/>
  <c r="V188" i="35"/>
  <c r="W188" i="35"/>
  <c r="X188" i="35"/>
  <c r="Y188" i="35"/>
  <c r="Z188" i="35"/>
  <c r="AA188" i="35"/>
  <c r="AB188" i="35"/>
  <c r="AC188" i="35"/>
  <c r="AD188" i="35"/>
  <c r="AE188" i="35"/>
  <c r="AF188" i="35"/>
  <c r="AG188" i="35"/>
  <c r="AH188" i="35"/>
  <c r="AI188" i="35"/>
  <c r="AJ188" i="35"/>
  <c r="C189" i="35"/>
  <c r="D189" i="35"/>
  <c r="E189" i="35"/>
  <c r="F189" i="35"/>
  <c r="G189" i="35"/>
  <c r="H189" i="35"/>
  <c r="I189" i="35"/>
  <c r="J189" i="35"/>
  <c r="K189" i="35"/>
  <c r="L189" i="35"/>
  <c r="M189" i="35"/>
  <c r="N189" i="35"/>
  <c r="O189" i="35"/>
  <c r="P189" i="35"/>
  <c r="Q189" i="35"/>
  <c r="R189" i="35"/>
  <c r="S189" i="35"/>
  <c r="T189" i="35"/>
  <c r="U189" i="35"/>
  <c r="V189" i="35"/>
  <c r="W189" i="35"/>
  <c r="X189" i="35"/>
  <c r="Y189" i="35"/>
  <c r="Z189" i="35"/>
  <c r="AA189" i="35"/>
  <c r="AB189" i="35"/>
  <c r="AC189" i="35"/>
  <c r="AD189" i="35"/>
  <c r="AE189" i="35"/>
  <c r="AF189" i="35"/>
  <c r="AG189" i="35"/>
  <c r="AH189" i="35"/>
  <c r="AI189" i="35"/>
  <c r="AJ189" i="35"/>
  <c r="C190" i="35"/>
  <c r="D190" i="35"/>
  <c r="E190" i="35"/>
  <c r="F190" i="35"/>
  <c r="G190" i="35"/>
  <c r="H190" i="35"/>
  <c r="I190" i="35"/>
  <c r="J190" i="35"/>
  <c r="K190" i="35"/>
  <c r="L190" i="35"/>
  <c r="M190" i="35"/>
  <c r="N190" i="35"/>
  <c r="O190" i="35"/>
  <c r="P190" i="35"/>
  <c r="Q190" i="35"/>
  <c r="R190" i="35"/>
  <c r="S190" i="35"/>
  <c r="T190" i="35"/>
  <c r="U190" i="35"/>
  <c r="V190" i="35"/>
  <c r="W190" i="35"/>
  <c r="X190" i="35"/>
  <c r="Y190" i="35"/>
  <c r="Z190" i="35"/>
  <c r="AA190" i="35"/>
  <c r="AB190" i="35"/>
  <c r="AC190" i="35"/>
  <c r="AD190" i="35"/>
  <c r="AE190" i="35"/>
  <c r="AF190" i="35"/>
  <c r="AG190" i="35"/>
  <c r="AH190" i="35"/>
  <c r="AI190" i="35"/>
  <c r="AJ190" i="35"/>
  <c r="C191" i="35"/>
  <c r="D191" i="35"/>
  <c r="E191" i="35"/>
  <c r="F191" i="35"/>
  <c r="G191" i="35"/>
  <c r="H191" i="35"/>
  <c r="I191" i="35"/>
  <c r="J191" i="35"/>
  <c r="K191" i="35"/>
  <c r="L191" i="35"/>
  <c r="M191" i="35"/>
  <c r="N191" i="35"/>
  <c r="O191" i="35"/>
  <c r="P191" i="35"/>
  <c r="Q191" i="35"/>
  <c r="R191" i="35"/>
  <c r="S191" i="35"/>
  <c r="T191" i="35"/>
  <c r="U191" i="35"/>
  <c r="V191" i="35"/>
  <c r="W191" i="35"/>
  <c r="X191" i="35"/>
  <c r="Y191" i="35"/>
  <c r="Z191" i="35"/>
  <c r="AA191" i="35"/>
  <c r="AB191" i="35"/>
  <c r="AC191" i="35"/>
  <c r="AD191" i="35"/>
  <c r="AE191" i="35"/>
  <c r="AF191" i="35"/>
  <c r="AG191" i="35"/>
  <c r="AH191" i="35"/>
  <c r="AI191" i="35"/>
  <c r="AJ191" i="35"/>
  <c r="C192" i="35"/>
  <c r="D192" i="35"/>
  <c r="E192" i="35"/>
  <c r="F192" i="35"/>
  <c r="G192" i="35"/>
  <c r="H192" i="35"/>
  <c r="I192" i="35"/>
  <c r="J192" i="35"/>
  <c r="K192" i="35"/>
  <c r="L192" i="35"/>
  <c r="M192" i="35"/>
  <c r="N192" i="35"/>
  <c r="O192" i="35"/>
  <c r="P192" i="35"/>
  <c r="Q192" i="35"/>
  <c r="R192" i="35"/>
  <c r="S192" i="35"/>
  <c r="T192" i="35"/>
  <c r="U192" i="35"/>
  <c r="V192" i="35"/>
  <c r="W192" i="35"/>
  <c r="X192" i="35"/>
  <c r="Y192" i="35"/>
  <c r="Z192" i="35"/>
  <c r="AA192" i="35"/>
  <c r="AB192" i="35"/>
  <c r="AC192" i="35"/>
  <c r="AD192" i="35"/>
  <c r="AE192" i="35"/>
  <c r="AF192" i="35"/>
  <c r="AG192" i="35"/>
  <c r="AH192" i="35"/>
  <c r="AI192" i="35"/>
  <c r="AJ192" i="35"/>
  <c r="C193" i="35"/>
  <c r="D193" i="35"/>
  <c r="E193" i="35"/>
  <c r="F193" i="35"/>
  <c r="G193" i="35"/>
  <c r="H193" i="35"/>
  <c r="I193" i="35"/>
  <c r="J193" i="35"/>
  <c r="K193" i="35"/>
  <c r="L193" i="35"/>
  <c r="M193" i="35"/>
  <c r="N193" i="35"/>
  <c r="O193" i="35"/>
  <c r="P193" i="35"/>
  <c r="Q193" i="35"/>
  <c r="R193" i="35"/>
  <c r="S193" i="35"/>
  <c r="T193" i="35"/>
  <c r="U193" i="35"/>
  <c r="V193" i="35"/>
  <c r="W193" i="35"/>
  <c r="X193" i="35"/>
  <c r="Y193" i="35"/>
  <c r="Z193" i="35"/>
  <c r="AA193" i="35"/>
  <c r="AB193" i="35"/>
  <c r="AC193" i="35"/>
  <c r="AD193" i="35"/>
  <c r="AE193" i="35"/>
  <c r="AF193" i="35"/>
  <c r="AG193" i="35"/>
  <c r="AH193" i="35"/>
  <c r="AI193" i="35"/>
  <c r="AJ193" i="35"/>
  <c r="C194" i="35"/>
  <c r="D194" i="35"/>
  <c r="E194" i="35"/>
  <c r="F194" i="35"/>
  <c r="G194" i="35"/>
  <c r="H194" i="35"/>
  <c r="I194" i="35"/>
  <c r="J194" i="35"/>
  <c r="K194" i="35"/>
  <c r="L194" i="35"/>
  <c r="M194" i="35"/>
  <c r="N194" i="35"/>
  <c r="O194" i="35"/>
  <c r="P194" i="35"/>
  <c r="Q194" i="35"/>
  <c r="R194" i="35"/>
  <c r="S194" i="35"/>
  <c r="T194" i="35"/>
  <c r="U194" i="35"/>
  <c r="V194" i="35"/>
  <c r="W194" i="35"/>
  <c r="X194" i="35"/>
  <c r="Y194" i="35"/>
  <c r="Z194" i="35"/>
  <c r="AA194" i="35"/>
  <c r="AB194" i="35"/>
  <c r="AC194" i="35"/>
  <c r="AD194" i="35"/>
  <c r="AE194" i="35"/>
  <c r="AF194" i="35"/>
  <c r="AG194" i="35"/>
  <c r="AH194" i="35"/>
  <c r="AI194" i="35"/>
  <c r="AJ194" i="35"/>
  <c r="C195" i="35"/>
  <c r="D195" i="35"/>
  <c r="E195" i="35"/>
  <c r="F195" i="35"/>
  <c r="G195" i="35"/>
  <c r="H195" i="35"/>
  <c r="I195" i="35"/>
  <c r="J195" i="35"/>
  <c r="K195" i="35"/>
  <c r="L195" i="35"/>
  <c r="M195" i="35"/>
  <c r="N195" i="35"/>
  <c r="O195" i="35"/>
  <c r="P195" i="35"/>
  <c r="Q195" i="35"/>
  <c r="R195" i="35"/>
  <c r="S195" i="35"/>
  <c r="T195" i="35"/>
  <c r="U195" i="35"/>
  <c r="V195" i="35"/>
  <c r="W195" i="35"/>
  <c r="X195" i="35"/>
  <c r="Y195" i="35"/>
  <c r="Z195" i="35"/>
  <c r="AA195" i="35"/>
  <c r="AB195" i="35"/>
  <c r="AC195" i="35"/>
  <c r="AD195" i="35"/>
  <c r="AE195" i="35"/>
  <c r="AF195" i="35"/>
  <c r="AG195" i="35"/>
  <c r="AH195" i="35"/>
  <c r="AI195" i="35"/>
  <c r="AJ195" i="35"/>
  <c r="C196" i="35"/>
  <c r="D196" i="35"/>
  <c r="E196" i="35"/>
  <c r="F196" i="35"/>
  <c r="G196" i="35"/>
  <c r="H196" i="35"/>
  <c r="I196" i="35"/>
  <c r="J196" i="35"/>
  <c r="K196" i="35"/>
  <c r="L196" i="35"/>
  <c r="M196" i="35"/>
  <c r="N196" i="35"/>
  <c r="O196" i="35"/>
  <c r="P196" i="35"/>
  <c r="Q196" i="35"/>
  <c r="R196" i="35"/>
  <c r="S196" i="35"/>
  <c r="T196" i="35"/>
  <c r="U196" i="35"/>
  <c r="V196" i="35"/>
  <c r="W196" i="35"/>
  <c r="X196" i="35"/>
  <c r="Y196" i="35"/>
  <c r="Z196" i="35"/>
  <c r="AA196" i="35"/>
  <c r="AB196" i="35"/>
  <c r="AC196" i="35"/>
  <c r="AD196" i="35"/>
  <c r="AE196" i="35"/>
  <c r="AF196" i="35"/>
  <c r="AG196" i="35"/>
  <c r="AH196" i="35"/>
  <c r="AI196" i="35"/>
  <c r="AJ196" i="35"/>
  <c r="C197" i="35"/>
  <c r="D197" i="35"/>
  <c r="E197" i="35"/>
  <c r="F197" i="35"/>
  <c r="G197" i="35"/>
  <c r="H197" i="35"/>
  <c r="I197" i="35"/>
  <c r="J197" i="35"/>
  <c r="K197" i="35"/>
  <c r="L197" i="35"/>
  <c r="M197" i="35"/>
  <c r="N197" i="35"/>
  <c r="O197" i="35"/>
  <c r="P197" i="35"/>
  <c r="Q197" i="35"/>
  <c r="R197" i="35"/>
  <c r="S197" i="35"/>
  <c r="T197" i="35"/>
  <c r="U197" i="35"/>
  <c r="V197" i="35"/>
  <c r="W197" i="35"/>
  <c r="X197" i="35"/>
  <c r="Y197" i="35"/>
  <c r="Z197" i="35"/>
  <c r="AA197" i="35"/>
  <c r="AB197" i="35"/>
  <c r="AC197" i="35"/>
  <c r="AD197" i="35"/>
  <c r="AE197" i="35"/>
  <c r="AF197" i="35"/>
  <c r="AG197" i="35"/>
  <c r="AH197" i="35"/>
  <c r="AI197" i="35"/>
  <c r="AJ197" i="35"/>
  <c r="C198" i="35"/>
  <c r="D198" i="35"/>
  <c r="E198" i="35"/>
  <c r="F198" i="35"/>
  <c r="G198" i="35"/>
  <c r="H198" i="35"/>
  <c r="I198" i="35"/>
  <c r="J198" i="35"/>
  <c r="K198" i="35"/>
  <c r="L198" i="35"/>
  <c r="M198" i="35"/>
  <c r="N198" i="35"/>
  <c r="O198" i="35"/>
  <c r="P198" i="35"/>
  <c r="Q198" i="35"/>
  <c r="R198" i="35"/>
  <c r="S198" i="35"/>
  <c r="T198" i="35"/>
  <c r="U198" i="35"/>
  <c r="V198" i="35"/>
  <c r="W198" i="35"/>
  <c r="X198" i="35"/>
  <c r="Y198" i="35"/>
  <c r="Z198" i="35"/>
  <c r="AA198" i="35"/>
  <c r="AB198" i="35"/>
  <c r="AC198" i="35"/>
  <c r="AD198" i="35"/>
  <c r="AE198" i="35"/>
  <c r="AF198" i="35"/>
  <c r="AG198" i="35"/>
  <c r="AH198" i="35"/>
  <c r="AI198" i="35"/>
  <c r="AJ198" i="35"/>
  <c r="C199" i="35"/>
  <c r="D199" i="35"/>
  <c r="E199" i="35"/>
  <c r="F199" i="35"/>
  <c r="G199" i="35"/>
  <c r="H199" i="35"/>
  <c r="I199" i="35"/>
  <c r="J199" i="35"/>
  <c r="K199" i="35"/>
  <c r="L199" i="35"/>
  <c r="M199" i="35"/>
  <c r="N199" i="35"/>
  <c r="O199" i="35"/>
  <c r="P199" i="35"/>
  <c r="Q199" i="35"/>
  <c r="R199" i="35"/>
  <c r="S199" i="35"/>
  <c r="T199" i="35"/>
  <c r="U199" i="35"/>
  <c r="V199" i="35"/>
  <c r="W199" i="35"/>
  <c r="X199" i="35"/>
  <c r="Y199" i="35"/>
  <c r="Z199" i="35"/>
  <c r="AA199" i="35"/>
  <c r="AB199" i="35"/>
  <c r="AC199" i="35"/>
  <c r="AD199" i="35"/>
  <c r="AE199" i="35"/>
  <c r="AF199" i="35"/>
  <c r="AG199" i="35"/>
  <c r="AH199" i="35"/>
  <c r="AI199" i="35"/>
  <c r="AJ199" i="35"/>
  <c r="C200" i="35"/>
  <c r="D200" i="35"/>
  <c r="E200" i="35"/>
  <c r="F200" i="35"/>
  <c r="G200" i="35"/>
  <c r="H200" i="35"/>
  <c r="I200" i="35"/>
  <c r="J200" i="35"/>
  <c r="K200" i="35"/>
  <c r="L200" i="35"/>
  <c r="M200" i="35"/>
  <c r="N200" i="35"/>
  <c r="O200" i="35"/>
  <c r="P200" i="35"/>
  <c r="Q200" i="35"/>
  <c r="R200" i="35"/>
  <c r="S200" i="35"/>
  <c r="T200" i="35"/>
  <c r="U200" i="35"/>
  <c r="V200" i="35"/>
  <c r="W200" i="35"/>
  <c r="X200" i="35"/>
  <c r="Y200" i="35"/>
  <c r="Z200" i="35"/>
  <c r="AA200" i="35"/>
  <c r="AB200" i="35"/>
  <c r="AC200" i="35"/>
  <c r="AD200" i="35"/>
  <c r="AE200" i="35"/>
  <c r="AF200" i="35"/>
  <c r="AG200" i="35"/>
  <c r="AH200" i="35"/>
  <c r="AI200" i="35"/>
  <c r="AJ200" i="35"/>
  <c r="C201" i="35"/>
  <c r="D201" i="35"/>
  <c r="E201" i="35"/>
  <c r="F201" i="35"/>
  <c r="G201" i="35"/>
  <c r="H201" i="35"/>
  <c r="I201" i="35"/>
  <c r="J201" i="35"/>
  <c r="K201" i="35"/>
  <c r="L201" i="35"/>
  <c r="M201" i="35"/>
  <c r="N201" i="35"/>
  <c r="O201" i="35"/>
  <c r="P201" i="35"/>
  <c r="Q201" i="35"/>
  <c r="R201" i="35"/>
  <c r="S201" i="35"/>
  <c r="T201" i="35"/>
  <c r="U201" i="35"/>
  <c r="V201" i="35"/>
  <c r="W201" i="35"/>
  <c r="X201" i="35"/>
  <c r="Y201" i="35"/>
  <c r="Z201" i="35"/>
  <c r="AA201" i="35"/>
  <c r="AB201" i="35"/>
  <c r="AC201" i="35"/>
  <c r="AD201" i="35"/>
  <c r="AE201" i="35"/>
  <c r="AF201" i="35"/>
  <c r="AG201" i="35"/>
  <c r="AH201" i="35"/>
  <c r="AI201" i="35"/>
  <c r="AJ201" i="35"/>
  <c r="D5" i="35"/>
  <c r="E5" i="35"/>
  <c r="F5" i="35"/>
  <c r="G5" i="35"/>
  <c r="H5" i="35"/>
  <c r="I5" i="35"/>
  <c r="J5" i="35"/>
  <c r="K5" i="35"/>
  <c r="L5" i="35"/>
  <c r="M5" i="35"/>
  <c r="N5" i="35"/>
  <c r="O5" i="35"/>
  <c r="P5" i="35"/>
  <c r="Q5" i="35"/>
  <c r="R5" i="35"/>
  <c r="S5" i="35"/>
  <c r="T5" i="35"/>
  <c r="U5" i="35"/>
  <c r="V5" i="35"/>
  <c r="W5" i="35"/>
  <c r="X5" i="35"/>
  <c r="Y5" i="35"/>
  <c r="Z5" i="35"/>
  <c r="AA5" i="35"/>
  <c r="AB5" i="35"/>
  <c r="AC5" i="35"/>
  <c r="AD5" i="35"/>
  <c r="AE5" i="35"/>
  <c r="AF5" i="35"/>
  <c r="AG5" i="35"/>
  <c r="AH5" i="35"/>
  <c r="AI5" i="35"/>
  <c r="AJ5" i="35"/>
  <c r="C5" i="35"/>
  <c r="C2" i="35"/>
  <c r="D2" i="35"/>
  <c r="E2" i="35"/>
  <c r="F2" i="35"/>
  <c r="G2" i="35"/>
  <c r="H2" i="35"/>
  <c r="I2" i="35"/>
  <c r="J2" i="35"/>
  <c r="K2" i="35"/>
  <c r="L2" i="35"/>
  <c r="M2" i="35"/>
  <c r="N2" i="35"/>
  <c r="O2" i="35"/>
  <c r="P2" i="35"/>
  <c r="Q2" i="35"/>
  <c r="R2" i="35"/>
  <c r="S2" i="35"/>
  <c r="T2" i="35"/>
  <c r="U2" i="35"/>
  <c r="V2" i="35"/>
  <c r="W2" i="35"/>
  <c r="X2" i="35"/>
  <c r="Y2" i="35"/>
  <c r="Z2" i="35"/>
  <c r="AA2" i="35"/>
  <c r="AB2" i="35"/>
  <c r="AC2" i="35"/>
  <c r="AD2" i="35"/>
  <c r="AE2" i="35"/>
  <c r="AF2" i="35"/>
  <c r="AG2" i="35"/>
  <c r="AH2" i="35"/>
  <c r="AI2" i="35"/>
  <c r="AJ2" i="35"/>
  <c r="B2" i="35"/>
  <c r="C6" i="39"/>
  <c r="D6" i="39"/>
  <c r="E6" i="39"/>
  <c r="F6" i="39"/>
  <c r="G6" i="39"/>
  <c r="H6" i="39"/>
  <c r="I6" i="39"/>
  <c r="J6" i="39"/>
  <c r="K6" i="39"/>
  <c r="L6" i="39"/>
  <c r="M6" i="39"/>
  <c r="N6" i="39"/>
  <c r="O6" i="39"/>
  <c r="P6" i="39"/>
  <c r="Q6" i="39"/>
  <c r="R6" i="39"/>
  <c r="S6" i="39"/>
  <c r="T6" i="39"/>
  <c r="U6" i="39"/>
  <c r="V6" i="39"/>
  <c r="W6" i="39"/>
  <c r="X6" i="39"/>
  <c r="Y6" i="39"/>
  <c r="Z6" i="39"/>
  <c r="AA6" i="39"/>
  <c r="AB6" i="39"/>
  <c r="AC6" i="39"/>
  <c r="AD6" i="39"/>
  <c r="AE6" i="39"/>
  <c r="AF6" i="39"/>
  <c r="AG6" i="39"/>
  <c r="AH6" i="39"/>
  <c r="AI6" i="39"/>
  <c r="AJ6" i="39"/>
  <c r="C7" i="39"/>
  <c r="D7" i="39"/>
  <c r="E7" i="39"/>
  <c r="F7" i="39"/>
  <c r="G7" i="39"/>
  <c r="H7" i="39"/>
  <c r="I7" i="39"/>
  <c r="J7" i="39"/>
  <c r="K7" i="39"/>
  <c r="L7" i="39"/>
  <c r="M7" i="39"/>
  <c r="N7" i="39"/>
  <c r="O7" i="39"/>
  <c r="P7" i="39"/>
  <c r="Q7" i="39"/>
  <c r="R7" i="39"/>
  <c r="S7" i="39"/>
  <c r="T7" i="39"/>
  <c r="U7" i="39"/>
  <c r="V7" i="39"/>
  <c r="W7" i="39"/>
  <c r="X7" i="39"/>
  <c r="Y7" i="39"/>
  <c r="Z7" i="39"/>
  <c r="AA7" i="39"/>
  <c r="AB7" i="39"/>
  <c r="AC7" i="39"/>
  <c r="AD7" i="39"/>
  <c r="AE7" i="39"/>
  <c r="AF7" i="39"/>
  <c r="AG7" i="39"/>
  <c r="AH7" i="39"/>
  <c r="AI7" i="39"/>
  <c r="AJ7" i="39"/>
  <c r="C8" i="39"/>
  <c r="D8" i="39"/>
  <c r="E8" i="39"/>
  <c r="F8" i="39"/>
  <c r="G8" i="39"/>
  <c r="H8" i="39"/>
  <c r="I8" i="39"/>
  <c r="J8" i="39"/>
  <c r="K8" i="39"/>
  <c r="L8" i="39"/>
  <c r="M8" i="39"/>
  <c r="N8" i="39"/>
  <c r="O8" i="39"/>
  <c r="P8" i="39"/>
  <c r="Q8" i="39"/>
  <c r="R8" i="39"/>
  <c r="S8" i="39"/>
  <c r="T8" i="39"/>
  <c r="U8" i="39"/>
  <c r="V8" i="39"/>
  <c r="W8" i="39"/>
  <c r="X8" i="39"/>
  <c r="Y8" i="39"/>
  <c r="Z8" i="39"/>
  <c r="AA8" i="39"/>
  <c r="AB8" i="39"/>
  <c r="AC8" i="39"/>
  <c r="AD8" i="39"/>
  <c r="AE8" i="39"/>
  <c r="AF8" i="39"/>
  <c r="AG8" i="39"/>
  <c r="AH8" i="39"/>
  <c r="AI8" i="39"/>
  <c r="AJ8" i="39"/>
  <c r="C9" i="39"/>
  <c r="D9" i="39"/>
  <c r="E9" i="39"/>
  <c r="F9" i="39"/>
  <c r="G9" i="39"/>
  <c r="H9" i="39"/>
  <c r="I9" i="39"/>
  <c r="J9" i="39"/>
  <c r="K9" i="39"/>
  <c r="L9" i="39"/>
  <c r="M9" i="39"/>
  <c r="N9" i="39"/>
  <c r="O9" i="39"/>
  <c r="P9" i="39"/>
  <c r="Q9" i="39"/>
  <c r="R9" i="39"/>
  <c r="S9" i="39"/>
  <c r="T9" i="39"/>
  <c r="U9" i="39"/>
  <c r="V9" i="39"/>
  <c r="W9" i="39"/>
  <c r="X9" i="39"/>
  <c r="Y9" i="39"/>
  <c r="Z9" i="39"/>
  <c r="AB9" i="39"/>
  <c r="AC9" i="39"/>
  <c r="AD9" i="39"/>
  <c r="AE9" i="39"/>
  <c r="AF9" i="39"/>
  <c r="AG9" i="39"/>
  <c r="AH9" i="39"/>
  <c r="AI9" i="39"/>
  <c r="AJ9" i="39"/>
  <c r="C10" i="39"/>
  <c r="D10" i="39"/>
  <c r="E10" i="39"/>
  <c r="F10" i="39"/>
  <c r="G10" i="39"/>
  <c r="H10" i="39"/>
  <c r="I10" i="39"/>
  <c r="J10" i="39"/>
  <c r="K10" i="39"/>
  <c r="L10" i="39"/>
  <c r="M10" i="39"/>
  <c r="N10" i="39"/>
  <c r="O10" i="39"/>
  <c r="P10" i="39"/>
  <c r="Q10" i="39"/>
  <c r="R10" i="39"/>
  <c r="S10" i="39"/>
  <c r="T10" i="39"/>
  <c r="U10" i="39"/>
  <c r="V10" i="39"/>
  <c r="W10" i="39"/>
  <c r="X10" i="39"/>
  <c r="Y10" i="39"/>
  <c r="Z10" i="39"/>
  <c r="AA10" i="39"/>
  <c r="AB10" i="39"/>
  <c r="AC10" i="39"/>
  <c r="AD10" i="39"/>
  <c r="AE10" i="39"/>
  <c r="AF10" i="39"/>
  <c r="AG10" i="39"/>
  <c r="AH10" i="39"/>
  <c r="AI10" i="39"/>
  <c r="AJ10" i="39"/>
  <c r="C11" i="39"/>
  <c r="D11" i="39"/>
  <c r="E11" i="39"/>
  <c r="F11" i="39"/>
  <c r="G11" i="39"/>
  <c r="H11" i="39"/>
  <c r="I11" i="39"/>
  <c r="J11" i="39"/>
  <c r="K11" i="39"/>
  <c r="L11" i="39"/>
  <c r="M11" i="39"/>
  <c r="N11" i="39"/>
  <c r="O11" i="39"/>
  <c r="P11" i="39"/>
  <c r="Q11" i="39"/>
  <c r="R11" i="39"/>
  <c r="S11" i="39"/>
  <c r="T11" i="39"/>
  <c r="U11" i="39"/>
  <c r="V11" i="39"/>
  <c r="W11" i="39"/>
  <c r="X11" i="39"/>
  <c r="Y11" i="39"/>
  <c r="Z11" i="39"/>
  <c r="AA11" i="39"/>
  <c r="AB11" i="39"/>
  <c r="AC11" i="39"/>
  <c r="AD11" i="39"/>
  <c r="AE11" i="39"/>
  <c r="AF11" i="39"/>
  <c r="AG11" i="39"/>
  <c r="AH11" i="39"/>
  <c r="AI11" i="39"/>
  <c r="AJ11" i="39"/>
  <c r="C12" i="39"/>
  <c r="D12" i="39"/>
  <c r="E12" i="39"/>
  <c r="F12" i="39"/>
  <c r="G12" i="39"/>
  <c r="H12" i="39"/>
  <c r="I12" i="39"/>
  <c r="J12" i="39"/>
  <c r="K12" i="39"/>
  <c r="L12" i="39"/>
  <c r="M12" i="39"/>
  <c r="N12" i="39"/>
  <c r="O12" i="39"/>
  <c r="P12" i="39"/>
  <c r="Q12" i="39"/>
  <c r="R12" i="39"/>
  <c r="S12" i="39"/>
  <c r="T12" i="39"/>
  <c r="U12" i="39"/>
  <c r="V12" i="39"/>
  <c r="W12" i="39"/>
  <c r="X12" i="39"/>
  <c r="Y12" i="39"/>
  <c r="Z12" i="39"/>
  <c r="AA12" i="39"/>
  <c r="AB12" i="39"/>
  <c r="AC12" i="39"/>
  <c r="AD12" i="39"/>
  <c r="AE12" i="39"/>
  <c r="AF12" i="39"/>
  <c r="AG12" i="39"/>
  <c r="AH12" i="39"/>
  <c r="AI12" i="39"/>
  <c r="AJ12" i="39"/>
  <c r="C13" i="39"/>
  <c r="D13" i="39"/>
  <c r="E13" i="39"/>
  <c r="F13" i="39"/>
  <c r="G13" i="39"/>
  <c r="H13" i="39"/>
  <c r="I13" i="39"/>
  <c r="J13" i="39"/>
  <c r="K13" i="39"/>
  <c r="L13" i="39"/>
  <c r="M13" i="39"/>
  <c r="N13" i="39"/>
  <c r="O13" i="39"/>
  <c r="P13" i="39"/>
  <c r="Q13" i="39"/>
  <c r="R13" i="39"/>
  <c r="S13" i="39"/>
  <c r="T13" i="39"/>
  <c r="U13" i="39"/>
  <c r="V13" i="39"/>
  <c r="W13" i="39"/>
  <c r="X13" i="39"/>
  <c r="Y13" i="39"/>
  <c r="Z13" i="39"/>
  <c r="AA13" i="39"/>
  <c r="AB13" i="39"/>
  <c r="AC13" i="39"/>
  <c r="AD13" i="39"/>
  <c r="AE13" i="39"/>
  <c r="AF13" i="39"/>
  <c r="AG13" i="39"/>
  <c r="AH13" i="39"/>
  <c r="AI13" i="39"/>
  <c r="AJ13" i="39"/>
  <c r="C14" i="39"/>
  <c r="D14" i="39"/>
  <c r="E14" i="39"/>
  <c r="F14" i="39"/>
  <c r="G14" i="39"/>
  <c r="H14" i="39"/>
  <c r="I14" i="39"/>
  <c r="J14" i="39"/>
  <c r="K14" i="39"/>
  <c r="L14" i="39"/>
  <c r="M14" i="39"/>
  <c r="N14" i="39"/>
  <c r="O14" i="39"/>
  <c r="P14" i="39"/>
  <c r="Q14" i="39"/>
  <c r="R14" i="39"/>
  <c r="S14" i="39"/>
  <c r="T14" i="39"/>
  <c r="U14" i="39"/>
  <c r="V14" i="39"/>
  <c r="W14" i="39"/>
  <c r="X14" i="39"/>
  <c r="Y14" i="39"/>
  <c r="Z14" i="39"/>
  <c r="AA14" i="39"/>
  <c r="AB14" i="39"/>
  <c r="AC14" i="39"/>
  <c r="AD14" i="39"/>
  <c r="AE14" i="39"/>
  <c r="AF14" i="39"/>
  <c r="AG14" i="39"/>
  <c r="AH14" i="39"/>
  <c r="AI14" i="39"/>
  <c r="AJ14" i="39"/>
  <c r="C15" i="39"/>
  <c r="D15" i="39"/>
  <c r="E15" i="39"/>
  <c r="F15" i="39"/>
  <c r="G15" i="39"/>
  <c r="H15" i="39"/>
  <c r="I15" i="39"/>
  <c r="J15" i="39"/>
  <c r="K15" i="39"/>
  <c r="L15" i="39"/>
  <c r="M15" i="39"/>
  <c r="N15" i="39"/>
  <c r="O15" i="39"/>
  <c r="P15" i="39"/>
  <c r="Q15" i="39"/>
  <c r="R15" i="39"/>
  <c r="S15" i="39"/>
  <c r="T15" i="39"/>
  <c r="U15" i="39"/>
  <c r="V15" i="39"/>
  <c r="W15" i="39"/>
  <c r="X15" i="39"/>
  <c r="Y15" i="39"/>
  <c r="Z15" i="39"/>
  <c r="AA15" i="39"/>
  <c r="AB15" i="39"/>
  <c r="AC15" i="39"/>
  <c r="AD15" i="39"/>
  <c r="AE15" i="39"/>
  <c r="AF15" i="39"/>
  <c r="AG15" i="39"/>
  <c r="AH15" i="39"/>
  <c r="AI15" i="39"/>
  <c r="AJ15" i="39"/>
  <c r="C16" i="39"/>
  <c r="D16" i="39"/>
  <c r="E16" i="39"/>
  <c r="F16" i="39"/>
  <c r="G16" i="39"/>
  <c r="H16" i="39"/>
  <c r="I16" i="39"/>
  <c r="J16" i="39"/>
  <c r="K16" i="39"/>
  <c r="L16" i="39"/>
  <c r="M16" i="39"/>
  <c r="N16" i="39"/>
  <c r="O16" i="39"/>
  <c r="P16" i="39"/>
  <c r="Q16" i="39"/>
  <c r="R16" i="39"/>
  <c r="S16" i="39"/>
  <c r="T16" i="39"/>
  <c r="U16" i="39"/>
  <c r="V16" i="39"/>
  <c r="W16" i="39"/>
  <c r="X16" i="39"/>
  <c r="Y16" i="39"/>
  <c r="Z16" i="39"/>
  <c r="AA16" i="39"/>
  <c r="AB16" i="39"/>
  <c r="AC16" i="39"/>
  <c r="AD16" i="39"/>
  <c r="AE16" i="39"/>
  <c r="AF16" i="39"/>
  <c r="AG16" i="39"/>
  <c r="AH16" i="39"/>
  <c r="AI16" i="39"/>
  <c r="AJ16" i="39"/>
  <c r="C17" i="39"/>
  <c r="D17" i="39"/>
  <c r="E17" i="39"/>
  <c r="F17" i="39"/>
  <c r="G17" i="39"/>
  <c r="H17" i="39"/>
  <c r="I17" i="39"/>
  <c r="J17" i="39"/>
  <c r="K17" i="39"/>
  <c r="L17" i="39"/>
  <c r="M17" i="39"/>
  <c r="N17" i="39"/>
  <c r="O17" i="39"/>
  <c r="P17" i="39"/>
  <c r="Q17" i="39"/>
  <c r="R17" i="39"/>
  <c r="S17" i="39"/>
  <c r="T17" i="39"/>
  <c r="U17" i="39"/>
  <c r="V17" i="39"/>
  <c r="W17" i="39"/>
  <c r="X17" i="39"/>
  <c r="Y17" i="39"/>
  <c r="Z17" i="39"/>
  <c r="AA17" i="39"/>
  <c r="AB17" i="39"/>
  <c r="AC17" i="39"/>
  <c r="AD17" i="39"/>
  <c r="AE17" i="39"/>
  <c r="AF17" i="39"/>
  <c r="AG17" i="39"/>
  <c r="AH17" i="39"/>
  <c r="AI17" i="39"/>
  <c r="AJ17" i="39"/>
  <c r="C18" i="39"/>
  <c r="D18" i="39"/>
  <c r="E18" i="39"/>
  <c r="F18" i="39"/>
  <c r="G18" i="39"/>
  <c r="H18" i="39"/>
  <c r="I18" i="39"/>
  <c r="J18" i="39"/>
  <c r="K18" i="39"/>
  <c r="L18" i="39"/>
  <c r="M18" i="39"/>
  <c r="N18" i="39"/>
  <c r="O18" i="39"/>
  <c r="P18" i="39"/>
  <c r="Q18" i="39"/>
  <c r="R18" i="39"/>
  <c r="S18" i="39"/>
  <c r="T18" i="39"/>
  <c r="U18" i="39"/>
  <c r="V18" i="39"/>
  <c r="W18" i="39"/>
  <c r="X18" i="39"/>
  <c r="Y18" i="39"/>
  <c r="Z18" i="39"/>
  <c r="AA18" i="39"/>
  <c r="AB18" i="39"/>
  <c r="AC18" i="39"/>
  <c r="AD18" i="39"/>
  <c r="AE18" i="39"/>
  <c r="AF18" i="39"/>
  <c r="AG18" i="39"/>
  <c r="AH18" i="39"/>
  <c r="AI18" i="39"/>
  <c r="AJ18" i="39"/>
  <c r="C19" i="39"/>
  <c r="D19" i="39"/>
  <c r="E19" i="39"/>
  <c r="F19" i="39"/>
  <c r="G19" i="39"/>
  <c r="H19" i="39"/>
  <c r="I19" i="39"/>
  <c r="J19" i="39"/>
  <c r="K19" i="39"/>
  <c r="L19" i="39"/>
  <c r="M19" i="39"/>
  <c r="N19" i="39"/>
  <c r="O19" i="39"/>
  <c r="P19" i="39"/>
  <c r="Q19" i="39"/>
  <c r="R19" i="39"/>
  <c r="S19" i="39"/>
  <c r="T19" i="39"/>
  <c r="U19" i="39"/>
  <c r="V19" i="39"/>
  <c r="W19" i="39"/>
  <c r="X19" i="39"/>
  <c r="Y19" i="39"/>
  <c r="Z19" i="39"/>
  <c r="AA19" i="39"/>
  <c r="AB19" i="39"/>
  <c r="AC19" i="39"/>
  <c r="AD19" i="39"/>
  <c r="AE19" i="39"/>
  <c r="AF19" i="39"/>
  <c r="AG19" i="39"/>
  <c r="AH19" i="39"/>
  <c r="AI19" i="39"/>
  <c r="AJ19" i="39"/>
  <c r="C20" i="39"/>
  <c r="D20" i="39"/>
  <c r="E20" i="39"/>
  <c r="F20" i="39"/>
  <c r="G20" i="39"/>
  <c r="H20" i="39"/>
  <c r="I20" i="39"/>
  <c r="J20" i="39"/>
  <c r="K20" i="39"/>
  <c r="L20" i="39"/>
  <c r="M20" i="39"/>
  <c r="N20" i="39"/>
  <c r="O20" i="39"/>
  <c r="P20" i="39"/>
  <c r="Q20" i="39"/>
  <c r="R20" i="39"/>
  <c r="S20" i="39"/>
  <c r="T20" i="39"/>
  <c r="U20" i="39"/>
  <c r="V20" i="39"/>
  <c r="W20" i="39"/>
  <c r="X20" i="39"/>
  <c r="Y20" i="39"/>
  <c r="Z20" i="39"/>
  <c r="AA20" i="39"/>
  <c r="AB20" i="39"/>
  <c r="AC20" i="39"/>
  <c r="AD20" i="39"/>
  <c r="AE20" i="39"/>
  <c r="AF20" i="39"/>
  <c r="AG20" i="39"/>
  <c r="AH20" i="39"/>
  <c r="AI20" i="39"/>
  <c r="AJ20" i="39"/>
  <c r="C21" i="39"/>
  <c r="D21" i="39"/>
  <c r="E21" i="39"/>
  <c r="F21" i="39"/>
  <c r="G21" i="39"/>
  <c r="H21" i="39"/>
  <c r="I21" i="39"/>
  <c r="J21" i="39"/>
  <c r="K21" i="39"/>
  <c r="L21" i="39"/>
  <c r="M21" i="39"/>
  <c r="N21" i="39"/>
  <c r="O21" i="39"/>
  <c r="P21" i="39"/>
  <c r="Q21" i="39"/>
  <c r="R21" i="39"/>
  <c r="S21" i="39"/>
  <c r="T21" i="39"/>
  <c r="U21" i="39"/>
  <c r="V21" i="39"/>
  <c r="W21" i="39"/>
  <c r="X21" i="39"/>
  <c r="Y21" i="39"/>
  <c r="Z21" i="39"/>
  <c r="AA21" i="39"/>
  <c r="AB21" i="39"/>
  <c r="AC21" i="39"/>
  <c r="AD21" i="39"/>
  <c r="AE21" i="39"/>
  <c r="AF21" i="39"/>
  <c r="AG21" i="39"/>
  <c r="AH21" i="39"/>
  <c r="AI21" i="39"/>
  <c r="AJ21" i="39"/>
  <c r="C22" i="39"/>
  <c r="D22" i="39"/>
  <c r="E22" i="39"/>
  <c r="F22" i="39"/>
  <c r="G22" i="39"/>
  <c r="H22" i="39"/>
  <c r="I22" i="39"/>
  <c r="J22" i="39"/>
  <c r="K22" i="39"/>
  <c r="L22" i="39"/>
  <c r="M22" i="39"/>
  <c r="N22" i="39"/>
  <c r="O22" i="39"/>
  <c r="P22" i="39"/>
  <c r="Q22" i="39"/>
  <c r="R22" i="39"/>
  <c r="S22" i="39"/>
  <c r="T22" i="39"/>
  <c r="U22" i="39"/>
  <c r="V22" i="39"/>
  <c r="W22" i="39"/>
  <c r="X22" i="39"/>
  <c r="Y22" i="39"/>
  <c r="Z22" i="39"/>
  <c r="AA22" i="39"/>
  <c r="AB22" i="39"/>
  <c r="AC22" i="39"/>
  <c r="AD22" i="39"/>
  <c r="AE22" i="39"/>
  <c r="AF22" i="39"/>
  <c r="AG22" i="39"/>
  <c r="AH22" i="39"/>
  <c r="AI22" i="39"/>
  <c r="AJ22" i="39"/>
  <c r="C23" i="39"/>
  <c r="D23" i="39"/>
  <c r="E23" i="39"/>
  <c r="F23" i="39"/>
  <c r="G23" i="39"/>
  <c r="H23" i="39"/>
  <c r="I23" i="39"/>
  <c r="J23" i="39"/>
  <c r="K23" i="39"/>
  <c r="L23" i="39"/>
  <c r="M23" i="39"/>
  <c r="N23" i="39"/>
  <c r="O23" i="39"/>
  <c r="P23" i="39"/>
  <c r="Q23" i="39"/>
  <c r="R23" i="39"/>
  <c r="S23" i="39"/>
  <c r="T23" i="39"/>
  <c r="U23" i="39"/>
  <c r="V23" i="39"/>
  <c r="W23" i="39"/>
  <c r="X23" i="39"/>
  <c r="Y23" i="39"/>
  <c r="Z23" i="39"/>
  <c r="AA23" i="39"/>
  <c r="AB23" i="39"/>
  <c r="AC23" i="39"/>
  <c r="AD23" i="39"/>
  <c r="AE23" i="39"/>
  <c r="AF23" i="39"/>
  <c r="AG23" i="39"/>
  <c r="AH23" i="39"/>
  <c r="AI23" i="39"/>
  <c r="AJ23" i="39"/>
  <c r="C24" i="39"/>
  <c r="D24" i="39"/>
  <c r="E24" i="39"/>
  <c r="F24" i="39"/>
  <c r="G24" i="39"/>
  <c r="H24" i="39"/>
  <c r="I24" i="39"/>
  <c r="J24" i="39"/>
  <c r="K24" i="39"/>
  <c r="L24" i="39"/>
  <c r="M24" i="39"/>
  <c r="N24" i="39"/>
  <c r="O24" i="39"/>
  <c r="P24" i="39"/>
  <c r="Q24" i="39"/>
  <c r="R24" i="39"/>
  <c r="S24" i="39"/>
  <c r="T24" i="39"/>
  <c r="U24" i="39"/>
  <c r="V24" i="39"/>
  <c r="W24" i="39"/>
  <c r="X24" i="39"/>
  <c r="Y24" i="39"/>
  <c r="Z24" i="39"/>
  <c r="AA24" i="39"/>
  <c r="AB24" i="39"/>
  <c r="AC24" i="39"/>
  <c r="AD24" i="39"/>
  <c r="AE24" i="39"/>
  <c r="AF24" i="39"/>
  <c r="AG24" i="39"/>
  <c r="AH24" i="39"/>
  <c r="AI24" i="39"/>
  <c r="AJ24" i="39"/>
  <c r="C25" i="39"/>
  <c r="D25" i="39"/>
  <c r="E25" i="39"/>
  <c r="F25" i="39"/>
  <c r="G25" i="39"/>
  <c r="H25" i="39"/>
  <c r="I25" i="39"/>
  <c r="J25" i="39"/>
  <c r="K25" i="39"/>
  <c r="L25" i="39"/>
  <c r="M25" i="39"/>
  <c r="N25" i="39"/>
  <c r="O25" i="39"/>
  <c r="P25" i="39"/>
  <c r="Q25" i="39"/>
  <c r="R25" i="39"/>
  <c r="S25" i="39"/>
  <c r="T25" i="39"/>
  <c r="U25" i="39"/>
  <c r="V25" i="39"/>
  <c r="W25" i="39"/>
  <c r="X25" i="39"/>
  <c r="Y25" i="39"/>
  <c r="Z25" i="39"/>
  <c r="AA25" i="39"/>
  <c r="AB25" i="39"/>
  <c r="AC25" i="39"/>
  <c r="AD25" i="39"/>
  <c r="AE25" i="39"/>
  <c r="AF25" i="39"/>
  <c r="AG25" i="39"/>
  <c r="AH25" i="39"/>
  <c r="AI25" i="39"/>
  <c r="AJ25" i="39"/>
  <c r="C26" i="39"/>
  <c r="D26" i="39"/>
  <c r="E26" i="39"/>
  <c r="F26" i="39"/>
  <c r="G26" i="39"/>
  <c r="H26" i="39"/>
  <c r="I26" i="39"/>
  <c r="J26" i="39"/>
  <c r="K26" i="39"/>
  <c r="L26" i="39"/>
  <c r="M26" i="39"/>
  <c r="N26" i="39"/>
  <c r="O26" i="39"/>
  <c r="P26" i="39"/>
  <c r="Q26" i="39"/>
  <c r="R26" i="39"/>
  <c r="S26" i="39"/>
  <c r="T26" i="39"/>
  <c r="U26" i="39"/>
  <c r="V26" i="39"/>
  <c r="W26" i="39"/>
  <c r="X26" i="39"/>
  <c r="Y26" i="39"/>
  <c r="Z26" i="39"/>
  <c r="AA26" i="39"/>
  <c r="AB26" i="39"/>
  <c r="AC26" i="39"/>
  <c r="AD26" i="39"/>
  <c r="AE26" i="39"/>
  <c r="AF26" i="39"/>
  <c r="AG26" i="39"/>
  <c r="AH26" i="39"/>
  <c r="AI26" i="39"/>
  <c r="AJ26" i="39"/>
  <c r="C27" i="39"/>
  <c r="D27" i="39"/>
  <c r="E27" i="39"/>
  <c r="F27" i="39"/>
  <c r="G27" i="39"/>
  <c r="H27" i="39"/>
  <c r="I27" i="39"/>
  <c r="J27" i="39"/>
  <c r="K27" i="39"/>
  <c r="L27" i="39"/>
  <c r="M27" i="39"/>
  <c r="N27" i="39"/>
  <c r="O27" i="39"/>
  <c r="P27" i="39"/>
  <c r="Q27" i="39"/>
  <c r="R27" i="39"/>
  <c r="S27" i="39"/>
  <c r="T27" i="39"/>
  <c r="U27" i="39"/>
  <c r="V27" i="39"/>
  <c r="W27" i="39"/>
  <c r="X27" i="39"/>
  <c r="Y27" i="39"/>
  <c r="Z27" i="39"/>
  <c r="AA27" i="39"/>
  <c r="AB27" i="39"/>
  <c r="AC27" i="39"/>
  <c r="AD27" i="39"/>
  <c r="AE27" i="39"/>
  <c r="AF27" i="39"/>
  <c r="AG27" i="39"/>
  <c r="AH27" i="39"/>
  <c r="AI27" i="39"/>
  <c r="AJ27" i="39"/>
  <c r="C28" i="39"/>
  <c r="D28" i="39"/>
  <c r="E28" i="39"/>
  <c r="F28" i="39"/>
  <c r="G28" i="39"/>
  <c r="H28" i="39"/>
  <c r="I28" i="39"/>
  <c r="J28" i="39"/>
  <c r="K28" i="39"/>
  <c r="L28" i="39"/>
  <c r="M28" i="39"/>
  <c r="N28" i="39"/>
  <c r="O28" i="39"/>
  <c r="P28" i="39"/>
  <c r="Q28" i="39"/>
  <c r="R28" i="39"/>
  <c r="S28" i="39"/>
  <c r="T28" i="39"/>
  <c r="U28" i="39"/>
  <c r="V28" i="39"/>
  <c r="W28" i="39"/>
  <c r="X28" i="39"/>
  <c r="Y28" i="39"/>
  <c r="Z28" i="39"/>
  <c r="AA28" i="39"/>
  <c r="AB28" i="39"/>
  <c r="AC28" i="39"/>
  <c r="AD28" i="39"/>
  <c r="AE28" i="39"/>
  <c r="AF28" i="39"/>
  <c r="AG28" i="39"/>
  <c r="AH28" i="39"/>
  <c r="AI28" i="39"/>
  <c r="AJ28" i="39"/>
  <c r="C29" i="39"/>
  <c r="D29" i="39"/>
  <c r="E29" i="39"/>
  <c r="F29" i="39"/>
  <c r="G29" i="39"/>
  <c r="H29" i="39"/>
  <c r="I29" i="39"/>
  <c r="J29" i="39"/>
  <c r="K29" i="39"/>
  <c r="L29" i="39"/>
  <c r="M29" i="39"/>
  <c r="N29" i="39"/>
  <c r="O29" i="39"/>
  <c r="P29" i="39"/>
  <c r="Q29" i="39"/>
  <c r="R29" i="39"/>
  <c r="S29" i="39"/>
  <c r="T29" i="39"/>
  <c r="U29" i="39"/>
  <c r="V29" i="39"/>
  <c r="W29" i="39"/>
  <c r="X29" i="39"/>
  <c r="Y29" i="39"/>
  <c r="Z29" i="39"/>
  <c r="AA29" i="39"/>
  <c r="AB29" i="39"/>
  <c r="AC29" i="39"/>
  <c r="AD29" i="39"/>
  <c r="AE29" i="39"/>
  <c r="AF29" i="39"/>
  <c r="AG29" i="39"/>
  <c r="AH29" i="39"/>
  <c r="AI29" i="39"/>
  <c r="AJ29" i="39"/>
  <c r="C30" i="39"/>
  <c r="D30" i="39"/>
  <c r="E30" i="39"/>
  <c r="F30" i="39"/>
  <c r="G30" i="39"/>
  <c r="H30" i="39"/>
  <c r="I30" i="39"/>
  <c r="J30" i="39"/>
  <c r="K30" i="39"/>
  <c r="L30" i="39"/>
  <c r="M30" i="39"/>
  <c r="N30" i="39"/>
  <c r="O30" i="39"/>
  <c r="P30" i="39"/>
  <c r="Q30" i="39"/>
  <c r="R30" i="39"/>
  <c r="S30" i="39"/>
  <c r="T30" i="39"/>
  <c r="U30" i="39"/>
  <c r="V30" i="39"/>
  <c r="W30" i="39"/>
  <c r="X30" i="39"/>
  <c r="Y30" i="39"/>
  <c r="Z30" i="39"/>
  <c r="AA30" i="39"/>
  <c r="AB30" i="39"/>
  <c r="AC30" i="39"/>
  <c r="AD30" i="39"/>
  <c r="AE30" i="39"/>
  <c r="AF30" i="39"/>
  <c r="AG30" i="39"/>
  <c r="AH30" i="39"/>
  <c r="AI30" i="39"/>
  <c r="AJ30" i="39"/>
  <c r="C31" i="39"/>
  <c r="D31" i="39"/>
  <c r="E31" i="39"/>
  <c r="F31" i="39"/>
  <c r="G31" i="39"/>
  <c r="H31" i="39"/>
  <c r="I31" i="39"/>
  <c r="J31" i="39"/>
  <c r="K31" i="39"/>
  <c r="L31" i="39"/>
  <c r="M31" i="39"/>
  <c r="N31" i="39"/>
  <c r="O31" i="39"/>
  <c r="P31" i="39"/>
  <c r="Q31" i="39"/>
  <c r="R31" i="39"/>
  <c r="S31" i="39"/>
  <c r="T31" i="39"/>
  <c r="U31" i="39"/>
  <c r="V31" i="39"/>
  <c r="W31" i="39"/>
  <c r="X31" i="39"/>
  <c r="Y31" i="39"/>
  <c r="Z31" i="39"/>
  <c r="AA31" i="39"/>
  <c r="AB31" i="39"/>
  <c r="AC31" i="39"/>
  <c r="AD31" i="39"/>
  <c r="AE31" i="39"/>
  <c r="AF31" i="39"/>
  <c r="AG31" i="39"/>
  <c r="AH31" i="39"/>
  <c r="AI31" i="39"/>
  <c r="AJ31" i="39"/>
  <c r="C32" i="39"/>
  <c r="D32" i="39"/>
  <c r="E32" i="39"/>
  <c r="F32" i="39"/>
  <c r="G32" i="39"/>
  <c r="H32" i="39"/>
  <c r="I32" i="39"/>
  <c r="J32" i="39"/>
  <c r="K32" i="39"/>
  <c r="L32" i="39"/>
  <c r="M32" i="39"/>
  <c r="N32" i="39"/>
  <c r="O32" i="39"/>
  <c r="P32" i="39"/>
  <c r="Q32" i="39"/>
  <c r="R32" i="39"/>
  <c r="S32" i="39"/>
  <c r="T32" i="39"/>
  <c r="U32" i="39"/>
  <c r="V32" i="39"/>
  <c r="W32" i="39"/>
  <c r="X32" i="39"/>
  <c r="Y32" i="39"/>
  <c r="Z32" i="39"/>
  <c r="AA32" i="39"/>
  <c r="AB32" i="39"/>
  <c r="AC32" i="39"/>
  <c r="AD32" i="39"/>
  <c r="AE32" i="39"/>
  <c r="AF32" i="39"/>
  <c r="AG32" i="39"/>
  <c r="AH32" i="39"/>
  <c r="AI32" i="39"/>
  <c r="AJ32" i="39"/>
  <c r="C33" i="39"/>
  <c r="D33" i="39"/>
  <c r="E33" i="39"/>
  <c r="F33" i="39"/>
  <c r="G33" i="39"/>
  <c r="H33" i="39"/>
  <c r="I33" i="39"/>
  <c r="J33" i="39"/>
  <c r="K33" i="39"/>
  <c r="L33" i="39"/>
  <c r="M33" i="39"/>
  <c r="N33" i="39"/>
  <c r="O33" i="39"/>
  <c r="P33" i="39"/>
  <c r="Q33" i="39"/>
  <c r="R33" i="39"/>
  <c r="S33" i="39"/>
  <c r="T33" i="39"/>
  <c r="U33" i="39"/>
  <c r="V33" i="39"/>
  <c r="W33" i="39"/>
  <c r="X33" i="39"/>
  <c r="Y33" i="39"/>
  <c r="Z33" i="39"/>
  <c r="AA33" i="39"/>
  <c r="AB33" i="39"/>
  <c r="AC33" i="39"/>
  <c r="AD33" i="39"/>
  <c r="AE33" i="39"/>
  <c r="AF33" i="39"/>
  <c r="AG33" i="39"/>
  <c r="AH33" i="39"/>
  <c r="AI33" i="39"/>
  <c r="AJ33" i="39"/>
  <c r="C34" i="39"/>
  <c r="D34" i="39"/>
  <c r="E34" i="39"/>
  <c r="F34" i="39"/>
  <c r="G34" i="39"/>
  <c r="H34" i="39"/>
  <c r="I34" i="39"/>
  <c r="J34" i="39"/>
  <c r="K34" i="39"/>
  <c r="L34" i="39"/>
  <c r="M34" i="39"/>
  <c r="N34" i="39"/>
  <c r="O34" i="39"/>
  <c r="P34" i="39"/>
  <c r="Q34" i="39"/>
  <c r="R34" i="39"/>
  <c r="S34" i="39"/>
  <c r="T34" i="39"/>
  <c r="U34" i="39"/>
  <c r="V34" i="39"/>
  <c r="W34" i="39"/>
  <c r="X34" i="39"/>
  <c r="Y34" i="39"/>
  <c r="Z34" i="39"/>
  <c r="AA34" i="39"/>
  <c r="AB34" i="39"/>
  <c r="AC34" i="39"/>
  <c r="AD34" i="39"/>
  <c r="AE34" i="39"/>
  <c r="AF34" i="39"/>
  <c r="AG34" i="39"/>
  <c r="AH34" i="39"/>
  <c r="AI34" i="39"/>
  <c r="AJ34" i="39"/>
  <c r="C35" i="39"/>
  <c r="D35" i="39"/>
  <c r="E35" i="39"/>
  <c r="F35" i="39"/>
  <c r="G35" i="39"/>
  <c r="H35" i="39"/>
  <c r="I35" i="39"/>
  <c r="J35" i="39"/>
  <c r="K35" i="39"/>
  <c r="L35" i="39"/>
  <c r="M35" i="39"/>
  <c r="N35" i="39"/>
  <c r="O35" i="39"/>
  <c r="P35" i="39"/>
  <c r="Q35" i="39"/>
  <c r="R35" i="39"/>
  <c r="S35" i="39"/>
  <c r="T35" i="39"/>
  <c r="U35" i="39"/>
  <c r="V35" i="39"/>
  <c r="W35" i="39"/>
  <c r="X35" i="39"/>
  <c r="Y35" i="39"/>
  <c r="Z35" i="39"/>
  <c r="AA35" i="39"/>
  <c r="AB35" i="39"/>
  <c r="AC35" i="39"/>
  <c r="AD35" i="39"/>
  <c r="AE35" i="39"/>
  <c r="AF35" i="39"/>
  <c r="AG35" i="39"/>
  <c r="AH35" i="39"/>
  <c r="AI35" i="39"/>
  <c r="AJ35" i="39"/>
  <c r="C36" i="39"/>
  <c r="D36" i="39"/>
  <c r="E36" i="39"/>
  <c r="F36" i="39"/>
  <c r="G36" i="39"/>
  <c r="H36" i="39"/>
  <c r="I36" i="39"/>
  <c r="J36" i="39"/>
  <c r="K36" i="39"/>
  <c r="L36" i="39"/>
  <c r="M36" i="39"/>
  <c r="N36" i="39"/>
  <c r="O36" i="39"/>
  <c r="P36" i="39"/>
  <c r="Q36" i="39"/>
  <c r="R36" i="39"/>
  <c r="S36" i="39"/>
  <c r="T36" i="39"/>
  <c r="U36" i="39"/>
  <c r="V36" i="39"/>
  <c r="W36" i="39"/>
  <c r="X36" i="39"/>
  <c r="Y36" i="39"/>
  <c r="Z36" i="39"/>
  <c r="AA36" i="39"/>
  <c r="AB36" i="39"/>
  <c r="AC36" i="39"/>
  <c r="AD36" i="39"/>
  <c r="AE36" i="39"/>
  <c r="AF36" i="39"/>
  <c r="AG36" i="39"/>
  <c r="AH36" i="39"/>
  <c r="AI36" i="39"/>
  <c r="AJ36" i="39"/>
  <c r="C37" i="39"/>
  <c r="D37" i="39"/>
  <c r="E37" i="39"/>
  <c r="F37" i="39"/>
  <c r="G37" i="39"/>
  <c r="H37" i="39"/>
  <c r="I37" i="39"/>
  <c r="J37" i="39"/>
  <c r="K37" i="39"/>
  <c r="L37" i="39"/>
  <c r="M37" i="39"/>
  <c r="N37" i="39"/>
  <c r="O37" i="39"/>
  <c r="P37" i="39"/>
  <c r="Q37" i="39"/>
  <c r="R37" i="39"/>
  <c r="S37" i="39"/>
  <c r="T37" i="39"/>
  <c r="U37" i="39"/>
  <c r="V37" i="39"/>
  <c r="W37" i="39"/>
  <c r="X37" i="39"/>
  <c r="Y37" i="39"/>
  <c r="Z37" i="39"/>
  <c r="AA37" i="39"/>
  <c r="AB37" i="39"/>
  <c r="AC37" i="39"/>
  <c r="AD37" i="39"/>
  <c r="AE37" i="39"/>
  <c r="AF37" i="39"/>
  <c r="AG37" i="39"/>
  <c r="AH37" i="39"/>
  <c r="AI37" i="39"/>
  <c r="AJ37" i="39"/>
  <c r="C38" i="39"/>
  <c r="D38" i="39"/>
  <c r="E38" i="39"/>
  <c r="F38" i="39"/>
  <c r="G38" i="39"/>
  <c r="H38" i="39"/>
  <c r="I38" i="39"/>
  <c r="J38" i="39"/>
  <c r="K38" i="39"/>
  <c r="L38" i="39"/>
  <c r="M38" i="39"/>
  <c r="N38" i="39"/>
  <c r="O38" i="39"/>
  <c r="P38" i="39"/>
  <c r="Q38" i="39"/>
  <c r="R38" i="39"/>
  <c r="S38" i="39"/>
  <c r="T38" i="39"/>
  <c r="U38" i="39"/>
  <c r="V38" i="39"/>
  <c r="W38" i="39"/>
  <c r="X38" i="39"/>
  <c r="Y38" i="39"/>
  <c r="Z38" i="39"/>
  <c r="AA38" i="39"/>
  <c r="AB38" i="39"/>
  <c r="AC38" i="39"/>
  <c r="AD38" i="39"/>
  <c r="AE38" i="39"/>
  <c r="AF38" i="39"/>
  <c r="AG38" i="39"/>
  <c r="AH38" i="39"/>
  <c r="AI38" i="39"/>
  <c r="AJ38" i="39"/>
  <c r="C39" i="39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C40" i="39"/>
  <c r="D40" i="39"/>
  <c r="E40" i="39"/>
  <c r="F40" i="39"/>
  <c r="G40" i="39"/>
  <c r="H40" i="39"/>
  <c r="I40" i="39"/>
  <c r="J40" i="39"/>
  <c r="K40" i="39"/>
  <c r="L40" i="39"/>
  <c r="M40" i="39"/>
  <c r="N40" i="39"/>
  <c r="O40" i="39"/>
  <c r="P40" i="39"/>
  <c r="Q40" i="39"/>
  <c r="R40" i="39"/>
  <c r="S40" i="39"/>
  <c r="T40" i="39"/>
  <c r="U40" i="39"/>
  <c r="V40" i="39"/>
  <c r="W40" i="39"/>
  <c r="X40" i="39"/>
  <c r="Y40" i="39"/>
  <c r="Z40" i="39"/>
  <c r="AA40" i="39"/>
  <c r="AB40" i="39"/>
  <c r="AC40" i="39"/>
  <c r="AD40" i="39"/>
  <c r="AE40" i="39"/>
  <c r="AF40" i="39"/>
  <c r="AG40" i="39"/>
  <c r="AH40" i="39"/>
  <c r="AI40" i="39"/>
  <c r="AJ40" i="39"/>
  <c r="C41" i="39"/>
  <c r="D41" i="39"/>
  <c r="E41" i="39"/>
  <c r="F41" i="39"/>
  <c r="G41" i="39"/>
  <c r="H41" i="39"/>
  <c r="I41" i="39"/>
  <c r="J41" i="39"/>
  <c r="K41" i="39"/>
  <c r="L41" i="39"/>
  <c r="M41" i="39"/>
  <c r="N41" i="39"/>
  <c r="O41" i="39"/>
  <c r="P41" i="39"/>
  <c r="Q41" i="39"/>
  <c r="R41" i="39"/>
  <c r="S41" i="39"/>
  <c r="T41" i="39"/>
  <c r="U41" i="39"/>
  <c r="V41" i="39"/>
  <c r="W41" i="39"/>
  <c r="X41" i="39"/>
  <c r="Y41" i="39"/>
  <c r="Z41" i="39"/>
  <c r="AA41" i="39"/>
  <c r="AB41" i="39"/>
  <c r="AC41" i="39"/>
  <c r="AD41" i="39"/>
  <c r="AE41" i="39"/>
  <c r="AF41" i="39"/>
  <c r="AG41" i="39"/>
  <c r="AH41" i="39"/>
  <c r="AI41" i="39"/>
  <c r="AJ41" i="39"/>
  <c r="C42" i="39"/>
  <c r="D42" i="39"/>
  <c r="E42" i="39"/>
  <c r="F42" i="39"/>
  <c r="G42" i="39"/>
  <c r="H42" i="39"/>
  <c r="I42" i="39"/>
  <c r="J42" i="39"/>
  <c r="K42" i="39"/>
  <c r="L42" i="39"/>
  <c r="M42" i="39"/>
  <c r="N42" i="39"/>
  <c r="O42" i="39"/>
  <c r="P42" i="39"/>
  <c r="Q42" i="39"/>
  <c r="R42" i="39"/>
  <c r="S42" i="39"/>
  <c r="T42" i="39"/>
  <c r="U42" i="39"/>
  <c r="V42" i="39"/>
  <c r="W42" i="39"/>
  <c r="X42" i="39"/>
  <c r="Y42" i="39"/>
  <c r="Z42" i="39"/>
  <c r="AA42" i="39"/>
  <c r="AB42" i="39"/>
  <c r="AC42" i="39"/>
  <c r="AD42" i="39"/>
  <c r="AE42" i="39"/>
  <c r="AF42" i="39"/>
  <c r="AG42" i="39"/>
  <c r="AH42" i="39"/>
  <c r="AI42" i="39"/>
  <c r="AJ42" i="39"/>
  <c r="C43" i="39"/>
  <c r="D43" i="39"/>
  <c r="E43" i="39"/>
  <c r="F43" i="39"/>
  <c r="G43" i="39"/>
  <c r="H43" i="39"/>
  <c r="I43" i="39"/>
  <c r="J43" i="39"/>
  <c r="K43" i="39"/>
  <c r="L43" i="39"/>
  <c r="M43" i="39"/>
  <c r="N43" i="39"/>
  <c r="O43" i="39"/>
  <c r="P43" i="39"/>
  <c r="Q43" i="39"/>
  <c r="R43" i="39"/>
  <c r="S43" i="39"/>
  <c r="T43" i="39"/>
  <c r="U43" i="39"/>
  <c r="V43" i="39"/>
  <c r="W43" i="39"/>
  <c r="X43" i="39"/>
  <c r="Y43" i="39"/>
  <c r="Z43" i="39"/>
  <c r="AA43" i="39"/>
  <c r="AB43" i="39"/>
  <c r="AC43" i="39"/>
  <c r="AD43" i="39"/>
  <c r="AE43" i="39"/>
  <c r="AF43" i="39"/>
  <c r="AG43" i="39"/>
  <c r="AH43" i="39"/>
  <c r="AI43" i="39"/>
  <c r="AJ43" i="39"/>
  <c r="C44" i="39"/>
  <c r="D44" i="39"/>
  <c r="E44" i="39"/>
  <c r="F44" i="39"/>
  <c r="G44" i="39"/>
  <c r="H44" i="39"/>
  <c r="I44" i="39"/>
  <c r="J44" i="39"/>
  <c r="K44" i="39"/>
  <c r="L44" i="39"/>
  <c r="M44" i="39"/>
  <c r="N44" i="39"/>
  <c r="O44" i="39"/>
  <c r="P44" i="39"/>
  <c r="Q44" i="39"/>
  <c r="R44" i="39"/>
  <c r="S44" i="39"/>
  <c r="T44" i="39"/>
  <c r="U44" i="39"/>
  <c r="V44" i="39"/>
  <c r="W44" i="39"/>
  <c r="X44" i="39"/>
  <c r="Y44" i="39"/>
  <c r="Z44" i="39"/>
  <c r="AA44" i="39"/>
  <c r="AB44" i="39"/>
  <c r="AC44" i="39"/>
  <c r="AD44" i="39"/>
  <c r="AE44" i="39"/>
  <c r="AF44" i="39"/>
  <c r="AG44" i="39"/>
  <c r="AH44" i="39"/>
  <c r="AI44" i="39"/>
  <c r="AJ44" i="39"/>
  <c r="C45" i="39"/>
  <c r="D45" i="39"/>
  <c r="E45" i="39"/>
  <c r="F45" i="39"/>
  <c r="G45" i="39"/>
  <c r="H45" i="39"/>
  <c r="I45" i="39"/>
  <c r="J45" i="39"/>
  <c r="K45" i="39"/>
  <c r="L45" i="39"/>
  <c r="M45" i="39"/>
  <c r="N45" i="39"/>
  <c r="O45" i="39"/>
  <c r="P45" i="39"/>
  <c r="Q45" i="39"/>
  <c r="R45" i="39"/>
  <c r="S45" i="39"/>
  <c r="T45" i="39"/>
  <c r="U45" i="39"/>
  <c r="V45" i="39"/>
  <c r="W45" i="39"/>
  <c r="X45" i="39"/>
  <c r="Y45" i="39"/>
  <c r="Z45" i="39"/>
  <c r="AA45" i="39"/>
  <c r="AB45" i="39"/>
  <c r="AC45" i="39"/>
  <c r="AD45" i="39"/>
  <c r="AE45" i="39"/>
  <c r="AF45" i="39"/>
  <c r="AG45" i="39"/>
  <c r="AH45" i="39"/>
  <c r="AI45" i="39"/>
  <c r="AJ45" i="39"/>
  <c r="C46" i="39"/>
  <c r="D46" i="39"/>
  <c r="E46" i="39"/>
  <c r="F46" i="39"/>
  <c r="G46" i="39"/>
  <c r="H46" i="39"/>
  <c r="I46" i="39"/>
  <c r="J46" i="39"/>
  <c r="K46" i="39"/>
  <c r="L46" i="39"/>
  <c r="M46" i="39"/>
  <c r="N46" i="39"/>
  <c r="O46" i="39"/>
  <c r="P46" i="39"/>
  <c r="Q46" i="39"/>
  <c r="R46" i="39"/>
  <c r="S46" i="39"/>
  <c r="T46" i="39"/>
  <c r="U46" i="39"/>
  <c r="V46" i="39"/>
  <c r="W46" i="39"/>
  <c r="X46" i="39"/>
  <c r="Y46" i="39"/>
  <c r="Z46" i="39"/>
  <c r="AA46" i="39"/>
  <c r="AB46" i="39"/>
  <c r="AC46" i="39"/>
  <c r="AD46" i="39"/>
  <c r="AE46" i="39"/>
  <c r="AF46" i="39"/>
  <c r="AG46" i="39"/>
  <c r="AH46" i="39"/>
  <c r="AI46" i="39"/>
  <c r="AJ46" i="39"/>
  <c r="C47" i="39"/>
  <c r="D47" i="39"/>
  <c r="E47" i="39"/>
  <c r="F47" i="39"/>
  <c r="G47" i="39"/>
  <c r="H47" i="39"/>
  <c r="I47" i="39"/>
  <c r="J47" i="39"/>
  <c r="K47" i="39"/>
  <c r="L47" i="39"/>
  <c r="M47" i="39"/>
  <c r="N47" i="39"/>
  <c r="O47" i="39"/>
  <c r="P47" i="39"/>
  <c r="Q47" i="39"/>
  <c r="R47" i="39"/>
  <c r="S47" i="39"/>
  <c r="T47" i="39"/>
  <c r="U47" i="39"/>
  <c r="V47" i="39"/>
  <c r="W47" i="39"/>
  <c r="X47" i="39"/>
  <c r="Y47" i="39"/>
  <c r="Z47" i="39"/>
  <c r="AA47" i="39"/>
  <c r="AB47" i="39"/>
  <c r="AC47" i="39"/>
  <c r="AD47" i="39"/>
  <c r="AE47" i="39"/>
  <c r="AF47" i="39"/>
  <c r="AG47" i="39"/>
  <c r="AH47" i="39"/>
  <c r="AI47" i="39"/>
  <c r="AJ47" i="39"/>
  <c r="C48" i="39"/>
  <c r="D48" i="39"/>
  <c r="E48" i="39"/>
  <c r="F48" i="39"/>
  <c r="G48" i="39"/>
  <c r="H48" i="39"/>
  <c r="I48" i="39"/>
  <c r="J48" i="39"/>
  <c r="K48" i="39"/>
  <c r="L48" i="39"/>
  <c r="M48" i="39"/>
  <c r="N48" i="39"/>
  <c r="O48" i="39"/>
  <c r="P48" i="39"/>
  <c r="Q48" i="39"/>
  <c r="R48" i="39"/>
  <c r="S48" i="39"/>
  <c r="T48" i="39"/>
  <c r="U48" i="39"/>
  <c r="V48" i="39"/>
  <c r="W48" i="39"/>
  <c r="X48" i="39"/>
  <c r="Y48" i="39"/>
  <c r="Z48" i="39"/>
  <c r="AA48" i="39"/>
  <c r="AB48" i="39"/>
  <c r="AC48" i="39"/>
  <c r="AD48" i="39"/>
  <c r="AE48" i="39"/>
  <c r="AF48" i="39"/>
  <c r="AG48" i="39"/>
  <c r="AH48" i="39"/>
  <c r="AI48" i="39"/>
  <c r="AJ48" i="39"/>
  <c r="C49" i="39"/>
  <c r="D49" i="39"/>
  <c r="E49" i="39"/>
  <c r="F49" i="39"/>
  <c r="G49" i="39"/>
  <c r="H49" i="39"/>
  <c r="I49" i="39"/>
  <c r="J49" i="39"/>
  <c r="K49" i="39"/>
  <c r="L49" i="39"/>
  <c r="M49" i="39"/>
  <c r="N49" i="39"/>
  <c r="O49" i="39"/>
  <c r="P49" i="39"/>
  <c r="Q49" i="39"/>
  <c r="R49" i="39"/>
  <c r="S49" i="39"/>
  <c r="T49" i="39"/>
  <c r="U49" i="39"/>
  <c r="V49" i="39"/>
  <c r="W49" i="39"/>
  <c r="X49" i="39"/>
  <c r="Y49" i="39"/>
  <c r="Z49" i="39"/>
  <c r="AA49" i="39"/>
  <c r="AB49" i="39"/>
  <c r="AC49" i="39"/>
  <c r="AD49" i="39"/>
  <c r="AE49" i="39"/>
  <c r="AF49" i="39"/>
  <c r="AG49" i="39"/>
  <c r="AH49" i="39"/>
  <c r="AI49" i="39"/>
  <c r="AJ49" i="39"/>
  <c r="C50" i="39"/>
  <c r="D50" i="39"/>
  <c r="E50" i="39"/>
  <c r="F50" i="39"/>
  <c r="G50" i="39"/>
  <c r="H50" i="39"/>
  <c r="I50" i="39"/>
  <c r="J50" i="39"/>
  <c r="K50" i="39"/>
  <c r="L50" i="39"/>
  <c r="M50" i="39"/>
  <c r="N50" i="39"/>
  <c r="O50" i="39"/>
  <c r="P50" i="39"/>
  <c r="Q50" i="39"/>
  <c r="R50" i="39"/>
  <c r="S50" i="39"/>
  <c r="T50" i="39"/>
  <c r="U50" i="39"/>
  <c r="V50" i="39"/>
  <c r="W50" i="39"/>
  <c r="X50" i="39"/>
  <c r="Y50" i="39"/>
  <c r="Z50" i="39"/>
  <c r="AA50" i="39"/>
  <c r="AB50" i="39"/>
  <c r="AC50" i="39"/>
  <c r="AD50" i="39"/>
  <c r="AE50" i="39"/>
  <c r="AF50" i="39"/>
  <c r="AG50" i="39"/>
  <c r="AH50" i="39"/>
  <c r="AI50" i="39"/>
  <c r="AJ50" i="39"/>
  <c r="C51" i="39"/>
  <c r="D51" i="39"/>
  <c r="E51" i="39"/>
  <c r="F51" i="39"/>
  <c r="G51" i="39"/>
  <c r="H51" i="39"/>
  <c r="I51" i="39"/>
  <c r="J51" i="39"/>
  <c r="K51" i="39"/>
  <c r="L51" i="39"/>
  <c r="M51" i="39"/>
  <c r="N51" i="39"/>
  <c r="O51" i="39"/>
  <c r="P51" i="39"/>
  <c r="Q51" i="39"/>
  <c r="R51" i="39"/>
  <c r="S51" i="39"/>
  <c r="T51" i="39"/>
  <c r="U51" i="39"/>
  <c r="V51" i="39"/>
  <c r="W51" i="39"/>
  <c r="X51" i="39"/>
  <c r="Y51" i="39"/>
  <c r="Z51" i="39"/>
  <c r="AA51" i="39"/>
  <c r="AB51" i="39"/>
  <c r="AC51" i="39"/>
  <c r="AD51" i="39"/>
  <c r="AE51" i="39"/>
  <c r="AF51" i="39"/>
  <c r="AG51" i="39"/>
  <c r="AH51" i="39"/>
  <c r="AI51" i="39"/>
  <c r="AJ51" i="39"/>
  <c r="C52" i="39"/>
  <c r="D52" i="39"/>
  <c r="E52" i="39"/>
  <c r="F52" i="39"/>
  <c r="G52" i="39"/>
  <c r="H52" i="39"/>
  <c r="I52" i="39"/>
  <c r="J52" i="39"/>
  <c r="K52" i="39"/>
  <c r="L52" i="39"/>
  <c r="M52" i="39"/>
  <c r="N52" i="39"/>
  <c r="O52" i="39"/>
  <c r="P52" i="39"/>
  <c r="Q52" i="39"/>
  <c r="R52" i="39"/>
  <c r="S52" i="39"/>
  <c r="T52" i="39"/>
  <c r="U52" i="39"/>
  <c r="V52" i="39"/>
  <c r="W52" i="39"/>
  <c r="X52" i="39"/>
  <c r="Y52" i="39"/>
  <c r="Z52" i="39"/>
  <c r="AA52" i="39"/>
  <c r="AB52" i="39"/>
  <c r="AC52" i="39"/>
  <c r="AD52" i="39"/>
  <c r="AE52" i="39"/>
  <c r="AF52" i="39"/>
  <c r="AG52" i="39"/>
  <c r="AH52" i="39"/>
  <c r="AI52" i="39"/>
  <c r="AJ52" i="39"/>
  <c r="C53" i="39"/>
  <c r="D53" i="39"/>
  <c r="E53" i="39"/>
  <c r="F53" i="39"/>
  <c r="G53" i="39"/>
  <c r="H53" i="39"/>
  <c r="I53" i="39"/>
  <c r="J53" i="39"/>
  <c r="K53" i="39"/>
  <c r="L53" i="39"/>
  <c r="M53" i="39"/>
  <c r="N53" i="39"/>
  <c r="O53" i="39"/>
  <c r="P53" i="39"/>
  <c r="Q53" i="39"/>
  <c r="R53" i="39"/>
  <c r="S53" i="39"/>
  <c r="T53" i="39"/>
  <c r="U53" i="39"/>
  <c r="V53" i="39"/>
  <c r="W53" i="39"/>
  <c r="X53" i="39"/>
  <c r="Y53" i="39"/>
  <c r="Z53" i="39"/>
  <c r="AA53" i="39"/>
  <c r="AB53" i="39"/>
  <c r="AC53" i="39"/>
  <c r="AD53" i="39"/>
  <c r="AE53" i="39"/>
  <c r="AF53" i="39"/>
  <c r="AG53" i="39"/>
  <c r="AH53" i="39"/>
  <c r="AI53" i="39"/>
  <c r="AJ53" i="39"/>
  <c r="C54" i="39"/>
  <c r="D54" i="39"/>
  <c r="E54" i="39"/>
  <c r="F54" i="39"/>
  <c r="G54" i="39"/>
  <c r="H54" i="39"/>
  <c r="I54" i="39"/>
  <c r="J54" i="39"/>
  <c r="K54" i="39"/>
  <c r="L54" i="39"/>
  <c r="M54" i="39"/>
  <c r="N54" i="39"/>
  <c r="O54" i="39"/>
  <c r="P54" i="39"/>
  <c r="Q54" i="39"/>
  <c r="R54" i="39"/>
  <c r="S54" i="39"/>
  <c r="T54" i="39"/>
  <c r="U54" i="39"/>
  <c r="V54" i="39"/>
  <c r="W54" i="39"/>
  <c r="X54" i="39"/>
  <c r="Y54" i="39"/>
  <c r="Z54" i="39"/>
  <c r="AA54" i="39"/>
  <c r="AB54" i="39"/>
  <c r="AC54" i="39"/>
  <c r="AD54" i="39"/>
  <c r="AE54" i="39"/>
  <c r="AF54" i="39"/>
  <c r="AG54" i="39"/>
  <c r="AH54" i="39"/>
  <c r="AI54" i="39"/>
  <c r="AJ54" i="39"/>
  <c r="C55" i="39"/>
  <c r="D55" i="39"/>
  <c r="E55" i="39"/>
  <c r="F55" i="39"/>
  <c r="G55" i="39"/>
  <c r="H55" i="39"/>
  <c r="I55" i="39"/>
  <c r="J55" i="39"/>
  <c r="K55" i="39"/>
  <c r="L55" i="39"/>
  <c r="M55" i="39"/>
  <c r="N55" i="39"/>
  <c r="O55" i="39"/>
  <c r="P55" i="39"/>
  <c r="Q55" i="39"/>
  <c r="R55" i="39"/>
  <c r="S55" i="39"/>
  <c r="T55" i="39"/>
  <c r="U55" i="39"/>
  <c r="V55" i="39"/>
  <c r="W55" i="39"/>
  <c r="X55" i="39"/>
  <c r="Y55" i="39"/>
  <c r="Z55" i="39"/>
  <c r="AA55" i="39"/>
  <c r="AB55" i="39"/>
  <c r="AC55" i="39"/>
  <c r="AD55" i="39"/>
  <c r="AE55" i="39"/>
  <c r="AF55" i="39"/>
  <c r="AG55" i="39"/>
  <c r="AH55" i="39"/>
  <c r="AI55" i="39"/>
  <c r="AJ55" i="39"/>
  <c r="C56" i="39"/>
  <c r="D56" i="39"/>
  <c r="E56" i="39"/>
  <c r="F56" i="39"/>
  <c r="G56" i="39"/>
  <c r="H56" i="39"/>
  <c r="I56" i="39"/>
  <c r="J56" i="39"/>
  <c r="K56" i="39"/>
  <c r="L56" i="39"/>
  <c r="M56" i="39"/>
  <c r="N56" i="39"/>
  <c r="O56" i="39"/>
  <c r="P56" i="39"/>
  <c r="Q56" i="39"/>
  <c r="R56" i="39"/>
  <c r="S56" i="39"/>
  <c r="T56" i="39"/>
  <c r="U56" i="39"/>
  <c r="V56" i="39"/>
  <c r="W56" i="39"/>
  <c r="X56" i="39"/>
  <c r="Y56" i="39"/>
  <c r="Z56" i="39"/>
  <c r="AA56" i="39"/>
  <c r="AB56" i="39"/>
  <c r="AC56" i="39"/>
  <c r="AD56" i="39"/>
  <c r="AE56" i="39"/>
  <c r="AF56" i="39"/>
  <c r="AG56" i="39"/>
  <c r="AH56" i="39"/>
  <c r="AI56" i="39"/>
  <c r="AJ56" i="39"/>
  <c r="C57" i="39"/>
  <c r="D57" i="39"/>
  <c r="E57" i="39"/>
  <c r="F57" i="39"/>
  <c r="G57" i="39"/>
  <c r="H57" i="39"/>
  <c r="I57" i="39"/>
  <c r="J57" i="39"/>
  <c r="K57" i="39"/>
  <c r="L57" i="39"/>
  <c r="M57" i="39"/>
  <c r="N57" i="39"/>
  <c r="O57" i="39"/>
  <c r="P57" i="39"/>
  <c r="Q57" i="39"/>
  <c r="R57" i="39"/>
  <c r="S57" i="39"/>
  <c r="T57" i="39"/>
  <c r="U57" i="39"/>
  <c r="V57" i="39"/>
  <c r="W57" i="39"/>
  <c r="X57" i="39"/>
  <c r="Y57" i="39"/>
  <c r="Z57" i="39"/>
  <c r="AA57" i="39"/>
  <c r="AB57" i="39"/>
  <c r="AC57" i="39"/>
  <c r="AD57" i="39"/>
  <c r="AE57" i="39"/>
  <c r="AF57" i="39"/>
  <c r="AG57" i="39"/>
  <c r="AH57" i="39"/>
  <c r="AI57" i="39"/>
  <c r="AJ57" i="39"/>
  <c r="C58" i="39"/>
  <c r="D58" i="39"/>
  <c r="E58" i="39"/>
  <c r="F58" i="39"/>
  <c r="G58" i="39"/>
  <c r="H58" i="39"/>
  <c r="I58" i="39"/>
  <c r="J58" i="39"/>
  <c r="K58" i="39"/>
  <c r="L58" i="39"/>
  <c r="M58" i="39"/>
  <c r="N58" i="39"/>
  <c r="O58" i="39"/>
  <c r="P58" i="39"/>
  <c r="Q58" i="39"/>
  <c r="R58" i="39"/>
  <c r="S58" i="39"/>
  <c r="T58" i="39"/>
  <c r="U58" i="39"/>
  <c r="V58" i="39"/>
  <c r="W58" i="39"/>
  <c r="X58" i="39"/>
  <c r="Y58" i="39"/>
  <c r="Z58" i="39"/>
  <c r="AA58" i="39"/>
  <c r="AB58" i="39"/>
  <c r="AC58" i="39"/>
  <c r="AD58" i="39"/>
  <c r="AE58" i="39"/>
  <c r="AF58" i="39"/>
  <c r="AG58" i="39"/>
  <c r="AH58" i="39"/>
  <c r="AI58" i="39"/>
  <c r="AJ58" i="39"/>
  <c r="C59" i="39"/>
  <c r="D59" i="39"/>
  <c r="E59" i="39"/>
  <c r="F59" i="39"/>
  <c r="G59" i="39"/>
  <c r="H59" i="39"/>
  <c r="I59" i="39"/>
  <c r="J59" i="39"/>
  <c r="K59" i="39"/>
  <c r="L59" i="39"/>
  <c r="M59" i="39"/>
  <c r="N59" i="39"/>
  <c r="O59" i="39"/>
  <c r="P59" i="39"/>
  <c r="Q59" i="39"/>
  <c r="R59" i="39"/>
  <c r="S59" i="39"/>
  <c r="T59" i="39"/>
  <c r="U59" i="39"/>
  <c r="V59" i="39"/>
  <c r="W59" i="39"/>
  <c r="X59" i="39"/>
  <c r="Y59" i="39"/>
  <c r="Z59" i="39"/>
  <c r="AA59" i="39"/>
  <c r="AB59" i="39"/>
  <c r="AC59" i="39"/>
  <c r="AD59" i="39"/>
  <c r="AE59" i="39"/>
  <c r="AF59" i="39"/>
  <c r="AG59" i="39"/>
  <c r="AH59" i="39"/>
  <c r="AI59" i="39"/>
  <c r="AJ59" i="39"/>
  <c r="C60" i="39"/>
  <c r="D60" i="39"/>
  <c r="E60" i="39"/>
  <c r="F60" i="39"/>
  <c r="G60" i="39"/>
  <c r="H60" i="39"/>
  <c r="I60" i="39"/>
  <c r="J60" i="39"/>
  <c r="K60" i="39"/>
  <c r="L60" i="39"/>
  <c r="M60" i="39"/>
  <c r="N60" i="39"/>
  <c r="O60" i="39"/>
  <c r="P60" i="39"/>
  <c r="Q60" i="39"/>
  <c r="R60" i="39"/>
  <c r="S60" i="39"/>
  <c r="T60" i="39"/>
  <c r="U60" i="39"/>
  <c r="V60" i="39"/>
  <c r="W60" i="39"/>
  <c r="X60" i="39"/>
  <c r="Y60" i="39"/>
  <c r="Z60" i="39"/>
  <c r="AA60" i="39"/>
  <c r="AB60" i="39"/>
  <c r="AC60" i="39"/>
  <c r="AD60" i="39"/>
  <c r="AE60" i="39"/>
  <c r="AF60" i="39"/>
  <c r="AG60" i="39"/>
  <c r="AH60" i="39"/>
  <c r="AI60" i="39"/>
  <c r="AJ60" i="39"/>
  <c r="C61" i="39"/>
  <c r="D61" i="39"/>
  <c r="E61" i="39"/>
  <c r="F61" i="39"/>
  <c r="G61" i="39"/>
  <c r="H61" i="39"/>
  <c r="I61" i="39"/>
  <c r="J61" i="39"/>
  <c r="K61" i="39"/>
  <c r="L61" i="39"/>
  <c r="M61" i="39"/>
  <c r="N61" i="39"/>
  <c r="O61" i="39"/>
  <c r="P61" i="39"/>
  <c r="Q61" i="39"/>
  <c r="R61" i="39"/>
  <c r="S61" i="39"/>
  <c r="T61" i="39"/>
  <c r="U61" i="39"/>
  <c r="V61" i="39"/>
  <c r="W61" i="39"/>
  <c r="X61" i="39"/>
  <c r="Y61" i="39"/>
  <c r="Z61" i="39"/>
  <c r="AA61" i="39"/>
  <c r="AB61" i="39"/>
  <c r="AC61" i="39"/>
  <c r="AD61" i="39"/>
  <c r="AE61" i="39"/>
  <c r="AF61" i="39"/>
  <c r="AG61" i="39"/>
  <c r="AH61" i="39"/>
  <c r="AI61" i="39"/>
  <c r="AJ61" i="39"/>
  <c r="C62" i="39"/>
  <c r="D62" i="39"/>
  <c r="E62" i="39"/>
  <c r="F62" i="39"/>
  <c r="G62" i="39"/>
  <c r="H62" i="39"/>
  <c r="I62" i="39"/>
  <c r="J62" i="39"/>
  <c r="K62" i="39"/>
  <c r="L62" i="39"/>
  <c r="M62" i="39"/>
  <c r="N62" i="39"/>
  <c r="O62" i="39"/>
  <c r="P62" i="39"/>
  <c r="Q62" i="39"/>
  <c r="R62" i="39"/>
  <c r="S62" i="39"/>
  <c r="T62" i="39"/>
  <c r="U62" i="39"/>
  <c r="V62" i="39"/>
  <c r="W62" i="39"/>
  <c r="X62" i="39"/>
  <c r="Y62" i="39"/>
  <c r="Z62" i="39"/>
  <c r="AA62" i="39"/>
  <c r="AB62" i="39"/>
  <c r="AC62" i="39"/>
  <c r="AD62" i="39"/>
  <c r="AE62" i="39"/>
  <c r="AF62" i="39"/>
  <c r="AG62" i="39"/>
  <c r="AH62" i="39"/>
  <c r="AI62" i="39"/>
  <c r="AJ62" i="39"/>
  <c r="C63" i="39"/>
  <c r="D63" i="39"/>
  <c r="E63" i="39"/>
  <c r="F63" i="39"/>
  <c r="G63" i="39"/>
  <c r="H63" i="39"/>
  <c r="I63" i="39"/>
  <c r="J63" i="39"/>
  <c r="K63" i="39"/>
  <c r="L63" i="39"/>
  <c r="M63" i="39"/>
  <c r="N63" i="39"/>
  <c r="O63" i="39"/>
  <c r="P63" i="39"/>
  <c r="Q63" i="39"/>
  <c r="R63" i="39"/>
  <c r="S63" i="39"/>
  <c r="T63" i="39"/>
  <c r="U63" i="39"/>
  <c r="V63" i="39"/>
  <c r="W63" i="39"/>
  <c r="X63" i="39"/>
  <c r="Y63" i="39"/>
  <c r="Z63" i="39"/>
  <c r="AA63" i="39"/>
  <c r="AB63" i="39"/>
  <c r="AC63" i="39"/>
  <c r="AD63" i="39"/>
  <c r="AE63" i="39"/>
  <c r="AF63" i="39"/>
  <c r="AG63" i="39"/>
  <c r="AH63" i="39"/>
  <c r="AI63" i="39"/>
  <c r="AJ63" i="39"/>
  <c r="C64" i="39"/>
  <c r="D64" i="39"/>
  <c r="E64" i="39"/>
  <c r="F64" i="39"/>
  <c r="G64" i="39"/>
  <c r="H64" i="39"/>
  <c r="I64" i="39"/>
  <c r="J64" i="39"/>
  <c r="K64" i="39"/>
  <c r="L64" i="39"/>
  <c r="M64" i="39"/>
  <c r="N64" i="39"/>
  <c r="O64" i="39"/>
  <c r="P64" i="39"/>
  <c r="Q64" i="39"/>
  <c r="R64" i="39"/>
  <c r="S64" i="39"/>
  <c r="T64" i="39"/>
  <c r="U64" i="39"/>
  <c r="V64" i="39"/>
  <c r="W64" i="39"/>
  <c r="X64" i="39"/>
  <c r="Y64" i="39"/>
  <c r="Z64" i="39"/>
  <c r="AA64" i="39"/>
  <c r="AB64" i="39"/>
  <c r="AC64" i="39"/>
  <c r="AD64" i="39"/>
  <c r="AE64" i="39"/>
  <c r="AF64" i="39"/>
  <c r="AG64" i="39"/>
  <c r="AH64" i="39"/>
  <c r="AI64" i="39"/>
  <c r="AJ64" i="39"/>
  <c r="C65" i="39"/>
  <c r="D65" i="39"/>
  <c r="E65" i="39"/>
  <c r="F65" i="39"/>
  <c r="G65" i="39"/>
  <c r="H65" i="39"/>
  <c r="I65" i="39"/>
  <c r="J65" i="39"/>
  <c r="K65" i="39"/>
  <c r="L65" i="39"/>
  <c r="M65" i="39"/>
  <c r="N65" i="39"/>
  <c r="O65" i="39"/>
  <c r="P65" i="39"/>
  <c r="Q65" i="39"/>
  <c r="R65" i="39"/>
  <c r="S65" i="39"/>
  <c r="T65" i="39"/>
  <c r="U65" i="39"/>
  <c r="V65" i="39"/>
  <c r="W65" i="39"/>
  <c r="X65" i="39"/>
  <c r="Y65" i="39"/>
  <c r="Z65" i="39"/>
  <c r="AA65" i="39"/>
  <c r="AB65" i="39"/>
  <c r="AC65" i="39"/>
  <c r="AD65" i="39"/>
  <c r="AE65" i="39"/>
  <c r="AF65" i="39"/>
  <c r="AG65" i="39"/>
  <c r="AH65" i="39"/>
  <c r="AI65" i="39"/>
  <c r="AJ65" i="39"/>
  <c r="C66" i="39"/>
  <c r="D66" i="39"/>
  <c r="E66" i="39"/>
  <c r="F66" i="39"/>
  <c r="G66" i="39"/>
  <c r="H66" i="39"/>
  <c r="I66" i="39"/>
  <c r="J66" i="39"/>
  <c r="K66" i="39"/>
  <c r="L66" i="39"/>
  <c r="M66" i="39"/>
  <c r="N66" i="39"/>
  <c r="O66" i="39"/>
  <c r="P66" i="39"/>
  <c r="Q66" i="39"/>
  <c r="R66" i="39"/>
  <c r="S66" i="39"/>
  <c r="T66" i="39"/>
  <c r="U66" i="39"/>
  <c r="V66" i="39"/>
  <c r="W66" i="39"/>
  <c r="X66" i="39"/>
  <c r="Y66" i="39"/>
  <c r="Z66" i="39"/>
  <c r="AA66" i="39"/>
  <c r="AB66" i="39"/>
  <c r="AC66" i="39"/>
  <c r="AD66" i="39"/>
  <c r="AE66" i="39"/>
  <c r="AF66" i="39"/>
  <c r="AG66" i="39"/>
  <c r="AH66" i="39"/>
  <c r="AI66" i="39"/>
  <c r="AJ66" i="39"/>
  <c r="C67" i="39"/>
  <c r="D67" i="39"/>
  <c r="E67" i="39"/>
  <c r="F67" i="39"/>
  <c r="G67" i="39"/>
  <c r="H67" i="39"/>
  <c r="I67" i="39"/>
  <c r="J67" i="39"/>
  <c r="K67" i="39"/>
  <c r="L67" i="39"/>
  <c r="M67" i="39"/>
  <c r="N67" i="39"/>
  <c r="O67" i="39"/>
  <c r="P67" i="39"/>
  <c r="Q67" i="39"/>
  <c r="R67" i="39"/>
  <c r="S67" i="39"/>
  <c r="T67" i="39"/>
  <c r="U67" i="39"/>
  <c r="V67" i="39"/>
  <c r="W67" i="39"/>
  <c r="X67" i="39"/>
  <c r="Y67" i="39"/>
  <c r="Z67" i="39"/>
  <c r="AA67" i="39"/>
  <c r="AB67" i="39"/>
  <c r="AC67" i="39"/>
  <c r="AD67" i="39"/>
  <c r="AE67" i="39"/>
  <c r="AF67" i="39"/>
  <c r="AG67" i="39"/>
  <c r="AH67" i="39"/>
  <c r="AI67" i="39"/>
  <c r="AJ67" i="39"/>
  <c r="C68" i="39"/>
  <c r="D68" i="39"/>
  <c r="E68" i="39"/>
  <c r="F68" i="39"/>
  <c r="G68" i="39"/>
  <c r="H68" i="39"/>
  <c r="I68" i="39"/>
  <c r="J68" i="39"/>
  <c r="K68" i="39"/>
  <c r="L68" i="39"/>
  <c r="M68" i="39"/>
  <c r="N68" i="39"/>
  <c r="O68" i="39"/>
  <c r="P68" i="39"/>
  <c r="Q68" i="39"/>
  <c r="R68" i="39"/>
  <c r="S68" i="39"/>
  <c r="T68" i="39"/>
  <c r="U68" i="39"/>
  <c r="V68" i="39"/>
  <c r="W68" i="39"/>
  <c r="X68" i="39"/>
  <c r="Y68" i="39"/>
  <c r="Z68" i="39"/>
  <c r="AA68" i="39"/>
  <c r="AB68" i="39"/>
  <c r="AC68" i="39"/>
  <c r="AD68" i="39"/>
  <c r="AE68" i="39"/>
  <c r="AF68" i="39"/>
  <c r="AG68" i="39"/>
  <c r="AH68" i="39"/>
  <c r="AI68" i="39"/>
  <c r="AJ68" i="39"/>
  <c r="C69" i="39"/>
  <c r="D69" i="39"/>
  <c r="E69" i="39"/>
  <c r="F69" i="39"/>
  <c r="G69" i="39"/>
  <c r="H69" i="39"/>
  <c r="I69" i="39"/>
  <c r="J69" i="39"/>
  <c r="K69" i="39"/>
  <c r="L69" i="39"/>
  <c r="M69" i="39"/>
  <c r="N69" i="39"/>
  <c r="O69" i="39"/>
  <c r="P69" i="39"/>
  <c r="Q69" i="39"/>
  <c r="R69" i="39"/>
  <c r="S69" i="39"/>
  <c r="T69" i="39"/>
  <c r="U69" i="39"/>
  <c r="V69" i="39"/>
  <c r="W69" i="39"/>
  <c r="X69" i="39"/>
  <c r="Y69" i="39"/>
  <c r="Z69" i="39"/>
  <c r="AA69" i="39"/>
  <c r="AB69" i="39"/>
  <c r="AC69" i="39"/>
  <c r="AD69" i="39"/>
  <c r="AE69" i="39"/>
  <c r="AF69" i="39"/>
  <c r="AG69" i="39"/>
  <c r="AH69" i="39"/>
  <c r="AI69" i="39"/>
  <c r="AJ69" i="39"/>
  <c r="C70" i="39"/>
  <c r="D70" i="39"/>
  <c r="E70" i="39"/>
  <c r="F70" i="39"/>
  <c r="G70" i="39"/>
  <c r="H70" i="39"/>
  <c r="I70" i="39"/>
  <c r="J70" i="39"/>
  <c r="K70" i="39"/>
  <c r="L70" i="39"/>
  <c r="M70" i="39"/>
  <c r="N70" i="39"/>
  <c r="O70" i="39"/>
  <c r="P70" i="39"/>
  <c r="Q70" i="39"/>
  <c r="R70" i="39"/>
  <c r="S70" i="39"/>
  <c r="T70" i="39"/>
  <c r="U70" i="39"/>
  <c r="V70" i="39"/>
  <c r="W70" i="39"/>
  <c r="X70" i="39"/>
  <c r="Y70" i="39"/>
  <c r="Z70" i="39"/>
  <c r="AA70" i="39"/>
  <c r="AB70" i="39"/>
  <c r="AC70" i="39"/>
  <c r="AD70" i="39"/>
  <c r="AE70" i="39"/>
  <c r="AF70" i="39"/>
  <c r="AG70" i="39"/>
  <c r="AH70" i="39"/>
  <c r="AI70" i="39"/>
  <c r="AJ70" i="39"/>
  <c r="C71" i="39"/>
  <c r="D71" i="39"/>
  <c r="E71" i="39"/>
  <c r="F71" i="39"/>
  <c r="G71" i="39"/>
  <c r="H71" i="39"/>
  <c r="I71" i="39"/>
  <c r="J71" i="39"/>
  <c r="K71" i="39"/>
  <c r="L71" i="39"/>
  <c r="M71" i="39"/>
  <c r="N71" i="39"/>
  <c r="O71" i="39"/>
  <c r="P71" i="39"/>
  <c r="Q71" i="39"/>
  <c r="R71" i="39"/>
  <c r="S71" i="39"/>
  <c r="T71" i="39"/>
  <c r="U71" i="39"/>
  <c r="V71" i="39"/>
  <c r="W71" i="39"/>
  <c r="X71" i="39"/>
  <c r="Y71" i="39"/>
  <c r="Z71" i="39"/>
  <c r="AA71" i="39"/>
  <c r="AB71" i="39"/>
  <c r="AC71" i="39"/>
  <c r="AD71" i="39"/>
  <c r="AE71" i="39"/>
  <c r="AF71" i="39"/>
  <c r="AG71" i="39"/>
  <c r="AH71" i="39"/>
  <c r="AI71" i="39"/>
  <c r="AJ71" i="39"/>
  <c r="C72" i="39"/>
  <c r="D72" i="39"/>
  <c r="E72" i="39"/>
  <c r="F72" i="39"/>
  <c r="G72" i="39"/>
  <c r="H72" i="39"/>
  <c r="I72" i="39"/>
  <c r="J72" i="39"/>
  <c r="K72" i="39"/>
  <c r="L72" i="39"/>
  <c r="M72" i="39"/>
  <c r="N72" i="39"/>
  <c r="O72" i="39"/>
  <c r="P72" i="39"/>
  <c r="Q72" i="39"/>
  <c r="R72" i="39"/>
  <c r="S72" i="39"/>
  <c r="T72" i="39"/>
  <c r="U72" i="39"/>
  <c r="V72" i="39"/>
  <c r="W72" i="39"/>
  <c r="X72" i="39"/>
  <c r="Y72" i="39"/>
  <c r="Z72" i="39"/>
  <c r="AA72" i="39"/>
  <c r="AB72" i="39"/>
  <c r="AC72" i="39"/>
  <c r="AD72" i="39"/>
  <c r="AE72" i="39"/>
  <c r="AF72" i="39"/>
  <c r="AG72" i="39"/>
  <c r="AH72" i="39"/>
  <c r="AI72" i="39"/>
  <c r="AJ72" i="39"/>
  <c r="C73" i="39"/>
  <c r="D73" i="39"/>
  <c r="E73" i="39"/>
  <c r="F73" i="39"/>
  <c r="G73" i="39"/>
  <c r="H73" i="39"/>
  <c r="I73" i="39"/>
  <c r="J73" i="39"/>
  <c r="K73" i="39"/>
  <c r="L73" i="39"/>
  <c r="M73" i="39"/>
  <c r="N73" i="39"/>
  <c r="O73" i="39"/>
  <c r="P73" i="39"/>
  <c r="Q73" i="39"/>
  <c r="R73" i="39"/>
  <c r="S73" i="39"/>
  <c r="T73" i="39"/>
  <c r="U73" i="39"/>
  <c r="V73" i="39"/>
  <c r="W73" i="39"/>
  <c r="X73" i="39"/>
  <c r="Y73" i="39"/>
  <c r="Z73" i="39"/>
  <c r="AA73" i="39"/>
  <c r="AB73" i="39"/>
  <c r="AC73" i="39"/>
  <c r="AD73" i="39"/>
  <c r="AE73" i="39"/>
  <c r="AF73" i="39"/>
  <c r="AG73" i="39"/>
  <c r="AH73" i="39"/>
  <c r="AI73" i="39"/>
  <c r="AJ73" i="39"/>
  <c r="C74" i="39"/>
  <c r="D74" i="39"/>
  <c r="E74" i="39"/>
  <c r="F74" i="39"/>
  <c r="G74" i="39"/>
  <c r="H74" i="39"/>
  <c r="I74" i="39"/>
  <c r="J74" i="39"/>
  <c r="K74" i="39"/>
  <c r="L74" i="39"/>
  <c r="M74" i="39"/>
  <c r="N74" i="39"/>
  <c r="O74" i="39"/>
  <c r="P74" i="39"/>
  <c r="Q74" i="39"/>
  <c r="R74" i="39"/>
  <c r="S74" i="39"/>
  <c r="T74" i="39"/>
  <c r="U74" i="39"/>
  <c r="V74" i="39"/>
  <c r="W74" i="39"/>
  <c r="X74" i="39"/>
  <c r="Y74" i="39"/>
  <c r="Z74" i="39"/>
  <c r="AA74" i="39"/>
  <c r="AB74" i="39"/>
  <c r="AC74" i="39"/>
  <c r="AD74" i="39"/>
  <c r="AE74" i="39"/>
  <c r="AF74" i="39"/>
  <c r="AG74" i="39"/>
  <c r="AH74" i="39"/>
  <c r="AI74" i="39"/>
  <c r="AJ74" i="39"/>
  <c r="C75" i="39"/>
  <c r="D75" i="39"/>
  <c r="E75" i="39"/>
  <c r="F75" i="39"/>
  <c r="G75" i="39"/>
  <c r="H75" i="39"/>
  <c r="I75" i="39"/>
  <c r="J75" i="39"/>
  <c r="K75" i="39"/>
  <c r="L75" i="39"/>
  <c r="M75" i="39"/>
  <c r="N75" i="39"/>
  <c r="O75" i="39"/>
  <c r="P75" i="39"/>
  <c r="Q75" i="39"/>
  <c r="R75" i="39"/>
  <c r="S75" i="39"/>
  <c r="T75" i="39"/>
  <c r="U75" i="39"/>
  <c r="V75" i="39"/>
  <c r="W75" i="39"/>
  <c r="X75" i="39"/>
  <c r="Y75" i="39"/>
  <c r="Z75" i="39"/>
  <c r="AA75" i="39"/>
  <c r="AB75" i="39"/>
  <c r="AC75" i="39"/>
  <c r="AD75" i="39"/>
  <c r="AE75" i="39"/>
  <c r="AF75" i="39"/>
  <c r="AG75" i="39"/>
  <c r="AH75" i="39"/>
  <c r="AI75" i="39"/>
  <c r="AJ75" i="39"/>
  <c r="C76" i="39"/>
  <c r="D76" i="39"/>
  <c r="E76" i="39"/>
  <c r="F76" i="39"/>
  <c r="G76" i="39"/>
  <c r="H76" i="39"/>
  <c r="I76" i="39"/>
  <c r="J76" i="39"/>
  <c r="K76" i="39"/>
  <c r="L76" i="39"/>
  <c r="M76" i="39"/>
  <c r="N76" i="39"/>
  <c r="O76" i="39"/>
  <c r="P76" i="39"/>
  <c r="Q76" i="39"/>
  <c r="R76" i="39"/>
  <c r="S76" i="39"/>
  <c r="T76" i="39"/>
  <c r="U76" i="39"/>
  <c r="V76" i="39"/>
  <c r="W76" i="39"/>
  <c r="X76" i="39"/>
  <c r="Y76" i="39"/>
  <c r="Z76" i="39"/>
  <c r="AA76" i="39"/>
  <c r="AB76" i="39"/>
  <c r="AC76" i="39"/>
  <c r="AD76" i="39"/>
  <c r="AE76" i="39"/>
  <c r="AF76" i="39"/>
  <c r="AG76" i="39"/>
  <c r="AH76" i="39"/>
  <c r="AI76" i="39"/>
  <c r="AJ76" i="39"/>
  <c r="C77" i="39"/>
  <c r="D77" i="39"/>
  <c r="E77" i="39"/>
  <c r="F77" i="39"/>
  <c r="G77" i="39"/>
  <c r="H77" i="39"/>
  <c r="I77" i="39"/>
  <c r="J77" i="39"/>
  <c r="K77" i="39"/>
  <c r="L77" i="39"/>
  <c r="M77" i="39"/>
  <c r="N77" i="39"/>
  <c r="O77" i="39"/>
  <c r="P77" i="39"/>
  <c r="Q77" i="39"/>
  <c r="R77" i="39"/>
  <c r="S77" i="39"/>
  <c r="T77" i="39"/>
  <c r="U77" i="39"/>
  <c r="V77" i="39"/>
  <c r="W77" i="39"/>
  <c r="X77" i="39"/>
  <c r="Y77" i="39"/>
  <c r="Z77" i="39"/>
  <c r="AA77" i="39"/>
  <c r="AB77" i="39"/>
  <c r="AC77" i="39"/>
  <c r="AD77" i="39"/>
  <c r="AE77" i="39"/>
  <c r="AF77" i="39"/>
  <c r="AG77" i="39"/>
  <c r="AH77" i="39"/>
  <c r="AI77" i="39"/>
  <c r="AJ77" i="39"/>
  <c r="C78" i="39"/>
  <c r="D78" i="39"/>
  <c r="E78" i="39"/>
  <c r="F78" i="39"/>
  <c r="G78" i="39"/>
  <c r="H78" i="39"/>
  <c r="I78" i="39"/>
  <c r="J78" i="39"/>
  <c r="K78" i="39"/>
  <c r="L78" i="39"/>
  <c r="M78" i="39"/>
  <c r="N78" i="39"/>
  <c r="O78" i="39"/>
  <c r="P78" i="39"/>
  <c r="Q78" i="39"/>
  <c r="R78" i="39"/>
  <c r="S78" i="39"/>
  <c r="T78" i="39"/>
  <c r="U78" i="39"/>
  <c r="V78" i="39"/>
  <c r="W78" i="39"/>
  <c r="X78" i="39"/>
  <c r="Y78" i="39"/>
  <c r="Z78" i="39"/>
  <c r="AA78" i="39"/>
  <c r="AB78" i="39"/>
  <c r="AC78" i="39"/>
  <c r="AD78" i="39"/>
  <c r="AE78" i="39"/>
  <c r="AF78" i="39"/>
  <c r="AG78" i="39"/>
  <c r="AH78" i="39"/>
  <c r="AI78" i="39"/>
  <c r="AJ78" i="39"/>
  <c r="C79" i="39"/>
  <c r="D79" i="39"/>
  <c r="E79" i="39"/>
  <c r="F79" i="39"/>
  <c r="G79" i="39"/>
  <c r="H79" i="39"/>
  <c r="I79" i="39"/>
  <c r="J79" i="39"/>
  <c r="K79" i="39"/>
  <c r="L79" i="39"/>
  <c r="M79" i="39"/>
  <c r="N79" i="39"/>
  <c r="O79" i="39"/>
  <c r="P79" i="39"/>
  <c r="Q79" i="39"/>
  <c r="R79" i="39"/>
  <c r="S79" i="39"/>
  <c r="T79" i="39"/>
  <c r="U79" i="39"/>
  <c r="V79" i="39"/>
  <c r="W79" i="39"/>
  <c r="X79" i="39"/>
  <c r="Y79" i="39"/>
  <c r="Z79" i="39"/>
  <c r="AA79" i="39"/>
  <c r="AB79" i="39"/>
  <c r="AC79" i="39"/>
  <c r="AD79" i="39"/>
  <c r="AE79" i="39"/>
  <c r="AF79" i="39"/>
  <c r="AG79" i="39"/>
  <c r="AH79" i="39"/>
  <c r="AI79" i="39"/>
  <c r="AJ79" i="39"/>
  <c r="C80" i="39"/>
  <c r="D80" i="39"/>
  <c r="E80" i="39"/>
  <c r="F80" i="39"/>
  <c r="G80" i="39"/>
  <c r="H80" i="39"/>
  <c r="I80" i="39"/>
  <c r="J80" i="39"/>
  <c r="K80" i="39"/>
  <c r="L80" i="39"/>
  <c r="M80" i="39"/>
  <c r="N80" i="39"/>
  <c r="O80" i="39"/>
  <c r="P80" i="39"/>
  <c r="Q80" i="39"/>
  <c r="R80" i="39"/>
  <c r="S80" i="39"/>
  <c r="T80" i="39"/>
  <c r="U80" i="39"/>
  <c r="V80" i="39"/>
  <c r="W80" i="39"/>
  <c r="X80" i="39"/>
  <c r="Y80" i="39"/>
  <c r="Z80" i="39"/>
  <c r="AA80" i="39"/>
  <c r="AB80" i="39"/>
  <c r="AC80" i="39"/>
  <c r="AD80" i="39"/>
  <c r="AE80" i="39"/>
  <c r="AF80" i="39"/>
  <c r="AG80" i="39"/>
  <c r="AH80" i="39"/>
  <c r="AI80" i="39"/>
  <c r="AJ80" i="39"/>
  <c r="C81" i="39"/>
  <c r="D81" i="39"/>
  <c r="E81" i="39"/>
  <c r="F81" i="39"/>
  <c r="G81" i="39"/>
  <c r="H81" i="39"/>
  <c r="I81" i="39"/>
  <c r="J81" i="39"/>
  <c r="K81" i="39"/>
  <c r="L81" i="39"/>
  <c r="M81" i="39"/>
  <c r="N81" i="39"/>
  <c r="O81" i="39"/>
  <c r="P81" i="39"/>
  <c r="Q81" i="39"/>
  <c r="R81" i="39"/>
  <c r="S81" i="39"/>
  <c r="T81" i="39"/>
  <c r="U81" i="39"/>
  <c r="V81" i="39"/>
  <c r="W81" i="39"/>
  <c r="X81" i="39"/>
  <c r="Y81" i="39"/>
  <c r="Z81" i="39"/>
  <c r="AA81" i="39"/>
  <c r="AB81" i="39"/>
  <c r="AC81" i="39"/>
  <c r="AD81" i="39"/>
  <c r="AE81" i="39"/>
  <c r="AF81" i="39"/>
  <c r="AG81" i="39"/>
  <c r="AH81" i="39"/>
  <c r="AI81" i="39"/>
  <c r="AJ81" i="39"/>
  <c r="C82" i="39"/>
  <c r="D82" i="39"/>
  <c r="E82" i="39"/>
  <c r="F82" i="39"/>
  <c r="G82" i="39"/>
  <c r="H82" i="39"/>
  <c r="I82" i="39"/>
  <c r="J82" i="39"/>
  <c r="K82" i="39"/>
  <c r="L82" i="39"/>
  <c r="M82" i="39"/>
  <c r="N82" i="39"/>
  <c r="O82" i="39"/>
  <c r="P82" i="39"/>
  <c r="Q82" i="39"/>
  <c r="R82" i="39"/>
  <c r="S82" i="39"/>
  <c r="T82" i="39"/>
  <c r="U82" i="39"/>
  <c r="V82" i="39"/>
  <c r="W82" i="39"/>
  <c r="X82" i="39"/>
  <c r="Y82" i="39"/>
  <c r="Z82" i="39"/>
  <c r="AA82" i="39"/>
  <c r="AB82" i="39"/>
  <c r="AC82" i="39"/>
  <c r="AD82" i="39"/>
  <c r="AE82" i="39"/>
  <c r="AF82" i="39"/>
  <c r="AG82" i="39"/>
  <c r="AH82" i="39"/>
  <c r="AI82" i="39"/>
  <c r="AJ82" i="39"/>
  <c r="C83" i="39"/>
  <c r="D83" i="39"/>
  <c r="E83" i="39"/>
  <c r="F83" i="39"/>
  <c r="G83" i="39"/>
  <c r="H83" i="39"/>
  <c r="I83" i="39"/>
  <c r="J83" i="39"/>
  <c r="K83" i="39"/>
  <c r="L83" i="39"/>
  <c r="M83" i="39"/>
  <c r="N83" i="39"/>
  <c r="O83" i="39"/>
  <c r="P83" i="39"/>
  <c r="Q83" i="39"/>
  <c r="R83" i="39"/>
  <c r="S83" i="39"/>
  <c r="T83" i="39"/>
  <c r="U83" i="39"/>
  <c r="V83" i="39"/>
  <c r="W83" i="39"/>
  <c r="X83" i="39"/>
  <c r="Y83" i="39"/>
  <c r="Z83" i="39"/>
  <c r="AA83" i="39"/>
  <c r="AB83" i="39"/>
  <c r="AC83" i="39"/>
  <c r="AD83" i="39"/>
  <c r="AE83" i="39"/>
  <c r="AF83" i="39"/>
  <c r="AG83" i="39"/>
  <c r="AH83" i="39"/>
  <c r="AI83" i="39"/>
  <c r="AJ83" i="39"/>
  <c r="C84" i="39"/>
  <c r="D84" i="39"/>
  <c r="E84" i="39"/>
  <c r="F84" i="39"/>
  <c r="G84" i="39"/>
  <c r="H84" i="39"/>
  <c r="I84" i="39"/>
  <c r="J84" i="39"/>
  <c r="K84" i="39"/>
  <c r="L84" i="39"/>
  <c r="M84" i="39"/>
  <c r="N84" i="39"/>
  <c r="O84" i="39"/>
  <c r="P84" i="39"/>
  <c r="Q84" i="39"/>
  <c r="R84" i="39"/>
  <c r="S84" i="39"/>
  <c r="T84" i="39"/>
  <c r="U84" i="39"/>
  <c r="V84" i="39"/>
  <c r="W84" i="39"/>
  <c r="X84" i="39"/>
  <c r="Y84" i="39"/>
  <c r="Z84" i="39"/>
  <c r="AA84" i="39"/>
  <c r="AB84" i="39"/>
  <c r="AC84" i="39"/>
  <c r="AD84" i="39"/>
  <c r="AE84" i="39"/>
  <c r="AF84" i="39"/>
  <c r="AG84" i="39"/>
  <c r="AH84" i="39"/>
  <c r="AI84" i="39"/>
  <c r="AJ84" i="39"/>
  <c r="C85" i="39"/>
  <c r="D85" i="39"/>
  <c r="E85" i="39"/>
  <c r="F85" i="39"/>
  <c r="G85" i="39"/>
  <c r="H85" i="39"/>
  <c r="I85" i="39"/>
  <c r="J85" i="39"/>
  <c r="K85" i="39"/>
  <c r="L85" i="39"/>
  <c r="M85" i="39"/>
  <c r="N85" i="39"/>
  <c r="O85" i="39"/>
  <c r="P85" i="39"/>
  <c r="Q85" i="39"/>
  <c r="R85" i="39"/>
  <c r="S85" i="39"/>
  <c r="T85" i="39"/>
  <c r="U85" i="39"/>
  <c r="V85" i="39"/>
  <c r="W85" i="39"/>
  <c r="X85" i="39"/>
  <c r="Y85" i="39"/>
  <c r="Z85" i="39"/>
  <c r="AA85" i="39"/>
  <c r="AB85" i="39"/>
  <c r="AC85" i="39"/>
  <c r="AD85" i="39"/>
  <c r="AE85" i="39"/>
  <c r="AF85" i="39"/>
  <c r="AG85" i="39"/>
  <c r="AH85" i="39"/>
  <c r="AI85" i="39"/>
  <c r="AJ85" i="39"/>
  <c r="C86" i="39"/>
  <c r="D86" i="39"/>
  <c r="E86" i="39"/>
  <c r="F86" i="39"/>
  <c r="G86" i="39"/>
  <c r="H86" i="39"/>
  <c r="I86" i="39"/>
  <c r="J86" i="39"/>
  <c r="K86" i="39"/>
  <c r="L86" i="39"/>
  <c r="M86" i="39"/>
  <c r="N86" i="39"/>
  <c r="O86" i="39"/>
  <c r="P86" i="39"/>
  <c r="Q86" i="39"/>
  <c r="R86" i="39"/>
  <c r="S86" i="39"/>
  <c r="T86" i="39"/>
  <c r="U86" i="39"/>
  <c r="V86" i="39"/>
  <c r="W86" i="39"/>
  <c r="X86" i="39"/>
  <c r="Y86" i="39"/>
  <c r="Z86" i="39"/>
  <c r="AA86" i="39"/>
  <c r="AB86" i="39"/>
  <c r="AC86" i="39"/>
  <c r="AD86" i="39"/>
  <c r="AE86" i="39"/>
  <c r="AF86" i="39"/>
  <c r="AG86" i="39"/>
  <c r="AH86" i="39"/>
  <c r="AI86" i="39"/>
  <c r="AJ86" i="39"/>
  <c r="C87" i="39"/>
  <c r="D87" i="39"/>
  <c r="E87" i="39"/>
  <c r="F87" i="39"/>
  <c r="G87" i="39"/>
  <c r="H87" i="39"/>
  <c r="I87" i="39"/>
  <c r="J87" i="39"/>
  <c r="K87" i="39"/>
  <c r="L87" i="39"/>
  <c r="M87" i="39"/>
  <c r="N87" i="39"/>
  <c r="O87" i="39"/>
  <c r="P87" i="39"/>
  <c r="Q87" i="39"/>
  <c r="R87" i="39"/>
  <c r="S87" i="39"/>
  <c r="T87" i="39"/>
  <c r="U87" i="39"/>
  <c r="V87" i="39"/>
  <c r="W87" i="39"/>
  <c r="X87" i="39"/>
  <c r="Y87" i="39"/>
  <c r="Z87" i="39"/>
  <c r="AA87" i="39"/>
  <c r="AB87" i="39"/>
  <c r="AC87" i="39"/>
  <c r="AD87" i="39"/>
  <c r="AE87" i="39"/>
  <c r="AF87" i="39"/>
  <c r="AG87" i="39"/>
  <c r="AH87" i="39"/>
  <c r="AI87" i="39"/>
  <c r="AJ87" i="39"/>
  <c r="C88" i="39"/>
  <c r="D88" i="39"/>
  <c r="E88" i="39"/>
  <c r="F88" i="39"/>
  <c r="G88" i="39"/>
  <c r="H88" i="39"/>
  <c r="I88" i="39"/>
  <c r="J88" i="39"/>
  <c r="K88" i="39"/>
  <c r="L88" i="39"/>
  <c r="M88" i="39"/>
  <c r="N88" i="39"/>
  <c r="O88" i="39"/>
  <c r="P88" i="39"/>
  <c r="Q88" i="39"/>
  <c r="R88" i="39"/>
  <c r="S88" i="39"/>
  <c r="T88" i="39"/>
  <c r="U88" i="39"/>
  <c r="V88" i="39"/>
  <c r="W88" i="39"/>
  <c r="X88" i="39"/>
  <c r="Y88" i="39"/>
  <c r="Z88" i="39"/>
  <c r="AA88" i="39"/>
  <c r="AB88" i="39"/>
  <c r="AC88" i="39"/>
  <c r="AD88" i="39"/>
  <c r="AE88" i="39"/>
  <c r="AF88" i="39"/>
  <c r="AG88" i="39"/>
  <c r="AH88" i="39"/>
  <c r="AI88" i="39"/>
  <c r="AJ88" i="39"/>
  <c r="C89" i="39"/>
  <c r="D89" i="39"/>
  <c r="E89" i="39"/>
  <c r="F89" i="39"/>
  <c r="G89" i="39"/>
  <c r="H89" i="39"/>
  <c r="I89" i="39"/>
  <c r="J89" i="39"/>
  <c r="K89" i="39"/>
  <c r="L89" i="39"/>
  <c r="M89" i="39"/>
  <c r="N89" i="39"/>
  <c r="O89" i="39"/>
  <c r="P89" i="39"/>
  <c r="Q89" i="39"/>
  <c r="R89" i="39"/>
  <c r="S89" i="39"/>
  <c r="T89" i="39"/>
  <c r="U89" i="39"/>
  <c r="V89" i="39"/>
  <c r="W89" i="39"/>
  <c r="X89" i="39"/>
  <c r="Y89" i="39"/>
  <c r="Z89" i="39"/>
  <c r="AA89" i="39"/>
  <c r="AB89" i="39"/>
  <c r="AC89" i="39"/>
  <c r="AD89" i="39"/>
  <c r="AE89" i="39"/>
  <c r="AF89" i="39"/>
  <c r="AG89" i="39"/>
  <c r="AH89" i="39"/>
  <c r="AI89" i="39"/>
  <c r="AJ89" i="39"/>
  <c r="C90" i="39"/>
  <c r="D90" i="39"/>
  <c r="E90" i="39"/>
  <c r="F90" i="39"/>
  <c r="G90" i="39"/>
  <c r="H90" i="39"/>
  <c r="I90" i="39"/>
  <c r="J90" i="39"/>
  <c r="K90" i="39"/>
  <c r="L90" i="39"/>
  <c r="M90" i="39"/>
  <c r="N90" i="39"/>
  <c r="O90" i="39"/>
  <c r="P90" i="39"/>
  <c r="Q90" i="39"/>
  <c r="R90" i="39"/>
  <c r="S90" i="39"/>
  <c r="T90" i="39"/>
  <c r="U90" i="39"/>
  <c r="V90" i="39"/>
  <c r="W90" i="39"/>
  <c r="X90" i="39"/>
  <c r="Y90" i="39"/>
  <c r="Z90" i="39"/>
  <c r="AA90" i="39"/>
  <c r="AB90" i="39"/>
  <c r="AC90" i="39"/>
  <c r="AD90" i="39"/>
  <c r="AE90" i="39"/>
  <c r="AF90" i="39"/>
  <c r="AG90" i="39"/>
  <c r="AH90" i="39"/>
  <c r="AI90" i="39"/>
  <c r="AJ90" i="39"/>
  <c r="C91" i="39"/>
  <c r="D91" i="39"/>
  <c r="E91" i="39"/>
  <c r="F91" i="39"/>
  <c r="G91" i="39"/>
  <c r="H91" i="39"/>
  <c r="I91" i="39"/>
  <c r="J91" i="39"/>
  <c r="K91" i="39"/>
  <c r="L91" i="39"/>
  <c r="M91" i="39"/>
  <c r="N91" i="39"/>
  <c r="O91" i="39"/>
  <c r="P91" i="39"/>
  <c r="Q91" i="39"/>
  <c r="R91" i="39"/>
  <c r="S91" i="39"/>
  <c r="T91" i="39"/>
  <c r="U91" i="39"/>
  <c r="V91" i="39"/>
  <c r="W91" i="39"/>
  <c r="X91" i="39"/>
  <c r="Y91" i="39"/>
  <c r="Z91" i="39"/>
  <c r="AA91" i="39"/>
  <c r="AB91" i="39"/>
  <c r="AC91" i="39"/>
  <c r="AD91" i="39"/>
  <c r="AE91" i="39"/>
  <c r="AF91" i="39"/>
  <c r="AG91" i="39"/>
  <c r="AH91" i="39"/>
  <c r="AI91" i="39"/>
  <c r="AJ91" i="39"/>
  <c r="C92" i="39"/>
  <c r="D92" i="39"/>
  <c r="E92" i="39"/>
  <c r="F92" i="39"/>
  <c r="G92" i="39"/>
  <c r="H92" i="39"/>
  <c r="I92" i="39"/>
  <c r="J92" i="39"/>
  <c r="K92" i="39"/>
  <c r="L92" i="39"/>
  <c r="M92" i="39"/>
  <c r="N92" i="39"/>
  <c r="O92" i="39"/>
  <c r="P92" i="39"/>
  <c r="Q92" i="39"/>
  <c r="R92" i="39"/>
  <c r="S92" i="39"/>
  <c r="T92" i="39"/>
  <c r="U92" i="39"/>
  <c r="V92" i="39"/>
  <c r="W92" i="39"/>
  <c r="X92" i="39"/>
  <c r="Y92" i="39"/>
  <c r="Z92" i="39"/>
  <c r="AA92" i="39"/>
  <c r="AB92" i="39"/>
  <c r="AC92" i="39"/>
  <c r="AD92" i="39"/>
  <c r="AE92" i="39"/>
  <c r="AF92" i="39"/>
  <c r="AG92" i="39"/>
  <c r="AH92" i="39"/>
  <c r="AI92" i="39"/>
  <c r="AJ92" i="39"/>
  <c r="C93" i="39"/>
  <c r="D93" i="39"/>
  <c r="E93" i="39"/>
  <c r="F93" i="39"/>
  <c r="G93" i="39"/>
  <c r="H93" i="39"/>
  <c r="I93" i="39"/>
  <c r="J93" i="39"/>
  <c r="K93" i="39"/>
  <c r="L93" i="39"/>
  <c r="M93" i="39"/>
  <c r="N93" i="39"/>
  <c r="O93" i="39"/>
  <c r="P93" i="39"/>
  <c r="Q93" i="39"/>
  <c r="R93" i="39"/>
  <c r="S93" i="39"/>
  <c r="T93" i="39"/>
  <c r="U93" i="39"/>
  <c r="V93" i="39"/>
  <c r="W93" i="39"/>
  <c r="X93" i="39"/>
  <c r="Y93" i="39"/>
  <c r="Z93" i="39"/>
  <c r="AA93" i="39"/>
  <c r="AB93" i="39"/>
  <c r="AC93" i="39"/>
  <c r="AD93" i="39"/>
  <c r="AE93" i="39"/>
  <c r="AF93" i="39"/>
  <c r="AG93" i="39"/>
  <c r="AH93" i="39"/>
  <c r="AI93" i="39"/>
  <c r="AJ93" i="39"/>
  <c r="C94" i="39"/>
  <c r="D94" i="39"/>
  <c r="E94" i="39"/>
  <c r="F94" i="39"/>
  <c r="G94" i="39"/>
  <c r="H94" i="39"/>
  <c r="I94" i="39"/>
  <c r="J94" i="39"/>
  <c r="K94" i="39"/>
  <c r="L94" i="39"/>
  <c r="M94" i="39"/>
  <c r="N94" i="39"/>
  <c r="O94" i="39"/>
  <c r="P94" i="39"/>
  <c r="Q94" i="39"/>
  <c r="R94" i="39"/>
  <c r="S94" i="39"/>
  <c r="T94" i="39"/>
  <c r="U94" i="39"/>
  <c r="V94" i="39"/>
  <c r="W94" i="39"/>
  <c r="X94" i="39"/>
  <c r="Y94" i="39"/>
  <c r="Z94" i="39"/>
  <c r="AA94" i="39"/>
  <c r="AB94" i="39"/>
  <c r="AC94" i="39"/>
  <c r="AD94" i="39"/>
  <c r="AE94" i="39"/>
  <c r="AF94" i="39"/>
  <c r="AG94" i="39"/>
  <c r="AH94" i="39"/>
  <c r="AI94" i="39"/>
  <c r="AJ94" i="39"/>
  <c r="C95" i="39"/>
  <c r="D95" i="39"/>
  <c r="E95" i="39"/>
  <c r="F95" i="39"/>
  <c r="G95" i="39"/>
  <c r="H95" i="39"/>
  <c r="I95" i="39"/>
  <c r="J95" i="39"/>
  <c r="K95" i="39"/>
  <c r="L95" i="39"/>
  <c r="M95" i="39"/>
  <c r="N95" i="39"/>
  <c r="O95" i="39"/>
  <c r="P95" i="39"/>
  <c r="Q95" i="39"/>
  <c r="R95" i="39"/>
  <c r="S95" i="39"/>
  <c r="T95" i="39"/>
  <c r="U95" i="39"/>
  <c r="V95" i="39"/>
  <c r="W95" i="39"/>
  <c r="X95" i="39"/>
  <c r="Y95" i="39"/>
  <c r="Z95" i="39"/>
  <c r="AA95" i="39"/>
  <c r="AB95" i="39"/>
  <c r="AC95" i="39"/>
  <c r="AD95" i="39"/>
  <c r="AE95" i="39"/>
  <c r="AF95" i="39"/>
  <c r="AG95" i="39"/>
  <c r="AH95" i="39"/>
  <c r="AI95" i="39"/>
  <c r="AJ95" i="39"/>
  <c r="C96" i="39"/>
  <c r="D96" i="39"/>
  <c r="E96" i="39"/>
  <c r="F96" i="39"/>
  <c r="G96" i="39"/>
  <c r="H96" i="39"/>
  <c r="I96" i="39"/>
  <c r="J96" i="39"/>
  <c r="K96" i="39"/>
  <c r="L96" i="39"/>
  <c r="M96" i="39"/>
  <c r="N96" i="39"/>
  <c r="O96" i="39"/>
  <c r="P96" i="39"/>
  <c r="Q96" i="39"/>
  <c r="R96" i="39"/>
  <c r="S96" i="39"/>
  <c r="T96" i="39"/>
  <c r="U96" i="39"/>
  <c r="V96" i="39"/>
  <c r="W96" i="39"/>
  <c r="X96" i="39"/>
  <c r="Y96" i="39"/>
  <c r="Z96" i="39"/>
  <c r="AA96" i="39"/>
  <c r="AB96" i="39"/>
  <c r="AC96" i="39"/>
  <c r="AD96" i="39"/>
  <c r="AE96" i="39"/>
  <c r="AF96" i="39"/>
  <c r="AG96" i="39"/>
  <c r="AH96" i="39"/>
  <c r="AI96" i="39"/>
  <c r="AJ96" i="39"/>
  <c r="C97" i="39"/>
  <c r="D97" i="39"/>
  <c r="E97" i="39"/>
  <c r="F97" i="39"/>
  <c r="G97" i="39"/>
  <c r="H97" i="39"/>
  <c r="I97" i="39"/>
  <c r="J97" i="39"/>
  <c r="K97" i="39"/>
  <c r="L97" i="39"/>
  <c r="M97" i="39"/>
  <c r="N97" i="39"/>
  <c r="O97" i="39"/>
  <c r="P97" i="39"/>
  <c r="Q97" i="39"/>
  <c r="R97" i="39"/>
  <c r="S97" i="39"/>
  <c r="T97" i="39"/>
  <c r="U97" i="39"/>
  <c r="V97" i="39"/>
  <c r="W97" i="39"/>
  <c r="X97" i="39"/>
  <c r="Y97" i="39"/>
  <c r="Z97" i="39"/>
  <c r="AA97" i="39"/>
  <c r="AB97" i="39"/>
  <c r="AC97" i="39"/>
  <c r="AD97" i="39"/>
  <c r="AE97" i="39"/>
  <c r="AF97" i="39"/>
  <c r="AG97" i="39"/>
  <c r="AH97" i="39"/>
  <c r="AI97" i="39"/>
  <c r="AJ97" i="39"/>
  <c r="C98" i="39"/>
  <c r="D98" i="39"/>
  <c r="E98" i="39"/>
  <c r="F98" i="39"/>
  <c r="G98" i="39"/>
  <c r="H98" i="39"/>
  <c r="I98" i="39"/>
  <c r="J98" i="39"/>
  <c r="K98" i="39"/>
  <c r="L98" i="39"/>
  <c r="M98" i="39"/>
  <c r="N98" i="39"/>
  <c r="O98" i="39"/>
  <c r="P98" i="39"/>
  <c r="Q98" i="39"/>
  <c r="R98" i="39"/>
  <c r="S98" i="39"/>
  <c r="T98" i="39"/>
  <c r="U98" i="39"/>
  <c r="V98" i="39"/>
  <c r="W98" i="39"/>
  <c r="X98" i="39"/>
  <c r="Y98" i="39"/>
  <c r="Z98" i="39"/>
  <c r="AA98" i="39"/>
  <c r="AB98" i="39"/>
  <c r="AC98" i="39"/>
  <c r="AD98" i="39"/>
  <c r="AE98" i="39"/>
  <c r="AF98" i="39"/>
  <c r="AG98" i="39"/>
  <c r="AH98" i="39"/>
  <c r="AI98" i="39"/>
  <c r="AJ98" i="39"/>
  <c r="C99" i="39"/>
  <c r="D99" i="39"/>
  <c r="E99" i="39"/>
  <c r="F99" i="39"/>
  <c r="G99" i="39"/>
  <c r="H99" i="39"/>
  <c r="I99" i="39"/>
  <c r="J99" i="39"/>
  <c r="K99" i="39"/>
  <c r="L99" i="39"/>
  <c r="M99" i="39"/>
  <c r="N99" i="39"/>
  <c r="O99" i="39"/>
  <c r="P99" i="39"/>
  <c r="Q99" i="39"/>
  <c r="R99" i="39"/>
  <c r="S99" i="39"/>
  <c r="T99" i="39"/>
  <c r="U99" i="39"/>
  <c r="V99" i="39"/>
  <c r="W99" i="39"/>
  <c r="X99" i="39"/>
  <c r="Y99" i="39"/>
  <c r="Z99" i="39"/>
  <c r="AA99" i="39"/>
  <c r="AB99" i="39"/>
  <c r="AC99" i="39"/>
  <c r="AD99" i="39"/>
  <c r="AE99" i="39"/>
  <c r="AF99" i="39"/>
  <c r="AG99" i="39"/>
  <c r="AH99" i="39"/>
  <c r="AI99" i="39"/>
  <c r="AJ99" i="39"/>
  <c r="C100" i="39"/>
  <c r="D100" i="39"/>
  <c r="E100" i="39"/>
  <c r="F100" i="39"/>
  <c r="G100" i="39"/>
  <c r="H100" i="39"/>
  <c r="I100" i="39"/>
  <c r="J100" i="39"/>
  <c r="K100" i="39"/>
  <c r="L100" i="39"/>
  <c r="M100" i="39"/>
  <c r="N100" i="39"/>
  <c r="O100" i="39"/>
  <c r="P100" i="39"/>
  <c r="Q100" i="39"/>
  <c r="R100" i="39"/>
  <c r="S100" i="39"/>
  <c r="T100" i="39"/>
  <c r="U100" i="39"/>
  <c r="V100" i="39"/>
  <c r="W100" i="39"/>
  <c r="X100" i="39"/>
  <c r="Y100" i="39"/>
  <c r="Z100" i="39"/>
  <c r="AA100" i="39"/>
  <c r="AB100" i="39"/>
  <c r="AC100" i="39"/>
  <c r="AD100" i="39"/>
  <c r="AE100" i="39"/>
  <c r="AF100" i="39"/>
  <c r="AG100" i="39"/>
  <c r="AH100" i="39"/>
  <c r="AI100" i="39"/>
  <c r="AJ100" i="39"/>
  <c r="C101" i="39"/>
  <c r="D101" i="39"/>
  <c r="E101" i="39"/>
  <c r="F101" i="39"/>
  <c r="G101" i="39"/>
  <c r="H101" i="39"/>
  <c r="I101" i="39"/>
  <c r="J101" i="39"/>
  <c r="K101" i="39"/>
  <c r="L101" i="39"/>
  <c r="M101" i="39"/>
  <c r="N101" i="39"/>
  <c r="O101" i="39"/>
  <c r="P101" i="39"/>
  <c r="Q101" i="39"/>
  <c r="R101" i="39"/>
  <c r="S101" i="39"/>
  <c r="T101" i="39"/>
  <c r="U101" i="39"/>
  <c r="V101" i="39"/>
  <c r="W101" i="39"/>
  <c r="X101" i="39"/>
  <c r="Y101" i="39"/>
  <c r="Z101" i="39"/>
  <c r="AA101" i="39"/>
  <c r="AB101" i="39"/>
  <c r="AC101" i="39"/>
  <c r="AD101" i="39"/>
  <c r="AE101" i="39"/>
  <c r="AF101" i="39"/>
  <c r="AG101" i="39"/>
  <c r="AH101" i="39"/>
  <c r="AI101" i="39"/>
  <c r="AJ101" i="39"/>
  <c r="C102" i="39"/>
  <c r="D102" i="39"/>
  <c r="E102" i="39"/>
  <c r="F102" i="39"/>
  <c r="G102" i="39"/>
  <c r="H102" i="39"/>
  <c r="I102" i="39"/>
  <c r="J102" i="39"/>
  <c r="K102" i="39"/>
  <c r="L102" i="39"/>
  <c r="M102" i="39"/>
  <c r="N102" i="39"/>
  <c r="O102" i="39"/>
  <c r="P102" i="39"/>
  <c r="Q102" i="39"/>
  <c r="R102" i="39"/>
  <c r="S102" i="39"/>
  <c r="T102" i="39"/>
  <c r="U102" i="39"/>
  <c r="V102" i="39"/>
  <c r="W102" i="39"/>
  <c r="X102" i="39"/>
  <c r="Y102" i="39"/>
  <c r="Z102" i="39"/>
  <c r="AA102" i="39"/>
  <c r="AB102" i="39"/>
  <c r="AC102" i="39"/>
  <c r="AD102" i="39"/>
  <c r="AE102" i="39"/>
  <c r="AF102" i="39"/>
  <c r="AG102" i="39"/>
  <c r="AH102" i="39"/>
  <c r="AI102" i="39"/>
  <c r="AJ102" i="39"/>
  <c r="C103" i="39"/>
  <c r="D103" i="39"/>
  <c r="E103" i="39"/>
  <c r="F103" i="39"/>
  <c r="G103" i="39"/>
  <c r="H103" i="39"/>
  <c r="I103" i="39"/>
  <c r="J103" i="39"/>
  <c r="K103" i="39"/>
  <c r="L103" i="39"/>
  <c r="M103" i="39"/>
  <c r="N103" i="39"/>
  <c r="O103" i="39"/>
  <c r="P103" i="39"/>
  <c r="Q103" i="39"/>
  <c r="R103" i="39"/>
  <c r="S103" i="39"/>
  <c r="T103" i="39"/>
  <c r="U103" i="39"/>
  <c r="V103" i="39"/>
  <c r="W103" i="39"/>
  <c r="X103" i="39"/>
  <c r="Y103" i="39"/>
  <c r="Z103" i="39"/>
  <c r="AA103" i="39"/>
  <c r="AB103" i="39"/>
  <c r="AC103" i="39"/>
  <c r="AD103" i="39"/>
  <c r="AE103" i="39"/>
  <c r="AF103" i="39"/>
  <c r="AG103" i="39"/>
  <c r="AH103" i="39"/>
  <c r="AI103" i="39"/>
  <c r="AJ103" i="39"/>
  <c r="C104" i="39"/>
  <c r="D104" i="39"/>
  <c r="E104" i="39"/>
  <c r="F104" i="39"/>
  <c r="G104" i="39"/>
  <c r="H104" i="39"/>
  <c r="I104" i="39"/>
  <c r="J104" i="39"/>
  <c r="K104" i="39"/>
  <c r="L104" i="39"/>
  <c r="M104" i="39"/>
  <c r="N104" i="39"/>
  <c r="O104" i="39"/>
  <c r="P104" i="39"/>
  <c r="Q104" i="39"/>
  <c r="R104" i="39"/>
  <c r="S104" i="39"/>
  <c r="T104" i="39"/>
  <c r="U104" i="39"/>
  <c r="V104" i="39"/>
  <c r="W104" i="39"/>
  <c r="X104" i="39"/>
  <c r="Y104" i="39"/>
  <c r="Z104" i="39"/>
  <c r="AA104" i="39"/>
  <c r="AB104" i="39"/>
  <c r="AC104" i="39"/>
  <c r="AD104" i="39"/>
  <c r="AE104" i="39"/>
  <c r="AF104" i="39"/>
  <c r="AG104" i="39"/>
  <c r="AH104" i="39"/>
  <c r="AI104" i="39"/>
  <c r="AJ104" i="39"/>
  <c r="C105" i="39"/>
  <c r="D105" i="39"/>
  <c r="E105" i="39"/>
  <c r="F105" i="39"/>
  <c r="G105" i="39"/>
  <c r="H105" i="39"/>
  <c r="I105" i="39"/>
  <c r="J105" i="39"/>
  <c r="K105" i="39"/>
  <c r="L105" i="39"/>
  <c r="M105" i="39"/>
  <c r="N105" i="39"/>
  <c r="O105" i="39"/>
  <c r="P105" i="39"/>
  <c r="Q105" i="39"/>
  <c r="R105" i="39"/>
  <c r="S105" i="39"/>
  <c r="T105" i="39"/>
  <c r="U105" i="39"/>
  <c r="V105" i="39"/>
  <c r="W105" i="39"/>
  <c r="X105" i="39"/>
  <c r="Y105" i="39"/>
  <c r="Z105" i="39"/>
  <c r="AA105" i="39"/>
  <c r="AB105" i="39"/>
  <c r="AC105" i="39"/>
  <c r="AD105" i="39"/>
  <c r="AE105" i="39"/>
  <c r="AF105" i="39"/>
  <c r="AG105" i="39"/>
  <c r="AH105" i="39"/>
  <c r="AI105" i="39"/>
  <c r="AJ105" i="39"/>
  <c r="C106" i="39"/>
  <c r="D106" i="39"/>
  <c r="E106" i="39"/>
  <c r="F106" i="39"/>
  <c r="G106" i="39"/>
  <c r="H106" i="39"/>
  <c r="I106" i="39"/>
  <c r="J106" i="39"/>
  <c r="K106" i="39"/>
  <c r="L106" i="39"/>
  <c r="M106" i="39"/>
  <c r="N106" i="39"/>
  <c r="O106" i="39"/>
  <c r="P106" i="39"/>
  <c r="Q106" i="39"/>
  <c r="R106" i="39"/>
  <c r="S106" i="39"/>
  <c r="T106" i="39"/>
  <c r="U106" i="39"/>
  <c r="V106" i="39"/>
  <c r="W106" i="39"/>
  <c r="X106" i="39"/>
  <c r="Y106" i="39"/>
  <c r="Z106" i="39"/>
  <c r="AA106" i="39"/>
  <c r="AB106" i="39"/>
  <c r="AC106" i="39"/>
  <c r="AD106" i="39"/>
  <c r="AE106" i="39"/>
  <c r="AF106" i="39"/>
  <c r="AG106" i="39"/>
  <c r="AH106" i="39"/>
  <c r="AI106" i="39"/>
  <c r="AJ106" i="39"/>
  <c r="C107" i="39"/>
  <c r="D107" i="39"/>
  <c r="E107" i="39"/>
  <c r="F107" i="39"/>
  <c r="G107" i="39"/>
  <c r="H107" i="39"/>
  <c r="I107" i="39"/>
  <c r="J107" i="39"/>
  <c r="K107" i="39"/>
  <c r="L107" i="39"/>
  <c r="M107" i="39"/>
  <c r="N107" i="39"/>
  <c r="O107" i="39"/>
  <c r="P107" i="39"/>
  <c r="Q107" i="39"/>
  <c r="R107" i="39"/>
  <c r="S107" i="39"/>
  <c r="T107" i="39"/>
  <c r="U107" i="39"/>
  <c r="V107" i="39"/>
  <c r="W107" i="39"/>
  <c r="X107" i="39"/>
  <c r="Y107" i="39"/>
  <c r="Z107" i="39"/>
  <c r="AA107" i="39"/>
  <c r="AB107" i="39"/>
  <c r="AC107" i="39"/>
  <c r="AD107" i="39"/>
  <c r="AE107" i="39"/>
  <c r="AF107" i="39"/>
  <c r="AG107" i="39"/>
  <c r="AH107" i="39"/>
  <c r="AI107" i="39"/>
  <c r="AJ107" i="39"/>
  <c r="C108" i="39"/>
  <c r="D108" i="39"/>
  <c r="E108" i="39"/>
  <c r="F108" i="39"/>
  <c r="G108" i="39"/>
  <c r="H108" i="39"/>
  <c r="I108" i="39"/>
  <c r="J108" i="39"/>
  <c r="K108" i="39"/>
  <c r="L108" i="39"/>
  <c r="M108" i="39"/>
  <c r="N108" i="39"/>
  <c r="O108" i="39"/>
  <c r="P108" i="39"/>
  <c r="Q108" i="39"/>
  <c r="R108" i="39"/>
  <c r="S108" i="39"/>
  <c r="T108" i="39"/>
  <c r="U108" i="39"/>
  <c r="V108" i="39"/>
  <c r="W108" i="39"/>
  <c r="X108" i="39"/>
  <c r="Y108" i="39"/>
  <c r="Z108" i="39"/>
  <c r="AA108" i="39"/>
  <c r="AB108" i="39"/>
  <c r="AC108" i="39"/>
  <c r="AD108" i="39"/>
  <c r="AE108" i="39"/>
  <c r="AF108" i="39"/>
  <c r="AG108" i="39"/>
  <c r="AH108" i="39"/>
  <c r="AI108" i="39"/>
  <c r="AJ108" i="39"/>
  <c r="C109" i="39"/>
  <c r="D109" i="39"/>
  <c r="E109" i="39"/>
  <c r="F109" i="39"/>
  <c r="G109" i="39"/>
  <c r="H109" i="39"/>
  <c r="I109" i="39"/>
  <c r="J109" i="39"/>
  <c r="K109" i="39"/>
  <c r="L109" i="39"/>
  <c r="M109" i="39"/>
  <c r="N109" i="39"/>
  <c r="O109" i="39"/>
  <c r="P109" i="39"/>
  <c r="Q109" i="39"/>
  <c r="R109" i="39"/>
  <c r="S109" i="39"/>
  <c r="T109" i="39"/>
  <c r="U109" i="39"/>
  <c r="V109" i="39"/>
  <c r="W109" i="39"/>
  <c r="X109" i="39"/>
  <c r="Y109" i="39"/>
  <c r="Z109" i="39"/>
  <c r="AA109" i="39"/>
  <c r="AB109" i="39"/>
  <c r="AC109" i="39"/>
  <c r="AD109" i="39"/>
  <c r="AE109" i="39"/>
  <c r="AF109" i="39"/>
  <c r="AG109" i="39"/>
  <c r="AH109" i="39"/>
  <c r="AI109" i="39"/>
  <c r="AJ109" i="39"/>
  <c r="C110" i="39"/>
  <c r="D110" i="39"/>
  <c r="E110" i="39"/>
  <c r="F110" i="39"/>
  <c r="G110" i="39"/>
  <c r="H110" i="39"/>
  <c r="I110" i="39"/>
  <c r="J110" i="39"/>
  <c r="K110" i="39"/>
  <c r="L110" i="39"/>
  <c r="M110" i="39"/>
  <c r="N110" i="39"/>
  <c r="O110" i="39"/>
  <c r="P110" i="39"/>
  <c r="Q110" i="39"/>
  <c r="R110" i="39"/>
  <c r="S110" i="39"/>
  <c r="T110" i="39"/>
  <c r="U110" i="39"/>
  <c r="V110" i="39"/>
  <c r="W110" i="39"/>
  <c r="X110" i="39"/>
  <c r="Y110" i="39"/>
  <c r="Z110" i="39"/>
  <c r="AA110" i="39"/>
  <c r="AB110" i="39"/>
  <c r="AC110" i="39"/>
  <c r="AD110" i="39"/>
  <c r="AE110" i="39"/>
  <c r="AF110" i="39"/>
  <c r="AG110" i="39"/>
  <c r="AH110" i="39"/>
  <c r="AI110" i="39"/>
  <c r="AJ110" i="39"/>
  <c r="C111" i="39"/>
  <c r="D111" i="39"/>
  <c r="E111" i="39"/>
  <c r="F111" i="39"/>
  <c r="G111" i="39"/>
  <c r="H111" i="39"/>
  <c r="I111" i="39"/>
  <c r="J111" i="39"/>
  <c r="K111" i="39"/>
  <c r="L111" i="39"/>
  <c r="M111" i="39"/>
  <c r="N111" i="39"/>
  <c r="O111" i="39"/>
  <c r="P111" i="39"/>
  <c r="Q111" i="39"/>
  <c r="R111" i="39"/>
  <c r="S111" i="39"/>
  <c r="T111" i="39"/>
  <c r="U111" i="39"/>
  <c r="V111" i="39"/>
  <c r="W111" i="39"/>
  <c r="X111" i="39"/>
  <c r="Y111" i="39"/>
  <c r="Z111" i="39"/>
  <c r="AA111" i="39"/>
  <c r="AB111" i="39"/>
  <c r="AC111" i="39"/>
  <c r="AD111" i="39"/>
  <c r="AE111" i="39"/>
  <c r="AF111" i="39"/>
  <c r="AG111" i="39"/>
  <c r="AH111" i="39"/>
  <c r="AI111" i="39"/>
  <c r="AJ111" i="39"/>
  <c r="C112" i="39"/>
  <c r="D112" i="39"/>
  <c r="E112" i="39"/>
  <c r="F112" i="39"/>
  <c r="G112" i="39"/>
  <c r="H112" i="39"/>
  <c r="I112" i="39"/>
  <c r="J112" i="39"/>
  <c r="K112" i="39"/>
  <c r="L112" i="39"/>
  <c r="M112" i="39"/>
  <c r="N112" i="39"/>
  <c r="O112" i="39"/>
  <c r="P112" i="39"/>
  <c r="Q112" i="39"/>
  <c r="R112" i="39"/>
  <c r="S112" i="39"/>
  <c r="T112" i="39"/>
  <c r="U112" i="39"/>
  <c r="V112" i="39"/>
  <c r="W112" i="39"/>
  <c r="X112" i="39"/>
  <c r="Y112" i="39"/>
  <c r="Z112" i="39"/>
  <c r="AA112" i="39"/>
  <c r="AB112" i="39"/>
  <c r="AC112" i="39"/>
  <c r="AD112" i="39"/>
  <c r="AE112" i="39"/>
  <c r="AF112" i="39"/>
  <c r="AG112" i="39"/>
  <c r="AH112" i="39"/>
  <c r="AI112" i="39"/>
  <c r="AJ112" i="39"/>
  <c r="C113" i="39"/>
  <c r="D113" i="39"/>
  <c r="E113" i="39"/>
  <c r="F113" i="39"/>
  <c r="G113" i="39"/>
  <c r="H113" i="39"/>
  <c r="I113" i="39"/>
  <c r="J113" i="39"/>
  <c r="K113" i="39"/>
  <c r="L113" i="39"/>
  <c r="M113" i="39"/>
  <c r="N113" i="39"/>
  <c r="O113" i="39"/>
  <c r="P113" i="39"/>
  <c r="Q113" i="39"/>
  <c r="R113" i="39"/>
  <c r="S113" i="39"/>
  <c r="T113" i="39"/>
  <c r="U113" i="39"/>
  <c r="V113" i="39"/>
  <c r="W113" i="39"/>
  <c r="X113" i="39"/>
  <c r="Y113" i="39"/>
  <c r="Z113" i="39"/>
  <c r="AA113" i="39"/>
  <c r="AB113" i="39"/>
  <c r="AC113" i="39"/>
  <c r="AD113" i="39"/>
  <c r="AE113" i="39"/>
  <c r="AF113" i="39"/>
  <c r="AG113" i="39"/>
  <c r="AH113" i="39"/>
  <c r="AI113" i="39"/>
  <c r="AJ113" i="39"/>
  <c r="C114" i="39"/>
  <c r="D114" i="39"/>
  <c r="E114" i="39"/>
  <c r="F114" i="39"/>
  <c r="G114" i="39"/>
  <c r="H114" i="39"/>
  <c r="I114" i="39"/>
  <c r="J114" i="39"/>
  <c r="K114" i="39"/>
  <c r="L114" i="39"/>
  <c r="M114" i="39"/>
  <c r="N114" i="39"/>
  <c r="O114" i="39"/>
  <c r="P114" i="39"/>
  <c r="Q114" i="39"/>
  <c r="R114" i="39"/>
  <c r="S114" i="39"/>
  <c r="T114" i="39"/>
  <c r="U114" i="39"/>
  <c r="V114" i="39"/>
  <c r="W114" i="39"/>
  <c r="X114" i="39"/>
  <c r="Y114" i="39"/>
  <c r="Z114" i="39"/>
  <c r="AA114" i="39"/>
  <c r="AB114" i="39"/>
  <c r="AC114" i="39"/>
  <c r="AD114" i="39"/>
  <c r="AE114" i="39"/>
  <c r="AF114" i="39"/>
  <c r="AG114" i="39"/>
  <c r="AH114" i="39"/>
  <c r="AI114" i="39"/>
  <c r="AJ114" i="39"/>
  <c r="C115" i="39"/>
  <c r="D115" i="39"/>
  <c r="E115" i="39"/>
  <c r="F115" i="39"/>
  <c r="G115" i="39"/>
  <c r="H115" i="39"/>
  <c r="I115" i="39"/>
  <c r="J115" i="39"/>
  <c r="K115" i="39"/>
  <c r="L115" i="39"/>
  <c r="M115" i="39"/>
  <c r="N115" i="39"/>
  <c r="O115" i="39"/>
  <c r="P115" i="39"/>
  <c r="Q115" i="39"/>
  <c r="R115" i="39"/>
  <c r="S115" i="39"/>
  <c r="T115" i="39"/>
  <c r="U115" i="39"/>
  <c r="V115" i="39"/>
  <c r="W115" i="39"/>
  <c r="X115" i="39"/>
  <c r="Y115" i="39"/>
  <c r="Z115" i="39"/>
  <c r="AA115" i="39"/>
  <c r="AB115" i="39"/>
  <c r="AC115" i="39"/>
  <c r="AD115" i="39"/>
  <c r="AE115" i="39"/>
  <c r="AF115" i="39"/>
  <c r="AG115" i="39"/>
  <c r="AH115" i="39"/>
  <c r="AI115" i="39"/>
  <c r="AJ115" i="39"/>
  <c r="C116" i="39"/>
  <c r="D116" i="39"/>
  <c r="E116" i="39"/>
  <c r="F116" i="39"/>
  <c r="G116" i="39"/>
  <c r="H116" i="39"/>
  <c r="I116" i="39"/>
  <c r="J116" i="39"/>
  <c r="K116" i="39"/>
  <c r="L116" i="39"/>
  <c r="M116" i="39"/>
  <c r="N116" i="39"/>
  <c r="O116" i="39"/>
  <c r="P116" i="39"/>
  <c r="Q116" i="39"/>
  <c r="R116" i="39"/>
  <c r="S116" i="39"/>
  <c r="T116" i="39"/>
  <c r="U116" i="39"/>
  <c r="V116" i="39"/>
  <c r="W116" i="39"/>
  <c r="X116" i="39"/>
  <c r="Y116" i="39"/>
  <c r="Z116" i="39"/>
  <c r="AA116" i="39"/>
  <c r="AB116" i="39"/>
  <c r="AC116" i="39"/>
  <c r="AD116" i="39"/>
  <c r="AE116" i="39"/>
  <c r="AF116" i="39"/>
  <c r="AG116" i="39"/>
  <c r="AH116" i="39"/>
  <c r="AI116" i="39"/>
  <c r="AJ116" i="39"/>
  <c r="C117" i="39"/>
  <c r="D117" i="39"/>
  <c r="E117" i="39"/>
  <c r="F117" i="39"/>
  <c r="G117" i="39"/>
  <c r="H117" i="39"/>
  <c r="I117" i="39"/>
  <c r="J117" i="39"/>
  <c r="K117" i="39"/>
  <c r="L117" i="39"/>
  <c r="M117" i="39"/>
  <c r="N117" i="39"/>
  <c r="O117" i="39"/>
  <c r="P117" i="39"/>
  <c r="Q117" i="39"/>
  <c r="R117" i="39"/>
  <c r="S117" i="39"/>
  <c r="T117" i="39"/>
  <c r="U117" i="39"/>
  <c r="V117" i="39"/>
  <c r="W117" i="39"/>
  <c r="X117" i="39"/>
  <c r="Y117" i="39"/>
  <c r="Z117" i="39"/>
  <c r="AA117" i="39"/>
  <c r="AB117" i="39"/>
  <c r="AC117" i="39"/>
  <c r="AD117" i="39"/>
  <c r="AE117" i="39"/>
  <c r="AF117" i="39"/>
  <c r="AG117" i="39"/>
  <c r="AH117" i="39"/>
  <c r="AI117" i="39"/>
  <c r="AJ117" i="39"/>
  <c r="C118" i="39"/>
  <c r="D118" i="39"/>
  <c r="E118" i="39"/>
  <c r="F118" i="39"/>
  <c r="G118" i="39"/>
  <c r="H118" i="39"/>
  <c r="I118" i="39"/>
  <c r="J118" i="39"/>
  <c r="K118" i="39"/>
  <c r="L118" i="39"/>
  <c r="M118" i="39"/>
  <c r="N118" i="39"/>
  <c r="O118" i="39"/>
  <c r="P118" i="39"/>
  <c r="Q118" i="39"/>
  <c r="R118" i="39"/>
  <c r="S118" i="39"/>
  <c r="T118" i="39"/>
  <c r="U118" i="39"/>
  <c r="V118" i="39"/>
  <c r="W118" i="39"/>
  <c r="X118" i="39"/>
  <c r="Y118" i="39"/>
  <c r="Z118" i="39"/>
  <c r="AA118" i="39"/>
  <c r="AB118" i="39"/>
  <c r="AC118" i="39"/>
  <c r="AD118" i="39"/>
  <c r="AE118" i="39"/>
  <c r="AF118" i="39"/>
  <c r="AG118" i="39"/>
  <c r="AH118" i="39"/>
  <c r="AI118" i="39"/>
  <c r="AJ118" i="39"/>
  <c r="C119" i="39"/>
  <c r="D119" i="39"/>
  <c r="E119" i="39"/>
  <c r="F119" i="39"/>
  <c r="G119" i="39"/>
  <c r="H119" i="39"/>
  <c r="I119" i="39"/>
  <c r="J119" i="39"/>
  <c r="K119" i="39"/>
  <c r="L119" i="39"/>
  <c r="M119" i="39"/>
  <c r="N119" i="39"/>
  <c r="O119" i="39"/>
  <c r="P119" i="39"/>
  <c r="Q119" i="39"/>
  <c r="R119" i="39"/>
  <c r="S119" i="39"/>
  <c r="T119" i="39"/>
  <c r="U119" i="39"/>
  <c r="V119" i="39"/>
  <c r="W119" i="39"/>
  <c r="X119" i="39"/>
  <c r="Y119" i="39"/>
  <c r="Z119" i="39"/>
  <c r="AA119" i="39"/>
  <c r="AB119" i="39"/>
  <c r="AC119" i="39"/>
  <c r="AD119" i="39"/>
  <c r="AE119" i="39"/>
  <c r="AF119" i="39"/>
  <c r="AG119" i="39"/>
  <c r="AH119" i="39"/>
  <c r="AI119" i="39"/>
  <c r="AJ119" i="39"/>
  <c r="C120" i="39"/>
  <c r="D120" i="39"/>
  <c r="E120" i="39"/>
  <c r="F120" i="39"/>
  <c r="G120" i="39"/>
  <c r="H120" i="39"/>
  <c r="I120" i="39"/>
  <c r="J120" i="39"/>
  <c r="K120" i="39"/>
  <c r="L120" i="39"/>
  <c r="M120" i="39"/>
  <c r="N120" i="39"/>
  <c r="O120" i="39"/>
  <c r="P120" i="39"/>
  <c r="Q120" i="39"/>
  <c r="R120" i="39"/>
  <c r="S120" i="39"/>
  <c r="T120" i="39"/>
  <c r="U120" i="39"/>
  <c r="V120" i="39"/>
  <c r="W120" i="39"/>
  <c r="X120" i="39"/>
  <c r="Y120" i="39"/>
  <c r="Z120" i="39"/>
  <c r="AA120" i="39"/>
  <c r="AB120" i="39"/>
  <c r="AC120" i="39"/>
  <c r="AD120" i="39"/>
  <c r="AE120" i="39"/>
  <c r="AF120" i="39"/>
  <c r="AG120" i="39"/>
  <c r="AH120" i="39"/>
  <c r="AI120" i="39"/>
  <c r="AJ120" i="39"/>
  <c r="C121" i="39"/>
  <c r="D121" i="39"/>
  <c r="E121" i="39"/>
  <c r="F121" i="39"/>
  <c r="G121" i="39"/>
  <c r="H121" i="39"/>
  <c r="I121" i="39"/>
  <c r="J121" i="39"/>
  <c r="K121" i="39"/>
  <c r="L121" i="39"/>
  <c r="M121" i="39"/>
  <c r="N121" i="39"/>
  <c r="O121" i="39"/>
  <c r="P121" i="39"/>
  <c r="Q121" i="39"/>
  <c r="R121" i="39"/>
  <c r="S121" i="39"/>
  <c r="T121" i="39"/>
  <c r="U121" i="39"/>
  <c r="V121" i="39"/>
  <c r="W121" i="39"/>
  <c r="X121" i="39"/>
  <c r="Y121" i="39"/>
  <c r="Z121" i="39"/>
  <c r="AA121" i="39"/>
  <c r="AB121" i="39"/>
  <c r="AC121" i="39"/>
  <c r="AD121" i="39"/>
  <c r="AE121" i="39"/>
  <c r="AF121" i="39"/>
  <c r="AG121" i="39"/>
  <c r="AH121" i="39"/>
  <c r="AI121" i="39"/>
  <c r="AJ121" i="39"/>
  <c r="C122" i="39"/>
  <c r="D122" i="39"/>
  <c r="E122" i="39"/>
  <c r="F122" i="39"/>
  <c r="G122" i="39"/>
  <c r="H122" i="39"/>
  <c r="I122" i="39"/>
  <c r="J122" i="39"/>
  <c r="K122" i="39"/>
  <c r="L122" i="39"/>
  <c r="M122" i="39"/>
  <c r="N122" i="39"/>
  <c r="O122" i="39"/>
  <c r="P122" i="39"/>
  <c r="Q122" i="39"/>
  <c r="R122" i="39"/>
  <c r="S122" i="39"/>
  <c r="T122" i="39"/>
  <c r="U122" i="39"/>
  <c r="V122" i="39"/>
  <c r="W122" i="39"/>
  <c r="X122" i="39"/>
  <c r="Y122" i="39"/>
  <c r="Z122" i="39"/>
  <c r="AA122" i="39"/>
  <c r="AB122" i="39"/>
  <c r="AC122" i="39"/>
  <c r="AD122" i="39"/>
  <c r="AE122" i="39"/>
  <c r="AF122" i="39"/>
  <c r="AG122" i="39"/>
  <c r="AH122" i="39"/>
  <c r="AI122" i="39"/>
  <c r="AJ122" i="39"/>
  <c r="C123" i="39"/>
  <c r="D123" i="39"/>
  <c r="E123" i="39"/>
  <c r="F123" i="39"/>
  <c r="G123" i="39"/>
  <c r="H123" i="39"/>
  <c r="I123" i="39"/>
  <c r="J123" i="39"/>
  <c r="K123" i="39"/>
  <c r="L123" i="39"/>
  <c r="M123" i="39"/>
  <c r="N123" i="39"/>
  <c r="O123" i="39"/>
  <c r="P123" i="39"/>
  <c r="Q123" i="39"/>
  <c r="R123" i="39"/>
  <c r="S123" i="39"/>
  <c r="T123" i="39"/>
  <c r="U123" i="39"/>
  <c r="V123" i="39"/>
  <c r="W123" i="39"/>
  <c r="X123" i="39"/>
  <c r="Y123" i="39"/>
  <c r="Z123" i="39"/>
  <c r="AA123" i="39"/>
  <c r="AB123" i="39"/>
  <c r="AC123" i="39"/>
  <c r="AD123" i="39"/>
  <c r="AE123" i="39"/>
  <c r="AF123" i="39"/>
  <c r="AG123" i="39"/>
  <c r="AH123" i="39"/>
  <c r="AI123" i="39"/>
  <c r="AJ123" i="39"/>
  <c r="C124" i="39"/>
  <c r="D124" i="39"/>
  <c r="E124" i="39"/>
  <c r="F124" i="39"/>
  <c r="G124" i="39"/>
  <c r="H124" i="39"/>
  <c r="I124" i="39"/>
  <c r="J124" i="39"/>
  <c r="K124" i="39"/>
  <c r="L124" i="39"/>
  <c r="M124" i="39"/>
  <c r="N124" i="39"/>
  <c r="O124" i="39"/>
  <c r="P124" i="39"/>
  <c r="Q124" i="39"/>
  <c r="R124" i="39"/>
  <c r="S124" i="39"/>
  <c r="T124" i="39"/>
  <c r="U124" i="39"/>
  <c r="V124" i="39"/>
  <c r="W124" i="39"/>
  <c r="X124" i="39"/>
  <c r="Y124" i="39"/>
  <c r="Z124" i="39"/>
  <c r="AA124" i="39"/>
  <c r="AB124" i="39"/>
  <c r="AC124" i="39"/>
  <c r="AD124" i="39"/>
  <c r="AE124" i="39"/>
  <c r="AF124" i="39"/>
  <c r="AG124" i="39"/>
  <c r="AH124" i="39"/>
  <c r="AI124" i="39"/>
  <c r="AJ124" i="39"/>
  <c r="C125" i="39"/>
  <c r="D125" i="39"/>
  <c r="E125" i="39"/>
  <c r="F125" i="39"/>
  <c r="G125" i="39"/>
  <c r="H125" i="39"/>
  <c r="I125" i="39"/>
  <c r="J125" i="39"/>
  <c r="K125" i="39"/>
  <c r="L125" i="39"/>
  <c r="M125" i="39"/>
  <c r="N125" i="39"/>
  <c r="O125" i="39"/>
  <c r="P125" i="39"/>
  <c r="Q125" i="39"/>
  <c r="R125" i="39"/>
  <c r="S125" i="39"/>
  <c r="T125" i="39"/>
  <c r="U125" i="39"/>
  <c r="V125" i="39"/>
  <c r="W125" i="39"/>
  <c r="X125" i="39"/>
  <c r="Y125" i="39"/>
  <c r="Z125" i="39"/>
  <c r="AA125" i="39"/>
  <c r="AB125" i="39"/>
  <c r="AC125" i="39"/>
  <c r="AD125" i="39"/>
  <c r="AE125" i="39"/>
  <c r="AF125" i="39"/>
  <c r="AG125" i="39"/>
  <c r="AH125" i="39"/>
  <c r="AI125" i="39"/>
  <c r="AJ125" i="39"/>
  <c r="C126" i="39"/>
  <c r="D126" i="39"/>
  <c r="E126" i="39"/>
  <c r="F126" i="39"/>
  <c r="G126" i="39"/>
  <c r="H126" i="39"/>
  <c r="I126" i="39"/>
  <c r="J126" i="39"/>
  <c r="K126" i="39"/>
  <c r="L126" i="39"/>
  <c r="M126" i="39"/>
  <c r="N126" i="39"/>
  <c r="O126" i="39"/>
  <c r="P126" i="39"/>
  <c r="Q126" i="39"/>
  <c r="R126" i="39"/>
  <c r="S126" i="39"/>
  <c r="T126" i="39"/>
  <c r="U126" i="39"/>
  <c r="V126" i="39"/>
  <c r="W126" i="39"/>
  <c r="X126" i="39"/>
  <c r="Y126" i="39"/>
  <c r="Z126" i="39"/>
  <c r="AA126" i="39"/>
  <c r="AB126" i="39"/>
  <c r="AC126" i="39"/>
  <c r="AD126" i="39"/>
  <c r="AE126" i="39"/>
  <c r="AF126" i="39"/>
  <c r="AG126" i="39"/>
  <c r="AH126" i="39"/>
  <c r="AI126" i="39"/>
  <c r="AJ126" i="39"/>
  <c r="C127" i="39"/>
  <c r="D127" i="39"/>
  <c r="E127" i="39"/>
  <c r="F127" i="39"/>
  <c r="G127" i="39"/>
  <c r="H127" i="39"/>
  <c r="I127" i="39"/>
  <c r="J127" i="39"/>
  <c r="K127" i="39"/>
  <c r="L127" i="39"/>
  <c r="M127" i="39"/>
  <c r="N127" i="39"/>
  <c r="O127" i="39"/>
  <c r="P127" i="39"/>
  <c r="Q127" i="39"/>
  <c r="R127" i="39"/>
  <c r="S127" i="39"/>
  <c r="T127" i="39"/>
  <c r="U127" i="39"/>
  <c r="V127" i="39"/>
  <c r="W127" i="39"/>
  <c r="X127" i="39"/>
  <c r="Y127" i="39"/>
  <c r="Z127" i="39"/>
  <c r="AA127" i="39"/>
  <c r="AB127" i="39"/>
  <c r="AC127" i="39"/>
  <c r="AD127" i="39"/>
  <c r="AE127" i="39"/>
  <c r="AF127" i="39"/>
  <c r="AG127" i="39"/>
  <c r="AH127" i="39"/>
  <c r="AI127" i="39"/>
  <c r="AJ127" i="39"/>
  <c r="C128" i="39"/>
  <c r="D128" i="39"/>
  <c r="E128" i="39"/>
  <c r="F128" i="39"/>
  <c r="G128" i="39"/>
  <c r="H128" i="39"/>
  <c r="I128" i="39"/>
  <c r="J128" i="39"/>
  <c r="K128" i="39"/>
  <c r="L128" i="39"/>
  <c r="M128" i="39"/>
  <c r="N128" i="39"/>
  <c r="O128" i="39"/>
  <c r="P128" i="39"/>
  <c r="Q128" i="39"/>
  <c r="R128" i="39"/>
  <c r="S128" i="39"/>
  <c r="T128" i="39"/>
  <c r="U128" i="39"/>
  <c r="V128" i="39"/>
  <c r="W128" i="39"/>
  <c r="X128" i="39"/>
  <c r="Y128" i="39"/>
  <c r="Z128" i="39"/>
  <c r="AA128" i="39"/>
  <c r="AB128" i="39"/>
  <c r="AC128" i="39"/>
  <c r="AD128" i="39"/>
  <c r="AE128" i="39"/>
  <c r="AF128" i="39"/>
  <c r="AG128" i="39"/>
  <c r="AH128" i="39"/>
  <c r="AI128" i="39"/>
  <c r="AJ128" i="39"/>
  <c r="C129" i="39"/>
  <c r="D129" i="39"/>
  <c r="E129" i="39"/>
  <c r="F129" i="39"/>
  <c r="G129" i="39"/>
  <c r="H129" i="39"/>
  <c r="I129" i="39"/>
  <c r="J129" i="39"/>
  <c r="K129" i="39"/>
  <c r="L129" i="39"/>
  <c r="M129" i="39"/>
  <c r="N129" i="39"/>
  <c r="O129" i="39"/>
  <c r="P129" i="39"/>
  <c r="Q129" i="39"/>
  <c r="R129" i="39"/>
  <c r="S129" i="39"/>
  <c r="T129" i="39"/>
  <c r="U129" i="39"/>
  <c r="V129" i="39"/>
  <c r="W129" i="39"/>
  <c r="X129" i="39"/>
  <c r="Y129" i="39"/>
  <c r="Z129" i="39"/>
  <c r="AA129" i="39"/>
  <c r="AB129" i="39"/>
  <c r="AC129" i="39"/>
  <c r="AD129" i="39"/>
  <c r="AE129" i="39"/>
  <c r="AF129" i="39"/>
  <c r="AG129" i="39"/>
  <c r="AH129" i="39"/>
  <c r="AI129" i="39"/>
  <c r="AJ129" i="39"/>
  <c r="C130" i="39"/>
  <c r="D130" i="39"/>
  <c r="E130" i="39"/>
  <c r="F130" i="39"/>
  <c r="G130" i="39"/>
  <c r="H130" i="39"/>
  <c r="I130" i="39"/>
  <c r="J130" i="39"/>
  <c r="K130" i="39"/>
  <c r="L130" i="39"/>
  <c r="M130" i="39"/>
  <c r="N130" i="39"/>
  <c r="O130" i="39"/>
  <c r="P130" i="39"/>
  <c r="Q130" i="39"/>
  <c r="R130" i="39"/>
  <c r="S130" i="39"/>
  <c r="T130" i="39"/>
  <c r="U130" i="39"/>
  <c r="V130" i="39"/>
  <c r="W130" i="39"/>
  <c r="X130" i="39"/>
  <c r="Y130" i="39"/>
  <c r="Z130" i="39"/>
  <c r="AA130" i="39"/>
  <c r="AB130" i="39"/>
  <c r="AC130" i="39"/>
  <c r="AD130" i="39"/>
  <c r="AE130" i="39"/>
  <c r="AF130" i="39"/>
  <c r="AG130" i="39"/>
  <c r="AH130" i="39"/>
  <c r="AI130" i="39"/>
  <c r="AJ130" i="39"/>
  <c r="C131" i="39"/>
  <c r="D131" i="39"/>
  <c r="E131" i="39"/>
  <c r="F131" i="39"/>
  <c r="G131" i="39"/>
  <c r="H131" i="39"/>
  <c r="I131" i="39"/>
  <c r="J131" i="39"/>
  <c r="K131" i="39"/>
  <c r="L131" i="39"/>
  <c r="M131" i="39"/>
  <c r="N131" i="39"/>
  <c r="O131" i="39"/>
  <c r="P131" i="39"/>
  <c r="Q131" i="39"/>
  <c r="R131" i="39"/>
  <c r="S131" i="39"/>
  <c r="T131" i="39"/>
  <c r="U131" i="39"/>
  <c r="V131" i="39"/>
  <c r="W131" i="39"/>
  <c r="X131" i="39"/>
  <c r="Y131" i="39"/>
  <c r="Z131" i="39"/>
  <c r="AA131" i="39"/>
  <c r="AB131" i="39"/>
  <c r="AC131" i="39"/>
  <c r="AD131" i="39"/>
  <c r="AE131" i="39"/>
  <c r="AF131" i="39"/>
  <c r="AG131" i="39"/>
  <c r="AH131" i="39"/>
  <c r="AI131" i="39"/>
  <c r="AJ131" i="39"/>
  <c r="C132" i="39"/>
  <c r="D132" i="39"/>
  <c r="E132" i="39"/>
  <c r="F132" i="39"/>
  <c r="G132" i="39"/>
  <c r="H132" i="39"/>
  <c r="I132" i="39"/>
  <c r="J132" i="39"/>
  <c r="K132" i="39"/>
  <c r="L132" i="39"/>
  <c r="M132" i="39"/>
  <c r="N132" i="39"/>
  <c r="O132" i="39"/>
  <c r="P132" i="39"/>
  <c r="Q132" i="39"/>
  <c r="R132" i="39"/>
  <c r="S132" i="39"/>
  <c r="T132" i="39"/>
  <c r="U132" i="39"/>
  <c r="V132" i="39"/>
  <c r="W132" i="39"/>
  <c r="X132" i="39"/>
  <c r="Y132" i="39"/>
  <c r="Z132" i="39"/>
  <c r="AA132" i="39"/>
  <c r="AB132" i="39"/>
  <c r="AC132" i="39"/>
  <c r="AD132" i="39"/>
  <c r="AE132" i="39"/>
  <c r="AF132" i="39"/>
  <c r="AG132" i="39"/>
  <c r="AH132" i="39"/>
  <c r="AI132" i="39"/>
  <c r="AJ132" i="39"/>
  <c r="C133" i="39"/>
  <c r="D133" i="39"/>
  <c r="E133" i="39"/>
  <c r="F133" i="39"/>
  <c r="G133" i="39"/>
  <c r="H133" i="39"/>
  <c r="I133" i="39"/>
  <c r="J133" i="39"/>
  <c r="K133" i="39"/>
  <c r="L133" i="39"/>
  <c r="M133" i="39"/>
  <c r="N133" i="39"/>
  <c r="O133" i="39"/>
  <c r="P133" i="39"/>
  <c r="Q133" i="39"/>
  <c r="R133" i="39"/>
  <c r="S133" i="39"/>
  <c r="T133" i="39"/>
  <c r="U133" i="39"/>
  <c r="V133" i="39"/>
  <c r="W133" i="39"/>
  <c r="X133" i="39"/>
  <c r="Y133" i="39"/>
  <c r="Z133" i="39"/>
  <c r="AA133" i="39"/>
  <c r="AB133" i="39"/>
  <c r="AC133" i="39"/>
  <c r="AD133" i="39"/>
  <c r="AE133" i="39"/>
  <c r="AF133" i="39"/>
  <c r="AG133" i="39"/>
  <c r="AH133" i="39"/>
  <c r="AI133" i="39"/>
  <c r="AJ133" i="39"/>
  <c r="C134" i="39"/>
  <c r="D134" i="39"/>
  <c r="E134" i="39"/>
  <c r="F134" i="39"/>
  <c r="G134" i="39"/>
  <c r="H134" i="39"/>
  <c r="I134" i="39"/>
  <c r="J134" i="39"/>
  <c r="K134" i="39"/>
  <c r="L134" i="39"/>
  <c r="M134" i="39"/>
  <c r="N134" i="39"/>
  <c r="O134" i="39"/>
  <c r="P134" i="39"/>
  <c r="Q134" i="39"/>
  <c r="R134" i="39"/>
  <c r="S134" i="39"/>
  <c r="T134" i="39"/>
  <c r="U134" i="39"/>
  <c r="V134" i="39"/>
  <c r="W134" i="39"/>
  <c r="X134" i="39"/>
  <c r="Y134" i="39"/>
  <c r="Z134" i="39"/>
  <c r="AA134" i="39"/>
  <c r="AB134" i="39"/>
  <c r="AC134" i="39"/>
  <c r="AD134" i="39"/>
  <c r="AE134" i="39"/>
  <c r="AF134" i="39"/>
  <c r="AG134" i="39"/>
  <c r="AH134" i="39"/>
  <c r="AI134" i="39"/>
  <c r="AJ134" i="39"/>
  <c r="C135" i="39"/>
  <c r="D135" i="39"/>
  <c r="E135" i="39"/>
  <c r="F135" i="39"/>
  <c r="G135" i="39"/>
  <c r="H135" i="39"/>
  <c r="I135" i="39"/>
  <c r="J135" i="39"/>
  <c r="K135" i="39"/>
  <c r="L135" i="39"/>
  <c r="M135" i="39"/>
  <c r="N135" i="39"/>
  <c r="O135" i="39"/>
  <c r="P135" i="39"/>
  <c r="Q135" i="39"/>
  <c r="R135" i="39"/>
  <c r="S135" i="39"/>
  <c r="T135" i="39"/>
  <c r="U135" i="39"/>
  <c r="V135" i="39"/>
  <c r="W135" i="39"/>
  <c r="X135" i="39"/>
  <c r="Y135" i="39"/>
  <c r="Z135" i="39"/>
  <c r="AA135" i="39"/>
  <c r="AB135" i="39"/>
  <c r="AC135" i="39"/>
  <c r="AD135" i="39"/>
  <c r="AE135" i="39"/>
  <c r="AF135" i="39"/>
  <c r="AG135" i="39"/>
  <c r="AH135" i="39"/>
  <c r="AI135" i="39"/>
  <c r="AJ135" i="39"/>
  <c r="C136" i="39"/>
  <c r="D136" i="39"/>
  <c r="E136" i="39"/>
  <c r="F136" i="39"/>
  <c r="G136" i="39"/>
  <c r="H136" i="39"/>
  <c r="I136" i="39"/>
  <c r="J136" i="39"/>
  <c r="K136" i="39"/>
  <c r="L136" i="39"/>
  <c r="M136" i="39"/>
  <c r="N136" i="39"/>
  <c r="O136" i="39"/>
  <c r="P136" i="39"/>
  <c r="Q136" i="39"/>
  <c r="R136" i="39"/>
  <c r="S136" i="39"/>
  <c r="T136" i="39"/>
  <c r="U136" i="39"/>
  <c r="V136" i="39"/>
  <c r="W136" i="39"/>
  <c r="X136" i="39"/>
  <c r="Y136" i="39"/>
  <c r="Z136" i="39"/>
  <c r="AA136" i="39"/>
  <c r="AB136" i="39"/>
  <c r="AC136" i="39"/>
  <c r="AD136" i="39"/>
  <c r="AE136" i="39"/>
  <c r="AF136" i="39"/>
  <c r="AG136" i="39"/>
  <c r="AH136" i="39"/>
  <c r="AI136" i="39"/>
  <c r="AJ136" i="39"/>
  <c r="C137" i="39"/>
  <c r="D137" i="39"/>
  <c r="E137" i="39"/>
  <c r="F137" i="39"/>
  <c r="G137" i="39"/>
  <c r="H137" i="39"/>
  <c r="I137" i="39"/>
  <c r="J137" i="39"/>
  <c r="K137" i="39"/>
  <c r="L137" i="39"/>
  <c r="M137" i="39"/>
  <c r="N137" i="39"/>
  <c r="O137" i="39"/>
  <c r="P137" i="39"/>
  <c r="Q137" i="39"/>
  <c r="R137" i="39"/>
  <c r="S137" i="39"/>
  <c r="T137" i="39"/>
  <c r="U137" i="39"/>
  <c r="V137" i="39"/>
  <c r="W137" i="39"/>
  <c r="X137" i="39"/>
  <c r="Y137" i="39"/>
  <c r="Z137" i="39"/>
  <c r="AA137" i="39"/>
  <c r="AB137" i="39"/>
  <c r="AC137" i="39"/>
  <c r="AD137" i="39"/>
  <c r="AE137" i="39"/>
  <c r="AF137" i="39"/>
  <c r="AG137" i="39"/>
  <c r="AH137" i="39"/>
  <c r="AI137" i="39"/>
  <c r="AJ137" i="39"/>
  <c r="C138" i="39"/>
  <c r="D138" i="39"/>
  <c r="E138" i="39"/>
  <c r="F138" i="39"/>
  <c r="G138" i="39"/>
  <c r="H138" i="39"/>
  <c r="I138" i="39"/>
  <c r="J138" i="39"/>
  <c r="K138" i="39"/>
  <c r="L138" i="39"/>
  <c r="M138" i="39"/>
  <c r="N138" i="39"/>
  <c r="O138" i="39"/>
  <c r="P138" i="39"/>
  <c r="Q138" i="39"/>
  <c r="R138" i="39"/>
  <c r="S138" i="39"/>
  <c r="T138" i="39"/>
  <c r="U138" i="39"/>
  <c r="V138" i="39"/>
  <c r="W138" i="39"/>
  <c r="X138" i="39"/>
  <c r="Y138" i="39"/>
  <c r="Z138" i="39"/>
  <c r="AA138" i="39"/>
  <c r="AB138" i="39"/>
  <c r="AC138" i="39"/>
  <c r="AD138" i="39"/>
  <c r="AE138" i="39"/>
  <c r="AF138" i="39"/>
  <c r="AG138" i="39"/>
  <c r="AH138" i="39"/>
  <c r="AI138" i="39"/>
  <c r="AJ138" i="39"/>
  <c r="C139" i="39"/>
  <c r="D139" i="39"/>
  <c r="E139" i="39"/>
  <c r="F139" i="39"/>
  <c r="G139" i="39"/>
  <c r="H139" i="39"/>
  <c r="I139" i="39"/>
  <c r="J139" i="39"/>
  <c r="K139" i="39"/>
  <c r="L139" i="39"/>
  <c r="M139" i="39"/>
  <c r="N139" i="39"/>
  <c r="O139" i="39"/>
  <c r="P139" i="39"/>
  <c r="Q139" i="39"/>
  <c r="R139" i="39"/>
  <c r="S139" i="39"/>
  <c r="T139" i="39"/>
  <c r="U139" i="39"/>
  <c r="V139" i="39"/>
  <c r="W139" i="39"/>
  <c r="X139" i="39"/>
  <c r="Y139" i="39"/>
  <c r="Z139" i="39"/>
  <c r="AA139" i="39"/>
  <c r="AB139" i="39"/>
  <c r="AC139" i="39"/>
  <c r="AD139" i="39"/>
  <c r="AE139" i="39"/>
  <c r="AF139" i="39"/>
  <c r="AG139" i="39"/>
  <c r="AH139" i="39"/>
  <c r="AI139" i="39"/>
  <c r="AJ139" i="39"/>
  <c r="C140" i="39"/>
  <c r="D140" i="39"/>
  <c r="E140" i="39"/>
  <c r="F140" i="39"/>
  <c r="G140" i="39"/>
  <c r="H140" i="39"/>
  <c r="I140" i="39"/>
  <c r="J140" i="39"/>
  <c r="K140" i="39"/>
  <c r="L140" i="39"/>
  <c r="M140" i="39"/>
  <c r="N140" i="39"/>
  <c r="O140" i="39"/>
  <c r="P140" i="39"/>
  <c r="Q140" i="39"/>
  <c r="R140" i="39"/>
  <c r="S140" i="39"/>
  <c r="T140" i="39"/>
  <c r="U140" i="39"/>
  <c r="V140" i="39"/>
  <c r="W140" i="39"/>
  <c r="X140" i="39"/>
  <c r="Y140" i="39"/>
  <c r="Z140" i="39"/>
  <c r="AA140" i="39"/>
  <c r="AB140" i="39"/>
  <c r="AC140" i="39"/>
  <c r="AD140" i="39"/>
  <c r="AE140" i="39"/>
  <c r="AF140" i="39"/>
  <c r="AG140" i="39"/>
  <c r="AH140" i="39"/>
  <c r="AI140" i="39"/>
  <c r="AJ140" i="39"/>
  <c r="C141" i="39"/>
  <c r="D141" i="39"/>
  <c r="E141" i="39"/>
  <c r="F141" i="39"/>
  <c r="G141" i="39"/>
  <c r="H141" i="39"/>
  <c r="I141" i="39"/>
  <c r="J141" i="39"/>
  <c r="K141" i="39"/>
  <c r="L141" i="39"/>
  <c r="M141" i="39"/>
  <c r="N141" i="39"/>
  <c r="O141" i="39"/>
  <c r="P141" i="39"/>
  <c r="Q141" i="39"/>
  <c r="R141" i="39"/>
  <c r="S141" i="39"/>
  <c r="T141" i="39"/>
  <c r="U141" i="39"/>
  <c r="V141" i="39"/>
  <c r="W141" i="39"/>
  <c r="X141" i="39"/>
  <c r="Y141" i="39"/>
  <c r="Z141" i="39"/>
  <c r="AA141" i="39"/>
  <c r="AB141" i="39"/>
  <c r="AC141" i="39"/>
  <c r="AD141" i="39"/>
  <c r="AE141" i="39"/>
  <c r="AF141" i="39"/>
  <c r="AG141" i="39"/>
  <c r="AH141" i="39"/>
  <c r="AI141" i="39"/>
  <c r="AJ141" i="39"/>
  <c r="C142" i="39"/>
  <c r="D142" i="39"/>
  <c r="E142" i="39"/>
  <c r="F142" i="39"/>
  <c r="G142" i="39"/>
  <c r="H142" i="39"/>
  <c r="I142" i="39"/>
  <c r="J142" i="39"/>
  <c r="K142" i="39"/>
  <c r="L142" i="39"/>
  <c r="M142" i="39"/>
  <c r="N142" i="39"/>
  <c r="O142" i="39"/>
  <c r="P142" i="39"/>
  <c r="Q142" i="39"/>
  <c r="R142" i="39"/>
  <c r="S142" i="39"/>
  <c r="T142" i="39"/>
  <c r="U142" i="39"/>
  <c r="V142" i="39"/>
  <c r="W142" i="39"/>
  <c r="X142" i="39"/>
  <c r="Y142" i="39"/>
  <c r="Z142" i="39"/>
  <c r="AA142" i="39"/>
  <c r="AB142" i="39"/>
  <c r="AC142" i="39"/>
  <c r="AD142" i="39"/>
  <c r="AE142" i="39"/>
  <c r="AF142" i="39"/>
  <c r="AG142" i="39"/>
  <c r="AH142" i="39"/>
  <c r="AI142" i="39"/>
  <c r="AJ142" i="39"/>
  <c r="C143" i="39"/>
  <c r="D143" i="39"/>
  <c r="E143" i="39"/>
  <c r="F143" i="39"/>
  <c r="G143" i="39"/>
  <c r="H143" i="39"/>
  <c r="I143" i="39"/>
  <c r="J143" i="39"/>
  <c r="K143" i="39"/>
  <c r="L143" i="39"/>
  <c r="M143" i="39"/>
  <c r="N143" i="39"/>
  <c r="O143" i="39"/>
  <c r="P143" i="39"/>
  <c r="Q143" i="39"/>
  <c r="R143" i="39"/>
  <c r="S143" i="39"/>
  <c r="T143" i="39"/>
  <c r="U143" i="39"/>
  <c r="V143" i="39"/>
  <c r="W143" i="39"/>
  <c r="X143" i="39"/>
  <c r="Y143" i="39"/>
  <c r="Z143" i="39"/>
  <c r="AA143" i="39"/>
  <c r="AB143" i="39"/>
  <c r="AC143" i="39"/>
  <c r="AD143" i="39"/>
  <c r="AE143" i="39"/>
  <c r="AF143" i="39"/>
  <c r="AG143" i="39"/>
  <c r="AH143" i="39"/>
  <c r="AI143" i="39"/>
  <c r="AJ143" i="39"/>
  <c r="C144" i="39"/>
  <c r="D144" i="39"/>
  <c r="E144" i="39"/>
  <c r="F144" i="39"/>
  <c r="G144" i="39"/>
  <c r="H144" i="39"/>
  <c r="I144" i="39"/>
  <c r="J144" i="39"/>
  <c r="K144" i="39"/>
  <c r="L144" i="39"/>
  <c r="M144" i="39"/>
  <c r="N144" i="39"/>
  <c r="O144" i="39"/>
  <c r="P144" i="39"/>
  <c r="Q144" i="39"/>
  <c r="R144" i="39"/>
  <c r="S144" i="39"/>
  <c r="T144" i="39"/>
  <c r="U144" i="39"/>
  <c r="V144" i="39"/>
  <c r="W144" i="39"/>
  <c r="X144" i="39"/>
  <c r="Y144" i="39"/>
  <c r="Z144" i="39"/>
  <c r="AA144" i="39"/>
  <c r="AB144" i="39"/>
  <c r="AC144" i="39"/>
  <c r="AD144" i="39"/>
  <c r="AE144" i="39"/>
  <c r="AF144" i="39"/>
  <c r="AG144" i="39"/>
  <c r="AH144" i="39"/>
  <c r="AI144" i="39"/>
  <c r="AJ144" i="39"/>
  <c r="C145" i="39"/>
  <c r="D145" i="39"/>
  <c r="E145" i="39"/>
  <c r="F145" i="39"/>
  <c r="G145" i="39"/>
  <c r="H145" i="39"/>
  <c r="I145" i="39"/>
  <c r="J145" i="39"/>
  <c r="K145" i="39"/>
  <c r="L145" i="39"/>
  <c r="M145" i="39"/>
  <c r="N145" i="39"/>
  <c r="O145" i="39"/>
  <c r="P145" i="39"/>
  <c r="Q145" i="39"/>
  <c r="R145" i="39"/>
  <c r="S145" i="39"/>
  <c r="T145" i="39"/>
  <c r="U145" i="39"/>
  <c r="V145" i="39"/>
  <c r="W145" i="39"/>
  <c r="X145" i="39"/>
  <c r="Y145" i="39"/>
  <c r="Z145" i="39"/>
  <c r="AA145" i="39"/>
  <c r="AB145" i="39"/>
  <c r="AC145" i="39"/>
  <c r="AD145" i="39"/>
  <c r="AE145" i="39"/>
  <c r="AF145" i="39"/>
  <c r="AG145" i="39"/>
  <c r="AH145" i="39"/>
  <c r="AI145" i="39"/>
  <c r="AJ145" i="39"/>
  <c r="C146" i="39"/>
  <c r="D146" i="39"/>
  <c r="E146" i="39"/>
  <c r="F146" i="39"/>
  <c r="G146" i="39"/>
  <c r="H146" i="39"/>
  <c r="I146" i="39"/>
  <c r="J146" i="39"/>
  <c r="K146" i="39"/>
  <c r="L146" i="39"/>
  <c r="M146" i="39"/>
  <c r="N146" i="39"/>
  <c r="O146" i="39"/>
  <c r="P146" i="39"/>
  <c r="Q146" i="39"/>
  <c r="R146" i="39"/>
  <c r="S146" i="39"/>
  <c r="T146" i="39"/>
  <c r="U146" i="39"/>
  <c r="V146" i="39"/>
  <c r="W146" i="39"/>
  <c r="X146" i="39"/>
  <c r="Y146" i="39"/>
  <c r="Z146" i="39"/>
  <c r="AA146" i="39"/>
  <c r="AB146" i="39"/>
  <c r="AC146" i="39"/>
  <c r="AD146" i="39"/>
  <c r="AE146" i="39"/>
  <c r="AF146" i="39"/>
  <c r="AG146" i="39"/>
  <c r="AH146" i="39"/>
  <c r="AI146" i="39"/>
  <c r="AJ146" i="39"/>
  <c r="C147" i="39"/>
  <c r="D147" i="39"/>
  <c r="E147" i="39"/>
  <c r="F147" i="39"/>
  <c r="G147" i="39"/>
  <c r="H147" i="39"/>
  <c r="I147" i="39"/>
  <c r="J147" i="39"/>
  <c r="K147" i="39"/>
  <c r="L147" i="39"/>
  <c r="M147" i="39"/>
  <c r="N147" i="39"/>
  <c r="O147" i="39"/>
  <c r="P147" i="39"/>
  <c r="Q147" i="39"/>
  <c r="R147" i="39"/>
  <c r="S147" i="39"/>
  <c r="T147" i="39"/>
  <c r="U147" i="39"/>
  <c r="V147" i="39"/>
  <c r="W147" i="39"/>
  <c r="X147" i="39"/>
  <c r="Y147" i="39"/>
  <c r="Z147" i="39"/>
  <c r="AA147" i="39"/>
  <c r="AB147" i="39"/>
  <c r="AC147" i="39"/>
  <c r="AD147" i="39"/>
  <c r="AE147" i="39"/>
  <c r="AF147" i="39"/>
  <c r="AG147" i="39"/>
  <c r="AH147" i="39"/>
  <c r="AI147" i="39"/>
  <c r="AJ147" i="39"/>
  <c r="C148" i="39"/>
  <c r="D148" i="39"/>
  <c r="E148" i="39"/>
  <c r="F148" i="39"/>
  <c r="G148" i="39"/>
  <c r="H148" i="39"/>
  <c r="I148" i="39"/>
  <c r="J148" i="39"/>
  <c r="K148" i="39"/>
  <c r="L148" i="39"/>
  <c r="M148" i="39"/>
  <c r="N148" i="39"/>
  <c r="O148" i="39"/>
  <c r="P148" i="39"/>
  <c r="Q148" i="39"/>
  <c r="R148" i="39"/>
  <c r="S148" i="39"/>
  <c r="T148" i="39"/>
  <c r="U148" i="39"/>
  <c r="V148" i="39"/>
  <c r="W148" i="39"/>
  <c r="X148" i="39"/>
  <c r="Y148" i="39"/>
  <c r="Z148" i="39"/>
  <c r="AA148" i="39"/>
  <c r="AB148" i="39"/>
  <c r="AC148" i="39"/>
  <c r="AD148" i="39"/>
  <c r="AE148" i="39"/>
  <c r="AF148" i="39"/>
  <c r="AG148" i="39"/>
  <c r="AH148" i="39"/>
  <c r="AI148" i="39"/>
  <c r="AJ148" i="39"/>
  <c r="C149" i="39"/>
  <c r="D149" i="39"/>
  <c r="E149" i="39"/>
  <c r="F149" i="39"/>
  <c r="G149" i="39"/>
  <c r="H149" i="39"/>
  <c r="I149" i="39"/>
  <c r="J149" i="39"/>
  <c r="K149" i="39"/>
  <c r="L149" i="39"/>
  <c r="M149" i="39"/>
  <c r="N149" i="39"/>
  <c r="O149" i="39"/>
  <c r="P149" i="39"/>
  <c r="Q149" i="39"/>
  <c r="R149" i="39"/>
  <c r="S149" i="39"/>
  <c r="T149" i="39"/>
  <c r="U149" i="39"/>
  <c r="V149" i="39"/>
  <c r="W149" i="39"/>
  <c r="X149" i="39"/>
  <c r="Y149" i="39"/>
  <c r="Z149" i="39"/>
  <c r="AA149" i="39"/>
  <c r="AB149" i="39"/>
  <c r="AC149" i="39"/>
  <c r="AD149" i="39"/>
  <c r="AE149" i="39"/>
  <c r="AF149" i="39"/>
  <c r="AG149" i="39"/>
  <c r="AH149" i="39"/>
  <c r="AI149" i="39"/>
  <c r="AJ149" i="39"/>
  <c r="C150" i="39"/>
  <c r="D150" i="39"/>
  <c r="E150" i="39"/>
  <c r="F150" i="39"/>
  <c r="G150" i="39"/>
  <c r="H150" i="39"/>
  <c r="I150" i="39"/>
  <c r="J150" i="39"/>
  <c r="K150" i="39"/>
  <c r="L150" i="39"/>
  <c r="M150" i="39"/>
  <c r="N150" i="39"/>
  <c r="O150" i="39"/>
  <c r="P150" i="39"/>
  <c r="Q150" i="39"/>
  <c r="R150" i="39"/>
  <c r="S150" i="39"/>
  <c r="T150" i="39"/>
  <c r="U150" i="39"/>
  <c r="V150" i="39"/>
  <c r="W150" i="39"/>
  <c r="X150" i="39"/>
  <c r="Y150" i="39"/>
  <c r="Z150" i="39"/>
  <c r="AA150" i="39"/>
  <c r="AB150" i="39"/>
  <c r="AC150" i="39"/>
  <c r="AD150" i="39"/>
  <c r="AE150" i="39"/>
  <c r="AF150" i="39"/>
  <c r="AG150" i="39"/>
  <c r="AH150" i="39"/>
  <c r="AI150" i="39"/>
  <c r="AJ150" i="39"/>
  <c r="C151" i="39"/>
  <c r="D151" i="39"/>
  <c r="E151" i="39"/>
  <c r="F151" i="39"/>
  <c r="G151" i="39"/>
  <c r="H151" i="39"/>
  <c r="I151" i="39"/>
  <c r="J151" i="39"/>
  <c r="K151" i="39"/>
  <c r="L151" i="39"/>
  <c r="M151" i="39"/>
  <c r="N151" i="39"/>
  <c r="O151" i="39"/>
  <c r="P151" i="39"/>
  <c r="Q151" i="39"/>
  <c r="R151" i="39"/>
  <c r="S151" i="39"/>
  <c r="T151" i="39"/>
  <c r="U151" i="39"/>
  <c r="V151" i="39"/>
  <c r="W151" i="39"/>
  <c r="X151" i="39"/>
  <c r="Y151" i="39"/>
  <c r="Z151" i="39"/>
  <c r="AA151" i="39"/>
  <c r="AB151" i="39"/>
  <c r="AC151" i="39"/>
  <c r="AD151" i="39"/>
  <c r="AE151" i="39"/>
  <c r="AF151" i="39"/>
  <c r="AG151" i="39"/>
  <c r="AH151" i="39"/>
  <c r="AI151" i="39"/>
  <c r="AJ151" i="39"/>
  <c r="C152" i="39"/>
  <c r="D152" i="39"/>
  <c r="E152" i="39"/>
  <c r="F152" i="39"/>
  <c r="G152" i="39"/>
  <c r="H152" i="39"/>
  <c r="I152" i="39"/>
  <c r="J152" i="39"/>
  <c r="K152" i="39"/>
  <c r="L152" i="39"/>
  <c r="M152" i="39"/>
  <c r="N152" i="39"/>
  <c r="O152" i="39"/>
  <c r="P152" i="39"/>
  <c r="Q152" i="39"/>
  <c r="R152" i="39"/>
  <c r="S152" i="39"/>
  <c r="T152" i="39"/>
  <c r="U152" i="39"/>
  <c r="V152" i="39"/>
  <c r="W152" i="39"/>
  <c r="X152" i="39"/>
  <c r="Y152" i="39"/>
  <c r="Z152" i="39"/>
  <c r="AA152" i="39"/>
  <c r="AB152" i="39"/>
  <c r="AC152" i="39"/>
  <c r="AD152" i="39"/>
  <c r="AE152" i="39"/>
  <c r="AF152" i="39"/>
  <c r="AG152" i="39"/>
  <c r="AH152" i="39"/>
  <c r="AI152" i="39"/>
  <c r="AJ152" i="39"/>
  <c r="C153" i="39"/>
  <c r="D153" i="39"/>
  <c r="E153" i="39"/>
  <c r="F153" i="39"/>
  <c r="G153" i="39"/>
  <c r="H153" i="39"/>
  <c r="I153" i="39"/>
  <c r="J153" i="39"/>
  <c r="K153" i="39"/>
  <c r="L153" i="39"/>
  <c r="M153" i="39"/>
  <c r="N153" i="39"/>
  <c r="O153" i="39"/>
  <c r="P153" i="39"/>
  <c r="Q153" i="39"/>
  <c r="R153" i="39"/>
  <c r="S153" i="39"/>
  <c r="T153" i="39"/>
  <c r="U153" i="39"/>
  <c r="V153" i="39"/>
  <c r="W153" i="39"/>
  <c r="X153" i="39"/>
  <c r="Y153" i="39"/>
  <c r="Z153" i="39"/>
  <c r="AA153" i="39"/>
  <c r="AB153" i="39"/>
  <c r="AC153" i="39"/>
  <c r="AD153" i="39"/>
  <c r="AE153" i="39"/>
  <c r="AF153" i="39"/>
  <c r="AG153" i="39"/>
  <c r="AH153" i="39"/>
  <c r="AI153" i="39"/>
  <c r="AJ153" i="39"/>
  <c r="C154" i="39"/>
  <c r="D154" i="39"/>
  <c r="E154" i="39"/>
  <c r="F154" i="39"/>
  <c r="G154" i="39"/>
  <c r="H154" i="39"/>
  <c r="I154" i="39"/>
  <c r="J154" i="39"/>
  <c r="K154" i="39"/>
  <c r="L154" i="39"/>
  <c r="M154" i="39"/>
  <c r="N154" i="39"/>
  <c r="O154" i="39"/>
  <c r="P154" i="39"/>
  <c r="Q154" i="39"/>
  <c r="R154" i="39"/>
  <c r="S154" i="39"/>
  <c r="T154" i="39"/>
  <c r="U154" i="39"/>
  <c r="V154" i="39"/>
  <c r="W154" i="39"/>
  <c r="X154" i="39"/>
  <c r="Y154" i="39"/>
  <c r="Z154" i="39"/>
  <c r="AA154" i="39"/>
  <c r="AB154" i="39"/>
  <c r="AC154" i="39"/>
  <c r="AD154" i="39"/>
  <c r="AE154" i="39"/>
  <c r="AF154" i="39"/>
  <c r="AG154" i="39"/>
  <c r="AH154" i="39"/>
  <c r="AI154" i="39"/>
  <c r="AJ154" i="39"/>
  <c r="C155" i="39"/>
  <c r="D155" i="39"/>
  <c r="E155" i="39"/>
  <c r="F155" i="39"/>
  <c r="G155" i="39"/>
  <c r="H155" i="39"/>
  <c r="I155" i="39"/>
  <c r="J155" i="39"/>
  <c r="K155" i="39"/>
  <c r="L155" i="39"/>
  <c r="M155" i="39"/>
  <c r="N155" i="39"/>
  <c r="O155" i="39"/>
  <c r="P155" i="39"/>
  <c r="Q155" i="39"/>
  <c r="R155" i="39"/>
  <c r="S155" i="39"/>
  <c r="T155" i="39"/>
  <c r="U155" i="39"/>
  <c r="V155" i="39"/>
  <c r="W155" i="39"/>
  <c r="X155" i="39"/>
  <c r="Y155" i="39"/>
  <c r="Z155" i="39"/>
  <c r="AA155" i="39"/>
  <c r="AB155" i="39"/>
  <c r="AC155" i="39"/>
  <c r="AD155" i="39"/>
  <c r="AE155" i="39"/>
  <c r="AF155" i="39"/>
  <c r="AG155" i="39"/>
  <c r="AH155" i="39"/>
  <c r="AI155" i="39"/>
  <c r="AJ155" i="39"/>
  <c r="C156" i="39"/>
  <c r="D156" i="39"/>
  <c r="E156" i="39"/>
  <c r="F156" i="39"/>
  <c r="G156" i="39"/>
  <c r="H156" i="39"/>
  <c r="I156" i="39"/>
  <c r="J156" i="39"/>
  <c r="K156" i="39"/>
  <c r="L156" i="39"/>
  <c r="M156" i="39"/>
  <c r="N156" i="39"/>
  <c r="O156" i="39"/>
  <c r="P156" i="39"/>
  <c r="Q156" i="39"/>
  <c r="R156" i="39"/>
  <c r="S156" i="39"/>
  <c r="T156" i="39"/>
  <c r="U156" i="39"/>
  <c r="V156" i="39"/>
  <c r="W156" i="39"/>
  <c r="X156" i="39"/>
  <c r="Y156" i="39"/>
  <c r="Z156" i="39"/>
  <c r="AA156" i="39"/>
  <c r="AB156" i="39"/>
  <c r="AC156" i="39"/>
  <c r="AD156" i="39"/>
  <c r="AE156" i="39"/>
  <c r="AF156" i="39"/>
  <c r="AG156" i="39"/>
  <c r="AH156" i="39"/>
  <c r="AI156" i="39"/>
  <c r="AJ156" i="39"/>
  <c r="C157" i="39"/>
  <c r="D157" i="39"/>
  <c r="E157" i="39"/>
  <c r="F157" i="39"/>
  <c r="G157" i="39"/>
  <c r="H157" i="39"/>
  <c r="I157" i="39"/>
  <c r="J157" i="39"/>
  <c r="K157" i="39"/>
  <c r="L157" i="39"/>
  <c r="M157" i="39"/>
  <c r="N157" i="39"/>
  <c r="O157" i="39"/>
  <c r="P157" i="39"/>
  <c r="Q157" i="39"/>
  <c r="R157" i="39"/>
  <c r="S157" i="39"/>
  <c r="T157" i="39"/>
  <c r="U157" i="39"/>
  <c r="V157" i="39"/>
  <c r="W157" i="39"/>
  <c r="X157" i="39"/>
  <c r="Y157" i="39"/>
  <c r="Z157" i="39"/>
  <c r="AA157" i="39"/>
  <c r="AB157" i="39"/>
  <c r="AC157" i="39"/>
  <c r="AD157" i="39"/>
  <c r="AE157" i="39"/>
  <c r="AF157" i="39"/>
  <c r="AG157" i="39"/>
  <c r="AH157" i="39"/>
  <c r="AI157" i="39"/>
  <c r="AJ157" i="39"/>
  <c r="C158" i="39"/>
  <c r="D158" i="39"/>
  <c r="E158" i="39"/>
  <c r="F158" i="39"/>
  <c r="G158" i="39"/>
  <c r="H158" i="39"/>
  <c r="I158" i="39"/>
  <c r="J158" i="39"/>
  <c r="K158" i="39"/>
  <c r="L158" i="39"/>
  <c r="M158" i="39"/>
  <c r="N158" i="39"/>
  <c r="O158" i="39"/>
  <c r="P158" i="39"/>
  <c r="Q158" i="39"/>
  <c r="R158" i="39"/>
  <c r="S158" i="39"/>
  <c r="T158" i="39"/>
  <c r="U158" i="39"/>
  <c r="V158" i="39"/>
  <c r="W158" i="39"/>
  <c r="X158" i="39"/>
  <c r="Y158" i="39"/>
  <c r="Z158" i="39"/>
  <c r="AA158" i="39"/>
  <c r="AB158" i="39"/>
  <c r="AC158" i="39"/>
  <c r="AD158" i="39"/>
  <c r="AE158" i="39"/>
  <c r="AF158" i="39"/>
  <c r="AG158" i="39"/>
  <c r="AH158" i="39"/>
  <c r="AI158" i="39"/>
  <c r="AJ158" i="39"/>
  <c r="C159" i="39"/>
  <c r="D159" i="39"/>
  <c r="E159" i="39"/>
  <c r="F159" i="39"/>
  <c r="G159" i="39"/>
  <c r="H159" i="39"/>
  <c r="I159" i="39"/>
  <c r="J159" i="39"/>
  <c r="K159" i="39"/>
  <c r="L159" i="39"/>
  <c r="M159" i="39"/>
  <c r="N159" i="39"/>
  <c r="O159" i="39"/>
  <c r="P159" i="39"/>
  <c r="Q159" i="39"/>
  <c r="R159" i="39"/>
  <c r="S159" i="39"/>
  <c r="T159" i="39"/>
  <c r="U159" i="39"/>
  <c r="V159" i="39"/>
  <c r="W159" i="39"/>
  <c r="X159" i="39"/>
  <c r="Y159" i="39"/>
  <c r="Z159" i="39"/>
  <c r="AA159" i="39"/>
  <c r="AB159" i="39"/>
  <c r="AC159" i="39"/>
  <c r="AD159" i="39"/>
  <c r="AE159" i="39"/>
  <c r="AF159" i="39"/>
  <c r="AG159" i="39"/>
  <c r="AH159" i="39"/>
  <c r="AI159" i="39"/>
  <c r="AJ159" i="39"/>
  <c r="C160" i="39"/>
  <c r="D160" i="39"/>
  <c r="E160" i="39"/>
  <c r="F160" i="39"/>
  <c r="G160" i="39"/>
  <c r="H160" i="39"/>
  <c r="I160" i="39"/>
  <c r="J160" i="39"/>
  <c r="K160" i="39"/>
  <c r="L160" i="39"/>
  <c r="M160" i="39"/>
  <c r="N160" i="39"/>
  <c r="O160" i="39"/>
  <c r="P160" i="39"/>
  <c r="Q160" i="39"/>
  <c r="R160" i="39"/>
  <c r="S160" i="39"/>
  <c r="T160" i="39"/>
  <c r="U160" i="39"/>
  <c r="V160" i="39"/>
  <c r="W160" i="39"/>
  <c r="X160" i="39"/>
  <c r="Y160" i="39"/>
  <c r="Z160" i="39"/>
  <c r="AA160" i="39"/>
  <c r="AB160" i="39"/>
  <c r="AC160" i="39"/>
  <c r="AD160" i="39"/>
  <c r="AE160" i="39"/>
  <c r="AF160" i="39"/>
  <c r="AG160" i="39"/>
  <c r="AH160" i="39"/>
  <c r="AI160" i="39"/>
  <c r="AJ160" i="39"/>
  <c r="C161" i="39"/>
  <c r="D161" i="39"/>
  <c r="E161" i="39"/>
  <c r="F161" i="39"/>
  <c r="G161" i="39"/>
  <c r="H161" i="39"/>
  <c r="I161" i="39"/>
  <c r="J161" i="39"/>
  <c r="K161" i="39"/>
  <c r="L161" i="39"/>
  <c r="M161" i="39"/>
  <c r="N161" i="39"/>
  <c r="O161" i="39"/>
  <c r="P161" i="39"/>
  <c r="Q161" i="39"/>
  <c r="R161" i="39"/>
  <c r="S161" i="39"/>
  <c r="T161" i="39"/>
  <c r="U161" i="39"/>
  <c r="V161" i="39"/>
  <c r="W161" i="39"/>
  <c r="X161" i="39"/>
  <c r="Y161" i="39"/>
  <c r="Z161" i="39"/>
  <c r="AA161" i="39"/>
  <c r="AB161" i="39"/>
  <c r="AC161" i="39"/>
  <c r="AD161" i="39"/>
  <c r="AE161" i="39"/>
  <c r="AF161" i="39"/>
  <c r="AG161" i="39"/>
  <c r="AH161" i="39"/>
  <c r="AI161" i="39"/>
  <c r="AJ161" i="39"/>
  <c r="C162" i="39"/>
  <c r="D162" i="39"/>
  <c r="E162" i="39"/>
  <c r="F162" i="39"/>
  <c r="G162" i="39"/>
  <c r="H162" i="39"/>
  <c r="I162" i="39"/>
  <c r="J162" i="39"/>
  <c r="K162" i="39"/>
  <c r="L162" i="39"/>
  <c r="M162" i="39"/>
  <c r="N162" i="39"/>
  <c r="O162" i="39"/>
  <c r="P162" i="39"/>
  <c r="Q162" i="39"/>
  <c r="R162" i="39"/>
  <c r="S162" i="39"/>
  <c r="T162" i="39"/>
  <c r="U162" i="39"/>
  <c r="V162" i="39"/>
  <c r="W162" i="39"/>
  <c r="X162" i="39"/>
  <c r="Y162" i="39"/>
  <c r="Z162" i="39"/>
  <c r="AA162" i="39"/>
  <c r="AB162" i="39"/>
  <c r="AC162" i="39"/>
  <c r="AD162" i="39"/>
  <c r="AE162" i="39"/>
  <c r="AF162" i="39"/>
  <c r="AG162" i="39"/>
  <c r="AH162" i="39"/>
  <c r="AI162" i="39"/>
  <c r="AJ162" i="39"/>
  <c r="C163" i="39"/>
  <c r="D163" i="39"/>
  <c r="E163" i="39"/>
  <c r="F163" i="39"/>
  <c r="G163" i="39"/>
  <c r="H163" i="39"/>
  <c r="I163" i="39"/>
  <c r="J163" i="39"/>
  <c r="K163" i="39"/>
  <c r="L163" i="39"/>
  <c r="M163" i="39"/>
  <c r="N163" i="39"/>
  <c r="O163" i="39"/>
  <c r="P163" i="39"/>
  <c r="Q163" i="39"/>
  <c r="R163" i="39"/>
  <c r="S163" i="39"/>
  <c r="T163" i="39"/>
  <c r="U163" i="39"/>
  <c r="V163" i="39"/>
  <c r="W163" i="39"/>
  <c r="X163" i="39"/>
  <c r="Y163" i="39"/>
  <c r="Z163" i="39"/>
  <c r="AA163" i="39"/>
  <c r="AB163" i="39"/>
  <c r="AC163" i="39"/>
  <c r="AD163" i="39"/>
  <c r="AE163" i="39"/>
  <c r="AF163" i="39"/>
  <c r="AG163" i="39"/>
  <c r="AH163" i="39"/>
  <c r="AI163" i="39"/>
  <c r="AJ163" i="39"/>
  <c r="C164" i="39"/>
  <c r="D164" i="39"/>
  <c r="E164" i="39"/>
  <c r="F164" i="39"/>
  <c r="G164" i="39"/>
  <c r="H164" i="39"/>
  <c r="I164" i="39"/>
  <c r="J164" i="39"/>
  <c r="K164" i="39"/>
  <c r="L164" i="39"/>
  <c r="M164" i="39"/>
  <c r="N164" i="39"/>
  <c r="O164" i="39"/>
  <c r="P164" i="39"/>
  <c r="Q164" i="39"/>
  <c r="R164" i="39"/>
  <c r="S164" i="39"/>
  <c r="T164" i="39"/>
  <c r="U164" i="39"/>
  <c r="V164" i="39"/>
  <c r="W164" i="39"/>
  <c r="X164" i="39"/>
  <c r="Y164" i="39"/>
  <c r="Z164" i="39"/>
  <c r="AA164" i="39"/>
  <c r="AB164" i="39"/>
  <c r="AC164" i="39"/>
  <c r="AD164" i="39"/>
  <c r="AE164" i="39"/>
  <c r="AF164" i="39"/>
  <c r="AG164" i="39"/>
  <c r="AH164" i="39"/>
  <c r="AI164" i="39"/>
  <c r="AJ164" i="39"/>
  <c r="C165" i="39"/>
  <c r="D165" i="39"/>
  <c r="E165" i="39"/>
  <c r="F165" i="39"/>
  <c r="G165" i="39"/>
  <c r="H165" i="39"/>
  <c r="I165" i="39"/>
  <c r="J165" i="39"/>
  <c r="K165" i="39"/>
  <c r="L165" i="39"/>
  <c r="M165" i="39"/>
  <c r="N165" i="39"/>
  <c r="O165" i="39"/>
  <c r="P165" i="39"/>
  <c r="Q165" i="39"/>
  <c r="R165" i="39"/>
  <c r="S165" i="39"/>
  <c r="T165" i="39"/>
  <c r="U165" i="39"/>
  <c r="V165" i="39"/>
  <c r="W165" i="39"/>
  <c r="X165" i="39"/>
  <c r="Y165" i="39"/>
  <c r="Z165" i="39"/>
  <c r="AA165" i="39"/>
  <c r="AB165" i="39"/>
  <c r="AC165" i="39"/>
  <c r="AD165" i="39"/>
  <c r="AE165" i="39"/>
  <c r="AF165" i="39"/>
  <c r="AG165" i="39"/>
  <c r="AH165" i="39"/>
  <c r="AI165" i="39"/>
  <c r="AJ165" i="39"/>
  <c r="C166" i="39"/>
  <c r="D166" i="39"/>
  <c r="E166" i="39"/>
  <c r="F166" i="39"/>
  <c r="G166" i="39"/>
  <c r="H166" i="39"/>
  <c r="I166" i="39"/>
  <c r="J166" i="39"/>
  <c r="K166" i="39"/>
  <c r="L166" i="39"/>
  <c r="M166" i="39"/>
  <c r="N166" i="39"/>
  <c r="O166" i="39"/>
  <c r="P166" i="39"/>
  <c r="Q166" i="39"/>
  <c r="R166" i="39"/>
  <c r="S166" i="39"/>
  <c r="T166" i="39"/>
  <c r="U166" i="39"/>
  <c r="V166" i="39"/>
  <c r="W166" i="39"/>
  <c r="X166" i="39"/>
  <c r="Y166" i="39"/>
  <c r="Z166" i="39"/>
  <c r="AA166" i="39"/>
  <c r="AB166" i="39"/>
  <c r="AC166" i="39"/>
  <c r="AD166" i="39"/>
  <c r="AE166" i="39"/>
  <c r="AF166" i="39"/>
  <c r="AG166" i="39"/>
  <c r="AH166" i="39"/>
  <c r="AI166" i="39"/>
  <c r="AJ166" i="39"/>
  <c r="C167" i="39"/>
  <c r="D167" i="39"/>
  <c r="E167" i="39"/>
  <c r="F167" i="39"/>
  <c r="G167" i="39"/>
  <c r="H167" i="39"/>
  <c r="I167" i="39"/>
  <c r="J167" i="39"/>
  <c r="K167" i="39"/>
  <c r="L167" i="39"/>
  <c r="M167" i="39"/>
  <c r="N167" i="39"/>
  <c r="O167" i="39"/>
  <c r="P167" i="39"/>
  <c r="Q167" i="39"/>
  <c r="R167" i="39"/>
  <c r="S167" i="39"/>
  <c r="T167" i="39"/>
  <c r="U167" i="39"/>
  <c r="V167" i="39"/>
  <c r="W167" i="39"/>
  <c r="X167" i="39"/>
  <c r="Y167" i="39"/>
  <c r="Z167" i="39"/>
  <c r="AA167" i="39"/>
  <c r="AB167" i="39"/>
  <c r="AC167" i="39"/>
  <c r="AD167" i="39"/>
  <c r="AE167" i="39"/>
  <c r="AF167" i="39"/>
  <c r="AG167" i="39"/>
  <c r="AH167" i="39"/>
  <c r="AI167" i="39"/>
  <c r="AJ167" i="39"/>
  <c r="C168" i="39"/>
  <c r="D168" i="39"/>
  <c r="E168" i="39"/>
  <c r="F168" i="39"/>
  <c r="G168" i="39"/>
  <c r="H168" i="39"/>
  <c r="I168" i="39"/>
  <c r="J168" i="39"/>
  <c r="K168" i="39"/>
  <c r="L168" i="39"/>
  <c r="M168" i="39"/>
  <c r="N168" i="39"/>
  <c r="O168" i="39"/>
  <c r="P168" i="39"/>
  <c r="Q168" i="39"/>
  <c r="R168" i="39"/>
  <c r="S168" i="39"/>
  <c r="T168" i="39"/>
  <c r="U168" i="39"/>
  <c r="V168" i="39"/>
  <c r="W168" i="39"/>
  <c r="X168" i="39"/>
  <c r="Y168" i="39"/>
  <c r="Z168" i="39"/>
  <c r="AA168" i="39"/>
  <c r="AB168" i="39"/>
  <c r="AC168" i="39"/>
  <c r="AD168" i="39"/>
  <c r="AE168" i="39"/>
  <c r="AF168" i="39"/>
  <c r="AG168" i="39"/>
  <c r="AH168" i="39"/>
  <c r="AI168" i="39"/>
  <c r="AJ168" i="39"/>
  <c r="C169" i="39"/>
  <c r="D169" i="39"/>
  <c r="E169" i="39"/>
  <c r="F169" i="39"/>
  <c r="G169" i="39"/>
  <c r="H169" i="39"/>
  <c r="I169" i="39"/>
  <c r="J169" i="39"/>
  <c r="K169" i="39"/>
  <c r="L169" i="39"/>
  <c r="M169" i="39"/>
  <c r="N169" i="39"/>
  <c r="O169" i="39"/>
  <c r="P169" i="39"/>
  <c r="Q169" i="39"/>
  <c r="R169" i="39"/>
  <c r="S169" i="39"/>
  <c r="T169" i="39"/>
  <c r="U169" i="39"/>
  <c r="V169" i="39"/>
  <c r="W169" i="39"/>
  <c r="X169" i="39"/>
  <c r="Y169" i="39"/>
  <c r="Z169" i="39"/>
  <c r="AA169" i="39"/>
  <c r="AB169" i="39"/>
  <c r="AC169" i="39"/>
  <c r="AD169" i="39"/>
  <c r="AE169" i="39"/>
  <c r="AF169" i="39"/>
  <c r="AG169" i="39"/>
  <c r="AH169" i="39"/>
  <c r="AI169" i="39"/>
  <c r="AJ169" i="39"/>
  <c r="C170" i="39"/>
  <c r="D170" i="39"/>
  <c r="E170" i="39"/>
  <c r="F170" i="39"/>
  <c r="G170" i="39"/>
  <c r="H170" i="39"/>
  <c r="I170" i="39"/>
  <c r="J170" i="39"/>
  <c r="K170" i="39"/>
  <c r="L170" i="39"/>
  <c r="M170" i="39"/>
  <c r="N170" i="39"/>
  <c r="O170" i="39"/>
  <c r="P170" i="39"/>
  <c r="Q170" i="39"/>
  <c r="R170" i="39"/>
  <c r="S170" i="39"/>
  <c r="T170" i="39"/>
  <c r="U170" i="39"/>
  <c r="V170" i="39"/>
  <c r="W170" i="39"/>
  <c r="X170" i="39"/>
  <c r="Y170" i="39"/>
  <c r="Z170" i="39"/>
  <c r="AA170" i="39"/>
  <c r="AB170" i="39"/>
  <c r="AC170" i="39"/>
  <c r="AD170" i="39"/>
  <c r="AE170" i="39"/>
  <c r="AF170" i="39"/>
  <c r="AG170" i="39"/>
  <c r="AH170" i="39"/>
  <c r="AI170" i="39"/>
  <c r="AJ170" i="39"/>
  <c r="C171" i="39"/>
  <c r="D171" i="39"/>
  <c r="E171" i="39"/>
  <c r="F171" i="39"/>
  <c r="G171" i="39"/>
  <c r="H171" i="39"/>
  <c r="I171" i="39"/>
  <c r="J171" i="39"/>
  <c r="K171" i="39"/>
  <c r="L171" i="39"/>
  <c r="M171" i="39"/>
  <c r="N171" i="39"/>
  <c r="O171" i="39"/>
  <c r="P171" i="39"/>
  <c r="Q171" i="39"/>
  <c r="R171" i="39"/>
  <c r="S171" i="39"/>
  <c r="T171" i="39"/>
  <c r="U171" i="39"/>
  <c r="V171" i="39"/>
  <c r="W171" i="39"/>
  <c r="X171" i="39"/>
  <c r="Y171" i="39"/>
  <c r="Z171" i="39"/>
  <c r="AA171" i="39"/>
  <c r="AB171" i="39"/>
  <c r="AC171" i="39"/>
  <c r="AD171" i="39"/>
  <c r="AE171" i="39"/>
  <c r="AF171" i="39"/>
  <c r="AG171" i="39"/>
  <c r="AH171" i="39"/>
  <c r="AI171" i="39"/>
  <c r="AJ171" i="39"/>
  <c r="C172" i="39"/>
  <c r="D172" i="39"/>
  <c r="E172" i="39"/>
  <c r="F172" i="39"/>
  <c r="G172" i="39"/>
  <c r="H172" i="39"/>
  <c r="I172" i="39"/>
  <c r="J172" i="39"/>
  <c r="K172" i="39"/>
  <c r="L172" i="39"/>
  <c r="M172" i="39"/>
  <c r="N172" i="39"/>
  <c r="O172" i="39"/>
  <c r="P172" i="39"/>
  <c r="Q172" i="39"/>
  <c r="R172" i="39"/>
  <c r="S172" i="39"/>
  <c r="T172" i="39"/>
  <c r="U172" i="39"/>
  <c r="V172" i="39"/>
  <c r="W172" i="39"/>
  <c r="X172" i="39"/>
  <c r="Y172" i="39"/>
  <c r="Z172" i="39"/>
  <c r="AA172" i="39"/>
  <c r="AB172" i="39"/>
  <c r="AC172" i="39"/>
  <c r="AD172" i="39"/>
  <c r="AE172" i="39"/>
  <c r="AF172" i="39"/>
  <c r="AG172" i="39"/>
  <c r="AH172" i="39"/>
  <c r="AI172" i="39"/>
  <c r="AJ172" i="39"/>
  <c r="C173" i="39"/>
  <c r="D173" i="39"/>
  <c r="E173" i="39"/>
  <c r="F173" i="39"/>
  <c r="G173" i="39"/>
  <c r="H173" i="39"/>
  <c r="I173" i="39"/>
  <c r="J173" i="39"/>
  <c r="K173" i="39"/>
  <c r="L173" i="39"/>
  <c r="M173" i="39"/>
  <c r="N173" i="39"/>
  <c r="O173" i="39"/>
  <c r="P173" i="39"/>
  <c r="Q173" i="39"/>
  <c r="R173" i="39"/>
  <c r="S173" i="39"/>
  <c r="T173" i="39"/>
  <c r="U173" i="39"/>
  <c r="V173" i="39"/>
  <c r="W173" i="39"/>
  <c r="X173" i="39"/>
  <c r="Y173" i="39"/>
  <c r="Z173" i="39"/>
  <c r="AA173" i="39"/>
  <c r="AB173" i="39"/>
  <c r="AC173" i="39"/>
  <c r="AD173" i="39"/>
  <c r="AE173" i="39"/>
  <c r="AF173" i="39"/>
  <c r="AG173" i="39"/>
  <c r="AH173" i="39"/>
  <c r="AI173" i="39"/>
  <c r="AJ173" i="39"/>
  <c r="C174" i="39"/>
  <c r="D174" i="39"/>
  <c r="E174" i="39"/>
  <c r="F174" i="39"/>
  <c r="G174" i="39"/>
  <c r="H174" i="39"/>
  <c r="I174" i="39"/>
  <c r="J174" i="39"/>
  <c r="K174" i="39"/>
  <c r="L174" i="39"/>
  <c r="M174" i="39"/>
  <c r="N174" i="39"/>
  <c r="O174" i="39"/>
  <c r="P174" i="39"/>
  <c r="Q174" i="39"/>
  <c r="R174" i="39"/>
  <c r="S174" i="39"/>
  <c r="T174" i="39"/>
  <c r="U174" i="39"/>
  <c r="V174" i="39"/>
  <c r="W174" i="39"/>
  <c r="X174" i="39"/>
  <c r="Y174" i="39"/>
  <c r="Z174" i="39"/>
  <c r="AA174" i="39"/>
  <c r="AB174" i="39"/>
  <c r="AC174" i="39"/>
  <c r="AD174" i="39"/>
  <c r="AE174" i="39"/>
  <c r="AF174" i="39"/>
  <c r="AG174" i="39"/>
  <c r="AH174" i="39"/>
  <c r="AI174" i="39"/>
  <c r="AJ174" i="39"/>
  <c r="C175" i="39"/>
  <c r="D175" i="39"/>
  <c r="E175" i="39"/>
  <c r="F175" i="39"/>
  <c r="G175" i="39"/>
  <c r="H175" i="39"/>
  <c r="I175" i="39"/>
  <c r="J175" i="39"/>
  <c r="K175" i="39"/>
  <c r="L175" i="39"/>
  <c r="M175" i="39"/>
  <c r="N175" i="39"/>
  <c r="O175" i="39"/>
  <c r="P175" i="39"/>
  <c r="Q175" i="39"/>
  <c r="R175" i="39"/>
  <c r="S175" i="39"/>
  <c r="T175" i="39"/>
  <c r="U175" i="39"/>
  <c r="V175" i="39"/>
  <c r="W175" i="39"/>
  <c r="X175" i="39"/>
  <c r="Y175" i="39"/>
  <c r="Z175" i="39"/>
  <c r="AA175" i="39"/>
  <c r="AB175" i="39"/>
  <c r="AC175" i="39"/>
  <c r="AD175" i="39"/>
  <c r="AE175" i="39"/>
  <c r="AF175" i="39"/>
  <c r="AG175" i="39"/>
  <c r="AH175" i="39"/>
  <c r="AI175" i="39"/>
  <c r="AJ175" i="39"/>
  <c r="C176" i="39"/>
  <c r="D176" i="39"/>
  <c r="E176" i="39"/>
  <c r="F176" i="39"/>
  <c r="G176" i="39"/>
  <c r="H176" i="39"/>
  <c r="I176" i="39"/>
  <c r="J176" i="39"/>
  <c r="K176" i="39"/>
  <c r="L176" i="39"/>
  <c r="M176" i="39"/>
  <c r="N176" i="39"/>
  <c r="O176" i="39"/>
  <c r="P176" i="39"/>
  <c r="Q176" i="39"/>
  <c r="R176" i="39"/>
  <c r="S176" i="39"/>
  <c r="T176" i="39"/>
  <c r="U176" i="39"/>
  <c r="V176" i="39"/>
  <c r="W176" i="39"/>
  <c r="X176" i="39"/>
  <c r="Y176" i="39"/>
  <c r="Z176" i="39"/>
  <c r="AA176" i="39"/>
  <c r="AB176" i="39"/>
  <c r="AC176" i="39"/>
  <c r="AD176" i="39"/>
  <c r="AE176" i="39"/>
  <c r="AF176" i="39"/>
  <c r="AG176" i="39"/>
  <c r="AH176" i="39"/>
  <c r="AI176" i="39"/>
  <c r="AJ176" i="39"/>
  <c r="C177" i="39"/>
  <c r="D177" i="39"/>
  <c r="E177" i="39"/>
  <c r="F177" i="39"/>
  <c r="G177" i="39"/>
  <c r="H177" i="39"/>
  <c r="I177" i="39"/>
  <c r="J177" i="39"/>
  <c r="K177" i="39"/>
  <c r="L177" i="39"/>
  <c r="M177" i="39"/>
  <c r="N177" i="39"/>
  <c r="O177" i="39"/>
  <c r="P177" i="39"/>
  <c r="Q177" i="39"/>
  <c r="R177" i="39"/>
  <c r="S177" i="39"/>
  <c r="T177" i="39"/>
  <c r="U177" i="39"/>
  <c r="V177" i="39"/>
  <c r="W177" i="39"/>
  <c r="X177" i="39"/>
  <c r="Y177" i="39"/>
  <c r="Z177" i="39"/>
  <c r="AA177" i="39"/>
  <c r="AB177" i="39"/>
  <c r="AC177" i="39"/>
  <c r="AD177" i="39"/>
  <c r="AE177" i="39"/>
  <c r="AF177" i="39"/>
  <c r="AG177" i="39"/>
  <c r="AH177" i="39"/>
  <c r="AI177" i="39"/>
  <c r="AJ177" i="39"/>
  <c r="C178" i="39"/>
  <c r="D178" i="39"/>
  <c r="E178" i="39"/>
  <c r="F178" i="39"/>
  <c r="G178" i="39"/>
  <c r="H178" i="39"/>
  <c r="I178" i="39"/>
  <c r="J178" i="39"/>
  <c r="K178" i="39"/>
  <c r="L178" i="39"/>
  <c r="M178" i="39"/>
  <c r="N178" i="39"/>
  <c r="O178" i="39"/>
  <c r="P178" i="39"/>
  <c r="Q178" i="39"/>
  <c r="R178" i="39"/>
  <c r="S178" i="39"/>
  <c r="T178" i="39"/>
  <c r="U178" i="39"/>
  <c r="V178" i="39"/>
  <c r="W178" i="39"/>
  <c r="X178" i="39"/>
  <c r="Y178" i="39"/>
  <c r="Z178" i="39"/>
  <c r="AA178" i="39"/>
  <c r="AB178" i="39"/>
  <c r="AC178" i="39"/>
  <c r="AD178" i="39"/>
  <c r="AE178" i="39"/>
  <c r="AF178" i="39"/>
  <c r="AG178" i="39"/>
  <c r="AH178" i="39"/>
  <c r="AI178" i="39"/>
  <c r="AJ178" i="39"/>
  <c r="C179" i="39"/>
  <c r="D179" i="39"/>
  <c r="E179" i="39"/>
  <c r="F179" i="39"/>
  <c r="G179" i="39"/>
  <c r="H179" i="39"/>
  <c r="I179" i="39"/>
  <c r="J179" i="39"/>
  <c r="K179" i="39"/>
  <c r="L179" i="39"/>
  <c r="M179" i="39"/>
  <c r="N179" i="39"/>
  <c r="O179" i="39"/>
  <c r="P179" i="39"/>
  <c r="Q179" i="39"/>
  <c r="R179" i="39"/>
  <c r="S179" i="39"/>
  <c r="T179" i="39"/>
  <c r="U179" i="39"/>
  <c r="V179" i="39"/>
  <c r="W179" i="39"/>
  <c r="X179" i="39"/>
  <c r="Y179" i="39"/>
  <c r="Z179" i="39"/>
  <c r="AA179" i="39"/>
  <c r="AB179" i="39"/>
  <c r="AC179" i="39"/>
  <c r="AD179" i="39"/>
  <c r="AE179" i="39"/>
  <c r="AF179" i="39"/>
  <c r="AG179" i="39"/>
  <c r="AH179" i="39"/>
  <c r="AI179" i="39"/>
  <c r="AJ179" i="39"/>
  <c r="C180" i="39"/>
  <c r="D180" i="39"/>
  <c r="E180" i="39"/>
  <c r="F180" i="39"/>
  <c r="G180" i="39"/>
  <c r="H180" i="39"/>
  <c r="I180" i="39"/>
  <c r="J180" i="39"/>
  <c r="K180" i="39"/>
  <c r="L180" i="39"/>
  <c r="M180" i="39"/>
  <c r="N180" i="39"/>
  <c r="O180" i="39"/>
  <c r="P180" i="39"/>
  <c r="Q180" i="39"/>
  <c r="R180" i="39"/>
  <c r="S180" i="39"/>
  <c r="T180" i="39"/>
  <c r="U180" i="39"/>
  <c r="V180" i="39"/>
  <c r="W180" i="39"/>
  <c r="X180" i="39"/>
  <c r="Y180" i="39"/>
  <c r="Z180" i="39"/>
  <c r="AA180" i="39"/>
  <c r="AB180" i="39"/>
  <c r="AC180" i="39"/>
  <c r="AD180" i="39"/>
  <c r="AE180" i="39"/>
  <c r="AF180" i="39"/>
  <c r="AG180" i="39"/>
  <c r="AH180" i="39"/>
  <c r="AI180" i="39"/>
  <c r="AJ180" i="39"/>
  <c r="C181" i="39"/>
  <c r="D181" i="39"/>
  <c r="E181" i="39"/>
  <c r="F181" i="39"/>
  <c r="G181" i="39"/>
  <c r="H181" i="39"/>
  <c r="I181" i="39"/>
  <c r="J181" i="39"/>
  <c r="K181" i="39"/>
  <c r="L181" i="39"/>
  <c r="M181" i="39"/>
  <c r="N181" i="39"/>
  <c r="O181" i="39"/>
  <c r="P181" i="39"/>
  <c r="Q181" i="39"/>
  <c r="R181" i="39"/>
  <c r="S181" i="39"/>
  <c r="T181" i="39"/>
  <c r="U181" i="39"/>
  <c r="V181" i="39"/>
  <c r="W181" i="39"/>
  <c r="X181" i="39"/>
  <c r="Y181" i="39"/>
  <c r="Z181" i="39"/>
  <c r="AA181" i="39"/>
  <c r="AB181" i="39"/>
  <c r="AC181" i="39"/>
  <c r="AD181" i="39"/>
  <c r="AE181" i="39"/>
  <c r="AF181" i="39"/>
  <c r="AG181" i="39"/>
  <c r="AH181" i="39"/>
  <c r="AI181" i="39"/>
  <c r="AJ181" i="39"/>
  <c r="C182" i="39"/>
  <c r="D182" i="39"/>
  <c r="E182" i="39"/>
  <c r="F182" i="39"/>
  <c r="G182" i="39"/>
  <c r="H182" i="39"/>
  <c r="I182" i="39"/>
  <c r="J182" i="39"/>
  <c r="K182" i="39"/>
  <c r="L182" i="39"/>
  <c r="M182" i="39"/>
  <c r="N182" i="39"/>
  <c r="O182" i="39"/>
  <c r="P182" i="39"/>
  <c r="Q182" i="39"/>
  <c r="R182" i="39"/>
  <c r="S182" i="39"/>
  <c r="T182" i="39"/>
  <c r="U182" i="39"/>
  <c r="V182" i="39"/>
  <c r="W182" i="39"/>
  <c r="X182" i="39"/>
  <c r="Y182" i="39"/>
  <c r="Z182" i="39"/>
  <c r="AA182" i="39"/>
  <c r="AB182" i="39"/>
  <c r="AC182" i="39"/>
  <c r="AD182" i="39"/>
  <c r="AE182" i="39"/>
  <c r="AF182" i="39"/>
  <c r="AG182" i="39"/>
  <c r="AH182" i="39"/>
  <c r="AI182" i="39"/>
  <c r="AJ182" i="39"/>
  <c r="C183" i="39"/>
  <c r="D183" i="39"/>
  <c r="E183" i="39"/>
  <c r="F183" i="39"/>
  <c r="G183" i="39"/>
  <c r="H183" i="39"/>
  <c r="I183" i="39"/>
  <c r="J183" i="39"/>
  <c r="K183" i="39"/>
  <c r="L183" i="39"/>
  <c r="M183" i="39"/>
  <c r="N183" i="39"/>
  <c r="O183" i="39"/>
  <c r="P183" i="39"/>
  <c r="Q183" i="39"/>
  <c r="R183" i="39"/>
  <c r="S183" i="39"/>
  <c r="T183" i="39"/>
  <c r="U183" i="39"/>
  <c r="V183" i="39"/>
  <c r="W183" i="39"/>
  <c r="X183" i="39"/>
  <c r="Y183" i="39"/>
  <c r="Z183" i="39"/>
  <c r="AA183" i="39"/>
  <c r="AB183" i="39"/>
  <c r="AC183" i="39"/>
  <c r="AD183" i="39"/>
  <c r="AE183" i="39"/>
  <c r="AF183" i="39"/>
  <c r="AG183" i="39"/>
  <c r="AH183" i="39"/>
  <c r="AI183" i="39"/>
  <c r="AJ183" i="39"/>
  <c r="C184" i="39"/>
  <c r="D184" i="39"/>
  <c r="E184" i="39"/>
  <c r="F184" i="39"/>
  <c r="G184" i="39"/>
  <c r="H184" i="39"/>
  <c r="I184" i="39"/>
  <c r="J184" i="39"/>
  <c r="K184" i="39"/>
  <c r="L184" i="39"/>
  <c r="M184" i="39"/>
  <c r="N184" i="39"/>
  <c r="O184" i="39"/>
  <c r="P184" i="39"/>
  <c r="Q184" i="39"/>
  <c r="R184" i="39"/>
  <c r="S184" i="39"/>
  <c r="T184" i="39"/>
  <c r="U184" i="39"/>
  <c r="V184" i="39"/>
  <c r="W184" i="39"/>
  <c r="X184" i="39"/>
  <c r="Y184" i="39"/>
  <c r="Z184" i="39"/>
  <c r="AA184" i="39"/>
  <c r="AB184" i="39"/>
  <c r="AC184" i="39"/>
  <c r="AD184" i="39"/>
  <c r="AE184" i="39"/>
  <c r="AF184" i="39"/>
  <c r="AG184" i="39"/>
  <c r="AH184" i="39"/>
  <c r="AI184" i="39"/>
  <c r="AJ184" i="39"/>
  <c r="C185" i="39"/>
  <c r="D185" i="39"/>
  <c r="E185" i="39"/>
  <c r="F185" i="39"/>
  <c r="G185" i="39"/>
  <c r="H185" i="39"/>
  <c r="I185" i="39"/>
  <c r="J185" i="39"/>
  <c r="K185" i="39"/>
  <c r="L185" i="39"/>
  <c r="M185" i="39"/>
  <c r="N185" i="39"/>
  <c r="O185" i="39"/>
  <c r="P185" i="39"/>
  <c r="Q185" i="39"/>
  <c r="R185" i="39"/>
  <c r="S185" i="39"/>
  <c r="T185" i="39"/>
  <c r="U185" i="39"/>
  <c r="V185" i="39"/>
  <c r="W185" i="39"/>
  <c r="X185" i="39"/>
  <c r="Y185" i="39"/>
  <c r="Z185" i="39"/>
  <c r="AA185" i="39"/>
  <c r="AB185" i="39"/>
  <c r="AC185" i="39"/>
  <c r="AD185" i="39"/>
  <c r="AE185" i="39"/>
  <c r="AF185" i="39"/>
  <c r="AG185" i="39"/>
  <c r="AH185" i="39"/>
  <c r="AI185" i="39"/>
  <c r="AJ185" i="39"/>
  <c r="C186" i="39"/>
  <c r="D186" i="39"/>
  <c r="E186" i="39"/>
  <c r="F186" i="39"/>
  <c r="G186" i="39"/>
  <c r="H186" i="39"/>
  <c r="I186" i="39"/>
  <c r="J186" i="39"/>
  <c r="K186" i="39"/>
  <c r="L186" i="39"/>
  <c r="M186" i="39"/>
  <c r="N186" i="39"/>
  <c r="O186" i="39"/>
  <c r="P186" i="39"/>
  <c r="Q186" i="39"/>
  <c r="R186" i="39"/>
  <c r="S186" i="39"/>
  <c r="T186" i="39"/>
  <c r="U186" i="39"/>
  <c r="V186" i="39"/>
  <c r="W186" i="39"/>
  <c r="X186" i="39"/>
  <c r="Y186" i="39"/>
  <c r="Z186" i="39"/>
  <c r="AA186" i="39"/>
  <c r="AB186" i="39"/>
  <c r="AC186" i="39"/>
  <c r="AD186" i="39"/>
  <c r="AE186" i="39"/>
  <c r="AF186" i="39"/>
  <c r="AG186" i="39"/>
  <c r="AH186" i="39"/>
  <c r="AI186" i="39"/>
  <c r="AJ186" i="39"/>
  <c r="C187" i="39"/>
  <c r="D187" i="39"/>
  <c r="E187" i="39"/>
  <c r="F187" i="39"/>
  <c r="G187" i="39"/>
  <c r="H187" i="39"/>
  <c r="I187" i="39"/>
  <c r="J187" i="39"/>
  <c r="K187" i="39"/>
  <c r="L187" i="39"/>
  <c r="M187" i="39"/>
  <c r="N187" i="39"/>
  <c r="O187" i="39"/>
  <c r="P187" i="39"/>
  <c r="Q187" i="39"/>
  <c r="R187" i="39"/>
  <c r="S187" i="39"/>
  <c r="T187" i="39"/>
  <c r="U187" i="39"/>
  <c r="V187" i="39"/>
  <c r="W187" i="39"/>
  <c r="X187" i="39"/>
  <c r="Y187" i="39"/>
  <c r="Z187" i="39"/>
  <c r="AA187" i="39"/>
  <c r="AB187" i="39"/>
  <c r="AC187" i="39"/>
  <c r="AD187" i="39"/>
  <c r="AE187" i="39"/>
  <c r="AF187" i="39"/>
  <c r="AG187" i="39"/>
  <c r="AH187" i="39"/>
  <c r="AI187" i="39"/>
  <c r="AJ187" i="39"/>
  <c r="C188" i="39"/>
  <c r="D188" i="39"/>
  <c r="E188" i="39"/>
  <c r="F188" i="39"/>
  <c r="G188" i="39"/>
  <c r="H188" i="39"/>
  <c r="I188" i="39"/>
  <c r="J188" i="39"/>
  <c r="K188" i="39"/>
  <c r="L188" i="39"/>
  <c r="M188" i="39"/>
  <c r="N188" i="39"/>
  <c r="O188" i="39"/>
  <c r="P188" i="39"/>
  <c r="Q188" i="39"/>
  <c r="R188" i="39"/>
  <c r="S188" i="39"/>
  <c r="T188" i="39"/>
  <c r="U188" i="39"/>
  <c r="V188" i="39"/>
  <c r="W188" i="39"/>
  <c r="X188" i="39"/>
  <c r="Y188" i="39"/>
  <c r="Z188" i="39"/>
  <c r="AA188" i="39"/>
  <c r="AB188" i="39"/>
  <c r="AC188" i="39"/>
  <c r="AD188" i="39"/>
  <c r="AE188" i="39"/>
  <c r="AF188" i="39"/>
  <c r="AG188" i="39"/>
  <c r="AH188" i="39"/>
  <c r="AI188" i="39"/>
  <c r="AJ188" i="39"/>
  <c r="C189" i="39"/>
  <c r="D189" i="39"/>
  <c r="E189" i="39"/>
  <c r="F189" i="39"/>
  <c r="G189" i="39"/>
  <c r="H189" i="39"/>
  <c r="I189" i="39"/>
  <c r="J189" i="39"/>
  <c r="K189" i="39"/>
  <c r="L189" i="39"/>
  <c r="M189" i="39"/>
  <c r="N189" i="39"/>
  <c r="O189" i="39"/>
  <c r="P189" i="39"/>
  <c r="Q189" i="39"/>
  <c r="R189" i="39"/>
  <c r="S189" i="39"/>
  <c r="T189" i="39"/>
  <c r="U189" i="39"/>
  <c r="V189" i="39"/>
  <c r="W189" i="39"/>
  <c r="X189" i="39"/>
  <c r="Y189" i="39"/>
  <c r="Z189" i="39"/>
  <c r="AA189" i="39"/>
  <c r="AB189" i="39"/>
  <c r="AC189" i="39"/>
  <c r="AD189" i="39"/>
  <c r="AE189" i="39"/>
  <c r="AF189" i="39"/>
  <c r="AG189" i="39"/>
  <c r="AH189" i="39"/>
  <c r="AI189" i="39"/>
  <c r="AJ189" i="39"/>
  <c r="C190" i="39"/>
  <c r="D190" i="39"/>
  <c r="E190" i="39"/>
  <c r="F190" i="39"/>
  <c r="G190" i="39"/>
  <c r="H190" i="39"/>
  <c r="I190" i="39"/>
  <c r="J190" i="39"/>
  <c r="K190" i="39"/>
  <c r="L190" i="39"/>
  <c r="M190" i="39"/>
  <c r="N190" i="39"/>
  <c r="O190" i="39"/>
  <c r="P190" i="39"/>
  <c r="Q190" i="39"/>
  <c r="R190" i="39"/>
  <c r="S190" i="39"/>
  <c r="T190" i="39"/>
  <c r="U190" i="39"/>
  <c r="V190" i="39"/>
  <c r="W190" i="39"/>
  <c r="X190" i="39"/>
  <c r="Y190" i="39"/>
  <c r="Z190" i="39"/>
  <c r="AA190" i="39"/>
  <c r="AB190" i="39"/>
  <c r="AC190" i="39"/>
  <c r="AD190" i="39"/>
  <c r="AE190" i="39"/>
  <c r="AF190" i="39"/>
  <c r="AG190" i="39"/>
  <c r="AH190" i="39"/>
  <c r="AI190" i="39"/>
  <c r="AJ190" i="39"/>
  <c r="C191" i="39"/>
  <c r="D191" i="39"/>
  <c r="E191" i="39"/>
  <c r="F191" i="39"/>
  <c r="G191" i="39"/>
  <c r="H191" i="39"/>
  <c r="I191" i="39"/>
  <c r="J191" i="39"/>
  <c r="K191" i="39"/>
  <c r="L191" i="39"/>
  <c r="M191" i="39"/>
  <c r="N191" i="39"/>
  <c r="O191" i="39"/>
  <c r="P191" i="39"/>
  <c r="Q191" i="39"/>
  <c r="R191" i="39"/>
  <c r="S191" i="39"/>
  <c r="T191" i="39"/>
  <c r="U191" i="39"/>
  <c r="V191" i="39"/>
  <c r="W191" i="39"/>
  <c r="X191" i="39"/>
  <c r="Y191" i="39"/>
  <c r="Z191" i="39"/>
  <c r="AA191" i="39"/>
  <c r="AB191" i="39"/>
  <c r="AC191" i="39"/>
  <c r="AD191" i="39"/>
  <c r="AE191" i="39"/>
  <c r="AF191" i="39"/>
  <c r="AG191" i="39"/>
  <c r="AH191" i="39"/>
  <c r="AI191" i="39"/>
  <c r="AJ191" i="39"/>
  <c r="C192" i="39"/>
  <c r="D192" i="39"/>
  <c r="E192" i="39"/>
  <c r="F192" i="39"/>
  <c r="G192" i="39"/>
  <c r="H192" i="39"/>
  <c r="I192" i="39"/>
  <c r="J192" i="39"/>
  <c r="K192" i="39"/>
  <c r="L192" i="39"/>
  <c r="M192" i="39"/>
  <c r="N192" i="39"/>
  <c r="O192" i="39"/>
  <c r="P192" i="39"/>
  <c r="Q192" i="39"/>
  <c r="R192" i="39"/>
  <c r="S192" i="39"/>
  <c r="T192" i="39"/>
  <c r="U192" i="39"/>
  <c r="V192" i="39"/>
  <c r="W192" i="39"/>
  <c r="X192" i="39"/>
  <c r="Y192" i="39"/>
  <c r="Z192" i="39"/>
  <c r="AA192" i="39"/>
  <c r="AB192" i="39"/>
  <c r="AC192" i="39"/>
  <c r="AD192" i="39"/>
  <c r="AE192" i="39"/>
  <c r="AF192" i="39"/>
  <c r="AG192" i="39"/>
  <c r="AH192" i="39"/>
  <c r="AI192" i="39"/>
  <c r="AJ192" i="39"/>
  <c r="C193" i="39"/>
  <c r="D193" i="39"/>
  <c r="E193" i="39"/>
  <c r="F193" i="39"/>
  <c r="G193" i="39"/>
  <c r="H193" i="39"/>
  <c r="I193" i="39"/>
  <c r="J193" i="39"/>
  <c r="K193" i="39"/>
  <c r="L193" i="39"/>
  <c r="M193" i="39"/>
  <c r="N193" i="39"/>
  <c r="O193" i="39"/>
  <c r="P193" i="39"/>
  <c r="Q193" i="39"/>
  <c r="R193" i="39"/>
  <c r="S193" i="39"/>
  <c r="T193" i="39"/>
  <c r="U193" i="39"/>
  <c r="V193" i="39"/>
  <c r="W193" i="39"/>
  <c r="X193" i="39"/>
  <c r="Y193" i="39"/>
  <c r="Z193" i="39"/>
  <c r="AA193" i="39"/>
  <c r="AB193" i="39"/>
  <c r="AC193" i="39"/>
  <c r="AD193" i="39"/>
  <c r="AE193" i="39"/>
  <c r="AF193" i="39"/>
  <c r="AG193" i="39"/>
  <c r="AH193" i="39"/>
  <c r="AI193" i="39"/>
  <c r="AJ193" i="39"/>
  <c r="C194" i="39"/>
  <c r="D194" i="39"/>
  <c r="E194" i="39"/>
  <c r="F194" i="39"/>
  <c r="G194" i="39"/>
  <c r="H194" i="39"/>
  <c r="I194" i="39"/>
  <c r="J194" i="39"/>
  <c r="K194" i="39"/>
  <c r="L194" i="39"/>
  <c r="M194" i="39"/>
  <c r="N194" i="39"/>
  <c r="O194" i="39"/>
  <c r="P194" i="39"/>
  <c r="Q194" i="39"/>
  <c r="R194" i="39"/>
  <c r="S194" i="39"/>
  <c r="T194" i="39"/>
  <c r="U194" i="39"/>
  <c r="V194" i="39"/>
  <c r="W194" i="39"/>
  <c r="X194" i="39"/>
  <c r="Y194" i="39"/>
  <c r="Z194" i="39"/>
  <c r="AA194" i="39"/>
  <c r="AB194" i="39"/>
  <c r="AC194" i="39"/>
  <c r="AD194" i="39"/>
  <c r="AE194" i="39"/>
  <c r="AF194" i="39"/>
  <c r="AG194" i="39"/>
  <c r="AH194" i="39"/>
  <c r="AI194" i="39"/>
  <c r="AJ194" i="39"/>
  <c r="C195" i="39"/>
  <c r="D195" i="39"/>
  <c r="E195" i="39"/>
  <c r="F195" i="39"/>
  <c r="G195" i="39"/>
  <c r="H195" i="39"/>
  <c r="I195" i="39"/>
  <c r="J195" i="39"/>
  <c r="K195" i="39"/>
  <c r="L195" i="39"/>
  <c r="M195" i="39"/>
  <c r="N195" i="39"/>
  <c r="O195" i="39"/>
  <c r="P195" i="39"/>
  <c r="Q195" i="39"/>
  <c r="R195" i="39"/>
  <c r="S195" i="39"/>
  <c r="T195" i="39"/>
  <c r="U195" i="39"/>
  <c r="V195" i="39"/>
  <c r="W195" i="39"/>
  <c r="X195" i="39"/>
  <c r="Y195" i="39"/>
  <c r="Z195" i="39"/>
  <c r="AA195" i="39"/>
  <c r="AB195" i="39"/>
  <c r="AC195" i="39"/>
  <c r="AD195" i="39"/>
  <c r="AE195" i="39"/>
  <c r="AF195" i="39"/>
  <c r="AG195" i="39"/>
  <c r="AH195" i="39"/>
  <c r="AI195" i="39"/>
  <c r="AJ195" i="39"/>
  <c r="C196" i="39"/>
  <c r="D196" i="39"/>
  <c r="E196" i="39"/>
  <c r="F196" i="39"/>
  <c r="G196" i="39"/>
  <c r="H196" i="39"/>
  <c r="I196" i="39"/>
  <c r="J196" i="39"/>
  <c r="K196" i="39"/>
  <c r="L196" i="39"/>
  <c r="M196" i="39"/>
  <c r="N196" i="39"/>
  <c r="O196" i="39"/>
  <c r="P196" i="39"/>
  <c r="Q196" i="39"/>
  <c r="R196" i="39"/>
  <c r="S196" i="39"/>
  <c r="T196" i="39"/>
  <c r="U196" i="39"/>
  <c r="V196" i="39"/>
  <c r="W196" i="39"/>
  <c r="X196" i="39"/>
  <c r="Y196" i="39"/>
  <c r="Z196" i="39"/>
  <c r="AA196" i="39"/>
  <c r="AB196" i="39"/>
  <c r="AC196" i="39"/>
  <c r="AD196" i="39"/>
  <c r="AE196" i="39"/>
  <c r="AF196" i="39"/>
  <c r="AG196" i="39"/>
  <c r="AH196" i="39"/>
  <c r="AI196" i="39"/>
  <c r="AJ196" i="39"/>
  <c r="C197" i="39"/>
  <c r="D197" i="39"/>
  <c r="E197" i="39"/>
  <c r="F197" i="39"/>
  <c r="G197" i="39"/>
  <c r="H197" i="39"/>
  <c r="I197" i="39"/>
  <c r="J197" i="39"/>
  <c r="K197" i="39"/>
  <c r="L197" i="39"/>
  <c r="M197" i="39"/>
  <c r="N197" i="39"/>
  <c r="O197" i="39"/>
  <c r="P197" i="39"/>
  <c r="Q197" i="39"/>
  <c r="R197" i="39"/>
  <c r="S197" i="39"/>
  <c r="T197" i="39"/>
  <c r="U197" i="39"/>
  <c r="V197" i="39"/>
  <c r="W197" i="39"/>
  <c r="X197" i="39"/>
  <c r="Y197" i="39"/>
  <c r="Z197" i="39"/>
  <c r="AA197" i="39"/>
  <c r="AB197" i="39"/>
  <c r="AC197" i="39"/>
  <c r="AD197" i="39"/>
  <c r="AE197" i="39"/>
  <c r="AF197" i="39"/>
  <c r="AG197" i="39"/>
  <c r="AH197" i="39"/>
  <c r="AI197" i="39"/>
  <c r="AJ197" i="39"/>
  <c r="C198" i="39"/>
  <c r="D198" i="39"/>
  <c r="E198" i="39"/>
  <c r="F198" i="39"/>
  <c r="G198" i="39"/>
  <c r="H198" i="39"/>
  <c r="I198" i="39"/>
  <c r="J198" i="39"/>
  <c r="K198" i="39"/>
  <c r="L198" i="39"/>
  <c r="M198" i="39"/>
  <c r="N198" i="39"/>
  <c r="O198" i="39"/>
  <c r="P198" i="39"/>
  <c r="Q198" i="39"/>
  <c r="R198" i="39"/>
  <c r="S198" i="39"/>
  <c r="T198" i="39"/>
  <c r="U198" i="39"/>
  <c r="V198" i="39"/>
  <c r="W198" i="39"/>
  <c r="X198" i="39"/>
  <c r="Y198" i="39"/>
  <c r="Z198" i="39"/>
  <c r="AA198" i="39"/>
  <c r="AB198" i="39"/>
  <c r="AC198" i="39"/>
  <c r="AD198" i="39"/>
  <c r="AE198" i="39"/>
  <c r="AF198" i="39"/>
  <c r="AG198" i="39"/>
  <c r="AH198" i="39"/>
  <c r="AI198" i="39"/>
  <c r="AJ198" i="39"/>
  <c r="C199" i="39"/>
  <c r="D199" i="39"/>
  <c r="E199" i="39"/>
  <c r="F199" i="39"/>
  <c r="G199" i="39"/>
  <c r="H199" i="39"/>
  <c r="I199" i="39"/>
  <c r="J199" i="39"/>
  <c r="K199" i="39"/>
  <c r="L199" i="39"/>
  <c r="M199" i="39"/>
  <c r="N199" i="39"/>
  <c r="O199" i="39"/>
  <c r="P199" i="39"/>
  <c r="Q199" i="39"/>
  <c r="R199" i="39"/>
  <c r="S199" i="39"/>
  <c r="T199" i="39"/>
  <c r="U199" i="39"/>
  <c r="V199" i="39"/>
  <c r="W199" i="39"/>
  <c r="X199" i="39"/>
  <c r="Y199" i="39"/>
  <c r="Z199" i="39"/>
  <c r="AA199" i="39"/>
  <c r="AB199" i="39"/>
  <c r="AC199" i="39"/>
  <c r="AD199" i="39"/>
  <c r="AE199" i="39"/>
  <c r="AF199" i="39"/>
  <c r="AG199" i="39"/>
  <c r="AH199" i="39"/>
  <c r="AI199" i="39"/>
  <c r="AJ199" i="39"/>
  <c r="C200" i="39"/>
  <c r="D200" i="39"/>
  <c r="E200" i="39"/>
  <c r="F200" i="39"/>
  <c r="G200" i="39"/>
  <c r="H200" i="39"/>
  <c r="I200" i="39"/>
  <c r="J200" i="39"/>
  <c r="K200" i="39"/>
  <c r="L200" i="39"/>
  <c r="M200" i="39"/>
  <c r="N200" i="39"/>
  <c r="O200" i="39"/>
  <c r="P200" i="39"/>
  <c r="Q200" i="39"/>
  <c r="R200" i="39"/>
  <c r="S200" i="39"/>
  <c r="T200" i="39"/>
  <c r="U200" i="39"/>
  <c r="V200" i="39"/>
  <c r="W200" i="39"/>
  <c r="X200" i="39"/>
  <c r="Y200" i="39"/>
  <c r="Z200" i="39"/>
  <c r="AA200" i="39"/>
  <c r="AB200" i="39"/>
  <c r="AC200" i="39"/>
  <c r="AD200" i="39"/>
  <c r="AE200" i="39"/>
  <c r="AF200" i="39"/>
  <c r="AG200" i="39"/>
  <c r="AH200" i="39"/>
  <c r="AI200" i="39"/>
  <c r="AJ200" i="39"/>
  <c r="C201" i="39"/>
  <c r="D201" i="39"/>
  <c r="E201" i="39"/>
  <c r="F201" i="39"/>
  <c r="G201" i="39"/>
  <c r="H201" i="39"/>
  <c r="I201" i="39"/>
  <c r="J201" i="39"/>
  <c r="K201" i="39"/>
  <c r="L201" i="39"/>
  <c r="M201" i="39"/>
  <c r="N201" i="39"/>
  <c r="O201" i="39"/>
  <c r="P201" i="39"/>
  <c r="Q201" i="39"/>
  <c r="R201" i="39"/>
  <c r="S201" i="39"/>
  <c r="T201" i="39"/>
  <c r="U201" i="39"/>
  <c r="V201" i="39"/>
  <c r="W201" i="39"/>
  <c r="X201" i="39"/>
  <c r="Y201" i="39"/>
  <c r="Z201" i="39"/>
  <c r="AA201" i="39"/>
  <c r="AB201" i="39"/>
  <c r="AC201" i="39"/>
  <c r="AD201" i="39"/>
  <c r="AE201" i="39"/>
  <c r="AF201" i="39"/>
  <c r="AG201" i="39"/>
  <c r="AH201" i="39"/>
  <c r="AI201" i="39"/>
  <c r="AJ201" i="39"/>
  <c r="C202" i="39"/>
  <c r="D202" i="39"/>
  <c r="E202" i="39"/>
  <c r="F202" i="39"/>
  <c r="G202" i="39"/>
  <c r="H202" i="39"/>
  <c r="I202" i="39"/>
  <c r="J202" i="39"/>
  <c r="K202" i="39"/>
  <c r="L202" i="39"/>
  <c r="M202" i="39"/>
  <c r="N202" i="39"/>
  <c r="O202" i="39"/>
  <c r="P202" i="39"/>
  <c r="Q202" i="39"/>
  <c r="R202" i="39"/>
  <c r="S202" i="39"/>
  <c r="T202" i="39"/>
  <c r="U202" i="39"/>
  <c r="V202" i="39"/>
  <c r="W202" i="39"/>
  <c r="X202" i="39"/>
  <c r="Y202" i="39"/>
  <c r="Z202" i="39"/>
  <c r="AA202" i="39"/>
  <c r="AB202" i="39"/>
  <c r="AC202" i="39"/>
  <c r="AD202" i="39"/>
  <c r="AE202" i="39"/>
  <c r="AF202" i="39"/>
  <c r="AG202" i="39"/>
  <c r="AH202" i="39"/>
  <c r="AI202" i="39"/>
  <c r="AJ202" i="39"/>
  <c r="C203" i="39"/>
  <c r="D203" i="39"/>
  <c r="E203" i="39"/>
  <c r="F203" i="39"/>
  <c r="G203" i="39"/>
  <c r="H203" i="39"/>
  <c r="I203" i="39"/>
  <c r="J203" i="39"/>
  <c r="K203" i="39"/>
  <c r="L203" i="39"/>
  <c r="M203" i="39"/>
  <c r="N203" i="39"/>
  <c r="O203" i="39"/>
  <c r="P203" i="39"/>
  <c r="Q203" i="39"/>
  <c r="R203" i="39"/>
  <c r="S203" i="39"/>
  <c r="T203" i="39"/>
  <c r="U203" i="39"/>
  <c r="V203" i="39"/>
  <c r="W203" i="39"/>
  <c r="X203" i="39"/>
  <c r="Y203" i="39"/>
  <c r="Z203" i="39"/>
  <c r="AA203" i="39"/>
  <c r="AB203" i="39"/>
  <c r="AC203" i="39"/>
  <c r="AD203" i="39"/>
  <c r="AE203" i="39"/>
  <c r="AF203" i="39"/>
  <c r="AG203" i="39"/>
  <c r="AH203" i="39"/>
  <c r="AI203" i="39"/>
  <c r="AJ203" i="39"/>
  <c r="C204" i="39"/>
  <c r="D204" i="39"/>
  <c r="E204" i="39"/>
  <c r="F204" i="39"/>
  <c r="G204" i="39"/>
  <c r="H204" i="39"/>
  <c r="I204" i="39"/>
  <c r="J204" i="39"/>
  <c r="K204" i="39"/>
  <c r="L204" i="39"/>
  <c r="M204" i="39"/>
  <c r="N204" i="39"/>
  <c r="O204" i="39"/>
  <c r="P204" i="39"/>
  <c r="Q204" i="39"/>
  <c r="R204" i="39"/>
  <c r="S204" i="39"/>
  <c r="T204" i="39"/>
  <c r="U204" i="39"/>
  <c r="V204" i="39"/>
  <c r="W204" i="39"/>
  <c r="X204" i="39"/>
  <c r="Y204" i="39"/>
  <c r="Z204" i="39"/>
  <c r="AA204" i="39"/>
  <c r="AB204" i="39"/>
  <c r="AC204" i="39"/>
  <c r="AD204" i="39"/>
  <c r="AE204" i="39"/>
  <c r="AF204" i="39"/>
  <c r="AG204" i="39"/>
  <c r="AH204" i="39"/>
  <c r="AI204" i="39"/>
  <c r="AJ204" i="39"/>
  <c r="C205" i="39"/>
  <c r="D205" i="39"/>
  <c r="E205" i="39"/>
  <c r="F205" i="39"/>
  <c r="G205" i="39"/>
  <c r="H205" i="39"/>
  <c r="I205" i="39"/>
  <c r="J205" i="39"/>
  <c r="K205" i="39"/>
  <c r="L205" i="39"/>
  <c r="M205" i="39"/>
  <c r="N205" i="39"/>
  <c r="O205" i="39"/>
  <c r="P205" i="39"/>
  <c r="Q205" i="39"/>
  <c r="R205" i="39"/>
  <c r="S205" i="39"/>
  <c r="T205" i="39"/>
  <c r="U205" i="39"/>
  <c r="V205" i="39"/>
  <c r="W205" i="39"/>
  <c r="X205" i="39"/>
  <c r="Y205" i="39"/>
  <c r="Z205" i="39"/>
  <c r="AA205" i="39"/>
  <c r="AB205" i="39"/>
  <c r="AC205" i="39"/>
  <c r="AD205" i="39"/>
  <c r="AE205" i="39"/>
  <c r="AF205" i="39"/>
  <c r="AG205" i="39"/>
  <c r="AH205" i="39"/>
  <c r="AI205" i="39"/>
  <c r="AJ205" i="39"/>
  <c r="C206" i="39"/>
  <c r="D206" i="39"/>
  <c r="E206" i="39"/>
  <c r="F206" i="39"/>
  <c r="G206" i="39"/>
  <c r="H206" i="39"/>
  <c r="I206" i="39"/>
  <c r="J206" i="39"/>
  <c r="K206" i="39"/>
  <c r="L206" i="39"/>
  <c r="M206" i="39"/>
  <c r="N206" i="39"/>
  <c r="O206" i="39"/>
  <c r="P206" i="39"/>
  <c r="Q206" i="39"/>
  <c r="R206" i="39"/>
  <c r="S206" i="39"/>
  <c r="T206" i="39"/>
  <c r="U206" i="39"/>
  <c r="V206" i="39"/>
  <c r="W206" i="39"/>
  <c r="X206" i="39"/>
  <c r="Y206" i="39"/>
  <c r="Z206" i="39"/>
  <c r="AA206" i="39"/>
  <c r="AB206" i="39"/>
  <c r="AC206" i="39"/>
  <c r="AD206" i="39"/>
  <c r="AE206" i="39"/>
  <c r="AF206" i="39"/>
  <c r="AG206" i="39"/>
  <c r="AH206" i="39"/>
  <c r="AI206" i="39"/>
  <c r="AJ206" i="39"/>
  <c r="C207" i="39"/>
  <c r="D207" i="39"/>
  <c r="E207" i="39"/>
  <c r="F207" i="39"/>
  <c r="G207" i="39"/>
  <c r="H207" i="39"/>
  <c r="I207" i="39"/>
  <c r="J207" i="39"/>
  <c r="K207" i="39"/>
  <c r="L207" i="39"/>
  <c r="M207" i="39"/>
  <c r="N207" i="39"/>
  <c r="O207" i="39"/>
  <c r="P207" i="39"/>
  <c r="Q207" i="39"/>
  <c r="R207" i="39"/>
  <c r="S207" i="39"/>
  <c r="T207" i="39"/>
  <c r="U207" i="39"/>
  <c r="V207" i="39"/>
  <c r="W207" i="39"/>
  <c r="X207" i="39"/>
  <c r="Y207" i="39"/>
  <c r="Z207" i="39"/>
  <c r="AA207" i="39"/>
  <c r="AB207" i="39"/>
  <c r="AC207" i="39"/>
  <c r="AD207" i="39"/>
  <c r="AE207" i="39"/>
  <c r="AF207" i="39"/>
  <c r="AG207" i="39"/>
  <c r="AH207" i="39"/>
  <c r="AI207" i="39"/>
  <c r="AJ207" i="39"/>
  <c r="C208" i="39"/>
  <c r="D208" i="39"/>
  <c r="E208" i="39"/>
  <c r="F208" i="39"/>
  <c r="G208" i="39"/>
  <c r="H208" i="39"/>
  <c r="I208" i="39"/>
  <c r="J208" i="39"/>
  <c r="K208" i="39"/>
  <c r="L208" i="39"/>
  <c r="M208" i="39"/>
  <c r="N208" i="39"/>
  <c r="O208" i="39"/>
  <c r="P208" i="39"/>
  <c r="Q208" i="39"/>
  <c r="R208" i="39"/>
  <c r="S208" i="39"/>
  <c r="T208" i="39"/>
  <c r="U208" i="39"/>
  <c r="V208" i="39"/>
  <c r="W208" i="39"/>
  <c r="X208" i="39"/>
  <c r="Y208" i="39"/>
  <c r="Z208" i="39"/>
  <c r="AA208" i="39"/>
  <c r="AB208" i="39"/>
  <c r="AC208" i="39"/>
  <c r="AD208" i="39"/>
  <c r="AE208" i="39"/>
  <c r="AF208" i="39"/>
  <c r="AG208" i="39"/>
  <c r="AH208" i="39"/>
  <c r="AI208" i="39"/>
  <c r="AJ208" i="39"/>
  <c r="C209" i="39"/>
  <c r="D209" i="39"/>
  <c r="E209" i="39"/>
  <c r="F209" i="39"/>
  <c r="G209" i="39"/>
  <c r="H209" i="39"/>
  <c r="I209" i="39"/>
  <c r="J209" i="39"/>
  <c r="K209" i="39"/>
  <c r="L209" i="39"/>
  <c r="M209" i="39"/>
  <c r="N209" i="39"/>
  <c r="O209" i="39"/>
  <c r="P209" i="39"/>
  <c r="Q209" i="39"/>
  <c r="R209" i="39"/>
  <c r="S209" i="39"/>
  <c r="T209" i="39"/>
  <c r="U209" i="39"/>
  <c r="V209" i="39"/>
  <c r="W209" i="39"/>
  <c r="X209" i="39"/>
  <c r="Y209" i="39"/>
  <c r="Z209" i="39"/>
  <c r="AA209" i="39"/>
  <c r="AB209" i="39"/>
  <c r="AC209" i="39"/>
  <c r="AD209" i="39"/>
  <c r="AE209" i="39"/>
  <c r="AF209" i="39"/>
  <c r="AG209" i="39"/>
  <c r="AH209" i="39"/>
  <c r="AI209" i="39"/>
  <c r="AJ209" i="39"/>
  <c r="C210" i="39"/>
  <c r="D210" i="39"/>
  <c r="E210" i="39"/>
  <c r="F210" i="39"/>
  <c r="G210" i="39"/>
  <c r="H210" i="39"/>
  <c r="I210" i="39"/>
  <c r="J210" i="39"/>
  <c r="K210" i="39"/>
  <c r="L210" i="39"/>
  <c r="M210" i="39"/>
  <c r="N210" i="39"/>
  <c r="O210" i="39"/>
  <c r="P210" i="39"/>
  <c r="Q210" i="39"/>
  <c r="R210" i="39"/>
  <c r="S210" i="39"/>
  <c r="T210" i="39"/>
  <c r="U210" i="39"/>
  <c r="V210" i="39"/>
  <c r="W210" i="39"/>
  <c r="X210" i="39"/>
  <c r="Y210" i="39"/>
  <c r="Z210" i="39"/>
  <c r="AA210" i="39"/>
  <c r="AB210" i="39"/>
  <c r="AC210" i="39"/>
  <c r="AD210" i="39"/>
  <c r="AE210" i="39"/>
  <c r="AF210" i="39"/>
  <c r="AG210" i="39"/>
  <c r="AH210" i="39"/>
  <c r="AI210" i="39"/>
  <c r="AJ210" i="39"/>
  <c r="C211" i="39"/>
  <c r="D211" i="39"/>
  <c r="E211" i="39"/>
  <c r="F211" i="39"/>
  <c r="G211" i="39"/>
  <c r="H211" i="39"/>
  <c r="I211" i="39"/>
  <c r="J211" i="39"/>
  <c r="K211" i="39"/>
  <c r="L211" i="39"/>
  <c r="M211" i="39"/>
  <c r="N211" i="39"/>
  <c r="O211" i="39"/>
  <c r="P211" i="39"/>
  <c r="Q211" i="39"/>
  <c r="R211" i="39"/>
  <c r="S211" i="39"/>
  <c r="T211" i="39"/>
  <c r="U211" i="39"/>
  <c r="V211" i="39"/>
  <c r="W211" i="39"/>
  <c r="X211" i="39"/>
  <c r="Y211" i="39"/>
  <c r="Z211" i="39"/>
  <c r="AA211" i="39"/>
  <c r="AB211" i="39"/>
  <c r="AC211" i="39"/>
  <c r="AD211" i="39"/>
  <c r="AE211" i="39"/>
  <c r="AF211" i="39"/>
  <c r="AG211" i="39"/>
  <c r="AH211" i="39"/>
  <c r="AI211" i="39"/>
  <c r="AJ211" i="39"/>
  <c r="C212" i="39"/>
  <c r="D212" i="39"/>
  <c r="E212" i="39"/>
  <c r="F212" i="39"/>
  <c r="G212" i="39"/>
  <c r="H212" i="39"/>
  <c r="I212" i="39"/>
  <c r="J212" i="39"/>
  <c r="K212" i="39"/>
  <c r="L212" i="39"/>
  <c r="M212" i="39"/>
  <c r="N212" i="39"/>
  <c r="O212" i="39"/>
  <c r="P212" i="39"/>
  <c r="Q212" i="39"/>
  <c r="R212" i="39"/>
  <c r="S212" i="39"/>
  <c r="T212" i="39"/>
  <c r="U212" i="39"/>
  <c r="V212" i="39"/>
  <c r="W212" i="39"/>
  <c r="X212" i="39"/>
  <c r="Y212" i="39"/>
  <c r="Z212" i="39"/>
  <c r="AA212" i="39"/>
  <c r="AB212" i="39"/>
  <c r="AC212" i="39"/>
  <c r="AD212" i="39"/>
  <c r="AE212" i="39"/>
  <c r="AF212" i="39"/>
  <c r="AG212" i="39"/>
  <c r="AH212" i="39"/>
  <c r="AI212" i="39"/>
  <c r="AJ212" i="39"/>
  <c r="C213" i="39"/>
  <c r="D213" i="39"/>
  <c r="E213" i="39"/>
  <c r="F213" i="39"/>
  <c r="G213" i="39"/>
  <c r="H213" i="39"/>
  <c r="I213" i="39"/>
  <c r="J213" i="39"/>
  <c r="K213" i="39"/>
  <c r="L213" i="39"/>
  <c r="M213" i="39"/>
  <c r="N213" i="39"/>
  <c r="O213" i="39"/>
  <c r="P213" i="39"/>
  <c r="Q213" i="39"/>
  <c r="R213" i="39"/>
  <c r="S213" i="39"/>
  <c r="T213" i="39"/>
  <c r="U213" i="39"/>
  <c r="V213" i="39"/>
  <c r="W213" i="39"/>
  <c r="X213" i="39"/>
  <c r="Y213" i="39"/>
  <c r="Z213" i="39"/>
  <c r="AA213" i="39"/>
  <c r="AB213" i="39"/>
  <c r="AC213" i="39"/>
  <c r="AD213" i="39"/>
  <c r="AE213" i="39"/>
  <c r="AF213" i="39"/>
  <c r="AG213" i="39"/>
  <c r="AH213" i="39"/>
  <c r="AI213" i="39"/>
  <c r="AJ213" i="39"/>
  <c r="C214" i="39"/>
  <c r="D214" i="39"/>
  <c r="E214" i="39"/>
  <c r="F214" i="39"/>
  <c r="G214" i="39"/>
  <c r="H214" i="39"/>
  <c r="I214" i="39"/>
  <c r="J214" i="39"/>
  <c r="K214" i="39"/>
  <c r="L214" i="39"/>
  <c r="M214" i="39"/>
  <c r="N214" i="39"/>
  <c r="O214" i="39"/>
  <c r="P214" i="39"/>
  <c r="Q214" i="39"/>
  <c r="R214" i="39"/>
  <c r="S214" i="39"/>
  <c r="T214" i="39"/>
  <c r="U214" i="39"/>
  <c r="V214" i="39"/>
  <c r="W214" i="39"/>
  <c r="X214" i="39"/>
  <c r="Y214" i="39"/>
  <c r="Z214" i="39"/>
  <c r="AA214" i="39"/>
  <c r="AB214" i="39"/>
  <c r="AC214" i="39"/>
  <c r="AD214" i="39"/>
  <c r="AE214" i="39"/>
  <c r="AF214" i="39"/>
  <c r="AG214" i="39"/>
  <c r="AH214" i="39"/>
  <c r="AI214" i="39"/>
  <c r="AJ214" i="39"/>
  <c r="C215" i="39"/>
  <c r="D215" i="39"/>
  <c r="E215" i="39"/>
  <c r="F215" i="39"/>
  <c r="G215" i="39"/>
  <c r="H215" i="39"/>
  <c r="I215" i="39"/>
  <c r="J215" i="39"/>
  <c r="K215" i="39"/>
  <c r="L215" i="39"/>
  <c r="M215" i="39"/>
  <c r="N215" i="39"/>
  <c r="O215" i="39"/>
  <c r="P215" i="39"/>
  <c r="Q215" i="39"/>
  <c r="R215" i="39"/>
  <c r="S215" i="39"/>
  <c r="T215" i="39"/>
  <c r="U215" i="39"/>
  <c r="V215" i="39"/>
  <c r="W215" i="39"/>
  <c r="X215" i="39"/>
  <c r="Y215" i="39"/>
  <c r="Z215" i="39"/>
  <c r="AA215" i="39"/>
  <c r="AB215" i="39"/>
  <c r="AC215" i="39"/>
  <c r="AD215" i="39"/>
  <c r="AE215" i="39"/>
  <c r="AF215" i="39"/>
  <c r="AG215" i="39"/>
  <c r="AH215" i="39"/>
  <c r="AI215" i="39"/>
  <c r="AJ215" i="39"/>
  <c r="C216" i="39"/>
  <c r="D216" i="39"/>
  <c r="E216" i="39"/>
  <c r="F216" i="39"/>
  <c r="G216" i="39"/>
  <c r="H216" i="39"/>
  <c r="I216" i="39"/>
  <c r="J216" i="39"/>
  <c r="K216" i="39"/>
  <c r="L216" i="39"/>
  <c r="M216" i="39"/>
  <c r="N216" i="39"/>
  <c r="O216" i="39"/>
  <c r="P216" i="39"/>
  <c r="Q216" i="39"/>
  <c r="R216" i="39"/>
  <c r="S216" i="39"/>
  <c r="T216" i="39"/>
  <c r="U216" i="39"/>
  <c r="V216" i="39"/>
  <c r="W216" i="39"/>
  <c r="X216" i="39"/>
  <c r="Y216" i="39"/>
  <c r="Z216" i="39"/>
  <c r="AA216" i="39"/>
  <c r="AB216" i="39"/>
  <c r="AC216" i="39"/>
  <c r="AD216" i="39"/>
  <c r="AE216" i="39"/>
  <c r="AF216" i="39"/>
  <c r="AG216" i="39"/>
  <c r="AH216" i="39"/>
  <c r="AI216" i="39"/>
  <c r="AJ216" i="39"/>
  <c r="C217" i="39"/>
  <c r="D217" i="39"/>
  <c r="E217" i="39"/>
  <c r="F217" i="39"/>
  <c r="G217" i="39"/>
  <c r="H217" i="39"/>
  <c r="I217" i="39"/>
  <c r="J217" i="39"/>
  <c r="K217" i="39"/>
  <c r="L217" i="39"/>
  <c r="M217" i="39"/>
  <c r="N217" i="39"/>
  <c r="O217" i="39"/>
  <c r="P217" i="39"/>
  <c r="Q217" i="39"/>
  <c r="R217" i="39"/>
  <c r="S217" i="39"/>
  <c r="T217" i="39"/>
  <c r="U217" i="39"/>
  <c r="V217" i="39"/>
  <c r="W217" i="39"/>
  <c r="X217" i="39"/>
  <c r="Y217" i="39"/>
  <c r="Z217" i="39"/>
  <c r="AA217" i="39"/>
  <c r="AB217" i="39"/>
  <c r="AC217" i="39"/>
  <c r="AD217" i="39"/>
  <c r="AE217" i="39"/>
  <c r="AF217" i="39"/>
  <c r="AG217" i="39"/>
  <c r="AH217" i="39"/>
  <c r="AI217" i="39"/>
  <c r="AJ217" i="39"/>
  <c r="C218" i="39"/>
  <c r="D218" i="39"/>
  <c r="E218" i="39"/>
  <c r="F218" i="39"/>
  <c r="G218" i="39"/>
  <c r="H218" i="39"/>
  <c r="I218" i="39"/>
  <c r="J218" i="39"/>
  <c r="K218" i="39"/>
  <c r="L218" i="39"/>
  <c r="M218" i="39"/>
  <c r="N218" i="39"/>
  <c r="O218" i="39"/>
  <c r="P218" i="39"/>
  <c r="Q218" i="39"/>
  <c r="R218" i="39"/>
  <c r="S218" i="39"/>
  <c r="T218" i="39"/>
  <c r="U218" i="39"/>
  <c r="V218" i="39"/>
  <c r="W218" i="39"/>
  <c r="X218" i="39"/>
  <c r="Y218" i="39"/>
  <c r="Z218" i="39"/>
  <c r="AA218" i="39"/>
  <c r="AB218" i="39"/>
  <c r="AC218" i="39"/>
  <c r="AD218" i="39"/>
  <c r="AE218" i="39"/>
  <c r="AF218" i="39"/>
  <c r="AG218" i="39"/>
  <c r="AH218" i="39"/>
  <c r="AI218" i="39"/>
  <c r="AJ218" i="39"/>
  <c r="C219" i="39"/>
  <c r="D219" i="39"/>
  <c r="E219" i="39"/>
  <c r="F219" i="39"/>
  <c r="G219" i="39"/>
  <c r="H219" i="39"/>
  <c r="I219" i="39"/>
  <c r="J219" i="39"/>
  <c r="K219" i="39"/>
  <c r="L219" i="39"/>
  <c r="M219" i="39"/>
  <c r="N219" i="39"/>
  <c r="O219" i="39"/>
  <c r="P219" i="39"/>
  <c r="Q219" i="39"/>
  <c r="R219" i="39"/>
  <c r="S219" i="39"/>
  <c r="T219" i="39"/>
  <c r="U219" i="39"/>
  <c r="V219" i="39"/>
  <c r="W219" i="39"/>
  <c r="X219" i="39"/>
  <c r="Y219" i="39"/>
  <c r="Z219" i="39"/>
  <c r="AA219" i="39"/>
  <c r="AB219" i="39"/>
  <c r="AC219" i="39"/>
  <c r="AD219" i="39"/>
  <c r="AE219" i="39"/>
  <c r="AF219" i="39"/>
  <c r="AG219" i="39"/>
  <c r="AH219" i="39"/>
  <c r="AI219" i="39"/>
  <c r="AJ219" i="39"/>
  <c r="C220" i="39"/>
  <c r="D220" i="39"/>
  <c r="E220" i="39"/>
  <c r="F220" i="39"/>
  <c r="G220" i="39"/>
  <c r="H220" i="39"/>
  <c r="I220" i="39"/>
  <c r="J220" i="39"/>
  <c r="K220" i="39"/>
  <c r="L220" i="39"/>
  <c r="M220" i="39"/>
  <c r="N220" i="39"/>
  <c r="O220" i="39"/>
  <c r="P220" i="39"/>
  <c r="Q220" i="39"/>
  <c r="R220" i="39"/>
  <c r="S220" i="39"/>
  <c r="T220" i="39"/>
  <c r="U220" i="39"/>
  <c r="V220" i="39"/>
  <c r="W220" i="39"/>
  <c r="X220" i="39"/>
  <c r="Y220" i="39"/>
  <c r="Z220" i="39"/>
  <c r="AA220" i="39"/>
  <c r="AB220" i="39"/>
  <c r="AC220" i="39"/>
  <c r="AD220" i="39"/>
  <c r="AE220" i="39"/>
  <c r="AF220" i="39"/>
  <c r="AG220" i="39"/>
  <c r="AH220" i="39"/>
  <c r="AI220" i="39"/>
  <c r="AJ220" i="39"/>
  <c r="C221" i="39"/>
  <c r="D221" i="39"/>
  <c r="E221" i="39"/>
  <c r="F221" i="39"/>
  <c r="G221" i="39"/>
  <c r="H221" i="39"/>
  <c r="I221" i="39"/>
  <c r="J221" i="39"/>
  <c r="K221" i="39"/>
  <c r="L221" i="39"/>
  <c r="M221" i="39"/>
  <c r="N221" i="39"/>
  <c r="O221" i="39"/>
  <c r="P221" i="39"/>
  <c r="Q221" i="39"/>
  <c r="R221" i="39"/>
  <c r="S221" i="39"/>
  <c r="T221" i="39"/>
  <c r="U221" i="39"/>
  <c r="V221" i="39"/>
  <c r="W221" i="39"/>
  <c r="X221" i="39"/>
  <c r="Y221" i="39"/>
  <c r="Z221" i="39"/>
  <c r="AA221" i="39"/>
  <c r="AB221" i="39"/>
  <c r="AC221" i="39"/>
  <c r="AD221" i="39"/>
  <c r="AE221" i="39"/>
  <c r="AF221" i="39"/>
  <c r="AG221" i="39"/>
  <c r="AH221" i="39"/>
  <c r="AI221" i="39"/>
  <c r="AJ221" i="39"/>
  <c r="C222" i="39"/>
  <c r="D222" i="39"/>
  <c r="E222" i="39"/>
  <c r="F222" i="39"/>
  <c r="G222" i="39"/>
  <c r="H222" i="39"/>
  <c r="I222" i="39"/>
  <c r="J222" i="39"/>
  <c r="K222" i="39"/>
  <c r="L222" i="39"/>
  <c r="M222" i="39"/>
  <c r="N222" i="39"/>
  <c r="O222" i="39"/>
  <c r="P222" i="39"/>
  <c r="Q222" i="39"/>
  <c r="R222" i="39"/>
  <c r="S222" i="39"/>
  <c r="T222" i="39"/>
  <c r="U222" i="39"/>
  <c r="V222" i="39"/>
  <c r="W222" i="39"/>
  <c r="X222" i="39"/>
  <c r="Y222" i="39"/>
  <c r="Z222" i="39"/>
  <c r="AA222" i="39"/>
  <c r="AB222" i="39"/>
  <c r="AC222" i="39"/>
  <c r="AD222" i="39"/>
  <c r="AE222" i="39"/>
  <c r="AF222" i="39"/>
  <c r="AG222" i="39"/>
  <c r="AH222" i="39"/>
  <c r="AI222" i="39"/>
  <c r="AJ222" i="39"/>
  <c r="C223" i="39"/>
  <c r="D223" i="39"/>
  <c r="E223" i="39"/>
  <c r="F223" i="39"/>
  <c r="G223" i="39"/>
  <c r="H223" i="39"/>
  <c r="I223" i="39"/>
  <c r="J223" i="39"/>
  <c r="K223" i="39"/>
  <c r="L223" i="39"/>
  <c r="M223" i="39"/>
  <c r="N223" i="39"/>
  <c r="O223" i="39"/>
  <c r="P223" i="39"/>
  <c r="Q223" i="39"/>
  <c r="R223" i="39"/>
  <c r="S223" i="39"/>
  <c r="T223" i="39"/>
  <c r="U223" i="39"/>
  <c r="V223" i="39"/>
  <c r="W223" i="39"/>
  <c r="X223" i="39"/>
  <c r="Y223" i="39"/>
  <c r="Z223" i="39"/>
  <c r="AA223" i="39"/>
  <c r="AB223" i="39"/>
  <c r="AC223" i="39"/>
  <c r="AD223" i="39"/>
  <c r="AE223" i="39"/>
  <c r="AF223" i="39"/>
  <c r="AG223" i="39"/>
  <c r="AH223" i="39"/>
  <c r="AI223" i="39"/>
  <c r="AJ223" i="39"/>
  <c r="C224" i="39"/>
  <c r="D224" i="39"/>
  <c r="E224" i="39"/>
  <c r="F224" i="39"/>
  <c r="G224" i="39"/>
  <c r="H224" i="39"/>
  <c r="I224" i="39"/>
  <c r="J224" i="39"/>
  <c r="K224" i="39"/>
  <c r="L224" i="39"/>
  <c r="M224" i="39"/>
  <c r="N224" i="39"/>
  <c r="O224" i="39"/>
  <c r="P224" i="39"/>
  <c r="Q224" i="39"/>
  <c r="R224" i="39"/>
  <c r="S224" i="39"/>
  <c r="T224" i="39"/>
  <c r="U224" i="39"/>
  <c r="V224" i="39"/>
  <c r="W224" i="39"/>
  <c r="X224" i="39"/>
  <c r="Y224" i="39"/>
  <c r="Z224" i="39"/>
  <c r="AA224" i="39"/>
  <c r="AB224" i="39"/>
  <c r="AC224" i="39"/>
  <c r="AD224" i="39"/>
  <c r="AE224" i="39"/>
  <c r="AF224" i="39"/>
  <c r="AG224" i="39"/>
  <c r="AH224" i="39"/>
  <c r="AI224" i="39"/>
  <c r="AJ224" i="39"/>
  <c r="C225" i="39"/>
  <c r="D225" i="39"/>
  <c r="E225" i="39"/>
  <c r="F225" i="39"/>
  <c r="G225" i="39"/>
  <c r="H225" i="39"/>
  <c r="I225" i="39"/>
  <c r="J225" i="39"/>
  <c r="K225" i="39"/>
  <c r="L225" i="39"/>
  <c r="M225" i="39"/>
  <c r="N225" i="39"/>
  <c r="O225" i="39"/>
  <c r="P225" i="39"/>
  <c r="Q225" i="39"/>
  <c r="R225" i="39"/>
  <c r="S225" i="39"/>
  <c r="T225" i="39"/>
  <c r="U225" i="39"/>
  <c r="V225" i="39"/>
  <c r="W225" i="39"/>
  <c r="X225" i="39"/>
  <c r="Y225" i="39"/>
  <c r="Z225" i="39"/>
  <c r="AA225" i="39"/>
  <c r="AB225" i="39"/>
  <c r="AC225" i="39"/>
  <c r="AD225" i="39"/>
  <c r="AE225" i="39"/>
  <c r="AF225" i="39"/>
  <c r="AG225" i="39"/>
  <c r="AH225" i="39"/>
  <c r="AI225" i="39"/>
  <c r="AJ225" i="39"/>
  <c r="C226" i="39"/>
  <c r="D226" i="39"/>
  <c r="E226" i="39"/>
  <c r="F226" i="39"/>
  <c r="G226" i="39"/>
  <c r="H226" i="39"/>
  <c r="I226" i="39"/>
  <c r="J226" i="39"/>
  <c r="K226" i="39"/>
  <c r="L226" i="39"/>
  <c r="M226" i="39"/>
  <c r="N226" i="39"/>
  <c r="O226" i="39"/>
  <c r="P226" i="39"/>
  <c r="Q226" i="39"/>
  <c r="R226" i="39"/>
  <c r="S226" i="39"/>
  <c r="T226" i="39"/>
  <c r="U226" i="39"/>
  <c r="V226" i="39"/>
  <c r="W226" i="39"/>
  <c r="X226" i="39"/>
  <c r="Y226" i="39"/>
  <c r="Z226" i="39"/>
  <c r="AA226" i="39"/>
  <c r="AB226" i="39"/>
  <c r="AC226" i="39"/>
  <c r="AD226" i="39"/>
  <c r="AE226" i="39"/>
  <c r="AF226" i="39"/>
  <c r="AG226" i="39"/>
  <c r="AH226" i="39"/>
  <c r="AI226" i="39"/>
  <c r="AJ226" i="39"/>
  <c r="C227" i="39"/>
  <c r="D227" i="39"/>
  <c r="E227" i="39"/>
  <c r="F227" i="39"/>
  <c r="G227" i="39"/>
  <c r="H227" i="39"/>
  <c r="I227" i="39"/>
  <c r="J227" i="39"/>
  <c r="K227" i="39"/>
  <c r="L227" i="39"/>
  <c r="M227" i="39"/>
  <c r="N227" i="39"/>
  <c r="O227" i="39"/>
  <c r="P227" i="39"/>
  <c r="Q227" i="39"/>
  <c r="R227" i="39"/>
  <c r="S227" i="39"/>
  <c r="T227" i="39"/>
  <c r="U227" i="39"/>
  <c r="V227" i="39"/>
  <c r="W227" i="39"/>
  <c r="X227" i="39"/>
  <c r="Y227" i="39"/>
  <c r="Z227" i="39"/>
  <c r="AA227" i="39"/>
  <c r="AB227" i="39"/>
  <c r="AC227" i="39"/>
  <c r="AD227" i="39"/>
  <c r="AE227" i="39"/>
  <c r="AF227" i="39"/>
  <c r="AG227" i="39"/>
  <c r="AH227" i="39"/>
  <c r="AI227" i="39"/>
  <c r="AJ227" i="39"/>
  <c r="C228" i="39"/>
  <c r="D228" i="39"/>
  <c r="E228" i="39"/>
  <c r="F228" i="39"/>
  <c r="G228" i="39"/>
  <c r="H228" i="39"/>
  <c r="I228" i="39"/>
  <c r="J228" i="39"/>
  <c r="K228" i="39"/>
  <c r="L228" i="39"/>
  <c r="M228" i="39"/>
  <c r="N228" i="39"/>
  <c r="O228" i="39"/>
  <c r="P228" i="39"/>
  <c r="Q228" i="39"/>
  <c r="R228" i="39"/>
  <c r="S228" i="39"/>
  <c r="T228" i="39"/>
  <c r="U228" i="39"/>
  <c r="V228" i="39"/>
  <c r="W228" i="39"/>
  <c r="X228" i="39"/>
  <c r="Y228" i="39"/>
  <c r="Z228" i="39"/>
  <c r="AA228" i="39"/>
  <c r="AB228" i="39"/>
  <c r="AC228" i="39"/>
  <c r="AD228" i="39"/>
  <c r="AE228" i="39"/>
  <c r="AF228" i="39"/>
  <c r="AG228" i="39"/>
  <c r="AH228" i="39"/>
  <c r="AI228" i="39"/>
  <c r="AJ228" i="39"/>
  <c r="C229" i="39"/>
  <c r="D229" i="39"/>
  <c r="E229" i="39"/>
  <c r="F229" i="39"/>
  <c r="G229" i="39"/>
  <c r="H229" i="39"/>
  <c r="I229" i="39"/>
  <c r="J229" i="39"/>
  <c r="K229" i="39"/>
  <c r="L229" i="39"/>
  <c r="M229" i="39"/>
  <c r="N229" i="39"/>
  <c r="O229" i="39"/>
  <c r="P229" i="39"/>
  <c r="Q229" i="39"/>
  <c r="R229" i="39"/>
  <c r="S229" i="39"/>
  <c r="T229" i="39"/>
  <c r="U229" i="39"/>
  <c r="V229" i="39"/>
  <c r="W229" i="39"/>
  <c r="X229" i="39"/>
  <c r="Y229" i="39"/>
  <c r="Z229" i="39"/>
  <c r="AA229" i="39"/>
  <c r="AB229" i="39"/>
  <c r="AC229" i="39"/>
  <c r="AD229" i="39"/>
  <c r="AE229" i="39"/>
  <c r="AF229" i="39"/>
  <c r="AG229" i="39"/>
  <c r="AH229" i="39"/>
  <c r="AI229" i="39"/>
  <c r="AJ229" i="39"/>
  <c r="C230" i="39"/>
  <c r="D230" i="39"/>
  <c r="E230" i="39"/>
  <c r="F230" i="39"/>
  <c r="G230" i="39"/>
  <c r="H230" i="39"/>
  <c r="I230" i="39"/>
  <c r="J230" i="39"/>
  <c r="K230" i="39"/>
  <c r="L230" i="39"/>
  <c r="M230" i="39"/>
  <c r="N230" i="39"/>
  <c r="O230" i="39"/>
  <c r="P230" i="39"/>
  <c r="Q230" i="39"/>
  <c r="R230" i="39"/>
  <c r="S230" i="39"/>
  <c r="T230" i="39"/>
  <c r="U230" i="39"/>
  <c r="V230" i="39"/>
  <c r="W230" i="39"/>
  <c r="X230" i="39"/>
  <c r="Y230" i="39"/>
  <c r="Z230" i="39"/>
  <c r="AA230" i="39"/>
  <c r="AB230" i="39"/>
  <c r="AC230" i="39"/>
  <c r="AD230" i="39"/>
  <c r="AE230" i="39"/>
  <c r="AF230" i="39"/>
  <c r="AG230" i="39"/>
  <c r="AH230" i="39"/>
  <c r="AI230" i="39"/>
  <c r="AJ230" i="39"/>
  <c r="C231" i="39"/>
  <c r="D231" i="39"/>
  <c r="E231" i="39"/>
  <c r="F231" i="39"/>
  <c r="G231" i="39"/>
  <c r="H231" i="39"/>
  <c r="I231" i="39"/>
  <c r="J231" i="39"/>
  <c r="K231" i="39"/>
  <c r="L231" i="39"/>
  <c r="M231" i="39"/>
  <c r="N231" i="39"/>
  <c r="O231" i="39"/>
  <c r="P231" i="39"/>
  <c r="Q231" i="39"/>
  <c r="R231" i="39"/>
  <c r="S231" i="39"/>
  <c r="T231" i="39"/>
  <c r="U231" i="39"/>
  <c r="V231" i="39"/>
  <c r="W231" i="39"/>
  <c r="X231" i="39"/>
  <c r="Y231" i="39"/>
  <c r="Z231" i="39"/>
  <c r="AA231" i="39"/>
  <c r="AB231" i="39"/>
  <c r="AC231" i="39"/>
  <c r="AD231" i="39"/>
  <c r="AE231" i="39"/>
  <c r="AF231" i="39"/>
  <c r="AG231" i="39"/>
  <c r="AH231" i="39"/>
  <c r="AI231" i="39"/>
  <c r="AJ231" i="39"/>
  <c r="C232" i="39"/>
  <c r="D232" i="39"/>
  <c r="E232" i="39"/>
  <c r="F232" i="39"/>
  <c r="G232" i="39"/>
  <c r="H232" i="39"/>
  <c r="I232" i="39"/>
  <c r="J232" i="39"/>
  <c r="K232" i="39"/>
  <c r="L232" i="39"/>
  <c r="M232" i="39"/>
  <c r="N232" i="39"/>
  <c r="O232" i="39"/>
  <c r="P232" i="39"/>
  <c r="Q232" i="39"/>
  <c r="R232" i="39"/>
  <c r="S232" i="39"/>
  <c r="T232" i="39"/>
  <c r="U232" i="39"/>
  <c r="V232" i="39"/>
  <c r="W232" i="39"/>
  <c r="X232" i="39"/>
  <c r="Y232" i="39"/>
  <c r="Z232" i="39"/>
  <c r="AA232" i="39"/>
  <c r="AB232" i="39"/>
  <c r="AC232" i="39"/>
  <c r="AD232" i="39"/>
  <c r="AE232" i="39"/>
  <c r="AF232" i="39"/>
  <c r="AG232" i="39"/>
  <c r="AH232" i="39"/>
  <c r="AI232" i="39"/>
  <c r="AJ232" i="39"/>
  <c r="C233" i="39"/>
  <c r="D233" i="39"/>
  <c r="E233" i="39"/>
  <c r="F233" i="39"/>
  <c r="G233" i="39"/>
  <c r="H233" i="39"/>
  <c r="I233" i="39"/>
  <c r="J233" i="39"/>
  <c r="K233" i="39"/>
  <c r="L233" i="39"/>
  <c r="M233" i="39"/>
  <c r="N233" i="39"/>
  <c r="O233" i="39"/>
  <c r="P233" i="39"/>
  <c r="Q233" i="39"/>
  <c r="R233" i="39"/>
  <c r="S233" i="39"/>
  <c r="T233" i="39"/>
  <c r="U233" i="39"/>
  <c r="V233" i="39"/>
  <c r="W233" i="39"/>
  <c r="X233" i="39"/>
  <c r="Y233" i="39"/>
  <c r="Z233" i="39"/>
  <c r="AA233" i="39"/>
  <c r="AB233" i="39"/>
  <c r="AC233" i="39"/>
  <c r="AD233" i="39"/>
  <c r="AE233" i="39"/>
  <c r="AF233" i="39"/>
  <c r="AG233" i="39"/>
  <c r="AH233" i="39"/>
  <c r="AI233" i="39"/>
  <c r="AJ233" i="39"/>
  <c r="C234" i="39"/>
  <c r="D234" i="39"/>
  <c r="E234" i="39"/>
  <c r="F234" i="39"/>
  <c r="G234" i="39"/>
  <c r="H234" i="39"/>
  <c r="I234" i="39"/>
  <c r="J234" i="39"/>
  <c r="K234" i="39"/>
  <c r="L234" i="39"/>
  <c r="M234" i="39"/>
  <c r="N234" i="39"/>
  <c r="O234" i="39"/>
  <c r="P234" i="39"/>
  <c r="Q234" i="39"/>
  <c r="R234" i="39"/>
  <c r="S234" i="39"/>
  <c r="T234" i="39"/>
  <c r="U234" i="39"/>
  <c r="V234" i="39"/>
  <c r="W234" i="39"/>
  <c r="X234" i="39"/>
  <c r="Y234" i="39"/>
  <c r="Z234" i="39"/>
  <c r="AA234" i="39"/>
  <c r="AB234" i="39"/>
  <c r="AC234" i="39"/>
  <c r="AD234" i="39"/>
  <c r="AE234" i="39"/>
  <c r="AF234" i="39"/>
  <c r="AG234" i="39"/>
  <c r="AH234" i="39"/>
  <c r="AI234" i="39"/>
  <c r="AJ234" i="39"/>
  <c r="C235" i="39"/>
  <c r="D235" i="39"/>
  <c r="E235" i="39"/>
  <c r="F235" i="39"/>
  <c r="G235" i="39"/>
  <c r="H235" i="39"/>
  <c r="I235" i="39"/>
  <c r="J235" i="39"/>
  <c r="K235" i="39"/>
  <c r="L235" i="39"/>
  <c r="M235" i="39"/>
  <c r="N235" i="39"/>
  <c r="O235" i="39"/>
  <c r="P235" i="39"/>
  <c r="Q235" i="39"/>
  <c r="R235" i="39"/>
  <c r="S235" i="39"/>
  <c r="T235" i="39"/>
  <c r="U235" i="39"/>
  <c r="V235" i="39"/>
  <c r="W235" i="39"/>
  <c r="X235" i="39"/>
  <c r="Y235" i="39"/>
  <c r="Z235" i="39"/>
  <c r="AA235" i="39"/>
  <c r="AB235" i="39"/>
  <c r="AC235" i="39"/>
  <c r="AD235" i="39"/>
  <c r="AE235" i="39"/>
  <c r="AF235" i="39"/>
  <c r="AG235" i="39"/>
  <c r="AH235" i="39"/>
  <c r="AI235" i="39"/>
  <c r="AJ235" i="39"/>
  <c r="C236" i="39"/>
  <c r="D236" i="39"/>
  <c r="E236" i="39"/>
  <c r="F236" i="39"/>
  <c r="G236" i="39"/>
  <c r="H236" i="39"/>
  <c r="I236" i="39"/>
  <c r="J236" i="39"/>
  <c r="K236" i="39"/>
  <c r="L236" i="39"/>
  <c r="M236" i="39"/>
  <c r="N236" i="39"/>
  <c r="O236" i="39"/>
  <c r="P236" i="39"/>
  <c r="Q236" i="39"/>
  <c r="R236" i="39"/>
  <c r="S236" i="39"/>
  <c r="T236" i="39"/>
  <c r="U236" i="39"/>
  <c r="V236" i="39"/>
  <c r="W236" i="39"/>
  <c r="X236" i="39"/>
  <c r="Y236" i="39"/>
  <c r="Z236" i="39"/>
  <c r="AA236" i="39"/>
  <c r="AB236" i="39"/>
  <c r="AC236" i="39"/>
  <c r="AD236" i="39"/>
  <c r="AE236" i="39"/>
  <c r="AF236" i="39"/>
  <c r="AG236" i="39"/>
  <c r="AH236" i="39"/>
  <c r="AI236" i="39"/>
  <c r="AJ236" i="39"/>
  <c r="C237" i="39"/>
  <c r="D237" i="39"/>
  <c r="E237" i="39"/>
  <c r="F237" i="39"/>
  <c r="G237" i="39"/>
  <c r="H237" i="39"/>
  <c r="I237" i="39"/>
  <c r="J237" i="39"/>
  <c r="K237" i="39"/>
  <c r="L237" i="39"/>
  <c r="M237" i="39"/>
  <c r="N237" i="39"/>
  <c r="O237" i="39"/>
  <c r="P237" i="39"/>
  <c r="Q237" i="39"/>
  <c r="R237" i="39"/>
  <c r="S237" i="39"/>
  <c r="T237" i="39"/>
  <c r="U237" i="39"/>
  <c r="V237" i="39"/>
  <c r="W237" i="39"/>
  <c r="X237" i="39"/>
  <c r="Y237" i="39"/>
  <c r="Z237" i="39"/>
  <c r="AA237" i="39"/>
  <c r="AB237" i="39"/>
  <c r="AC237" i="39"/>
  <c r="AD237" i="39"/>
  <c r="AE237" i="39"/>
  <c r="AF237" i="39"/>
  <c r="AG237" i="39"/>
  <c r="AH237" i="39"/>
  <c r="AI237" i="39"/>
  <c r="AJ237" i="39"/>
  <c r="C238" i="39"/>
  <c r="D238" i="39"/>
  <c r="E238" i="39"/>
  <c r="F238" i="39"/>
  <c r="G238" i="39"/>
  <c r="H238" i="39"/>
  <c r="I238" i="39"/>
  <c r="J238" i="39"/>
  <c r="K238" i="39"/>
  <c r="L238" i="39"/>
  <c r="M238" i="39"/>
  <c r="N238" i="39"/>
  <c r="O238" i="39"/>
  <c r="P238" i="39"/>
  <c r="Q238" i="39"/>
  <c r="R238" i="39"/>
  <c r="S238" i="39"/>
  <c r="T238" i="39"/>
  <c r="U238" i="39"/>
  <c r="V238" i="39"/>
  <c r="W238" i="39"/>
  <c r="X238" i="39"/>
  <c r="Y238" i="39"/>
  <c r="Z238" i="39"/>
  <c r="AA238" i="39"/>
  <c r="AB238" i="39"/>
  <c r="AC238" i="39"/>
  <c r="AD238" i="39"/>
  <c r="AE238" i="39"/>
  <c r="AF238" i="39"/>
  <c r="AG238" i="39"/>
  <c r="AH238" i="39"/>
  <c r="AI238" i="39"/>
  <c r="AJ238" i="39"/>
  <c r="C239" i="39"/>
  <c r="D239" i="39"/>
  <c r="E239" i="39"/>
  <c r="F239" i="39"/>
  <c r="G239" i="39"/>
  <c r="H239" i="39"/>
  <c r="I239" i="39"/>
  <c r="J239" i="39"/>
  <c r="K239" i="39"/>
  <c r="L239" i="39"/>
  <c r="M239" i="39"/>
  <c r="N239" i="39"/>
  <c r="O239" i="39"/>
  <c r="P239" i="39"/>
  <c r="Q239" i="39"/>
  <c r="R239" i="39"/>
  <c r="S239" i="39"/>
  <c r="T239" i="39"/>
  <c r="U239" i="39"/>
  <c r="V239" i="39"/>
  <c r="W239" i="39"/>
  <c r="X239" i="39"/>
  <c r="Y239" i="39"/>
  <c r="Z239" i="39"/>
  <c r="AA239" i="39"/>
  <c r="AB239" i="39"/>
  <c r="AC239" i="39"/>
  <c r="AD239" i="39"/>
  <c r="AE239" i="39"/>
  <c r="AF239" i="39"/>
  <c r="AG239" i="39"/>
  <c r="AH239" i="39"/>
  <c r="AI239" i="39"/>
  <c r="AJ239" i="39"/>
  <c r="C240" i="39"/>
  <c r="D240" i="39"/>
  <c r="E240" i="39"/>
  <c r="F240" i="39"/>
  <c r="G240" i="39"/>
  <c r="H240" i="39"/>
  <c r="I240" i="39"/>
  <c r="J240" i="39"/>
  <c r="K240" i="39"/>
  <c r="L240" i="39"/>
  <c r="M240" i="39"/>
  <c r="N240" i="39"/>
  <c r="O240" i="39"/>
  <c r="P240" i="39"/>
  <c r="Q240" i="39"/>
  <c r="R240" i="39"/>
  <c r="S240" i="39"/>
  <c r="T240" i="39"/>
  <c r="U240" i="39"/>
  <c r="V240" i="39"/>
  <c r="W240" i="39"/>
  <c r="X240" i="39"/>
  <c r="Y240" i="39"/>
  <c r="Z240" i="39"/>
  <c r="AA240" i="39"/>
  <c r="AB240" i="39"/>
  <c r="AC240" i="39"/>
  <c r="AD240" i="39"/>
  <c r="AE240" i="39"/>
  <c r="AF240" i="39"/>
  <c r="AG240" i="39"/>
  <c r="AH240" i="39"/>
  <c r="AI240" i="39"/>
  <c r="AJ240" i="39"/>
  <c r="C241" i="39"/>
  <c r="D241" i="39"/>
  <c r="E241" i="39"/>
  <c r="F241" i="39"/>
  <c r="G241" i="39"/>
  <c r="H241" i="39"/>
  <c r="I241" i="39"/>
  <c r="J241" i="39"/>
  <c r="K241" i="39"/>
  <c r="L241" i="39"/>
  <c r="M241" i="39"/>
  <c r="N241" i="39"/>
  <c r="O241" i="39"/>
  <c r="P241" i="39"/>
  <c r="Q241" i="39"/>
  <c r="R241" i="39"/>
  <c r="S241" i="39"/>
  <c r="T241" i="39"/>
  <c r="U241" i="39"/>
  <c r="V241" i="39"/>
  <c r="W241" i="39"/>
  <c r="X241" i="39"/>
  <c r="Y241" i="39"/>
  <c r="Z241" i="39"/>
  <c r="AA241" i="39"/>
  <c r="AB241" i="39"/>
  <c r="AC241" i="39"/>
  <c r="AD241" i="39"/>
  <c r="AE241" i="39"/>
  <c r="AF241" i="39"/>
  <c r="AG241" i="39"/>
  <c r="AH241" i="39"/>
  <c r="AI241" i="39"/>
  <c r="AJ241" i="39"/>
  <c r="C242" i="39"/>
  <c r="D242" i="39"/>
  <c r="E242" i="39"/>
  <c r="F242" i="39"/>
  <c r="G242" i="39"/>
  <c r="H242" i="39"/>
  <c r="I242" i="39"/>
  <c r="J242" i="39"/>
  <c r="K242" i="39"/>
  <c r="L242" i="39"/>
  <c r="M242" i="39"/>
  <c r="N242" i="39"/>
  <c r="O242" i="39"/>
  <c r="P242" i="39"/>
  <c r="Q242" i="39"/>
  <c r="R242" i="39"/>
  <c r="S242" i="39"/>
  <c r="T242" i="39"/>
  <c r="U242" i="39"/>
  <c r="V242" i="39"/>
  <c r="W242" i="39"/>
  <c r="X242" i="39"/>
  <c r="Y242" i="39"/>
  <c r="Z242" i="39"/>
  <c r="AA242" i="39"/>
  <c r="AB242" i="39"/>
  <c r="AC242" i="39"/>
  <c r="AD242" i="39"/>
  <c r="AE242" i="39"/>
  <c r="AF242" i="39"/>
  <c r="AG242" i="39"/>
  <c r="AH242" i="39"/>
  <c r="AI242" i="39"/>
  <c r="AJ242" i="39"/>
  <c r="C243" i="39"/>
  <c r="D243" i="39"/>
  <c r="E243" i="39"/>
  <c r="F243" i="39"/>
  <c r="G243" i="39"/>
  <c r="H243" i="39"/>
  <c r="I243" i="39"/>
  <c r="J243" i="39"/>
  <c r="K243" i="39"/>
  <c r="L243" i="39"/>
  <c r="M243" i="39"/>
  <c r="N243" i="39"/>
  <c r="O243" i="39"/>
  <c r="P243" i="39"/>
  <c r="Q243" i="39"/>
  <c r="R243" i="39"/>
  <c r="S243" i="39"/>
  <c r="T243" i="39"/>
  <c r="U243" i="39"/>
  <c r="V243" i="39"/>
  <c r="W243" i="39"/>
  <c r="X243" i="39"/>
  <c r="Y243" i="39"/>
  <c r="Z243" i="39"/>
  <c r="AA243" i="39"/>
  <c r="AB243" i="39"/>
  <c r="AC243" i="39"/>
  <c r="AD243" i="39"/>
  <c r="AE243" i="39"/>
  <c r="AF243" i="39"/>
  <c r="AG243" i="39"/>
  <c r="AH243" i="39"/>
  <c r="AI243" i="39"/>
  <c r="AJ243" i="39"/>
  <c r="C244" i="39"/>
  <c r="D244" i="39"/>
  <c r="E244" i="39"/>
  <c r="F244" i="39"/>
  <c r="G244" i="39"/>
  <c r="H244" i="39"/>
  <c r="I244" i="39"/>
  <c r="J244" i="39"/>
  <c r="K244" i="39"/>
  <c r="L244" i="39"/>
  <c r="M244" i="39"/>
  <c r="N244" i="39"/>
  <c r="O244" i="39"/>
  <c r="P244" i="39"/>
  <c r="Q244" i="39"/>
  <c r="R244" i="39"/>
  <c r="S244" i="39"/>
  <c r="T244" i="39"/>
  <c r="U244" i="39"/>
  <c r="V244" i="39"/>
  <c r="W244" i="39"/>
  <c r="X244" i="39"/>
  <c r="Y244" i="39"/>
  <c r="Z244" i="39"/>
  <c r="AA244" i="39"/>
  <c r="AB244" i="39"/>
  <c r="AC244" i="39"/>
  <c r="AD244" i="39"/>
  <c r="AE244" i="39"/>
  <c r="AF244" i="39"/>
  <c r="AG244" i="39"/>
  <c r="AH244" i="39"/>
  <c r="AI244" i="39"/>
  <c r="AJ244" i="39"/>
  <c r="C245" i="39"/>
  <c r="D245" i="39"/>
  <c r="E245" i="39"/>
  <c r="F245" i="39"/>
  <c r="G245" i="39"/>
  <c r="H245" i="39"/>
  <c r="I245" i="39"/>
  <c r="J245" i="39"/>
  <c r="K245" i="39"/>
  <c r="L245" i="39"/>
  <c r="M245" i="39"/>
  <c r="N245" i="39"/>
  <c r="O245" i="39"/>
  <c r="P245" i="39"/>
  <c r="Q245" i="39"/>
  <c r="R245" i="39"/>
  <c r="S245" i="39"/>
  <c r="T245" i="39"/>
  <c r="U245" i="39"/>
  <c r="V245" i="39"/>
  <c r="W245" i="39"/>
  <c r="X245" i="39"/>
  <c r="Y245" i="39"/>
  <c r="Z245" i="39"/>
  <c r="AA245" i="39"/>
  <c r="AB245" i="39"/>
  <c r="AC245" i="39"/>
  <c r="AD245" i="39"/>
  <c r="AE245" i="39"/>
  <c r="AF245" i="39"/>
  <c r="AG245" i="39"/>
  <c r="AH245" i="39"/>
  <c r="AI245" i="39"/>
  <c r="AJ245" i="39"/>
  <c r="C246" i="39"/>
  <c r="D246" i="39"/>
  <c r="E246" i="39"/>
  <c r="F246" i="39"/>
  <c r="G246" i="39"/>
  <c r="H246" i="39"/>
  <c r="I246" i="39"/>
  <c r="J246" i="39"/>
  <c r="K246" i="39"/>
  <c r="L246" i="39"/>
  <c r="M246" i="39"/>
  <c r="N246" i="39"/>
  <c r="O246" i="39"/>
  <c r="P246" i="39"/>
  <c r="Q246" i="39"/>
  <c r="R246" i="39"/>
  <c r="S246" i="39"/>
  <c r="T246" i="39"/>
  <c r="U246" i="39"/>
  <c r="V246" i="39"/>
  <c r="W246" i="39"/>
  <c r="X246" i="39"/>
  <c r="Y246" i="39"/>
  <c r="Z246" i="39"/>
  <c r="AA246" i="39"/>
  <c r="AB246" i="39"/>
  <c r="AC246" i="39"/>
  <c r="AD246" i="39"/>
  <c r="AE246" i="39"/>
  <c r="AF246" i="39"/>
  <c r="AG246" i="39"/>
  <c r="AH246" i="39"/>
  <c r="AI246" i="39"/>
  <c r="AJ246" i="39"/>
  <c r="C247" i="39"/>
  <c r="D247" i="39"/>
  <c r="E247" i="39"/>
  <c r="F247" i="39"/>
  <c r="G247" i="39"/>
  <c r="H247" i="39"/>
  <c r="I247" i="39"/>
  <c r="J247" i="39"/>
  <c r="K247" i="39"/>
  <c r="L247" i="39"/>
  <c r="M247" i="39"/>
  <c r="N247" i="39"/>
  <c r="O247" i="39"/>
  <c r="P247" i="39"/>
  <c r="Q247" i="39"/>
  <c r="R247" i="39"/>
  <c r="S247" i="39"/>
  <c r="T247" i="39"/>
  <c r="U247" i="39"/>
  <c r="V247" i="39"/>
  <c r="W247" i="39"/>
  <c r="X247" i="39"/>
  <c r="Y247" i="39"/>
  <c r="Z247" i="39"/>
  <c r="AA247" i="39"/>
  <c r="AB247" i="39"/>
  <c r="AC247" i="39"/>
  <c r="AD247" i="39"/>
  <c r="AE247" i="39"/>
  <c r="AF247" i="39"/>
  <c r="AG247" i="39"/>
  <c r="AH247" i="39"/>
  <c r="AI247" i="39"/>
  <c r="AJ247" i="39"/>
  <c r="C248" i="39"/>
  <c r="D248" i="39"/>
  <c r="E248" i="39"/>
  <c r="F248" i="39"/>
  <c r="G248" i="39"/>
  <c r="H248" i="39"/>
  <c r="I248" i="39"/>
  <c r="J248" i="39"/>
  <c r="K248" i="39"/>
  <c r="L248" i="39"/>
  <c r="M248" i="39"/>
  <c r="N248" i="39"/>
  <c r="O248" i="39"/>
  <c r="P248" i="39"/>
  <c r="Q248" i="39"/>
  <c r="R248" i="39"/>
  <c r="S248" i="39"/>
  <c r="T248" i="39"/>
  <c r="U248" i="39"/>
  <c r="V248" i="39"/>
  <c r="W248" i="39"/>
  <c r="X248" i="39"/>
  <c r="Y248" i="39"/>
  <c r="Z248" i="39"/>
  <c r="AA248" i="39"/>
  <c r="AB248" i="39"/>
  <c r="AC248" i="39"/>
  <c r="AD248" i="39"/>
  <c r="AE248" i="39"/>
  <c r="AF248" i="39"/>
  <c r="AG248" i="39"/>
  <c r="AH248" i="39"/>
  <c r="AI248" i="39"/>
  <c r="AJ248" i="39"/>
  <c r="C249" i="39"/>
  <c r="D249" i="39"/>
  <c r="E249" i="39"/>
  <c r="F249" i="39"/>
  <c r="G249" i="39"/>
  <c r="H249" i="39"/>
  <c r="I249" i="39"/>
  <c r="J249" i="39"/>
  <c r="K249" i="39"/>
  <c r="L249" i="39"/>
  <c r="M249" i="39"/>
  <c r="N249" i="39"/>
  <c r="O249" i="39"/>
  <c r="P249" i="39"/>
  <c r="Q249" i="39"/>
  <c r="R249" i="39"/>
  <c r="S249" i="39"/>
  <c r="T249" i="39"/>
  <c r="U249" i="39"/>
  <c r="V249" i="39"/>
  <c r="W249" i="39"/>
  <c r="X249" i="39"/>
  <c r="Y249" i="39"/>
  <c r="Z249" i="39"/>
  <c r="AA249" i="39"/>
  <c r="AB249" i="39"/>
  <c r="AC249" i="39"/>
  <c r="AD249" i="39"/>
  <c r="AE249" i="39"/>
  <c r="AF249" i="39"/>
  <c r="AG249" i="39"/>
  <c r="AH249" i="39"/>
  <c r="AI249" i="39"/>
  <c r="AJ249" i="39"/>
  <c r="C250" i="39"/>
  <c r="D250" i="39"/>
  <c r="E250" i="39"/>
  <c r="F250" i="39"/>
  <c r="G250" i="39"/>
  <c r="H250" i="39"/>
  <c r="I250" i="39"/>
  <c r="J250" i="39"/>
  <c r="K250" i="39"/>
  <c r="L250" i="39"/>
  <c r="M250" i="39"/>
  <c r="N250" i="39"/>
  <c r="O250" i="39"/>
  <c r="P250" i="39"/>
  <c r="Q250" i="39"/>
  <c r="R250" i="39"/>
  <c r="S250" i="39"/>
  <c r="T250" i="39"/>
  <c r="U250" i="39"/>
  <c r="V250" i="39"/>
  <c r="W250" i="39"/>
  <c r="X250" i="39"/>
  <c r="Y250" i="39"/>
  <c r="Z250" i="39"/>
  <c r="AA250" i="39"/>
  <c r="AB250" i="39"/>
  <c r="AC250" i="39"/>
  <c r="AD250" i="39"/>
  <c r="AE250" i="39"/>
  <c r="AF250" i="39"/>
  <c r="AG250" i="39"/>
  <c r="AH250" i="39"/>
  <c r="AI250" i="39"/>
  <c r="AJ250" i="39"/>
  <c r="C251" i="39"/>
  <c r="D251" i="39"/>
  <c r="E251" i="39"/>
  <c r="F251" i="39"/>
  <c r="G251" i="39"/>
  <c r="H251" i="39"/>
  <c r="I251" i="39"/>
  <c r="J251" i="39"/>
  <c r="K251" i="39"/>
  <c r="L251" i="39"/>
  <c r="M251" i="39"/>
  <c r="N251" i="39"/>
  <c r="O251" i="39"/>
  <c r="P251" i="39"/>
  <c r="Q251" i="39"/>
  <c r="R251" i="39"/>
  <c r="S251" i="39"/>
  <c r="T251" i="39"/>
  <c r="U251" i="39"/>
  <c r="V251" i="39"/>
  <c r="W251" i="39"/>
  <c r="X251" i="39"/>
  <c r="Y251" i="39"/>
  <c r="Z251" i="39"/>
  <c r="AA251" i="39"/>
  <c r="AB251" i="39"/>
  <c r="AC251" i="39"/>
  <c r="AD251" i="39"/>
  <c r="AE251" i="39"/>
  <c r="AF251" i="39"/>
  <c r="AG251" i="39"/>
  <c r="AH251" i="39"/>
  <c r="AI251" i="39"/>
  <c r="AJ251" i="39"/>
  <c r="C252" i="39"/>
  <c r="D252" i="39"/>
  <c r="E252" i="39"/>
  <c r="F252" i="39"/>
  <c r="G252" i="39"/>
  <c r="H252" i="39"/>
  <c r="I252" i="39"/>
  <c r="J252" i="39"/>
  <c r="K252" i="39"/>
  <c r="L252" i="39"/>
  <c r="M252" i="39"/>
  <c r="N252" i="39"/>
  <c r="O252" i="39"/>
  <c r="P252" i="39"/>
  <c r="Q252" i="39"/>
  <c r="R252" i="39"/>
  <c r="S252" i="39"/>
  <c r="T252" i="39"/>
  <c r="U252" i="39"/>
  <c r="V252" i="39"/>
  <c r="W252" i="39"/>
  <c r="X252" i="39"/>
  <c r="Y252" i="39"/>
  <c r="Z252" i="39"/>
  <c r="AA252" i="39"/>
  <c r="AB252" i="39"/>
  <c r="AC252" i="39"/>
  <c r="AD252" i="39"/>
  <c r="AE252" i="39"/>
  <c r="AF252" i="39"/>
  <c r="AG252" i="39"/>
  <c r="AH252" i="39"/>
  <c r="AI252" i="39"/>
  <c r="AJ252" i="39"/>
  <c r="C253" i="39"/>
  <c r="D253" i="39"/>
  <c r="E253" i="39"/>
  <c r="F253" i="39"/>
  <c r="G253" i="39"/>
  <c r="H253" i="39"/>
  <c r="I253" i="39"/>
  <c r="J253" i="39"/>
  <c r="K253" i="39"/>
  <c r="L253" i="39"/>
  <c r="M253" i="39"/>
  <c r="N253" i="39"/>
  <c r="O253" i="39"/>
  <c r="P253" i="39"/>
  <c r="Q253" i="39"/>
  <c r="R253" i="39"/>
  <c r="S253" i="39"/>
  <c r="T253" i="39"/>
  <c r="U253" i="39"/>
  <c r="V253" i="39"/>
  <c r="W253" i="39"/>
  <c r="X253" i="39"/>
  <c r="Y253" i="39"/>
  <c r="Z253" i="39"/>
  <c r="AA253" i="39"/>
  <c r="AB253" i="39"/>
  <c r="AC253" i="39"/>
  <c r="AD253" i="39"/>
  <c r="AE253" i="39"/>
  <c r="AF253" i="39"/>
  <c r="AG253" i="39"/>
  <c r="AH253" i="39"/>
  <c r="AI253" i="39"/>
  <c r="AJ253" i="39"/>
  <c r="C254" i="39"/>
  <c r="D254" i="39"/>
  <c r="E254" i="39"/>
  <c r="F254" i="39"/>
  <c r="G254" i="39"/>
  <c r="H254" i="39"/>
  <c r="I254" i="39"/>
  <c r="J254" i="39"/>
  <c r="K254" i="39"/>
  <c r="L254" i="39"/>
  <c r="M254" i="39"/>
  <c r="N254" i="39"/>
  <c r="O254" i="39"/>
  <c r="P254" i="39"/>
  <c r="Q254" i="39"/>
  <c r="R254" i="39"/>
  <c r="S254" i="39"/>
  <c r="T254" i="39"/>
  <c r="U254" i="39"/>
  <c r="V254" i="39"/>
  <c r="W254" i="39"/>
  <c r="X254" i="39"/>
  <c r="Y254" i="39"/>
  <c r="Z254" i="39"/>
  <c r="AA254" i="39"/>
  <c r="AB254" i="39"/>
  <c r="AC254" i="39"/>
  <c r="AD254" i="39"/>
  <c r="AE254" i="39"/>
  <c r="AF254" i="39"/>
  <c r="AG254" i="39"/>
  <c r="AH254" i="39"/>
  <c r="AI254" i="39"/>
  <c r="AJ254" i="39"/>
  <c r="C255" i="39"/>
  <c r="D255" i="39"/>
  <c r="E255" i="39"/>
  <c r="F255" i="39"/>
  <c r="G255" i="39"/>
  <c r="H255" i="39"/>
  <c r="I255" i="39"/>
  <c r="J255" i="39"/>
  <c r="K255" i="39"/>
  <c r="L255" i="39"/>
  <c r="M255" i="39"/>
  <c r="N255" i="39"/>
  <c r="O255" i="39"/>
  <c r="P255" i="39"/>
  <c r="Q255" i="39"/>
  <c r="R255" i="39"/>
  <c r="S255" i="39"/>
  <c r="T255" i="39"/>
  <c r="U255" i="39"/>
  <c r="V255" i="39"/>
  <c r="W255" i="39"/>
  <c r="X255" i="39"/>
  <c r="Y255" i="39"/>
  <c r="Z255" i="39"/>
  <c r="AA255" i="39"/>
  <c r="AB255" i="39"/>
  <c r="AC255" i="39"/>
  <c r="AD255" i="39"/>
  <c r="AE255" i="39"/>
  <c r="AF255" i="39"/>
  <c r="AG255" i="39"/>
  <c r="AH255" i="39"/>
  <c r="AI255" i="39"/>
  <c r="AJ255" i="39"/>
  <c r="C256" i="39"/>
  <c r="D256" i="39"/>
  <c r="E256" i="39"/>
  <c r="F256" i="39"/>
  <c r="G256" i="39"/>
  <c r="H256" i="39"/>
  <c r="I256" i="39"/>
  <c r="J256" i="39"/>
  <c r="K256" i="39"/>
  <c r="L256" i="39"/>
  <c r="M256" i="39"/>
  <c r="N256" i="39"/>
  <c r="O256" i="39"/>
  <c r="P256" i="39"/>
  <c r="Q256" i="39"/>
  <c r="R256" i="39"/>
  <c r="S256" i="39"/>
  <c r="T256" i="39"/>
  <c r="U256" i="39"/>
  <c r="V256" i="39"/>
  <c r="W256" i="39"/>
  <c r="X256" i="39"/>
  <c r="Y256" i="39"/>
  <c r="Z256" i="39"/>
  <c r="AA256" i="39"/>
  <c r="AB256" i="39"/>
  <c r="AC256" i="39"/>
  <c r="AD256" i="39"/>
  <c r="AE256" i="39"/>
  <c r="AF256" i="39"/>
  <c r="AG256" i="39"/>
  <c r="AH256" i="39"/>
  <c r="AI256" i="39"/>
  <c r="AJ256" i="39"/>
  <c r="C257" i="39"/>
  <c r="D257" i="39"/>
  <c r="E257" i="39"/>
  <c r="F257" i="39"/>
  <c r="G257" i="39"/>
  <c r="H257" i="39"/>
  <c r="I257" i="39"/>
  <c r="J257" i="39"/>
  <c r="K257" i="39"/>
  <c r="L257" i="39"/>
  <c r="M257" i="39"/>
  <c r="N257" i="39"/>
  <c r="O257" i="39"/>
  <c r="P257" i="39"/>
  <c r="Q257" i="39"/>
  <c r="R257" i="39"/>
  <c r="S257" i="39"/>
  <c r="T257" i="39"/>
  <c r="U257" i="39"/>
  <c r="V257" i="39"/>
  <c r="W257" i="39"/>
  <c r="X257" i="39"/>
  <c r="Y257" i="39"/>
  <c r="Z257" i="39"/>
  <c r="AA257" i="39"/>
  <c r="AB257" i="39"/>
  <c r="AC257" i="39"/>
  <c r="AD257" i="39"/>
  <c r="AE257" i="39"/>
  <c r="AF257" i="39"/>
  <c r="AG257" i="39"/>
  <c r="AH257" i="39"/>
  <c r="AI257" i="39"/>
  <c r="AJ257" i="39"/>
  <c r="C258" i="39"/>
  <c r="D258" i="39"/>
  <c r="E258" i="39"/>
  <c r="F258" i="39"/>
  <c r="G258" i="39"/>
  <c r="H258" i="39"/>
  <c r="I258" i="39"/>
  <c r="J258" i="39"/>
  <c r="K258" i="39"/>
  <c r="L258" i="39"/>
  <c r="M258" i="39"/>
  <c r="N258" i="39"/>
  <c r="O258" i="39"/>
  <c r="P258" i="39"/>
  <c r="Q258" i="39"/>
  <c r="R258" i="39"/>
  <c r="S258" i="39"/>
  <c r="T258" i="39"/>
  <c r="U258" i="39"/>
  <c r="V258" i="39"/>
  <c r="W258" i="39"/>
  <c r="X258" i="39"/>
  <c r="Y258" i="39"/>
  <c r="Z258" i="39"/>
  <c r="AA258" i="39"/>
  <c r="AB258" i="39"/>
  <c r="AC258" i="39"/>
  <c r="AD258" i="39"/>
  <c r="AE258" i="39"/>
  <c r="AF258" i="39"/>
  <c r="AG258" i="39"/>
  <c r="AH258" i="39"/>
  <c r="AI258" i="39"/>
  <c r="AJ258" i="39"/>
  <c r="C259" i="39"/>
  <c r="D259" i="39"/>
  <c r="E259" i="39"/>
  <c r="F259" i="39"/>
  <c r="G259" i="39"/>
  <c r="H259" i="39"/>
  <c r="I259" i="39"/>
  <c r="J259" i="39"/>
  <c r="K259" i="39"/>
  <c r="L259" i="39"/>
  <c r="M259" i="39"/>
  <c r="N259" i="39"/>
  <c r="O259" i="39"/>
  <c r="P259" i="39"/>
  <c r="Q259" i="39"/>
  <c r="R259" i="39"/>
  <c r="S259" i="39"/>
  <c r="T259" i="39"/>
  <c r="U259" i="39"/>
  <c r="V259" i="39"/>
  <c r="W259" i="39"/>
  <c r="X259" i="39"/>
  <c r="Y259" i="39"/>
  <c r="Z259" i="39"/>
  <c r="AA259" i="39"/>
  <c r="AB259" i="39"/>
  <c r="AC259" i="39"/>
  <c r="AD259" i="39"/>
  <c r="AE259" i="39"/>
  <c r="AF259" i="39"/>
  <c r="AG259" i="39"/>
  <c r="AH259" i="39"/>
  <c r="AI259" i="39"/>
  <c r="AJ259" i="39"/>
  <c r="C260" i="39"/>
  <c r="D260" i="39"/>
  <c r="E260" i="39"/>
  <c r="F260" i="39"/>
  <c r="G260" i="39"/>
  <c r="H260" i="39"/>
  <c r="I260" i="39"/>
  <c r="J260" i="39"/>
  <c r="K260" i="39"/>
  <c r="L260" i="39"/>
  <c r="M260" i="39"/>
  <c r="N260" i="39"/>
  <c r="O260" i="39"/>
  <c r="P260" i="39"/>
  <c r="Q260" i="39"/>
  <c r="R260" i="39"/>
  <c r="S260" i="39"/>
  <c r="T260" i="39"/>
  <c r="U260" i="39"/>
  <c r="V260" i="39"/>
  <c r="W260" i="39"/>
  <c r="X260" i="39"/>
  <c r="Y260" i="39"/>
  <c r="Z260" i="39"/>
  <c r="AA260" i="39"/>
  <c r="AB260" i="39"/>
  <c r="AC260" i="39"/>
  <c r="AD260" i="39"/>
  <c r="AE260" i="39"/>
  <c r="AF260" i="39"/>
  <c r="AG260" i="39"/>
  <c r="AH260" i="39"/>
  <c r="AI260" i="39"/>
  <c r="AJ260" i="39"/>
  <c r="C261" i="39"/>
  <c r="D261" i="39"/>
  <c r="E261" i="39"/>
  <c r="F261" i="39"/>
  <c r="G261" i="39"/>
  <c r="H261" i="39"/>
  <c r="I261" i="39"/>
  <c r="J261" i="39"/>
  <c r="K261" i="39"/>
  <c r="L261" i="39"/>
  <c r="M261" i="39"/>
  <c r="N261" i="39"/>
  <c r="O261" i="39"/>
  <c r="P261" i="39"/>
  <c r="Q261" i="39"/>
  <c r="R261" i="39"/>
  <c r="S261" i="39"/>
  <c r="T261" i="39"/>
  <c r="U261" i="39"/>
  <c r="V261" i="39"/>
  <c r="W261" i="39"/>
  <c r="X261" i="39"/>
  <c r="Y261" i="39"/>
  <c r="Z261" i="39"/>
  <c r="AA261" i="39"/>
  <c r="AB261" i="39"/>
  <c r="AC261" i="39"/>
  <c r="AD261" i="39"/>
  <c r="AE261" i="39"/>
  <c r="AF261" i="39"/>
  <c r="AG261" i="39"/>
  <c r="AH261" i="39"/>
  <c r="AI261" i="39"/>
  <c r="AJ261" i="39"/>
  <c r="C262" i="39"/>
  <c r="D262" i="39"/>
  <c r="E262" i="39"/>
  <c r="F262" i="39"/>
  <c r="G262" i="39"/>
  <c r="H262" i="39"/>
  <c r="I262" i="39"/>
  <c r="J262" i="39"/>
  <c r="K262" i="39"/>
  <c r="L262" i="39"/>
  <c r="M262" i="39"/>
  <c r="N262" i="39"/>
  <c r="O262" i="39"/>
  <c r="P262" i="39"/>
  <c r="Q262" i="39"/>
  <c r="R262" i="39"/>
  <c r="S262" i="39"/>
  <c r="T262" i="39"/>
  <c r="U262" i="39"/>
  <c r="V262" i="39"/>
  <c r="W262" i="39"/>
  <c r="X262" i="39"/>
  <c r="Y262" i="39"/>
  <c r="Z262" i="39"/>
  <c r="AA262" i="39"/>
  <c r="AB262" i="39"/>
  <c r="AC262" i="39"/>
  <c r="AD262" i="39"/>
  <c r="AE262" i="39"/>
  <c r="AF262" i="39"/>
  <c r="AG262" i="39"/>
  <c r="AH262" i="39"/>
  <c r="AI262" i="39"/>
  <c r="AJ262" i="39"/>
  <c r="C263" i="39"/>
  <c r="D263" i="39"/>
  <c r="E263" i="39"/>
  <c r="F263" i="39"/>
  <c r="G263" i="39"/>
  <c r="H263" i="39"/>
  <c r="I263" i="39"/>
  <c r="J263" i="39"/>
  <c r="K263" i="39"/>
  <c r="L263" i="39"/>
  <c r="M263" i="39"/>
  <c r="N263" i="39"/>
  <c r="O263" i="39"/>
  <c r="P263" i="39"/>
  <c r="Q263" i="39"/>
  <c r="R263" i="39"/>
  <c r="S263" i="39"/>
  <c r="T263" i="39"/>
  <c r="U263" i="39"/>
  <c r="V263" i="39"/>
  <c r="W263" i="39"/>
  <c r="X263" i="39"/>
  <c r="Y263" i="39"/>
  <c r="Z263" i="39"/>
  <c r="AA263" i="39"/>
  <c r="AB263" i="39"/>
  <c r="AC263" i="39"/>
  <c r="AD263" i="39"/>
  <c r="AE263" i="39"/>
  <c r="AF263" i="39"/>
  <c r="AG263" i="39"/>
  <c r="AH263" i="39"/>
  <c r="AI263" i="39"/>
  <c r="AJ263" i="39"/>
  <c r="C264" i="39"/>
  <c r="D264" i="39"/>
  <c r="E264" i="39"/>
  <c r="F264" i="39"/>
  <c r="G264" i="39"/>
  <c r="H264" i="39"/>
  <c r="I264" i="39"/>
  <c r="J264" i="39"/>
  <c r="K264" i="39"/>
  <c r="L264" i="39"/>
  <c r="M264" i="39"/>
  <c r="N264" i="39"/>
  <c r="O264" i="39"/>
  <c r="P264" i="39"/>
  <c r="Q264" i="39"/>
  <c r="R264" i="39"/>
  <c r="S264" i="39"/>
  <c r="T264" i="39"/>
  <c r="U264" i="39"/>
  <c r="V264" i="39"/>
  <c r="W264" i="39"/>
  <c r="X264" i="39"/>
  <c r="Y264" i="39"/>
  <c r="Z264" i="39"/>
  <c r="AA264" i="39"/>
  <c r="AB264" i="39"/>
  <c r="AC264" i="39"/>
  <c r="AD264" i="39"/>
  <c r="AE264" i="39"/>
  <c r="AF264" i="39"/>
  <c r="AG264" i="39"/>
  <c r="AH264" i="39"/>
  <c r="AI264" i="39"/>
  <c r="AJ264" i="39"/>
  <c r="C265" i="39"/>
  <c r="D265" i="39"/>
  <c r="E265" i="39"/>
  <c r="F265" i="39"/>
  <c r="G265" i="39"/>
  <c r="H265" i="39"/>
  <c r="I265" i="39"/>
  <c r="J265" i="39"/>
  <c r="K265" i="39"/>
  <c r="L265" i="39"/>
  <c r="M265" i="39"/>
  <c r="N265" i="39"/>
  <c r="O265" i="39"/>
  <c r="P265" i="39"/>
  <c r="Q265" i="39"/>
  <c r="R265" i="39"/>
  <c r="S265" i="39"/>
  <c r="T265" i="39"/>
  <c r="U265" i="39"/>
  <c r="V265" i="39"/>
  <c r="W265" i="39"/>
  <c r="X265" i="39"/>
  <c r="Y265" i="39"/>
  <c r="Z265" i="39"/>
  <c r="AA265" i="39"/>
  <c r="AB265" i="39"/>
  <c r="AC265" i="39"/>
  <c r="AD265" i="39"/>
  <c r="AE265" i="39"/>
  <c r="AF265" i="39"/>
  <c r="AG265" i="39"/>
  <c r="AH265" i="39"/>
  <c r="AI265" i="39"/>
  <c r="AJ265" i="39"/>
  <c r="C266" i="39"/>
  <c r="D266" i="39"/>
  <c r="E266" i="39"/>
  <c r="F266" i="39"/>
  <c r="G266" i="39"/>
  <c r="H266" i="39"/>
  <c r="I266" i="39"/>
  <c r="J266" i="39"/>
  <c r="K266" i="39"/>
  <c r="L266" i="39"/>
  <c r="M266" i="39"/>
  <c r="N266" i="39"/>
  <c r="O266" i="39"/>
  <c r="P266" i="39"/>
  <c r="Q266" i="39"/>
  <c r="R266" i="39"/>
  <c r="S266" i="39"/>
  <c r="T266" i="39"/>
  <c r="U266" i="39"/>
  <c r="V266" i="39"/>
  <c r="W266" i="39"/>
  <c r="X266" i="39"/>
  <c r="Y266" i="39"/>
  <c r="Z266" i="39"/>
  <c r="AA266" i="39"/>
  <c r="AB266" i="39"/>
  <c r="AC266" i="39"/>
  <c r="AD266" i="39"/>
  <c r="AE266" i="39"/>
  <c r="AF266" i="39"/>
  <c r="AG266" i="39"/>
  <c r="AH266" i="39"/>
  <c r="AI266" i="39"/>
  <c r="AJ266" i="39"/>
  <c r="C267" i="39"/>
  <c r="D267" i="39"/>
  <c r="E267" i="39"/>
  <c r="F267" i="39"/>
  <c r="G267" i="39"/>
  <c r="H267" i="39"/>
  <c r="I267" i="39"/>
  <c r="J267" i="39"/>
  <c r="K267" i="39"/>
  <c r="L267" i="39"/>
  <c r="M267" i="39"/>
  <c r="N267" i="39"/>
  <c r="O267" i="39"/>
  <c r="P267" i="39"/>
  <c r="Q267" i="39"/>
  <c r="R267" i="39"/>
  <c r="S267" i="39"/>
  <c r="T267" i="39"/>
  <c r="U267" i="39"/>
  <c r="V267" i="39"/>
  <c r="W267" i="39"/>
  <c r="X267" i="39"/>
  <c r="Y267" i="39"/>
  <c r="Z267" i="39"/>
  <c r="AA267" i="39"/>
  <c r="AB267" i="39"/>
  <c r="AC267" i="39"/>
  <c r="AD267" i="39"/>
  <c r="AE267" i="39"/>
  <c r="AF267" i="39"/>
  <c r="AG267" i="39"/>
  <c r="AH267" i="39"/>
  <c r="AI267" i="39"/>
  <c r="AJ267" i="39"/>
  <c r="C268" i="39"/>
  <c r="D268" i="39"/>
  <c r="E268" i="39"/>
  <c r="F268" i="39"/>
  <c r="G268" i="39"/>
  <c r="H268" i="39"/>
  <c r="I268" i="39"/>
  <c r="J268" i="39"/>
  <c r="K268" i="39"/>
  <c r="L268" i="39"/>
  <c r="M268" i="39"/>
  <c r="N268" i="39"/>
  <c r="O268" i="39"/>
  <c r="P268" i="39"/>
  <c r="Q268" i="39"/>
  <c r="R268" i="39"/>
  <c r="S268" i="39"/>
  <c r="T268" i="39"/>
  <c r="U268" i="39"/>
  <c r="V268" i="39"/>
  <c r="W268" i="39"/>
  <c r="X268" i="39"/>
  <c r="Y268" i="39"/>
  <c r="Z268" i="39"/>
  <c r="AA268" i="39"/>
  <c r="AB268" i="39"/>
  <c r="AC268" i="39"/>
  <c r="AD268" i="39"/>
  <c r="AE268" i="39"/>
  <c r="AF268" i="39"/>
  <c r="AG268" i="39"/>
  <c r="AH268" i="39"/>
  <c r="AI268" i="39"/>
  <c r="AJ268" i="39"/>
  <c r="C269" i="39"/>
  <c r="D269" i="39"/>
  <c r="E269" i="39"/>
  <c r="F269" i="39"/>
  <c r="G269" i="39"/>
  <c r="H269" i="39"/>
  <c r="I269" i="39"/>
  <c r="J269" i="39"/>
  <c r="K269" i="39"/>
  <c r="L269" i="39"/>
  <c r="M269" i="39"/>
  <c r="N269" i="39"/>
  <c r="O269" i="39"/>
  <c r="P269" i="39"/>
  <c r="Q269" i="39"/>
  <c r="R269" i="39"/>
  <c r="S269" i="39"/>
  <c r="T269" i="39"/>
  <c r="U269" i="39"/>
  <c r="V269" i="39"/>
  <c r="W269" i="39"/>
  <c r="X269" i="39"/>
  <c r="Y269" i="39"/>
  <c r="Z269" i="39"/>
  <c r="AA269" i="39"/>
  <c r="AB269" i="39"/>
  <c r="AC269" i="39"/>
  <c r="AD269" i="39"/>
  <c r="AE269" i="39"/>
  <c r="AF269" i="39"/>
  <c r="AG269" i="39"/>
  <c r="AH269" i="39"/>
  <c r="AI269" i="39"/>
  <c r="AJ269" i="39"/>
  <c r="C270" i="39"/>
  <c r="D270" i="39"/>
  <c r="E270" i="39"/>
  <c r="F270" i="39"/>
  <c r="G270" i="39"/>
  <c r="H270" i="39"/>
  <c r="I270" i="39"/>
  <c r="J270" i="39"/>
  <c r="K270" i="39"/>
  <c r="L270" i="39"/>
  <c r="M270" i="39"/>
  <c r="N270" i="39"/>
  <c r="O270" i="39"/>
  <c r="P270" i="39"/>
  <c r="Q270" i="39"/>
  <c r="R270" i="39"/>
  <c r="S270" i="39"/>
  <c r="T270" i="39"/>
  <c r="U270" i="39"/>
  <c r="V270" i="39"/>
  <c r="W270" i="39"/>
  <c r="X270" i="39"/>
  <c r="Y270" i="39"/>
  <c r="Z270" i="39"/>
  <c r="AA270" i="39"/>
  <c r="AB270" i="39"/>
  <c r="AC270" i="39"/>
  <c r="AD270" i="39"/>
  <c r="AE270" i="39"/>
  <c r="AF270" i="39"/>
  <c r="AG270" i="39"/>
  <c r="AH270" i="39"/>
  <c r="AI270" i="39"/>
  <c r="AJ270" i="39"/>
  <c r="C271" i="39"/>
  <c r="D271" i="39"/>
  <c r="E271" i="39"/>
  <c r="F271" i="39"/>
  <c r="G271" i="39"/>
  <c r="H271" i="39"/>
  <c r="I271" i="39"/>
  <c r="J271" i="39"/>
  <c r="K271" i="39"/>
  <c r="L271" i="39"/>
  <c r="M271" i="39"/>
  <c r="N271" i="39"/>
  <c r="O271" i="39"/>
  <c r="P271" i="39"/>
  <c r="Q271" i="39"/>
  <c r="R271" i="39"/>
  <c r="S271" i="39"/>
  <c r="T271" i="39"/>
  <c r="U271" i="39"/>
  <c r="V271" i="39"/>
  <c r="W271" i="39"/>
  <c r="X271" i="39"/>
  <c r="Y271" i="39"/>
  <c r="Z271" i="39"/>
  <c r="AA271" i="39"/>
  <c r="AB271" i="39"/>
  <c r="AC271" i="39"/>
  <c r="AD271" i="39"/>
  <c r="AE271" i="39"/>
  <c r="AF271" i="39"/>
  <c r="AG271" i="39"/>
  <c r="AH271" i="39"/>
  <c r="AI271" i="39"/>
  <c r="AJ271" i="39"/>
  <c r="C272" i="39"/>
  <c r="D272" i="39"/>
  <c r="E272" i="39"/>
  <c r="F272" i="39"/>
  <c r="G272" i="39"/>
  <c r="H272" i="39"/>
  <c r="I272" i="39"/>
  <c r="J272" i="39"/>
  <c r="K272" i="39"/>
  <c r="L272" i="39"/>
  <c r="M272" i="39"/>
  <c r="N272" i="39"/>
  <c r="O272" i="39"/>
  <c r="P272" i="39"/>
  <c r="Q272" i="39"/>
  <c r="R272" i="39"/>
  <c r="S272" i="39"/>
  <c r="T272" i="39"/>
  <c r="U272" i="39"/>
  <c r="V272" i="39"/>
  <c r="W272" i="39"/>
  <c r="X272" i="39"/>
  <c r="Y272" i="39"/>
  <c r="Z272" i="39"/>
  <c r="AA272" i="39"/>
  <c r="AB272" i="39"/>
  <c r="AC272" i="39"/>
  <c r="AD272" i="39"/>
  <c r="AE272" i="39"/>
  <c r="AF272" i="39"/>
  <c r="AG272" i="39"/>
  <c r="AH272" i="39"/>
  <c r="AI272" i="39"/>
  <c r="AJ272" i="39"/>
  <c r="C273" i="39"/>
  <c r="D273" i="39"/>
  <c r="E273" i="39"/>
  <c r="F273" i="39"/>
  <c r="G273" i="39"/>
  <c r="H273" i="39"/>
  <c r="I273" i="39"/>
  <c r="J273" i="39"/>
  <c r="K273" i="39"/>
  <c r="L273" i="39"/>
  <c r="M273" i="39"/>
  <c r="N273" i="39"/>
  <c r="O273" i="39"/>
  <c r="P273" i="39"/>
  <c r="Q273" i="39"/>
  <c r="R273" i="39"/>
  <c r="S273" i="39"/>
  <c r="T273" i="39"/>
  <c r="U273" i="39"/>
  <c r="V273" i="39"/>
  <c r="W273" i="39"/>
  <c r="X273" i="39"/>
  <c r="Y273" i="39"/>
  <c r="Z273" i="39"/>
  <c r="AA273" i="39"/>
  <c r="AB273" i="39"/>
  <c r="AC273" i="39"/>
  <c r="AD273" i="39"/>
  <c r="AE273" i="39"/>
  <c r="AF273" i="39"/>
  <c r="AG273" i="39"/>
  <c r="AH273" i="39"/>
  <c r="AI273" i="39"/>
  <c r="AJ273" i="39"/>
  <c r="C274" i="39"/>
  <c r="D274" i="39"/>
  <c r="E274" i="39"/>
  <c r="F274" i="39"/>
  <c r="G274" i="39"/>
  <c r="H274" i="39"/>
  <c r="I274" i="39"/>
  <c r="J274" i="39"/>
  <c r="K274" i="39"/>
  <c r="L274" i="39"/>
  <c r="M274" i="39"/>
  <c r="N274" i="39"/>
  <c r="O274" i="39"/>
  <c r="P274" i="39"/>
  <c r="Q274" i="39"/>
  <c r="R274" i="39"/>
  <c r="S274" i="39"/>
  <c r="T274" i="39"/>
  <c r="U274" i="39"/>
  <c r="V274" i="39"/>
  <c r="W274" i="39"/>
  <c r="X274" i="39"/>
  <c r="Y274" i="39"/>
  <c r="Z274" i="39"/>
  <c r="AA274" i="39"/>
  <c r="AB274" i="39"/>
  <c r="AC274" i="39"/>
  <c r="AD274" i="39"/>
  <c r="AE274" i="39"/>
  <c r="AF274" i="39"/>
  <c r="AG274" i="39"/>
  <c r="AH274" i="39"/>
  <c r="AI274" i="39"/>
  <c r="AJ274" i="39"/>
  <c r="C275" i="39"/>
  <c r="D275" i="39"/>
  <c r="E275" i="39"/>
  <c r="F275" i="39"/>
  <c r="G275" i="39"/>
  <c r="H275" i="39"/>
  <c r="I275" i="39"/>
  <c r="J275" i="39"/>
  <c r="K275" i="39"/>
  <c r="L275" i="39"/>
  <c r="M275" i="39"/>
  <c r="N275" i="39"/>
  <c r="O275" i="39"/>
  <c r="P275" i="39"/>
  <c r="Q275" i="39"/>
  <c r="R275" i="39"/>
  <c r="S275" i="39"/>
  <c r="T275" i="39"/>
  <c r="U275" i="39"/>
  <c r="V275" i="39"/>
  <c r="W275" i="39"/>
  <c r="X275" i="39"/>
  <c r="Y275" i="39"/>
  <c r="Z275" i="39"/>
  <c r="AA275" i="39"/>
  <c r="AB275" i="39"/>
  <c r="AC275" i="39"/>
  <c r="AD275" i="39"/>
  <c r="AE275" i="39"/>
  <c r="AF275" i="39"/>
  <c r="AG275" i="39"/>
  <c r="AH275" i="39"/>
  <c r="AI275" i="39"/>
  <c r="AJ275" i="39"/>
  <c r="C276" i="39"/>
  <c r="D276" i="39"/>
  <c r="E276" i="39"/>
  <c r="F276" i="39"/>
  <c r="G276" i="39"/>
  <c r="H276" i="39"/>
  <c r="I276" i="39"/>
  <c r="J276" i="39"/>
  <c r="K276" i="39"/>
  <c r="L276" i="39"/>
  <c r="M276" i="39"/>
  <c r="N276" i="39"/>
  <c r="O276" i="39"/>
  <c r="P276" i="39"/>
  <c r="Q276" i="39"/>
  <c r="R276" i="39"/>
  <c r="S276" i="39"/>
  <c r="T276" i="39"/>
  <c r="U276" i="39"/>
  <c r="V276" i="39"/>
  <c r="W276" i="39"/>
  <c r="X276" i="39"/>
  <c r="Y276" i="39"/>
  <c r="Z276" i="39"/>
  <c r="AA276" i="39"/>
  <c r="AB276" i="39"/>
  <c r="AC276" i="39"/>
  <c r="AD276" i="39"/>
  <c r="AE276" i="39"/>
  <c r="AF276" i="39"/>
  <c r="AG276" i="39"/>
  <c r="AH276" i="39"/>
  <c r="AI276" i="39"/>
  <c r="AJ276" i="39"/>
  <c r="C277" i="39"/>
  <c r="D277" i="39"/>
  <c r="E277" i="39"/>
  <c r="F277" i="39"/>
  <c r="G277" i="39"/>
  <c r="H277" i="39"/>
  <c r="I277" i="39"/>
  <c r="J277" i="39"/>
  <c r="K277" i="39"/>
  <c r="L277" i="39"/>
  <c r="M277" i="39"/>
  <c r="N277" i="39"/>
  <c r="O277" i="39"/>
  <c r="P277" i="39"/>
  <c r="Q277" i="39"/>
  <c r="R277" i="39"/>
  <c r="S277" i="39"/>
  <c r="T277" i="39"/>
  <c r="U277" i="39"/>
  <c r="V277" i="39"/>
  <c r="W277" i="39"/>
  <c r="X277" i="39"/>
  <c r="Y277" i="39"/>
  <c r="Z277" i="39"/>
  <c r="AA277" i="39"/>
  <c r="AB277" i="39"/>
  <c r="AC277" i="39"/>
  <c r="AD277" i="39"/>
  <c r="AE277" i="39"/>
  <c r="AF277" i="39"/>
  <c r="AG277" i="39"/>
  <c r="AH277" i="39"/>
  <c r="AI277" i="39"/>
  <c r="AJ277" i="39"/>
  <c r="C278" i="39"/>
  <c r="D278" i="39"/>
  <c r="E278" i="39"/>
  <c r="F278" i="39"/>
  <c r="G278" i="39"/>
  <c r="H278" i="39"/>
  <c r="I278" i="39"/>
  <c r="J278" i="39"/>
  <c r="K278" i="39"/>
  <c r="L278" i="39"/>
  <c r="M278" i="39"/>
  <c r="N278" i="39"/>
  <c r="O278" i="39"/>
  <c r="P278" i="39"/>
  <c r="Q278" i="39"/>
  <c r="R278" i="39"/>
  <c r="S278" i="39"/>
  <c r="T278" i="39"/>
  <c r="U278" i="39"/>
  <c r="V278" i="39"/>
  <c r="W278" i="39"/>
  <c r="X278" i="39"/>
  <c r="Y278" i="39"/>
  <c r="Z278" i="39"/>
  <c r="AA278" i="39"/>
  <c r="AB278" i="39"/>
  <c r="AC278" i="39"/>
  <c r="AD278" i="39"/>
  <c r="AE278" i="39"/>
  <c r="AF278" i="39"/>
  <c r="AG278" i="39"/>
  <c r="AH278" i="39"/>
  <c r="AI278" i="39"/>
  <c r="AJ278" i="39"/>
  <c r="C279" i="39"/>
  <c r="D279" i="39"/>
  <c r="E279" i="39"/>
  <c r="F279" i="39"/>
  <c r="G279" i="39"/>
  <c r="H279" i="39"/>
  <c r="I279" i="39"/>
  <c r="J279" i="39"/>
  <c r="K279" i="39"/>
  <c r="L279" i="39"/>
  <c r="M279" i="39"/>
  <c r="N279" i="39"/>
  <c r="O279" i="39"/>
  <c r="P279" i="39"/>
  <c r="Q279" i="39"/>
  <c r="R279" i="39"/>
  <c r="S279" i="39"/>
  <c r="T279" i="39"/>
  <c r="U279" i="39"/>
  <c r="V279" i="39"/>
  <c r="W279" i="39"/>
  <c r="X279" i="39"/>
  <c r="Y279" i="39"/>
  <c r="Z279" i="39"/>
  <c r="AA279" i="39"/>
  <c r="AB279" i="39"/>
  <c r="AC279" i="39"/>
  <c r="AD279" i="39"/>
  <c r="AE279" i="39"/>
  <c r="AF279" i="39"/>
  <c r="AG279" i="39"/>
  <c r="AH279" i="39"/>
  <c r="AI279" i="39"/>
  <c r="AJ279" i="39"/>
  <c r="C280" i="39"/>
  <c r="D280" i="39"/>
  <c r="E280" i="39"/>
  <c r="F280" i="39"/>
  <c r="G280" i="39"/>
  <c r="H280" i="39"/>
  <c r="I280" i="39"/>
  <c r="J280" i="39"/>
  <c r="K280" i="39"/>
  <c r="L280" i="39"/>
  <c r="M280" i="39"/>
  <c r="N280" i="39"/>
  <c r="O280" i="39"/>
  <c r="P280" i="39"/>
  <c r="Q280" i="39"/>
  <c r="R280" i="39"/>
  <c r="S280" i="39"/>
  <c r="T280" i="39"/>
  <c r="U280" i="39"/>
  <c r="V280" i="39"/>
  <c r="W280" i="39"/>
  <c r="X280" i="39"/>
  <c r="Y280" i="39"/>
  <c r="Z280" i="39"/>
  <c r="AA280" i="39"/>
  <c r="AB280" i="39"/>
  <c r="AC280" i="39"/>
  <c r="AD280" i="39"/>
  <c r="AE280" i="39"/>
  <c r="AF280" i="39"/>
  <c r="AG280" i="39"/>
  <c r="AH280" i="39"/>
  <c r="AI280" i="39"/>
  <c r="AJ280" i="39"/>
  <c r="C281" i="39"/>
  <c r="D281" i="39"/>
  <c r="E281" i="39"/>
  <c r="F281" i="39"/>
  <c r="G281" i="39"/>
  <c r="H281" i="39"/>
  <c r="I281" i="39"/>
  <c r="J281" i="39"/>
  <c r="K281" i="39"/>
  <c r="L281" i="39"/>
  <c r="M281" i="39"/>
  <c r="N281" i="39"/>
  <c r="O281" i="39"/>
  <c r="P281" i="39"/>
  <c r="Q281" i="39"/>
  <c r="R281" i="39"/>
  <c r="S281" i="39"/>
  <c r="T281" i="39"/>
  <c r="U281" i="39"/>
  <c r="V281" i="39"/>
  <c r="W281" i="39"/>
  <c r="X281" i="39"/>
  <c r="Y281" i="39"/>
  <c r="Z281" i="39"/>
  <c r="AA281" i="39"/>
  <c r="AB281" i="39"/>
  <c r="AC281" i="39"/>
  <c r="AD281" i="39"/>
  <c r="AE281" i="39"/>
  <c r="AF281" i="39"/>
  <c r="AG281" i="39"/>
  <c r="AH281" i="39"/>
  <c r="AI281" i="39"/>
  <c r="AJ281" i="39"/>
  <c r="C282" i="39"/>
  <c r="D282" i="39"/>
  <c r="E282" i="39"/>
  <c r="F282" i="39"/>
  <c r="G282" i="39"/>
  <c r="H282" i="39"/>
  <c r="I282" i="39"/>
  <c r="J282" i="39"/>
  <c r="K282" i="39"/>
  <c r="L282" i="39"/>
  <c r="M282" i="39"/>
  <c r="N282" i="39"/>
  <c r="O282" i="39"/>
  <c r="P282" i="39"/>
  <c r="Q282" i="39"/>
  <c r="R282" i="39"/>
  <c r="S282" i="39"/>
  <c r="T282" i="39"/>
  <c r="U282" i="39"/>
  <c r="V282" i="39"/>
  <c r="W282" i="39"/>
  <c r="X282" i="39"/>
  <c r="Y282" i="39"/>
  <c r="Z282" i="39"/>
  <c r="AA282" i="39"/>
  <c r="AB282" i="39"/>
  <c r="AC282" i="39"/>
  <c r="AD282" i="39"/>
  <c r="AE282" i="39"/>
  <c r="AF282" i="39"/>
  <c r="AG282" i="39"/>
  <c r="AH282" i="39"/>
  <c r="AI282" i="39"/>
  <c r="AJ282" i="39"/>
  <c r="C283" i="39"/>
  <c r="D283" i="39"/>
  <c r="E283" i="39"/>
  <c r="F283" i="39"/>
  <c r="G283" i="39"/>
  <c r="H283" i="39"/>
  <c r="I283" i="39"/>
  <c r="J283" i="39"/>
  <c r="K283" i="39"/>
  <c r="L283" i="39"/>
  <c r="M283" i="39"/>
  <c r="N283" i="39"/>
  <c r="O283" i="39"/>
  <c r="P283" i="39"/>
  <c r="Q283" i="39"/>
  <c r="R283" i="39"/>
  <c r="S283" i="39"/>
  <c r="T283" i="39"/>
  <c r="U283" i="39"/>
  <c r="V283" i="39"/>
  <c r="W283" i="39"/>
  <c r="X283" i="39"/>
  <c r="Y283" i="39"/>
  <c r="Z283" i="39"/>
  <c r="AA283" i="39"/>
  <c r="AB283" i="39"/>
  <c r="AC283" i="39"/>
  <c r="AD283" i="39"/>
  <c r="AE283" i="39"/>
  <c r="AF283" i="39"/>
  <c r="AG283" i="39"/>
  <c r="AH283" i="39"/>
  <c r="AI283" i="39"/>
  <c r="AJ283" i="39"/>
  <c r="C284" i="39"/>
  <c r="D284" i="39"/>
  <c r="E284" i="39"/>
  <c r="F284" i="39"/>
  <c r="G284" i="39"/>
  <c r="H284" i="39"/>
  <c r="I284" i="39"/>
  <c r="J284" i="39"/>
  <c r="K284" i="39"/>
  <c r="L284" i="39"/>
  <c r="M284" i="39"/>
  <c r="N284" i="39"/>
  <c r="O284" i="39"/>
  <c r="P284" i="39"/>
  <c r="Q284" i="39"/>
  <c r="R284" i="39"/>
  <c r="S284" i="39"/>
  <c r="T284" i="39"/>
  <c r="U284" i="39"/>
  <c r="V284" i="39"/>
  <c r="W284" i="39"/>
  <c r="X284" i="39"/>
  <c r="Y284" i="39"/>
  <c r="Z284" i="39"/>
  <c r="AA284" i="39"/>
  <c r="AB284" i="39"/>
  <c r="AC284" i="39"/>
  <c r="AD284" i="39"/>
  <c r="AE284" i="39"/>
  <c r="AF284" i="39"/>
  <c r="AG284" i="39"/>
  <c r="AH284" i="39"/>
  <c r="AI284" i="39"/>
  <c r="AJ284" i="39"/>
  <c r="C285" i="39"/>
  <c r="D285" i="39"/>
  <c r="E285" i="39"/>
  <c r="F285" i="39"/>
  <c r="G285" i="39"/>
  <c r="H285" i="39"/>
  <c r="I285" i="39"/>
  <c r="J285" i="39"/>
  <c r="K285" i="39"/>
  <c r="L285" i="39"/>
  <c r="M285" i="39"/>
  <c r="N285" i="39"/>
  <c r="O285" i="39"/>
  <c r="P285" i="39"/>
  <c r="Q285" i="39"/>
  <c r="R285" i="39"/>
  <c r="S285" i="39"/>
  <c r="T285" i="39"/>
  <c r="U285" i="39"/>
  <c r="V285" i="39"/>
  <c r="W285" i="39"/>
  <c r="X285" i="39"/>
  <c r="Y285" i="39"/>
  <c r="Z285" i="39"/>
  <c r="AA285" i="39"/>
  <c r="AB285" i="39"/>
  <c r="AC285" i="39"/>
  <c r="AD285" i="39"/>
  <c r="AE285" i="39"/>
  <c r="AF285" i="39"/>
  <c r="AG285" i="39"/>
  <c r="AH285" i="39"/>
  <c r="AI285" i="39"/>
  <c r="AJ285" i="39"/>
  <c r="C286" i="39"/>
  <c r="D286" i="39"/>
  <c r="E286" i="39"/>
  <c r="F286" i="39"/>
  <c r="G286" i="39"/>
  <c r="H286" i="39"/>
  <c r="I286" i="39"/>
  <c r="J286" i="39"/>
  <c r="K286" i="39"/>
  <c r="L286" i="39"/>
  <c r="M286" i="39"/>
  <c r="N286" i="39"/>
  <c r="O286" i="39"/>
  <c r="P286" i="39"/>
  <c r="Q286" i="39"/>
  <c r="R286" i="39"/>
  <c r="S286" i="39"/>
  <c r="T286" i="39"/>
  <c r="U286" i="39"/>
  <c r="V286" i="39"/>
  <c r="W286" i="39"/>
  <c r="X286" i="39"/>
  <c r="Y286" i="39"/>
  <c r="Z286" i="39"/>
  <c r="AA286" i="39"/>
  <c r="AB286" i="39"/>
  <c r="AC286" i="39"/>
  <c r="AD286" i="39"/>
  <c r="AE286" i="39"/>
  <c r="AF286" i="39"/>
  <c r="AG286" i="39"/>
  <c r="AH286" i="39"/>
  <c r="AI286" i="39"/>
  <c r="AJ286" i="39"/>
  <c r="C287" i="39"/>
  <c r="D287" i="39"/>
  <c r="E287" i="39"/>
  <c r="F287" i="39"/>
  <c r="G287" i="39"/>
  <c r="H287" i="39"/>
  <c r="I287" i="39"/>
  <c r="J287" i="39"/>
  <c r="K287" i="39"/>
  <c r="L287" i="39"/>
  <c r="M287" i="39"/>
  <c r="N287" i="39"/>
  <c r="O287" i="39"/>
  <c r="P287" i="39"/>
  <c r="Q287" i="39"/>
  <c r="R287" i="39"/>
  <c r="S287" i="39"/>
  <c r="T287" i="39"/>
  <c r="U287" i="39"/>
  <c r="V287" i="39"/>
  <c r="W287" i="39"/>
  <c r="X287" i="39"/>
  <c r="Y287" i="39"/>
  <c r="Z287" i="39"/>
  <c r="AA287" i="39"/>
  <c r="AB287" i="39"/>
  <c r="AC287" i="39"/>
  <c r="AD287" i="39"/>
  <c r="AE287" i="39"/>
  <c r="AF287" i="39"/>
  <c r="AG287" i="39"/>
  <c r="AH287" i="39"/>
  <c r="AI287" i="39"/>
  <c r="AJ287" i="39"/>
  <c r="C288" i="39"/>
  <c r="D288" i="39"/>
  <c r="E288" i="39"/>
  <c r="F288" i="39"/>
  <c r="G288" i="39"/>
  <c r="H288" i="39"/>
  <c r="I288" i="39"/>
  <c r="J288" i="39"/>
  <c r="K288" i="39"/>
  <c r="L288" i="39"/>
  <c r="M288" i="39"/>
  <c r="N288" i="39"/>
  <c r="O288" i="39"/>
  <c r="P288" i="39"/>
  <c r="Q288" i="39"/>
  <c r="R288" i="39"/>
  <c r="S288" i="39"/>
  <c r="T288" i="39"/>
  <c r="U288" i="39"/>
  <c r="V288" i="39"/>
  <c r="W288" i="39"/>
  <c r="X288" i="39"/>
  <c r="Y288" i="39"/>
  <c r="Z288" i="39"/>
  <c r="AA288" i="39"/>
  <c r="AB288" i="39"/>
  <c r="AC288" i="39"/>
  <c r="AD288" i="39"/>
  <c r="AE288" i="39"/>
  <c r="AF288" i="39"/>
  <c r="AG288" i="39"/>
  <c r="AH288" i="39"/>
  <c r="AI288" i="39"/>
  <c r="AJ288" i="39"/>
  <c r="C289" i="39"/>
  <c r="D289" i="39"/>
  <c r="E289" i="39"/>
  <c r="F289" i="39"/>
  <c r="G289" i="39"/>
  <c r="H289" i="39"/>
  <c r="I289" i="39"/>
  <c r="J289" i="39"/>
  <c r="K289" i="39"/>
  <c r="L289" i="39"/>
  <c r="M289" i="39"/>
  <c r="N289" i="39"/>
  <c r="O289" i="39"/>
  <c r="P289" i="39"/>
  <c r="Q289" i="39"/>
  <c r="R289" i="39"/>
  <c r="S289" i="39"/>
  <c r="T289" i="39"/>
  <c r="U289" i="39"/>
  <c r="V289" i="39"/>
  <c r="W289" i="39"/>
  <c r="X289" i="39"/>
  <c r="Y289" i="39"/>
  <c r="Z289" i="39"/>
  <c r="AA289" i="39"/>
  <c r="AB289" i="39"/>
  <c r="AC289" i="39"/>
  <c r="AD289" i="39"/>
  <c r="AE289" i="39"/>
  <c r="AF289" i="39"/>
  <c r="AG289" i="39"/>
  <c r="AH289" i="39"/>
  <c r="AI289" i="39"/>
  <c r="AJ289" i="39"/>
  <c r="C290" i="39"/>
  <c r="D290" i="39"/>
  <c r="E290" i="39"/>
  <c r="F290" i="39"/>
  <c r="G290" i="39"/>
  <c r="H290" i="39"/>
  <c r="I290" i="39"/>
  <c r="J290" i="39"/>
  <c r="K290" i="39"/>
  <c r="L290" i="39"/>
  <c r="M290" i="39"/>
  <c r="N290" i="39"/>
  <c r="O290" i="39"/>
  <c r="P290" i="39"/>
  <c r="Q290" i="39"/>
  <c r="R290" i="39"/>
  <c r="S290" i="39"/>
  <c r="T290" i="39"/>
  <c r="U290" i="39"/>
  <c r="V290" i="39"/>
  <c r="W290" i="39"/>
  <c r="X290" i="39"/>
  <c r="Y290" i="39"/>
  <c r="Z290" i="39"/>
  <c r="AA290" i="39"/>
  <c r="AB290" i="39"/>
  <c r="AC290" i="39"/>
  <c r="AD290" i="39"/>
  <c r="AE290" i="39"/>
  <c r="AF290" i="39"/>
  <c r="AG290" i="39"/>
  <c r="AH290" i="39"/>
  <c r="AI290" i="39"/>
  <c r="AJ290" i="39"/>
  <c r="C291" i="39"/>
  <c r="D291" i="39"/>
  <c r="E291" i="39"/>
  <c r="F291" i="39"/>
  <c r="G291" i="39"/>
  <c r="H291" i="39"/>
  <c r="I291" i="39"/>
  <c r="J291" i="39"/>
  <c r="K291" i="39"/>
  <c r="L291" i="39"/>
  <c r="M291" i="39"/>
  <c r="N291" i="39"/>
  <c r="O291" i="39"/>
  <c r="P291" i="39"/>
  <c r="Q291" i="39"/>
  <c r="R291" i="39"/>
  <c r="S291" i="39"/>
  <c r="T291" i="39"/>
  <c r="U291" i="39"/>
  <c r="V291" i="39"/>
  <c r="W291" i="39"/>
  <c r="X291" i="39"/>
  <c r="Y291" i="39"/>
  <c r="Z291" i="39"/>
  <c r="AA291" i="39"/>
  <c r="AB291" i="39"/>
  <c r="AC291" i="39"/>
  <c r="AD291" i="39"/>
  <c r="AE291" i="39"/>
  <c r="AF291" i="39"/>
  <c r="AG291" i="39"/>
  <c r="AH291" i="39"/>
  <c r="AI291" i="39"/>
  <c r="AJ291" i="39"/>
  <c r="C292" i="39"/>
  <c r="D292" i="39"/>
  <c r="E292" i="39"/>
  <c r="F292" i="39"/>
  <c r="G292" i="39"/>
  <c r="H292" i="39"/>
  <c r="I292" i="39"/>
  <c r="J292" i="39"/>
  <c r="K292" i="39"/>
  <c r="L292" i="39"/>
  <c r="M292" i="39"/>
  <c r="N292" i="39"/>
  <c r="O292" i="39"/>
  <c r="P292" i="39"/>
  <c r="Q292" i="39"/>
  <c r="R292" i="39"/>
  <c r="S292" i="39"/>
  <c r="T292" i="39"/>
  <c r="U292" i="39"/>
  <c r="V292" i="39"/>
  <c r="W292" i="39"/>
  <c r="X292" i="39"/>
  <c r="Y292" i="39"/>
  <c r="Z292" i="39"/>
  <c r="AA292" i="39"/>
  <c r="AB292" i="39"/>
  <c r="AC292" i="39"/>
  <c r="AD292" i="39"/>
  <c r="AE292" i="39"/>
  <c r="AF292" i="39"/>
  <c r="AG292" i="39"/>
  <c r="AH292" i="39"/>
  <c r="AI292" i="39"/>
  <c r="AJ292" i="39"/>
  <c r="C293" i="39"/>
  <c r="D293" i="39"/>
  <c r="E293" i="39"/>
  <c r="F293" i="39"/>
  <c r="G293" i="39"/>
  <c r="H293" i="39"/>
  <c r="I293" i="39"/>
  <c r="J293" i="39"/>
  <c r="K293" i="39"/>
  <c r="L293" i="39"/>
  <c r="M293" i="39"/>
  <c r="N293" i="39"/>
  <c r="O293" i="39"/>
  <c r="P293" i="39"/>
  <c r="Q293" i="39"/>
  <c r="R293" i="39"/>
  <c r="S293" i="39"/>
  <c r="T293" i="39"/>
  <c r="U293" i="39"/>
  <c r="V293" i="39"/>
  <c r="W293" i="39"/>
  <c r="X293" i="39"/>
  <c r="Y293" i="39"/>
  <c r="Z293" i="39"/>
  <c r="AA293" i="39"/>
  <c r="AB293" i="39"/>
  <c r="AC293" i="39"/>
  <c r="AD293" i="39"/>
  <c r="AE293" i="39"/>
  <c r="AF293" i="39"/>
  <c r="AG293" i="39"/>
  <c r="AH293" i="39"/>
  <c r="AI293" i="39"/>
  <c r="AJ293" i="39"/>
  <c r="C294" i="39"/>
  <c r="D294" i="39"/>
  <c r="E294" i="39"/>
  <c r="F294" i="39"/>
  <c r="G294" i="39"/>
  <c r="H294" i="39"/>
  <c r="I294" i="39"/>
  <c r="J294" i="39"/>
  <c r="K294" i="39"/>
  <c r="L294" i="39"/>
  <c r="M294" i="39"/>
  <c r="N294" i="39"/>
  <c r="O294" i="39"/>
  <c r="P294" i="39"/>
  <c r="Q294" i="39"/>
  <c r="R294" i="39"/>
  <c r="S294" i="39"/>
  <c r="T294" i="39"/>
  <c r="U294" i="39"/>
  <c r="V294" i="39"/>
  <c r="W294" i="39"/>
  <c r="X294" i="39"/>
  <c r="Y294" i="39"/>
  <c r="Z294" i="39"/>
  <c r="AA294" i="39"/>
  <c r="AB294" i="39"/>
  <c r="AC294" i="39"/>
  <c r="AD294" i="39"/>
  <c r="AE294" i="39"/>
  <c r="AF294" i="39"/>
  <c r="AG294" i="39"/>
  <c r="AH294" i="39"/>
  <c r="AI294" i="39"/>
  <c r="AJ294" i="39"/>
  <c r="C295" i="39"/>
  <c r="D295" i="39"/>
  <c r="E295" i="39"/>
  <c r="F295" i="39"/>
  <c r="G295" i="39"/>
  <c r="H295" i="39"/>
  <c r="I295" i="39"/>
  <c r="J295" i="39"/>
  <c r="K295" i="39"/>
  <c r="L295" i="39"/>
  <c r="M295" i="39"/>
  <c r="N295" i="39"/>
  <c r="O295" i="39"/>
  <c r="P295" i="39"/>
  <c r="Q295" i="39"/>
  <c r="R295" i="39"/>
  <c r="S295" i="39"/>
  <c r="T295" i="39"/>
  <c r="U295" i="39"/>
  <c r="V295" i="39"/>
  <c r="W295" i="39"/>
  <c r="X295" i="39"/>
  <c r="Y295" i="39"/>
  <c r="Z295" i="39"/>
  <c r="AA295" i="39"/>
  <c r="AB295" i="39"/>
  <c r="AC295" i="39"/>
  <c r="AD295" i="39"/>
  <c r="AE295" i="39"/>
  <c r="AF295" i="39"/>
  <c r="AG295" i="39"/>
  <c r="AH295" i="39"/>
  <c r="AI295" i="39"/>
  <c r="AJ295" i="39"/>
  <c r="C296" i="39"/>
  <c r="D296" i="39"/>
  <c r="E296" i="39"/>
  <c r="F296" i="39"/>
  <c r="G296" i="39"/>
  <c r="H296" i="39"/>
  <c r="I296" i="39"/>
  <c r="J296" i="39"/>
  <c r="K296" i="39"/>
  <c r="L296" i="39"/>
  <c r="M296" i="39"/>
  <c r="N296" i="39"/>
  <c r="O296" i="39"/>
  <c r="P296" i="39"/>
  <c r="Q296" i="39"/>
  <c r="R296" i="39"/>
  <c r="S296" i="39"/>
  <c r="T296" i="39"/>
  <c r="U296" i="39"/>
  <c r="V296" i="39"/>
  <c r="W296" i="39"/>
  <c r="X296" i="39"/>
  <c r="Y296" i="39"/>
  <c r="Z296" i="39"/>
  <c r="AA296" i="39"/>
  <c r="AB296" i="39"/>
  <c r="AC296" i="39"/>
  <c r="AD296" i="39"/>
  <c r="AE296" i="39"/>
  <c r="AF296" i="39"/>
  <c r="AG296" i="39"/>
  <c r="AH296" i="39"/>
  <c r="AI296" i="39"/>
  <c r="AJ296" i="39"/>
  <c r="C297" i="39"/>
  <c r="D297" i="39"/>
  <c r="E297" i="39"/>
  <c r="F297" i="39"/>
  <c r="G297" i="39"/>
  <c r="H297" i="39"/>
  <c r="I297" i="39"/>
  <c r="J297" i="39"/>
  <c r="K297" i="39"/>
  <c r="L297" i="39"/>
  <c r="M297" i="39"/>
  <c r="N297" i="39"/>
  <c r="O297" i="39"/>
  <c r="P297" i="39"/>
  <c r="Q297" i="39"/>
  <c r="R297" i="39"/>
  <c r="S297" i="39"/>
  <c r="T297" i="39"/>
  <c r="U297" i="39"/>
  <c r="V297" i="39"/>
  <c r="W297" i="39"/>
  <c r="X297" i="39"/>
  <c r="Y297" i="39"/>
  <c r="Z297" i="39"/>
  <c r="AA297" i="39"/>
  <c r="AB297" i="39"/>
  <c r="AC297" i="39"/>
  <c r="AD297" i="39"/>
  <c r="AE297" i="39"/>
  <c r="AF297" i="39"/>
  <c r="AG297" i="39"/>
  <c r="AH297" i="39"/>
  <c r="AI297" i="39"/>
  <c r="AJ297" i="39"/>
  <c r="C298" i="39"/>
  <c r="D298" i="39"/>
  <c r="E298" i="39"/>
  <c r="F298" i="39"/>
  <c r="G298" i="39"/>
  <c r="H298" i="39"/>
  <c r="I298" i="39"/>
  <c r="J298" i="39"/>
  <c r="K298" i="39"/>
  <c r="L298" i="39"/>
  <c r="M298" i="39"/>
  <c r="N298" i="39"/>
  <c r="O298" i="39"/>
  <c r="P298" i="39"/>
  <c r="Q298" i="39"/>
  <c r="R298" i="39"/>
  <c r="S298" i="39"/>
  <c r="T298" i="39"/>
  <c r="U298" i="39"/>
  <c r="V298" i="39"/>
  <c r="W298" i="39"/>
  <c r="X298" i="39"/>
  <c r="Y298" i="39"/>
  <c r="Z298" i="39"/>
  <c r="AA298" i="39"/>
  <c r="AB298" i="39"/>
  <c r="AC298" i="39"/>
  <c r="AD298" i="39"/>
  <c r="AE298" i="39"/>
  <c r="AF298" i="39"/>
  <c r="AG298" i="39"/>
  <c r="AH298" i="39"/>
  <c r="AI298" i="39"/>
  <c r="AJ298" i="39"/>
  <c r="C299" i="39"/>
  <c r="D299" i="39"/>
  <c r="E299" i="39"/>
  <c r="F299" i="39"/>
  <c r="G299" i="39"/>
  <c r="H299" i="39"/>
  <c r="I299" i="39"/>
  <c r="J299" i="39"/>
  <c r="K299" i="39"/>
  <c r="L299" i="39"/>
  <c r="M299" i="39"/>
  <c r="N299" i="39"/>
  <c r="O299" i="39"/>
  <c r="P299" i="39"/>
  <c r="Q299" i="39"/>
  <c r="R299" i="39"/>
  <c r="S299" i="39"/>
  <c r="T299" i="39"/>
  <c r="U299" i="39"/>
  <c r="V299" i="39"/>
  <c r="W299" i="39"/>
  <c r="X299" i="39"/>
  <c r="Y299" i="39"/>
  <c r="Z299" i="39"/>
  <c r="AA299" i="39"/>
  <c r="AB299" i="39"/>
  <c r="AC299" i="39"/>
  <c r="AD299" i="39"/>
  <c r="AE299" i="39"/>
  <c r="AF299" i="39"/>
  <c r="AG299" i="39"/>
  <c r="AH299" i="39"/>
  <c r="AI299" i="39"/>
  <c r="AJ299" i="39"/>
  <c r="C300" i="39"/>
  <c r="D300" i="39"/>
  <c r="E300" i="39"/>
  <c r="F300" i="39"/>
  <c r="G300" i="39"/>
  <c r="H300" i="39"/>
  <c r="I300" i="39"/>
  <c r="J300" i="39"/>
  <c r="K300" i="39"/>
  <c r="L300" i="39"/>
  <c r="M300" i="39"/>
  <c r="N300" i="39"/>
  <c r="O300" i="39"/>
  <c r="P300" i="39"/>
  <c r="Q300" i="39"/>
  <c r="R300" i="39"/>
  <c r="S300" i="39"/>
  <c r="T300" i="39"/>
  <c r="U300" i="39"/>
  <c r="V300" i="39"/>
  <c r="W300" i="39"/>
  <c r="X300" i="39"/>
  <c r="Y300" i="39"/>
  <c r="Z300" i="39"/>
  <c r="AA300" i="39"/>
  <c r="AB300" i="39"/>
  <c r="AC300" i="39"/>
  <c r="AD300" i="39"/>
  <c r="AE300" i="39"/>
  <c r="AF300" i="39"/>
  <c r="AG300" i="39"/>
  <c r="AH300" i="39"/>
  <c r="AI300" i="39"/>
  <c r="AJ300" i="39"/>
  <c r="C301" i="39"/>
  <c r="D301" i="39"/>
  <c r="E301" i="39"/>
  <c r="F301" i="39"/>
  <c r="G301" i="39"/>
  <c r="H301" i="39"/>
  <c r="I301" i="39"/>
  <c r="J301" i="39"/>
  <c r="K301" i="39"/>
  <c r="L301" i="39"/>
  <c r="M301" i="39"/>
  <c r="N301" i="39"/>
  <c r="O301" i="39"/>
  <c r="P301" i="39"/>
  <c r="Q301" i="39"/>
  <c r="R301" i="39"/>
  <c r="S301" i="39"/>
  <c r="T301" i="39"/>
  <c r="U301" i="39"/>
  <c r="V301" i="39"/>
  <c r="W301" i="39"/>
  <c r="X301" i="39"/>
  <c r="Y301" i="39"/>
  <c r="Z301" i="39"/>
  <c r="AA301" i="39"/>
  <c r="AB301" i="39"/>
  <c r="AC301" i="39"/>
  <c r="AD301" i="39"/>
  <c r="AE301" i="39"/>
  <c r="AF301" i="39"/>
  <c r="AG301" i="39"/>
  <c r="AH301" i="39"/>
  <c r="AI301" i="39"/>
  <c r="AJ301" i="39"/>
  <c r="C302" i="39"/>
  <c r="D302" i="39"/>
  <c r="E302" i="39"/>
  <c r="F302" i="39"/>
  <c r="G302" i="39"/>
  <c r="H302" i="39"/>
  <c r="I302" i="39"/>
  <c r="J302" i="39"/>
  <c r="K302" i="39"/>
  <c r="L302" i="39"/>
  <c r="M302" i="39"/>
  <c r="N302" i="39"/>
  <c r="O302" i="39"/>
  <c r="P302" i="39"/>
  <c r="Q302" i="39"/>
  <c r="R302" i="39"/>
  <c r="S302" i="39"/>
  <c r="T302" i="39"/>
  <c r="U302" i="39"/>
  <c r="V302" i="39"/>
  <c r="W302" i="39"/>
  <c r="X302" i="39"/>
  <c r="Y302" i="39"/>
  <c r="Z302" i="39"/>
  <c r="AA302" i="39"/>
  <c r="AB302" i="39"/>
  <c r="AC302" i="39"/>
  <c r="AD302" i="39"/>
  <c r="AE302" i="39"/>
  <c r="AF302" i="39"/>
  <c r="AG302" i="39"/>
  <c r="AH302" i="39"/>
  <c r="AI302" i="39"/>
  <c r="AJ302" i="39"/>
  <c r="C303" i="39"/>
  <c r="D303" i="39"/>
  <c r="E303" i="39"/>
  <c r="F303" i="39"/>
  <c r="G303" i="39"/>
  <c r="H303" i="39"/>
  <c r="I303" i="39"/>
  <c r="J303" i="39"/>
  <c r="K303" i="39"/>
  <c r="L303" i="39"/>
  <c r="M303" i="39"/>
  <c r="N303" i="39"/>
  <c r="O303" i="39"/>
  <c r="P303" i="39"/>
  <c r="Q303" i="39"/>
  <c r="R303" i="39"/>
  <c r="S303" i="39"/>
  <c r="T303" i="39"/>
  <c r="U303" i="39"/>
  <c r="V303" i="39"/>
  <c r="W303" i="39"/>
  <c r="X303" i="39"/>
  <c r="Y303" i="39"/>
  <c r="Z303" i="39"/>
  <c r="AA303" i="39"/>
  <c r="AB303" i="39"/>
  <c r="AC303" i="39"/>
  <c r="AD303" i="39"/>
  <c r="AE303" i="39"/>
  <c r="AF303" i="39"/>
  <c r="AG303" i="39"/>
  <c r="AH303" i="39"/>
  <c r="AI303" i="39"/>
  <c r="AJ303" i="39"/>
  <c r="D5" i="39"/>
  <c r="E5" i="39"/>
  <c r="F5" i="39"/>
  <c r="G5" i="39"/>
  <c r="H5" i="39"/>
  <c r="I5" i="39"/>
  <c r="J5" i="39"/>
  <c r="K5" i="39"/>
  <c r="L5" i="39"/>
  <c r="M5" i="39"/>
  <c r="N5" i="39"/>
  <c r="O5" i="39"/>
  <c r="P5" i="39"/>
  <c r="Q5" i="39"/>
  <c r="R5" i="39"/>
  <c r="S5" i="39"/>
  <c r="T5" i="39"/>
  <c r="U5" i="39"/>
  <c r="V5" i="39"/>
  <c r="W5" i="39"/>
  <c r="X5" i="39"/>
  <c r="Y5" i="39"/>
  <c r="Z5" i="39"/>
  <c r="AA5" i="39"/>
  <c r="AC5" i="39"/>
  <c r="AD5" i="39"/>
  <c r="AE5" i="39"/>
  <c r="AF5" i="39"/>
  <c r="AG5" i="39"/>
  <c r="AH5" i="39"/>
  <c r="AJ5" i="39"/>
  <c r="C5" i="39"/>
  <c r="C2" i="39"/>
  <c r="D2" i="39"/>
  <c r="E2" i="39"/>
  <c r="F2" i="39"/>
  <c r="G2" i="39"/>
  <c r="H2" i="39"/>
  <c r="I2" i="39"/>
  <c r="J2" i="39"/>
  <c r="K2" i="39"/>
  <c r="L2" i="39"/>
  <c r="M2" i="39"/>
  <c r="N2" i="39"/>
  <c r="O2" i="39"/>
  <c r="P2" i="39"/>
  <c r="Q2" i="39"/>
  <c r="R2" i="39"/>
  <c r="S2" i="39"/>
  <c r="T2" i="39"/>
  <c r="U2" i="39"/>
  <c r="V2" i="39"/>
  <c r="W2" i="39"/>
  <c r="X2" i="39"/>
  <c r="Y2" i="39"/>
  <c r="Z2" i="39"/>
  <c r="AA2" i="39"/>
  <c r="AB2" i="39"/>
  <c r="AC2" i="39"/>
  <c r="AD2" i="39"/>
  <c r="AE2" i="39"/>
  <c r="AF2" i="39"/>
  <c r="AG2" i="39"/>
  <c r="AH2" i="39"/>
  <c r="AI2" i="39"/>
  <c r="AJ2" i="39"/>
  <c r="B2" i="39"/>
  <c r="C205" i="11"/>
  <c r="D205" i="11"/>
  <c r="E205" i="11"/>
  <c r="F205" i="11"/>
  <c r="G205" i="11"/>
  <c r="H205" i="11"/>
  <c r="I205" i="11"/>
  <c r="J205" i="11"/>
  <c r="K205" i="11"/>
  <c r="L205" i="11"/>
  <c r="M205" i="11"/>
  <c r="N205" i="11"/>
  <c r="O205" i="11"/>
  <c r="P205" i="11"/>
  <c r="Q205" i="11"/>
  <c r="R205" i="11"/>
  <c r="S205" i="11"/>
  <c r="T205" i="11"/>
  <c r="U205" i="11"/>
  <c r="V205" i="11"/>
  <c r="W205" i="11"/>
  <c r="X205" i="11"/>
  <c r="Y205" i="11"/>
  <c r="Z205" i="11"/>
  <c r="AA205" i="11"/>
  <c r="AB205" i="11"/>
  <c r="AC205" i="11"/>
  <c r="AD205" i="11"/>
  <c r="AE205" i="11"/>
  <c r="AF205" i="11"/>
  <c r="AG205" i="11"/>
  <c r="AH205" i="11"/>
  <c r="AI205" i="11"/>
  <c r="AJ205" i="11"/>
  <c r="C206" i="11"/>
  <c r="D206" i="11"/>
  <c r="E206" i="11"/>
  <c r="F206" i="11"/>
  <c r="G206" i="11"/>
  <c r="H206" i="11"/>
  <c r="I206" i="11"/>
  <c r="J206" i="11"/>
  <c r="K206" i="11"/>
  <c r="L206" i="11"/>
  <c r="M206" i="11"/>
  <c r="N206" i="11"/>
  <c r="O206" i="11"/>
  <c r="P206" i="11"/>
  <c r="Q206" i="11"/>
  <c r="R206" i="11"/>
  <c r="S206" i="11"/>
  <c r="T206" i="11"/>
  <c r="U206" i="11"/>
  <c r="V206" i="11"/>
  <c r="W206" i="11"/>
  <c r="X206" i="11"/>
  <c r="Y206" i="11"/>
  <c r="Z206" i="11"/>
  <c r="AA206" i="11"/>
  <c r="AB206" i="11"/>
  <c r="AC206" i="11"/>
  <c r="AD206" i="11"/>
  <c r="AE206" i="11"/>
  <c r="AF206" i="11"/>
  <c r="AG206" i="11"/>
  <c r="AH206" i="11"/>
  <c r="AI206" i="11"/>
  <c r="AJ206" i="11"/>
  <c r="C207" i="11"/>
  <c r="D207" i="11"/>
  <c r="E207" i="11"/>
  <c r="F207" i="11"/>
  <c r="G207" i="11"/>
  <c r="H207" i="11"/>
  <c r="I207" i="11"/>
  <c r="J207" i="11"/>
  <c r="K207" i="11"/>
  <c r="L207" i="11"/>
  <c r="M207" i="11"/>
  <c r="N207" i="11"/>
  <c r="O207" i="11"/>
  <c r="P207" i="11"/>
  <c r="Q207" i="11"/>
  <c r="R207" i="11"/>
  <c r="S207" i="11"/>
  <c r="T207" i="11"/>
  <c r="U207" i="11"/>
  <c r="V207" i="11"/>
  <c r="W207" i="11"/>
  <c r="X207" i="11"/>
  <c r="Y207" i="11"/>
  <c r="Z207" i="11"/>
  <c r="AA207" i="11"/>
  <c r="AB207" i="11"/>
  <c r="AC207" i="11"/>
  <c r="AD207" i="11"/>
  <c r="AE207" i="11"/>
  <c r="AF207" i="11"/>
  <c r="AG207" i="11"/>
  <c r="AH207" i="11"/>
  <c r="AI207" i="11"/>
  <c r="AJ207" i="11"/>
  <c r="C208" i="11"/>
  <c r="D208" i="11"/>
  <c r="E208" i="11"/>
  <c r="F208" i="11"/>
  <c r="G208" i="11"/>
  <c r="H208" i="11"/>
  <c r="I208" i="11"/>
  <c r="J208" i="11"/>
  <c r="K208" i="11"/>
  <c r="L208" i="11"/>
  <c r="M208" i="11"/>
  <c r="N208" i="11"/>
  <c r="O208" i="11"/>
  <c r="P208" i="11"/>
  <c r="Q208" i="11"/>
  <c r="R208" i="11"/>
  <c r="S208" i="11"/>
  <c r="T208" i="11"/>
  <c r="U208" i="11"/>
  <c r="V208" i="11"/>
  <c r="W208" i="11"/>
  <c r="X208" i="11"/>
  <c r="Y208" i="11"/>
  <c r="Z208" i="11"/>
  <c r="AA208" i="11"/>
  <c r="AB208" i="11"/>
  <c r="AC208" i="11"/>
  <c r="AD208" i="11"/>
  <c r="AE208" i="11"/>
  <c r="AF208" i="11"/>
  <c r="AG208" i="11"/>
  <c r="AH208" i="11"/>
  <c r="AI208" i="11"/>
  <c r="AJ208" i="11"/>
  <c r="C209" i="11"/>
  <c r="D209" i="11"/>
  <c r="E209" i="11"/>
  <c r="F209" i="11"/>
  <c r="G209" i="11"/>
  <c r="H209" i="11"/>
  <c r="I209" i="11"/>
  <c r="J209" i="11"/>
  <c r="K209" i="11"/>
  <c r="L209" i="11"/>
  <c r="M209" i="11"/>
  <c r="N209" i="11"/>
  <c r="O209" i="11"/>
  <c r="P209" i="11"/>
  <c r="Q209" i="11"/>
  <c r="R209" i="11"/>
  <c r="S209" i="11"/>
  <c r="T209" i="11"/>
  <c r="U209" i="11"/>
  <c r="V209" i="11"/>
  <c r="W209" i="11"/>
  <c r="X209" i="11"/>
  <c r="Y209" i="11"/>
  <c r="Z209" i="11"/>
  <c r="AA209" i="11"/>
  <c r="AB209" i="11"/>
  <c r="AC209" i="11"/>
  <c r="AD209" i="11"/>
  <c r="AE209" i="11"/>
  <c r="AF209" i="11"/>
  <c r="AG209" i="11"/>
  <c r="AH209" i="11"/>
  <c r="AI209" i="11"/>
  <c r="AJ209" i="11"/>
  <c r="C210" i="11"/>
  <c r="D210" i="11"/>
  <c r="E210" i="11"/>
  <c r="F210" i="11"/>
  <c r="G210" i="11"/>
  <c r="H210" i="11"/>
  <c r="I210" i="11"/>
  <c r="J210" i="11"/>
  <c r="K210" i="11"/>
  <c r="L210" i="11"/>
  <c r="M210" i="11"/>
  <c r="N210" i="11"/>
  <c r="O210" i="11"/>
  <c r="P210" i="11"/>
  <c r="Q210" i="11"/>
  <c r="R210" i="11"/>
  <c r="S210" i="11"/>
  <c r="T210" i="11"/>
  <c r="U210" i="11"/>
  <c r="V210" i="11"/>
  <c r="W210" i="11"/>
  <c r="X210" i="11"/>
  <c r="Y210" i="11"/>
  <c r="Z210" i="11"/>
  <c r="AA210" i="11"/>
  <c r="AB210" i="11"/>
  <c r="AC210" i="11"/>
  <c r="AD210" i="11"/>
  <c r="AE210" i="11"/>
  <c r="AF210" i="11"/>
  <c r="AG210" i="11"/>
  <c r="AH210" i="11"/>
  <c r="AI210" i="11"/>
  <c r="AJ210" i="11"/>
  <c r="C211" i="11"/>
  <c r="D211" i="11"/>
  <c r="E211" i="11"/>
  <c r="F211" i="11"/>
  <c r="G211" i="11"/>
  <c r="H211" i="11"/>
  <c r="I211" i="11"/>
  <c r="J211" i="11"/>
  <c r="K211" i="11"/>
  <c r="L211" i="11"/>
  <c r="M211" i="11"/>
  <c r="N211" i="11"/>
  <c r="O211" i="11"/>
  <c r="P211" i="11"/>
  <c r="Q211" i="11"/>
  <c r="R211" i="11"/>
  <c r="S211" i="11"/>
  <c r="T211" i="11"/>
  <c r="U211" i="11"/>
  <c r="V211" i="11"/>
  <c r="W211" i="11"/>
  <c r="X211" i="11"/>
  <c r="Y211" i="11"/>
  <c r="Z211" i="11"/>
  <c r="AA211" i="11"/>
  <c r="AB211" i="11"/>
  <c r="AC211" i="11"/>
  <c r="AE211" i="11"/>
  <c r="AF211" i="11"/>
  <c r="AG211" i="11"/>
  <c r="AH211" i="11"/>
  <c r="AI211" i="11"/>
  <c r="AJ211" i="11"/>
  <c r="C212" i="11"/>
  <c r="D212" i="11"/>
  <c r="E212" i="11"/>
  <c r="F212" i="11"/>
  <c r="G212" i="11"/>
  <c r="H212" i="11"/>
  <c r="I212" i="11"/>
  <c r="J212" i="11"/>
  <c r="K212" i="11"/>
  <c r="L212" i="11"/>
  <c r="M212" i="11"/>
  <c r="N212" i="11"/>
  <c r="O212" i="11"/>
  <c r="P212" i="11"/>
  <c r="Q212" i="11"/>
  <c r="R212" i="11"/>
  <c r="S212" i="11"/>
  <c r="T212" i="11"/>
  <c r="U212" i="11"/>
  <c r="V212" i="11"/>
  <c r="W212" i="11"/>
  <c r="X212" i="11"/>
  <c r="Y212" i="11"/>
  <c r="Z212" i="11"/>
  <c r="AA212" i="11"/>
  <c r="AB212" i="11"/>
  <c r="AC212" i="11"/>
  <c r="AD212" i="11"/>
  <c r="AE212" i="11"/>
  <c r="AF212" i="11"/>
  <c r="AG212" i="11"/>
  <c r="AH212" i="11"/>
  <c r="AI212" i="11"/>
  <c r="AJ212" i="11"/>
  <c r="C213" i="11"/>
  <c r="D213" i="11"/>
  <c r="E213" i="11"/>
  <c r="F213" i="11"/>
  <c r="G213" i="11"/>
  <c r="H213" i="11"/>
  <c r="I213" i="11"/>
  <c r="J213" i="11"/>
  <c r="K213" i="11"/>
  <c r="L213" i="11"/>
  <c r="M213" i="11"/>
  <c r="N213" i="11"/>
  <c r="O213" i="11"/>
  <c r="P213" i="11"/>
  <c r="Q213" i="11"/>
  <c r="R213" i="11"/>
  <c r="S213" i="11"/>
  <c r="T213" i="11"/>
  <c r="U213" i="11"/>
  <c r="V213" i="11"/>
  <c r="W213" i="11"/>
  <c r="X213" i="11"/>
  <c r="Y213" i="11"/>
  <c r="Z213" i="11"/>
  <c r="AA213" i="11"/>
  <c r="AB213" i="11"/>
  <c r="AC213" i="11"/>
  <c r="AD213" i="11"/>
  <c r="AE213" i="11"/>
  <c r="AF213" i="11"/>
  <c r="AG213" i="11"/>
  <c r="AH213" i="11"/>
  <c r="AI213" i="11"/>
  <c r="AJ213" i="11"/>
  <c r="C214" i="11"/>
  <c r="D214" i="11"/>
  <c r="E214" i="11"/>
  <c r="F214" i="11"/>
  <c r="G214" i="11"/>
  <c r="H214" i="11"/>
  <c r="I214" i="11"/>
  <c r="J214" i="11"/>
  <c r="K214" i="11"/>
  <c r="L214" i="11"/>
  <c r="M214" i="11"/>
  <c r="N214" i="11"/>
  <c r="O214" i="11"/>
  <c r="P214" i="11"/>
  <c r="Q214" i="11"/>
  <c r="R214" i="11"/>
  <c r="S214" i="11"/>
  <c r="T214" i="11"/>
  <c r="U214" i="11"/>
  <c r="V214" i="11"/>
  <c r="W214" i="11"/>
  <c r="X214" i="11"/>
  <c r="Y214" i="11"/>
  <c r="Z214" i="11"/>
  <c r="AA214" i="11"/>
  <c r="AB214" i="11"/>
  <c r="AC214" i="11"/>
  <c r="AD214" i="11"/>
  <c r="AE214" i="11"/>
  <c r="AF214" i="11"/>
  <c r="AG214" i="11"/>
  <c r="AH214" i="11"/>
  <c r="AI214" i="11"/>
  <c r="AJ214" i="11"/>
  <c r="C215" i="11"/>
  <c r="D215" i="11"/>
  <c r="E215" i="11"/>
  <c r="F215" i="11"/>
  <c r="G215" i="11"/>
  <c r="H215" i="11"/>
  <c r="I215" i="11"/>
  <c r="J215" i="11"/>
  <c r="K215" i="11"/>
  <c r="L215" i="11"/>
  <c r="M215" i="11"/>
  <c r="N215" i="11"/>
  <c r="O215" i="11"/>
  <c r="P215" i="11"/>
  <c r="Q215" i="11"/>
  <c r="R215" i="11"/>
  <c r="S215" i="11"/>
  <c r="T215" i="11"/>
  <c r="U215" i="11"/>
  <c r="V215" i="11"/>
  <c r="W215" i="11"/>
  <c r="X215" i="11"/>
  <c r="Y215" i="11"/>
  <c r="Z215" i="11"/>
  <c r="AA215" i="11"/>
  <c r="AB215" i="11"/>
  <c r="AC215" i="11"/>
  <c r="AD215" i="11"/>
  <c r="AE215" i="11"/>
  <c r="AF215" i="11"/>
  <c r="AG215" i="11"/>
  <c r="AH215" i="11"/>
  <c r="AI215" i="11"/>
  <c r="AJ215" i="11"/>
  <c r="C216" i="11"/>
  <c r="D216" i="11"/>
  <c r="E216" i="11"/>
  <c r="F216" i="11"/>
  <c r="G216" i="11"/>
  <c r="H216" i="11"/>
  <c r="I216" i="11"/>
  <c r="J216" i="11"/>
  <c r="K216" i="11"/>
  <c r="L216" i="11"/>
  <c r="M216" i="11"/>
  <c r="N216" i="11"/>
  <c r="O216" i="11"/>
  <c r="P216" i="11"/>
  <c r="Q216" i="11"/>
  <c r="R216" i="11"/>
  <c r="S216" i="11"/>
  <c r="T216" i="11"/>
  <c r="U216" i="11"/>
  <c r="V216" i="11"/>
  <c r="W216" i="11"/>
  <c r="X216" i="11"/>
  <c r="Y216" i="11"/>
  <c r="Z216" i="11"/>
  <c r="AA216" i="11"/>
  <c r="AB216" i="11"/>
  <c r="AC216" i="11"/>
  <c r="AD216" i="11"/>
  <c r="AE216" i="11"/>
  <c r="AF216" i="11"/>
  <c r="AG216" i="11"/>
  <c r="AH216" i="11"/>
  <c r="AI216" i="11"/>
  <c r="AJ216" i="11"/>
  <c r="C217" i="11"/>
  <c r="D217" i="11"/>
  <c r="E217" i="11"/>
  <c r="F217" i="11"/>
  <c r="G217" i="11"/>
  <c r="H217" i="11"/>
  <c r="I217" i="11"/>
  <c r="J217" i="11"/>
  <c r="K217" i="11"/>
  <c r="L217" i="11"/>
  <c r="M217" i="11"/>
  <c r="N217" i="11"/>
  <c r="O217" i="11"/>
  <c r="P217" i="11"/>
  <c r="Q217" i="11"/>
  <c r="R217" i="11"/>
  <c r="S217" i="11"/>
  <c r="T217" i="11"/>
  <c r="U217" i="11"/>
  <c r="V217" i="11"/>
  <c r="W217" i="11"/>
  <c r="X217" i="11"/>
  <c r="Y217" i="11"/>
  <c r="Z217" i="11"/>
  <c r="AA217" i="11"/>
  <c r="AB217" i="11"/>
  <c r="AC217" i="11"/>
  <c r="AD217" i="11"/>
  <c r="AE217" i="11"/>
  <c r="AF217" i="11"/>
  <c r="AG217" i="11"/>
  <c r="AH217" i="11"/>
  <c r="AI217" i="11"/>
  <c r="AJ217" i="11"/>
  <c r="C218" i="11"/>
  <c r="D218" i="11"/>
  <c r="E218" i="11"/>
  <c r="F218" i="11"/>
  <c r="G218" i="11"/>
  <c r="H218" i="11"/>
  <c r="I218" i="11"/>
  <c r="J218" i="11"/>
  <c r="K218" i="11"/>
  <c r="L218" i="11"/>
  <c r="M218" i="11"/>
  <c r="N218" i="11"/>
  <c r="O218" i="11"/>
  <c r="P218" i="11"/>
  <c r="Q218" i="11"/>
  <c r="R218" i="11"/>
  <c r="S218" i="11"/>
  <c r="T218" i="11"/>
  <c r="U218" i="11"/>
  <c r="V218" i="11"/>
  <c r="W218" i="11"/>
  <c r="X218" i="11"/>
  <c r="Y218" i="11"/>
  <c r="Z218" i="11"/>
  <c r="AA218" i="11"/>
  <c r="AB218" i="11"/>
  <c r="AC218" i="11"/>
  <c r="AD218" i="11"/>
  <c r="AE218" i="11"/>
  <c r="AF218" i="11"/>
  <c r="AG218" i="11"/>
  <c r="AH218" i="11"/>
  <c r="AI218" i="11"/>
  <c r="AJ218" i="11"/>
  <c r="C219" i="11"/>
  <c r="D219" i="11"/>
  <c r="E219" i="11"/>
  <c r="F219" i="11"/>
  <c r="G219" i="11"/>
  <c r="H219" i="11"/>
  <c r="I219" i="11"/>
  <c r="J219" i="11"/>
  <c r="K219" i="11"/>
  <c r="L219" i="11"/>
  <c r="M219" i="11"/>
  <c r="N219" i="11"/>
  <c r="O219" i="11"/>
  <c r="P219" i="11"/>
  <c r="Q219" i="11"/>
  <c r="R219" i="11"/>
  <c r="S219" i="11"/>
  <c r="T219" i="11"/>
  <c r="U219" i="11"/>
  <c r="V219" i="11"/>
  <c r="W219" i="11"/>
  <c r="X219" i="11"/>
  <c r="Y219" i="11"/>
  <c r="Z219" i="11"/>
  <c r="AA219" i="11"/>
  <c r="AB219" i="11"/>
  <c r="AC219" i="11"/>
  <c r="AD219" i="11"/>
  <c r="AE219" i="11"/>
  <c r="AF219" i="11"/>
  <c r="AG219" i="11"/>
  <c r="AH219" i="11"/>
  <c r="AI219" i="11"/>
  <c r="AJ219" i="11"/>
  <c r="C220" i="11"/>
  <c r="D220" i="11"/>
  <c r="E220" i="11"/>
  <c r="F220" i="11"/>
  <c r="G220" i="11"/>
  <c r="H220" i="11"/>
  <c r="I220" i="11"/>
  <c r="J220" i="11"/>
  <c r="K220" i="11"/>
  <c r="L220" i="11"/>
  <c r="M220" i="11"/>
  <c r="N220" i="11"/>
  <c r="O220" i="11"/>
  <c r="P220" i="11"/>
  <c r="Q220" i="11"/>
  <c r="R220" i="11"/>
  <c r="S220" i="11"/>
  <c r="T220" i="11"/>
  <c r="U220" i="11"/>
  <c r="V220" i="11"/>
  <c r="W220" i="11"/>
  <c r="X220" i="11"/>
  <c r="Y220" i="11"/>
  <c r="Z220" i="11"/>
  <c r="AA220" i="11"/>
  <c r="AB220" i="11"/>
  <c r="AC220" i="11"/>
  <c r="AD220" i="11"/>
  <c r="AE220" i="11"/>
  <c r="AF220" i="11"/>
  <c r="AG220" i="11"/>
  <c r="AH220" i="11"/>
  <c r="AI220" i="11"/>
  <c r="AJ220" i="11"/>
  <c r="C221" i="11"/>
  <c r="D221" i="11"/>
  <c r="E221" i="11"/>
  <c r="F221" i="11"/>
  <c r="G221" i="11"/>
  <c r="H221" i="11"/>
  <c r="I221" i="11"/>
  <c r="J221" i="11"/>
  <c r="K221" i="11"/>
  <c r="L221" i="11"/>
  <c r="M221" i="11"/>
  <c r="N221" i="11"/>
  <c r="O221" i="11"/>
  <c r="P221" i="11"/>
  <c r="Q221" i="11"/>
  <c r="R221" i="11"/>
  <c r="S221" i="11"/>
  <c r="T221" i="11"/>
  <c r="U221" i="11"/>
  <c r="V221" i="11"/>
  <c r="W221" i="11"/>
  <c r="X221" i="11"/>
  <c r="Y221" i="11"/>
  <c r="Z221" i="11"/>
  <c r="AA221" i="11"/>
  <c r="AB221" i="11"/>
  <c r="AC221" i="11"/>
  <c r="AD221" i="11"/>
  <c r="AE221" i="11"/>
  <c r="AF221" i="11"/>
  <c r="AG221" i="11"/>
  <c r="AH221" i="11"/>
  <c r="AI221" i="11"/>
  <c r="AJ221" i="11"/>
  <c r="C222" i="11"/>
  <c r="D222" i="11"/>
  <c r="E222" i="11"/>
  <c r="F222" i="11"/>
  <c r="G222" i="11"/>
  <c r="H222" i="11"/>
  <c r="I222" i="11"/>
  <c r="J222" i="11"/>
  <c r="K222" i="11"/>
  <c r="L222" i="11"/>
  <c r="M222" i="11"/>
  <c r="N222" i="11"/>
  <c r="O222" i="11"/>
  <c r="P222" i="11"/>
  <c r="Q222" i="11"/>
  <c r="R222" i="11"/>
  <c r="S222" i="11"/>
  <c r="T222" i="11"/>
  <c r="U222" i="11"/>
  <c r="V222" i="11"/>
  <c r="W222" i="11"/>
  <c r="X222" i="11"/>
  <c r="Y222" i="11"/>
  <c r="Z222" i="11"/>
  <c r="AA222" i="11"/>
  <c r="AB222" i="11"/>
  <c r="AC222" i="11"/>
  <c r="AD222" i="11"/>
  <c r="AE222" i="11"/>
  <c r="AF222" i="11"/>
  <c r="AG222" i="11"/>
  <c r="AH222" i="11"/>
  <c r="AI222" i="11"/>
  <c r="AJ222" i="11"/>
  <c r="C223" i="11"/>
  <c r="D223" i="11"/>
  <c r="E223" i="11"/>
  <c r="F223" i="11"/>
  <c r="G223" i="11"/>
  <c r="H223" i="11"/>
  <c r="I223" i="11"/>
  <c r="J223" i="11"/>
  <c r="K223" i="11"/>
  <c r="L223" i="11"/>
  <c r="M223" i="11"/>
  <c r="N223" i="11"/>
  <c r="O223" i="11"/>
  <c r="P223" i="11"/>
  <c r="Q223" i="11"/>
  <c r="R223" i="11"/>
  <c r="S223" i="11"/>
  <c r="T223" i="11"/>
  <c r="U223" i="11"/>
  <c r="V223" i="11"/>
  <c r="W223" i="11"/>
  <c r="X223" i="11"/>
  <c r="Y223" i="11"/>
  <c r="Z223" i="11"/>
  <c r="AA223" i="11"/>
  <c r="AB223" i="11"/>
  <c r="AC223" i="11"/>
  <c r="AD223" i="11"/>
  <c r="AE223" i="11"/>
  <c r="AF223" i="11"/>
  <c r="AG223" i="11"/>
  <c r="AH223" i="11"/>
  <c r="AI223" i="11"/>
  <c r="AJ223" i="11"/>
  <c r="C224" i="11"/>
  <c r="D224" i="11"/>
  <c r="E224" i="11"/>
  <c r="F224" i="11"/>
  <c r="G224" i="11"/>
  <c r="H224" i="11"/>
  <c r="I224" i="11"/>
  <c r="J224" i="11"/>
  <c r="K224" i="11"/>
  <c r="L224" i="11"/>
  <c r="M224" i="11"/>
  <c r="N224" i="11"/>
  <c r="O224" i="11"/>
  <c r="P224" i="11"/>
  <c r="Q224" i="11"/>
  <c r="R224" i="11"/>
  <c r="S224" i="11"/>
  <c r="T224" i="11"/>
  <c r="U224" i="11"/>
  <c r="V224" i="11"/>
  <c r="W224" i="11"/>
  <c r="X224" i="11"/>
  <c r="Y224" i="11"/>
  <c r="Z224" i="11"/>
  <c r="AA224" i="11"/>
  <c r="AB224" i="11"/>
  <c r="AC224" i="11"/>
  <c r="AD224" i="11"/>
  <c r="AE224" i="11"/>
  <c r="AF224" i="11"/>
  <c r="AG224" i="11"/>
  <c r="AH224" i="11"/>
  <c r="AI224" i="11"/>
  <c r="AJ224" i="11"/>
  <c r="C225" i="11"/>
  <c r="D225" i="11"/>
  <c r="E225" i="11"/>
  <c r="F225" i="11"/>
  <c r="G225" i="11"/>
  <c r="H225" i="11"/>
  <c r="I225" i="11"/>
  <c r="J225" i="11"/>
  <c r="K225" i="11"/>
  <c r="L225" i="11"/>
  <c r="M225" i="11"/>
  <c r="N225" i="11"/>
  <c r="O225" i="11"/>
  <c r="P225" i="11"/>
  <c r="Q225" i="11"/>
  <c r="R225" i="11"/>
  <c r="S225" i="11"/>
  <c r="T225" i="11"/>
  <c r="U225" i="11"/>
  <c r="V225" i="11"/>
  <c r="W225" i="11"/>
  <c r="X225" i="11"/>
  <c r="Y225" i="11"/>
  <c r="Z225" i="11"/>
  <c r="AA225" i="11"/>
  <c r="AB225" i="11"/>
  <c r="AC225" i="11"/>
  <c r="AD225" i="11"/>
  <c r="AE225" i="11"/>
  <c r="AF225" i="11"/>
  <c r="AG225" i="11"/>
  <c r="AH225" i="11"/>
  <c r="AI225" i="11"/>
  <c r="AJ225" i="11"/>
  <c r="C226" i="11"/>
  <c r="D226" i="11"/>
  <c r="E226" i="11"/>
  <c r="F226" i="11"/>
  <c r="G226" i="11"/>
  <c r="H226" i="11"/>
  <c r="I226" i="11"/>
  <c r="J226" i="11"/>
  <c r="K226" i="11"/>
  <c r="L226" i="11"/>
  <c r="M226" i="11"/>
  <c r="N226" i="11"/>
  <c r="O226" i="11"/>
  <c r="P226" i="11"/>
  <c r="Q226" i="11"/>
  <c r="R226" i="11"/>
  <c r="S226" i="11"/>
  <c r="T226" i="11"/>
  <c r="U226" i="11"/>
  <c r="V226" i="11"/>
  <c r="W226" i="11"/>
  <c r="X226" i="11"/>
  <c r="Y226" i="11"/>
  <c r="Z226" i="11"/>
  <c r="AA226" i="11"/>
  <c r="AB226" i="11"/>
  <c r="AC226" i="11"/>
  <c r="AD226" i="11"/>
  <c r="AE226" i="11"/>
  <c r="AF226" i="11"/>
  <c r="AG226" i="11"/>
  <c r="AH226" i="11"/>
  <c r="AI226" i="11"/>
  <c r="AJ226" i="11"/>
  <c r="C227" i="11"/>
  <c r="D227" i="11"/>
  <c r="E227" i="11"/>
  <c r="F227" i="11"/>
  <c r="G227" i="11"/>
  <c r="H227" i="11"/>
  <c r="I227" i="11"/>
  <c r="J227" i="11"/>
  <c r="K227" i="11"/>
  <c r="L227" i="11"/>
  <c r="M227" i="11"/>
  <c r="N227" i="11"/>
  <c r="O227" i="11"/>
  <c r="P227" i="11"/>
  <c r="Q227" i="11"/>
  <c r="R227" i="11"/>
  <c r="S227" i="11"/>
  <c r="T227" i="11"/>
  <c r="U227" i="11"/>
  <c r="V227" i="11"/>
  <c r="W227" i="11"/>
  <c r="X227" i="11"/>
  <c r="Y227" i="11"/>
  <c r="Z227" i="11"/>
  <c r="AA227" i="11"/>
  <c r="AB227" i="11"/>
  <c r="AC227" i="11"/>
  <c r="AD227" i="11"/>
  <c r="AE227" i="11"/>
  <c r="AF227" i="11"/>
  <c r="AG227" i="11"/>
  <c r="AH227" i="11"/>
  <c r="AI227" i="11"/>
  <c r="AJ227" i="11"/>
  <c r="C228" i="11"/>
  <c r="D228" i="11"/>
  <c r="E228" i="11"/>
  <c r="F228" i="11"/>
  <c r="G228" i="11"/>
  <c r="H228" i="11"/>
  <c r="I228" i="11"/>
  <c r="J228" i="11"/>
  <c r="K228" i="11"/>
  <c r="L228" i="11"/>
  <c r="M228" i="11"/>
  <c r="N228" i="11"/>
  <c r="O228" i="11"/>
  <c r="P228" i="11"/>
  <c r="Q228" i="11"/>
  <c r="R228" i="11"/>
  <c r="S228" i="11"/>
  <c r="T228" i="11"/>
  <c r="U228" i="11"/>
  <c r="V228" i="11"/>
  <c r="W228" i="11"/>
  <c r="X228" i="11"/>
  <c r="Y228" i="11"/>
  <c r="Z228" i="11"/>
  <c r="AA228" i="11"/>
  <c r="AB228" i="11"/>
  <c r="AC228" i="11"/>
  <c r="AD228" i="11"/>
  <c r="AE228" i="11"/>
  <c r="AF228" i="11"/>
  <c r="AG228" i="11"/>
  <c r="AH228" i="11"/>
  <c r="AI228" i="11"/>
  <c r="AJ228" i="11"/>
  <c r="C229" i="11"/>
  <c r="D229" i="11"/>
  <c r="E229" i="11"/>
  <c r="F229" i="11"/>
  <c r="G229" i="11"/>
  <c r="H229" i="11"/>
  <c r="I229" i="11"/>
  <c r="J229" i="11"/>
  <c r="K229" i="11"/>
  <c r="L229" i="11"/>
  <c r="M229" i="11"/>
  <c r="N229" i="11"/>
  <c r="O229" i="11"/>
  <c r="P229" i="11"/>
  <c r="Q229" i="11"/>
  <c r="R229" i="11"/>
  <c r="S229" i="11"/>
  <c r="T229" i="11"/>
  <c r="U229" i="11"/>
  <c r="V229" i="11"/>
  <c r="W229" i="11"/>
  <c r="X229" i="11"/>
  <c r="Y229" i="11"/>
  <c r="Z229" i="11"/>
  <c r="AA229" i="11"/>
  <c r="AB229" i="11"/>
  <c r="AC229" i="11"/>
  <c r="AD229" i="11"/>
  <c r="AE229" i="11"/>
  <c r="AF229" i="11"/>
  <c r="AG229" i="11"/>
  <c r="AH229" i="11"/>
  <c r="AI229" i="11"/>
  <c r="AJ229" i="11"/>
  <c r="C230" i="11"/>
  <c r="D230" i="11"/>
  <c r="E230" i="11"/>
  <c r="F230" i="11"/>
  <c r="G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V230" i="11"/>
  <c r="W230" i="11"/>
  <c r="X230" i="11"/>
  <c r="Y230" i="11"/>
  <c r="Z230" i="11"/>
  <c r="AA230" i="11"/>
  <c r="AB230" i="11"/>
  <c r="AC230" i="11"/>
  <c r="AD230" i="11"/>
  <c r="AE230" i="11"/>
  <c r="AF230" i="11"/>
  <c r="AG230" i="11"/>
  <c r="AH230" i="11"/>
  <c r="AI230" i="11"/>
  <c r="AJ230" i="11"/>
  <c r="C231" i="11"/>
  <c r="D231" i="11"/>
  <c r="E231" i="11"/>
  <c r="F231" i="11"/>
  <c r="G231" i="11"/>
  <c r="H231" i="11"/>
  <c r="I231" i="11"/>
  <c r="J231" i="11"/>
  <c r="K231" i="11"/>
  <c r="L231" i="11"/>
  <c r="M231" i="11"/>
  <c r="N231" i="11"/>
  <c r="O231" i="11"/>
  <c r="P231" i="11"/>
  <c r="Q231" i="11"/>
  <c r="R231" i="11"/>
  <c r="S231" i="11"/>
  <c r="T231" i="11"/>
  <c r="U231" i="11"/>
  <c r="V231" i="11"/>
  <c r="W231" i="11"/>
  <c r="X231" i="11"/>
  <c r="Y231" i="11"/>
  <c r="Z231" i="11"/>
  <c r="AA231" i="11"/>
  <c r="AB231" i="11"/>
  <c r="AC231" i="11"/>
  <c r="AD231" i="11"/>
  <c r="AE231" i="11"/>
  <c r="AF231" i="11"/>
  <c r="AG231" i="11"/>
  <c r="AH231" i="11"/>
  <c r="AI231" i="11"/>
  <c r="AJ231" i="11"/>
  <c r="C232" i="11"/>
  <c r="D232" i="11"/>
  <c r="E232" i="11"/>
  <c r="F232" i="11"/>
  <c r="G232" i="11"/>
  <c r="H232" i="11"/>
  <c r="I232" i="11"/>
  <c r="J232" i="11"/>
  <c r="K232" i="11"/>
  <c r="L232" i="11"/>
  <c r="M232" i="11"/>
  <c r="N232" i="11"/>
  <c r="O232" i="11"/>
  <c r="P232" i="11"/>
  <c r="Q232" i="11"/>
  <c r="R232" i="11"/>
  <c r="S232" i="11"/>
  <c r="T232" i="11"/>
  <c r="U232" i="11"/>
  <c r="V232" i="11"/>
  <c r="W232" i="11"/>
  <c r="X232" i="11"/>
  <c r="Y232" i="11"/>
  <c r="Z232" i="11"/>
  <c r="AA232" i="11"/>
  <c r="AB232" i="11"/>
  <c r="AC232" i="11"/>
  <c r="AD232" i="11"/>
  <c r="AE232" i="11"/>
  <c r="AF232" i="11"/>
  <c r="AG232" i="11"/>
  <c r="AH232" i="11"/>
  <c r="AI232" i="11"/>
  <c r="AJ232" i="11"/>
  <c r="C233" i="11"/>
  <c r="D233" i="11"/>
  <c r="E233" i="11"/>
  <c r="F233" i="11"/>
  <c r="G233" i="11"/>
  <c r="H233" i="11"/>
  <c r="I233" i="11"/>
  <c r="J233" i="11"/>
  <c r="K233" i="11"/>
  <c r="L233" i="11"/>
  <c r="M233" i="11"/>
  <c r="N233" i="11"/>
  <c r="O233" i="11"/>
  <c r="P233" i="11"/>
  <c r="Q233" i="11"/>
  <c r="R233" i="11"/>
  <c r="S233" i="11"/>
  <c r="T233" i="11"/>
  <c r="U233" i="11"/>
  <c r="V233" i="11"/>
  <c r="W233" i="11"/>
  <c r="X233" i="11"/>
  <c r="Y233" i="11"/>
  <c r="Z233" i="11"/>
  <c r="AA233" i="11"/>
  <c r="AB233" i="11"/>
  <c r="AC233" i="11"/>
  <c r="AD233" i="11"/>
  <c r="AE233" i="11"/>
  <c r="AF233" i="11"/>
  <c r="AG233" i="11"/>
  <c r="AH233" i="11"/>
  <c r="AI233" i="11"/>
  <c r="AJ233" i="11"/>
  <c r="C234" i="11"/>
  <c r="D234" i="11"/>
  <c r="E234" i="11"/>
  <c r="F234" i="11"/>
  <c r="G234" i="11"/>
  <c r="H234" i="11"/>
  <c r="I234" i="11"/>
  <c r="J234" i="11"/>
  <c r="K234" i="11"/>
  <c r="L234" i="11"/>
  <c r="M234" i="11"/>
  <c r="N234" i="11"/>
  <c r="O234" i="11"/>
  <c r="P234" i="11"/>
  <c r="Q234" i="11"/>
  <c r="R234" i="11"/>
  <c r="S234" i="11"/>
  <c r="T234" i="11"/>
  <c r="U234" i="11"/>
  <c r="V234" i="11"/>
  <c r="W234" i="11"/>
  <c r="X234" i="11"/>
  <c r="Y234" i="11"/>
  <c r="Z234" i="11"/>
  <c r="AA234" i="11"/>
  <c r="AB234" i="11"/>
  <c r="AC234" i="11"/>
  <c r="AD234" i="11"/>
  <c r="AE234" i="11"/>
  <c r="AF234" i="11"/>
  <c r="AG234" i="11"/>
  <c r="AH234" i="11"/>
  <c r="AI234" i="11"/>
  <c r="AJ234" i="11"/>
  <c r="C235" i="11"/>
  <c r="D235" i="11"/>
  <c r="E235" i="11"/>
  <c r="F235" i="11"/>
  <c r="G235" i="11"/>
  <c r="H235" i="11"/>
  <c r="I235" i="11"/>
  <c r="J235" i="11"/>
  <c r="K235" i="11"/>
  <c r="L235" i="11"/>
  <c r="M235" i="11"/>
  <c r="N235" i="11"/>
  <c r="O235" i="11"/>
  <c r="P235" i="11"/>
  <c r="Q235" i="11"/>
  <c r="R235" i="11"/>
  <c r="S235" i="11"/>
  <c r="T235" i="11"/>
  <c r="U235" i="11"/>
  <c r="V235" i="11"/>
  <c r="W235" i="11"/>
  <c r="X235" i="11"/>
  <c r="Y235" i="11"/>
  <c r="Z235" i="11"/>
  <c r="AA235" i="11"/>
  <c r="AB235" i="11"/>
  <c r="AC235" i="11"/>
  <c r="AD235" i="11"/>
  <c r="AE235" i="11"/>
  <c r="AF235" i="11"/>
  <c r="AG235" i="11"/>
  <c r="AH235" i="11"/>
  <c r="AI235" i="11"/>
  <c r="AJ235" i="11"/>
  <c r="C236" i="11"/>
  <c r="D236" i="11"/>
  <c r="E236" i="11"/>
  <c r="F236" i="11"/>
  <c r="G236" i="11"/>
  <c r="H236" i="11"/>
  <c r="I236" i="11"/>
  <c r="J236" i="11"/>
  <c r="K236" i="11"/>
  <c r="L236" i="11"/>
  <c r="M236" i="11"/>
  <c r="N236" i="11"/>
  <c r="O236" i="11"/>
  <c r="P236" i="11"/>
  <c r="Q236" i="11"/>
  <c r="R236" i="11"/>
  <c r="S236" i="11"/>
  <c r="T236" i="11"/>
  <c r="U236" i="11"/>
  <c r="V236" i="11"/>
  <c r="W236" i="11"/>
  <c r="X236" i="11"/>
  <c r="Y236" i="11"/>
  <c r="Z236" i="11"/>
  <c r="AA236" i="11"/>
  <c r="AB236" i="11"/>
  <c r="AC236" i="11"/>
  <c r="AD236" i="11"/>
  <c r="AE236" i="11"/>
  <c r="AF236" i="11"/>
  <c r="AG236" i="11"/>
  <c r="AH236" i="11"/>
  <c r="AI236" i="11"/>
  <c r="AJ236" i="11"/>
  <c r="C237" i="11"/>
  <c r="D237" i="11"/>
  <c r="E237" i="11"/>
  <c r="F237" i="11"/>
  <c r="G237" i="11"/>
  <c r="H237" i="11"/>
  <c r="I237" i="11"/>
  <c r="J237" i="11"/>
  <c r="K237" i="11"/>
  <c r="L237" i="11"/>
  <c r="M237" i="11"/>
  <c r="N237" i="11"/>
  <c r="O237" i="11"/>
  <c r="P237" i="11"/>
  <c r="Q237" i="11"/>
  <c r="R237" i="11"/>
  <c r="S237" i="11"/>
  <c r="T237" i="11"/>
  <c r="U237" i="11"/>
  <c r="V237" i="11"/>
  <c r="W237" i="11"/>
  <c r="X237" i="11"/>
  <c r="Y237" i="11"/>
  <c r="Z237" i="11"/>
  <c r="AA237" i="11"/>
  <c r="AB237" i="11"/>
  <c r="AC237" i="11"/>
  <c r="AD237" i="11"/>
  <c r="AE237" i="11"/>
  <c r="AF237" i="11"/>
  <c r="AG237" i="11"/>
  <c r="AH237" i="11"/>
  <c r="AI237" i="11"/>
  <c r="AJ237" i="11"/>
  <c r="C238" i="11"/>
  <c r="D238" i="11"/>
  <c r="E238" i="11"/>
  <c r="F238" i="11"/>
  <c r="G238" i="11"/>
  <c r="H238" i="11"/>
  <c r="I238" i="11"/>
  <c r="J238" i="11"/>
  <c r="K238" i="11"/>
  <c r="L238" i="11"/>
  <c r="M238" i="11"/>
  <c r="N238" i="11"/>
  <c r="O238" i="11"/>
  <c r="P238" i="11"/>
  <c r="Q238" i="11"/>
  <c r="R238" i="11"/>
  <c r="S238" i="11"/>
  <c r="T238" i="11"/>
  <c r="U238" i="11"/>
  <c r="V238" i="11"/>
  <c r="W238" i="11"/>
  <c r="X238" i="11"/>
  <c r="Y238" i="11"/>
  <c r="Z238" i="11"/>
  <c r="AA238" i="11"/>
  <c r="AB238" i="11"/>
  <c r="AC238" i="11"/>
  <c r="AD238" i="11"/>
  <c r="AE238" i="11"/>
  <c r="AF238" i="11"/>
  <c r="AG238" i="11"/>
  <c r="AH238" i="11"/>
  <c r="AI238" i="11"/>
  <c r="AJ238" i="11"/>
  <c r="C239" i="11"/>
  <c r="D239" i="11"/>
  <c r="E239" i="11"/>
  <c r="F239" i="11"/>
  <c r="G239" i="11"/>
  <c r="H239" i="11"/>
  <c r="I239" i="11"/>
  <c r="J239" i="11"/>
  <c r="K239" i="11"/>
  <c r="L239" i="11"/>
  <c r="M239" i="11"/>
  <c r="N239" i="11"/>
  <c r="O239" i="11"/>
  <c r="P239" i="11"/>
  <c r="Q239" i="11"/>
  <c r="R239" i="11"/>
  <c r="S239" i="11"/>
  <c r="T239" i="11"/>
  <c r="U239" i="11"/>
  <c r="V239" i="11"/>
  <c r="W239" i="11"/>
  <c r="X239" i="11"/>
  <c r="Y239" i="11"/>
  <c r="Z239" i="11"/>
  <c r="AA239" i="11"/>
  <c r="AB239" i="11"/>
  <c r="AC239" i="11"/>
  <c r="AD239" i="11"/>
  <c r="AE239" i="11"/>
  <c r="AF239" i="11"/>
  <c r="AG239" i="11"/>
  <c r="AH239" i="11"/>
  <c r="AI239" i="11"/>
  <c r="AJ239" i="11"/>
  <c r="C240" i="11"/>
  <c r="D240" i="11"/>
  <c r="E240" i="11"/>
  <c r="F240" i="11"/>
  <c r="G240" i="11"/>
  <c r="H240" i="11"/>
  <c r="I240" i="11"/>
  <c r="J240" i="11"/>
  <c r="K240" i="11"/>
  <c r="L240" i="11"/>
  <c r="M240" i="11"/>
  <c r="N240" i="11"/>
  <c r="O240" i="11"/>
  <c r="P240" i="11"/>
  <c r="Q240" i="11"/>
  <c r="R240" i="11"/>
  <c r="S240" i="11"/>
  <c r="T240" i="11"/>
  <c r="U240" i="11"/>
  <c r="V240" i="11"/>
  <c r="W240" i="11"/>
  <c r="X240" i="11"/>
  <c r="Y240" i="11"/>
  <c r="Z240" i="11"/>
  <c r="AA240" i="11"/>
  <c r="AB240" i="11"/>
  <c r="AC240" i="11"/>
  <c r="AD240" i="11"/>
  <c r="AE240" i="11"/>
  <c r="AF240" i="11"/>
  <c r="AG240" i="11"/>
  <c r="AH240" i="11"/>
  <c r="AI240" i="11"/>
  <c r="AJ240" i="11"/>
  <c r="C241" i="11"/>
  <c r="D241" i="11"/>
  <c r="E241" i="11"/>
  <c r="F241" i="11"/>
  <c r="G241" i="11"/>
  <c r="H241" i="11"/>
  <c r="I241" i="11"/>
  <c r="J241" i="11"/>
  <c r="K241" i="11"/>
  <c r="L241" i="11"/>
  <c r="M241" i="11"/>
  <c r="N241" i="11"/>
  <c r="O241" i="11"/>
  <c r="P241" i="11"/>
  <c r="Q241" i="11"/>
  <c r="R241" i="11"/>
  <c r="S241" i="11"/>
  <c r="T241" i="11"/>
  <c r="U241" i="11"/>
  <c r="V241" i="11"/>
  <c r="W241" i="11"/>
  <c r="X241" i="11"/>
  <c r="Y241" i="11"/>
  <c r="Z241" i="11"/>
  <c r="AA241" i="11"/>
  <c r="AB241" i="11"/>
  <c r="AC241" i="11"/>
  <c r="AD241" i="11"/>
  <c r="AE241" i="11"/>
  <c r="AF241" i="11"/>
  <c r="AG241" i="11"/>
  <c r="AH241" i="11"/>
  <c r="AI241" i="11"/>
  <c r="AJ241" i="11"/>
  <c r="C242" i="11"/>
  <c r="D242" i="11"/>
  <c r="E242" i="11"/>
  <c r="F242" i="11"/>
  <c r="G242" i="11"/>
  <c r="H242" i="11"/>
  <c r="I242" i="11"/>
  <c r="J242" i="11"/>
  <c r="K242" i="11"/>
  <c r="L242" i="11"/>
  <c r="M242" i="11"/>
  <c r="N242" i="11"/>
  <c r="O242" i="11"/>
  <c r="P242" i="11"/>
  <c r="Q242" i="11"/>
  <c r="R242" i="11"/>
  <c r="S242" i="11"/>
  <c r="T242" i="11"/>
  <c r="U242" i="11"/>
  <c r="V242" i="11"/>
  <c r="W242" i="11"/>
  <c r="X242" i="11"/>
  <c r="Y242" i="11"/>
  <c r="Z242" i="11"/>
  <c r="AA242" i="11"/>
  <c r="AB242" i="11"/>
  <c r="AC242" i="11"/>
  <c r="AD242" i="11"/>
  <c r="AE242" i="11"/>
  <c r="AF242" i="11"/>
  <c r="AG242" i="11"/>
  <c r="AH242" i="11"/>
  <c r="AI242" i="11"/>
  <c r="AJ242" i="11"/>
  <c r="C243" i="11"/>
  <c r="D243" i="11"/>
  <c r="E243" i="11"/>
  <c r="F243" i="11"/>
  <c r="G243" i="11"/>
  <c r="H243" i="11"/>
  <c r="I243" i="11"/>
  <c r="J243" i="11"/>
  <c r="K243" i="11"/>
  <c r="L243" i="11"/>
  <c r="M243" i="11"/>
  <c r="N243" i="11"/>
  <c r="O243" i="11"/>
  <c r="P243" i="11"/>
  <c r="Q243" i="11"/>
  <c r="R243" i="11"/>
  <c r="S243" i="11"/>
  <c r="T243" i="11"/>
  <c r="U243" i="11"/>
  <c r="V243" i="11"/>
  <c r="W243" i="11"/>
  <c r="X243" i="11"/>
  <c r="Y243" i="11"/>
  <c r="Z243" i="11"/>
  <c r="AA243" i="11"/>
  <c r="AB243" i="11"/>
  <c r="AC243" i="11"/>
  <c r="AD243" i="11"/>
  <c r="AE243" i="11"/>
  <c r="AF243" i="11"/>
  <c r="AG243" i="11"/>
  <c r="AH243" i="11"/>
  <c r="AI243" i="11"/>
  <c r="AJ243" i="11"/>
  <c r="C244" i="11"/>
  <c r="D244" i="11"/>
  <c r="E244" i="11"/>
  <c r="F244" i="11"/>
  <c r="G244" i="11"/>
  <c r="H244" i="11"/>
  <c r="I244" i="11"/>
  <c r="J244" i="11"/>
  <c r="K244" i="11"/>
  <c r="L244" i="11"/>
  <c r="M244" i="11"/>
  <c r="N244" i="11"/>
  <c r="O244" i="11"/>
  <c r="P244" i="11"/>
  <c r="Q244" i="11"/>
  <c r="R244" i="11"/>
  <c r="S244" i="11"/>
  <c r="T244" i="11"/>
  <c r="U244" i="11"/>
  <c r="V244" i="11"/>
  <c r="W244" i="11"/>
  <c r="X244" i="11"/>
  <c r="Y244" i="11"/>
  <c r="Z244" i="11"/>
  <c r="AA244" i="11"/>
  <c r="AB244" i="11"/>
  <c r="AC244" i="11"/>
  <c r="AD244" i="11"/>
  <c r="AE244" i="11"/>
  <c r="AF244" i="11"/>
  <c r="AG244" i="11"/>
  <c r="AH244" i="11"/>
  <c r="AI244" i="11"/>
  <c r="AJ244" i="11"/>
  <c r="C245" i="11"/>
  <c r="D245" i="11"/>
  <c r="E245" i="11"/>
  <c r="F245" i="11"/>
  <c r="G245" i="11"/>
  <c r="H245" i="11"/>
  <c r="I245" i="11"/>
  <c r="J245" i="11"/>
  <c r="K245" i="11"/>
  <c r="L245" i="11"/>
  <c r="M245" i="11"/>
  <c r="N245" i="11"/>
  <c r="O245" i="11"/>
  <c r="P245" i="11"/>
  <c r="Q245" i="11"/>
  <c r="R245" i="11"/>
  <c r="S245" i="11"/>
  <c r="T245" i="11"/>
  <c r="U245" i="11"/>
  <c r="V245" i="11"/>
  <c r="W245" i="11"/>
  <c r="X245" i="11"/>
  <c r="Y245" i="11"/>
  <c r="Z245" i="11"/>
  <c r="AA245" i="11"/>
  <c r="AB245" i="11"/>
  <c r="AC245" i="11"/>
  <c r="AD245" i="11"/>
  <c r="AE245" i="11"/>
  <c r="AF245" i="11"/>
  <c r="AG245" i="11"/>
  <c r="AH245" i="11"/>
  <c r="AI245" i="11"/>
  <c r="AJ245" i="11"/>
  <c r="C246" i="11"/>
  <c r="D246" i="11"/>
  <c r="E246" i="11"/>
  <c r="F246" i="11"/>
  <c r="G246" i="11"/>
  <c r="H246" i="11"/>
  <c r="I246" i="11"/>
  <c r="J246" i="11"/>
  <c r="K246" i="11"/>
  <c r="L246" i="11"/>
  <c r="M246" i="11"/>
  <c r="N246" i="11"/>
  <c r="O246" i="11"/>
  <c r="P246" i="11"/>
  <c r="Q246" i="11"/>
  <c r="R246" i="11"/>
  <c r="S246" i="11"/>
  <c r="T246" i="11"/>
  <c r="U246" i="11"/>
  <c r="V246" i="11"/>
  <c r="W246" i="11"/>
  <c r="X246" i="11"/>
  <c r="Y246" i="11"/>
  <c r="Z246" i="11"/>
  <c r="AA246" i="11"/>
  <c r="AB246" i="11"/>
  <c r="AC246" i="11"/>
  <c r="AD246" i="11"/>
  <c r="AE246" i="11"/>
  <c r="AF246" i="11"/>
  <c r="AG246" i="11"/>
  <c r="AH246" i="11"/>
  <c r="AI246" i="11"/>
  <c r="AJ246" i="11"/>
  <c r="C247" i="11"/>
  <c r="D247" i="11"/>
  <c r="E247" i="11"/>
  <c r="F247" i="11"/>
  <c r="G247" i="11"/>
  <c r="H247" i="11"/>
  <c r="I247" i="11"/>
  <c r="J247" i="11"/>
  <c r="K247" i="11"/>
  <c r="L247" i="11"/>
  <c r="M247" i="11"/>
  <c r="N247" i="11"/>
  <c r="O247" i="11"/>
  <c r="P247" i="11"/>
  <c r="Q247" i="11"/>
  <c r="R247" i="11"/>
  <c r="S247" i="11"/>
  <c r="T247" i="11"/>
  <c r="U247" i="11"/>
  <c r="V247" i="11"/>
  <c r="W247" i="11"/>
  <c r="X247" i="11"/>
  <c r="Y247" i="11"/>
  <c r="Z247" i="11"/>
  <c r="AA247" i="11"/>
  <c r="AB247" i="11"/>
  <c r="AC247" i="11"/>
  <c r="AD247" i="11"/>
  <c r="AE247" i="11"/>
  <c r="AF247" i="11"/>
  <c r="AG247" i="11"/>
  <c r="AH247" i="11"/>
  <c r="AI247" i="11"/>
  <c r="AJ247" i="11"/>
  <c r="C248" i="11"/>
  <c r="D248" i="11"/>
  <c r="E248" i="11"/>
  <c r="F248" i="11"/>
  <c r="G248" i="11"/>
  <c r="H248" i="11"/>
  <c r="I248" i="11"/>
  <c r="J248" i="11"/>
  <c r="K248" i="11"/>
  <c r="L248" i="11"/>
  <c r="M248" i="11"/>
  <c r="N248" i="11"/>
  <c r="O248" i="11"/>
  <c r="P248" i="11"/>
  <c r="Q248" i="11"/>
  <c r="R248" i="11"/>
  <c r="S248" i="11"/>
  <c r="T248" i="11"/>
  <c r="U248" i="11"/>
  <c r="V248" i="11"/>
  <c r="W248" i="11"/>
  <c r="X248" i="11"/>
  <c r="Y248" i="11"/>
  <c r="Z248" i="11"/>
  <c r="AA248" i="11"/>
  <c r="AB248" i="11"/>
  <c r="AC248" i="11"/>
  <c r="AD248" i="11"/>
  <c r="AE248" i="11"/>
  <c r="AF248" i="11"/>
  <c r="AG248" i="11"/>
  <c r="AH248" i="11"/>
  <c r="AI248" i="11"/>
  <c r="AJ248" i="11"/>
  <c r="C249" i="11"/>
  <c r="D249" i="11"/>
  <c r="E249" i="11"/>
  <c r="F249" i="11"/>
  <c r="G249" i="11"/>
  <c r="H249" i="11"/>
  <c r="I249" i="11"/>
  <c r="J249" i="11"/>
  <c r="K249" i="11"/>
  <c r="L249" i="11"/>
  <c r="M249" i="11"/>
  <c r="N249" i="11"/>
  <c r="O249" i="11"/>
  <c r="P249" i="11"/>
  <c r="Q249" i="11"/>
  <c r="R249" i="11"/>
  <c r="S249" i="11"/>
  <c r="T249" i="11"/>
  <c r="U249" i="11"/>
  <c r="V249" i="11"/>
  <c r="W249" i="11"/>
  <c r="X249" i="11"/>
  <c r="Y249" i="11"/>
  <c r="Z249" i="11"/>
  <c r="AA249" i="11"/>
  <c r="AB249" i="11"/>
  <c r="AC249" i="11"/>
  <c r="AD249" i="11"/>
  <c r="AE249" i="11"/>
  <c r="AF249" i="11"/>
  <c r="AG249" i="11"/>
  <c r="AH249" i="11"/>
  <c r="AI249" i="11"/>
  <c r="AJ249" i="11"/>
  <c r="C250" i="11"/>
  <c r="D250" i="11"/>
  <c r="E250" i="11"/>
  <c r="F250" i="11"/>
  <c r="G250" i="11"/>
  <c r="H250" i="11"/>
  <c r="I250" i="11"/>
  <c r="J250" i="11"/>
  <c r="K250" i="11"/>
  <c r="L250" i="11"/>
  <c r="M250" i="11"/>
  <c r="N250" i="11"/>
  <c r="O250" i="11"/>
  <c r="P250" i="11"/>
  <c r="Q250" i="11"/>
  <c r="R250" i="11"/>
  <c r="S250" i="11"/>
  <c r="T250" i="11"/>
  <c r="U250" i="11"/>
  <c r="V250" i="11"/>
  <c r="W250" i="11"/>
  <c r="X250" i="11"/>
  <c r="Y250" i="11"/>
  <c r="Z250" i="11"/>
  <c r="AA250" i="11"/>
  <c r="AB250" i="11"/>
  <c r="AC250" i="11"/>
  <c r="AD250" i="11"/>
  <c r="AE250" i="11"/>
  <c r="AF250" i="11"/>
  <c r="AG250" i="11"/>
  <c r="AH250" i="11"/>
  <c r="AI250" i="11"/>
  <c r="AJ250" i="11"/>
  <c r="C251" i="11"/>
  <c r="D251" i="11"/>
  <c r="E251" i="11"/>
  <c r="F251" i="11"/>
  <c r="G251" i="11"/>
  <c r="H251" i="11"/>
  <c r="I251" i="11"/>
  <c r="J251" i="11"/>
  <c r="K251" i="11"/>
  <c r="L251" i="11"/>
  <c r="M251" i="11"/>
  <c r="N251" i="11"/>
  <c r="O251" i="11"/>
  <c r="P251" i="11"/>
  <c r="Q251" i="11"/>
  <c r="R251" i="11"/>
  <c r="S251" i="11"/>
  <c r="T251" i="11"/>
  <c r="U251" i="11"/>
  <c r="V251" i="11"/>
  <c r="W251" i="11"/>
  <c r="X251" i="11"/>
  <c r="Y251" i="11"/>
  <c r="Z251" i="11"/>
  <c r="AA251" i="11"/>
  <c r="AB251" i="11"/>
  <c r="AC251" i="11"/>
  <c r="AD251" i="11"/>
  <c r="AE251" i="11"/>
  <c r="AF251" i="11"/>
  <c r="AG251" i="11"/>
  <c r="AH251" i="11"/>
  <c r="AI251" i="11"/>
  <c r="AJ251" i="11"/>
  <c r="C252" i="11"/>
  <c r="D252" i="11"/>
  <c r="E252" i="11"/>
  <c r="F252" i="11"/>
  <c r="G252" i="11"/>
  <c r="H252" i="11"/>
  <c r="I252" i="11"/>
  <c r="J252" i="11"/>
  <c r="K252" i="11"/>
  <c r="L252" i="11"/>
  <c r="M252" i="11"/>
  <c r="N252" i="11"/>
  <c r="O252" i="11"/>
  <c r="P252" i="11"/>
  <c r="Q252" i="11"/>
  <c r="R252" i="11"/>
  <c r="S252" i="11"/>
  <c r="T252" i="11"/>
  <c r="U252" i="11"/>
  <c r="V252" i="11"/>
  <c r="W252" i="11"/>
  <c r="X252" i="11"/>
  <c r="Y252" i="11"/>
  <c r="Z252" i="11"/>
  <c r="AA252" i="11"/>
  <c r="AB252" i="11"/>
  <c r="AC252" i="11"/>
  <c r="AD252" i="11"/>
  <c r="AE252" i="11"/>
  <c r="AF252" i="11"/>
  <c r="AG252" i="11"/>
  <c r="AH252" i="11"/>
  <c r="AI252" i="11"/>
  <c r="AJ252" i="11"/>
  <c r="C253" i="11"/>
  <c r="D253" i="11"/>
  <c r="E253" i="11"/>
  <c r="F253" i="11"/>
  <c r="G253" i="11"/>
  <c r="H253" i="11"/>
  <c r="I253" i="11"/>
  <c r="J253" i="11"/>
  <c r="K253" i="11"/>
  <c r="L253" i="11"/>
  <c r="M253" i="11"/>
  <c r="N253" i="11"/>
  <c r="O253" i="11"/>
  <c r="P253" i="11"/>
  <c r="Q253" i="11"/>
  <c r="R253" i="11"/>
  <c r="S253" i="11"/>
  <c r="T253" i="11"/>
  <c r="U253" i="11"/>
  <c r="V253" i="11"/>
  <c r="W253" i="11"/>
  <c r="X253" i="11"/>
  <c r="Y253" i="11"/>
  <c r="Z253" i="11"/>
  <c r="AA253" i="11"/>
  <c r="AB253" i="11"/>
  <c r="AC253" i="11"/>
  <c r="AD253" i="11"/>
  <c r="AE253" i="11"/>
  <c r="AF253" i="11"/>
  <c r="AG253" i="11"/>
  <c r="AH253" i="11"/>
  <c r="AI253" i="11"/>
  <c r="AJ253" i="11"/>
  <c r="C254" i="11"/>
  <c r="D254" i="11"/>
  <c r="E254" i="11"/>
  <c r="F254" i="11"/>
  <c r="G254" i="11"/>
  <c r="H254" i="11"/>
  <c r="I254" i="11"/>
  <c r="J254" i="11"/>
  <c r="K254" i="11"/>
  <c r="L254" i="11"/>
  <c r="M254" i="11"/>
  <c r="N254" i="11"/>
  <c r="O254" i="11"/>
  <c r="P254" i="11"/>
  <c r="Q254" i="11"/>
  <c r="R254" i="11"/>
  <c r="S254" i="11"/>
  <c r="T254" i="11"/>
  <c r="U254" i="11"/>
  <c r="V254" i="11"/>
  <c r="W254" i="11"/>
  <c r="X254" i="11"/>
  <c r="Y254" i="11"/>
  <c r="Z254" i="11"/>
  <c r="AA254" i="11"/>
  <c r="AB254" i="11"/>
  <c r="AC254" i="11"/>
  <c r="AD254" i="11"/>
  <c r="AE254" i="11"/>
  <c r="AF254" i="11"/>
  <c r="AG254" i="11"/>
  <c r="AH254" i="11"/>
  <c r="AI254" i="11"/>
  <c r="AJ254" i="11"/>
  <c r="C255" i="11"/>
  <c r="D255" i="11"/>
  <c r="E255" i="11"/>
  <c r="F255" i="11"/>
  <c r="G255" i="11"/>
  <c r="H255" i="11"/>
  <c r="I255" i="11"/>
  <c r="J255" i="11"/>
  <c r="K255" i="11"/>
  <c r="L255" i="11"/>
  <c r="M255" i="11"/>
  <c r="N255" i="11"/>
  <c r="O255" i="11"/>
  <c r="P255" i="11"/>
  <c r="Q255" i="11"/>
  <c r="R255" i="11"/>
  <c r="S255" i="11"/>
  <c r="T255" i="11"/>
  <c r="U255" i="11"/>
  <c r="V255" i="11"/>
  <c r="W255" i="11"/>
  <c r="X255" i="11"/>
  <c r="Y255" i="11"/>
  <c r="Z255" i="11"/>
  <c r="AA255" i="11"/>
  <c r="AB255" i="11"/>
  <c r="AC255" i="11"/>
  <c r="AD255" i="11"/>
  <c r="AE255" i="11"/>
  <c r="AF255" i="11"/>
  <c r="AG255" i="11"/>
  <c r="AH255" i="11"/>
  <c r="AI255" i="11"/>
  <c r="AJ255" i="11"/>
  <c r="C256" i="11"/>
  <c r="D256" i="11"/>
  <c r="E256" i="11"/>
  <c r="F256" i="11"/>
  <c r="G256" i="11"/>
  <c r="H256" i="11"/>
  <c r="I256" i="11"/>
  <c r="J256" i="11"/>
  <c r="K256" i="11"/>
  <c r="L256" i="11"/>
  <c r="M256" i="11"/>
  <c r="N256" i="11"/>
  <c r="O256" i="11"/>
  <c r="P256" i="11"/>
  <c r="Q256" i="11"/>
  <c r="R256" i="11"/>
  <c r="S256" i="11"/>
  <c r="T256" i="11"/>
  <c r="U256" i="11"/>
  <c r="V256" i="11"/>
  <c r="W256" i="11"/>
  <c r="X256" i="11"/>
  <c r="Y256" i="11"/>
  <c r="Z256" i="11"/>
  <c r="AA256" i="11"/>
  <c r="AB256" i="11"/>
  <c r="AC256" i="11"/>
  <c r="AD256" i="11"/>
  <c r="AE256" i="11"/>
  <c r="AF256" i="11"/>
  <c r="AG256" i="11"/>
  <c r="AH256" i="11"/>
  <c r="AI256" i="11"/>
  <c r="AJ256" i="11"/>
  <c r="C257" i="11"/>
  <c r="D257" i="11"/>
  <c r="E257" i="11"/>
  <c r="F257" i="11"/>
  <c r="G257" i="11"/>
  <c r="H257" i="11"/>
  <c r="I257" i="11"/>
  <c r="J257" i="11"/>
  <c r="K257" i="11"/>
  <c r="L257" i="11"/>
  <c r="M257" i="11"/>
  <c r="N257" i="11"/>
  <c r="O257" i="11"/>
  <c r="P257" i="11"/>
  <c r="Q257" i="11"/>
  <c r="R257" i="11"/>
  <c r="S257" i="11"/>
  <c r="T257" i="11"/>
  <c r="U257" i="11"/>
  <c r="V257" i="11"/>
  <c r="W257" i="11"/>
  <c r="X257" i="11"/>
  <c r="Y257" i="11"/>
  <c r="Z257" i="11"/>
  <c r="AA257" i="11"/>
  <c r="AB257" i="11"/>
  <c r="AC257" i="11"/>
  <c r="AD257" i="11"/>
  <c r="AE257" i="11"/>
  <c r="AF257" i="11"/>
  <c r="AG257" i="11"/>
  <c r="AH257" i="11"/>
  <c r="AI257" i="11"/>
  <c r="AJ257" i="11"/>
  <c r="C258" i="11"/>
  <c r="D258" i="11"/>
  <c r="E258" i="11"/>
  <c r="F258" i="11"/>
  <c r="G258" i="11"/>
  <c r="H258" i="11"/>
  <c r="I258" i="11"/>
  <c r="J258" i="11"/>
  <c r="K258" i="11"/>
  <c r="L258" i="11"/>
  <c r="M258" i="11"/>
  <c r="N258" i="11"/>
  <c r="O258" i="11"/>
  <c r="P258" i="11"/>
  <c r="Q258" i="11"/>
  <c r="R258" i="11"/>
  <c r="S258" i="11"/>
  <c r="T258" i="11"/>
  <c r="U258" i="11"/>
  <c r="V258" i="11"/>
  <c r="W258" i="11"/>
  <c r="X258" i="11"/>
  <c r="Y258" i="11"/>
  <c r="Z258" i="11"/>
  <c r="AA258" i="11"/>
  <c r="AB258" i="11"/>
  <c r="AC258" i="11"/>
  <c r="AD258" i="11"/>
  <c r="AE258" i="11"/>
  <c r="AF258" i="11"/>
  <c r="AG258" i="11"/>
  <c r="AH258" i="11"/>
  <c r="AI258" i="11"/>
  <c r="AJ258" i="11"/>
  <c r="C259" i="11"/>
  <c r="D259" i="11"/>
  <c r="E259" i="11"/>
  <c r="F259" i="11"/>
  <c r="G259" i="11"/>
  <c r="H259" i="11"/>
  <c r="I259" i="11"/>
  <c r="J259" i="11"/>
  <c r="K259" i="11"/>
  <c r="L259" i="11"/>
  <c r="M259" i="11"/>
  <c r="N259" i="11"/>
  <c r="O259" i="11"/>
  <c r="P259" i="11"/>
  <c r="Q259" i="11"/>
  <c r="R259" i="11"/>
  <c r="S259" i="11"/>
  <c r="T259" i="11"/>
  <c r="U259" i="11"/>
  <c r="V259" i="11"/>
  <c r="W259" i="11"/>
  <c r="X259" i="11"/>
  <c r="Y259" i="11"/>
  <c r="Z259" i="11"/>
  <c r="AA259" i="11"/>
  <c r="AB259" i="11"/>
  <c r="AC259" i="11"/>
  <c r="AD259" i="11"/>
  <c r="AE259" i="11"/>
  <c r="AF259" i="11"/>
  <c r="AG259" i="11"/>
  <c r="AH259" i="11"/>
  <c r="AI259" i="11"/>
  <c r="AJ259" i="11"/>
  <c r="C260" i="11"/>
  <c r="D260" i="11"/>
  <c r="E260" i="11"/>
  <c r="F260" i="11"/>
  <c r="G260" i="11"/>
  <c r="H260" i="11"/>
  <c r="I260" i="11"/>
  <c r="J260" i="11"/>
  <c r="K260" i="11"/>
  <c r="L260" i="11"/>
  <c r="M260" i="11"/>
  <c r="N260" i="11"/>
  <c r="O260" i="11"/>
  <c r="P260" i="11"/>
  <c r="Q260" i="11"/>
  <c r="R260" i="11"/>
  <c r="S260" i="11"/>
  <c r="T260" i="11"/>
  <c r="U260" i="11"/>
  <c r="V260" i="11"/>
  <c r="W260" i="11"/>
  <c r="X260" i="11"/>
  <c r="Y260" i="11"/>
  <c r="Z260" i="11"/>
  <c r="AA260" i="11"/>
  <c r="AB260" i="11"/>
  <c r="AC260" i="11"/>
  <c r="AD260" i="11"/>
  <c r="AE260" i="11"/>
  <c r="AF260" i="11"/>
  <c r="AG260" i="11"/>
  <c r="AH260" i="11"/>
  <c r="AI260" i="11"/>
  <c r="AJ260" i="11"/>
  <c r="C261" i="11"/>
  <c r="D261" i="11"/>
  <c r="E261" i="11"/>
  <c r="F261" i="11"/>
  <c r="G261" i="11"/>
  <c r="H261" i="11"/>
  <c r="I261" i="11"/>
  <c r="J261" i="11"/>
  <c r="K261" i="11"/>
  <c r="L261" i="11"/>
  <c r="M261" i="11"/>
  <c r="N261" i="11"/>
  <c r="O261" i="11"/>
  <c r="P261" i="11"/>
  <c r="Q261" i="11"/>
  <c r="R261" i="11"/>
  <c r="S261" i="11"/>
  <c r="T261" i="11"/>
  <c r="U261" i="11"/>
  <c r="V261" i="11"/>
  <c r="W261" i="11"/>
  <c r="X261" i="11"/>
  <c r="Y261" i="11"/>
  <c r="Z261" i="11"/>
  <c r="AA261" i="11"/>
  <c r="AB261" i="11"/>
  <c r="AC261" i="11"/>
  <c r="AD261" i="11"/>
  <c r="AE261" i="11"/>
  <c r="AF261" i="11"/>
  <c r="AG261" i="11"/>
  <c r="AH261" i="11"/>
  <c r="AI261" i="11"/>
  <c r="AJ261" i="11"/>
  <c r="C262" i="11"/>
  <c r="D262" i="11"/>
  <c r="E262" i="11"/>
  <c r="F262" i="11"/>
  <c r="G262" i="11"/>
  <c r="H262" i="11"/>
  <c r="I262" i="11"/>
  <c r="J262" i="11"/>
  <c r="K262" i="11"/>
  <c r="L262" i="11"/>
  <c r="M262" i="11"/>
  <c r="N262" i="11"/>
  <c r="O262" i="11"/>
  <c r="P262" i="11"/>
  <c r="Q262" i="11"/>
  <c r="R262" i="11"/>
  <c r="S262" i="11"/>
  <c r="T262" i="11"/>
  <c r="U262" i="11"/>
  <c r="V262" i="11"/>
  <c r="W262" i="11"/>
  <c r="X262" i="11"/>
  <c r="Y262" i="11"/>
  <c r="Z262" i="11"/>
  <c r="AA262" i="11"/>
  <c r="AB262" i="11"/>
  <c r="AC262" i="11"/>
  <c r="AD262" i="11"/>
  <c r="AE262" i="11"/>
  <c r="AF262" i="11"/>
  <c r="AG262" i="11"/>
  <c r="AH262" i="11"/>
  <c r="AI262" i="11"/>
  <c r="AJ262" i="11"/>
  <c r="C263" i="11"/>
  <c r="D263" i="11"/>
  <c r="E263" i="11"/>
  <c r="F263" i="11"/>
  <c r="G263" i="11"/>
  <c r="H263" i="11"/>
  <c r="I263" i="11"/>
  <c r="J263" i="11"/>
  <c r="K263" i="11"/>
  <c r="L263" i="11"/>
  <c r="M263" i="11"/>
  <c r="N263" i="11"/>
  <c r="O263" i="11"/>
  <c r="P263" i="11"/>
  <c r="Q263" i="11"/>
  <c r="R263" i="11"/>
  <c r="S263" i="11"/>
  <c r="T263" i="11"/>
  <c r="U263" i="11"/>
  <c r="V263" i="11"/>
  <c r="W263" i="11"/>
  <c r="X263" i="11"/>
  <c r="Y263" i="11"/>
  <c r="Z263" i="11"/>
  <c r="AA263" i="11"/>
  <c r="AB263" i="11"/>
  <c r="AC263" i="11"/>
  <c r="AD263" i="11"/>
  <c r="AE263" i="11"/>
  <c r="AF263" i="11"/>
  <c r="AG263" i="11"/>
  <c r="AH263" i="11"/>
  <c r="AI263" i="11"/>
  <c r="AJ263" i="11"/>
  <c r="C264" i="11"/>
  <c r="D264" i="11"/>
  <c r="E264" i="11"/>
  <c r="F264" i="11"/>
  <c r="G264" i="11"/>
  <c r="H264" i="11"/>
  <c r="I264" i="11"/>
  <c r="J264" i="11"/>
  <c r="K264" i="11"/>
  <c r="L264" i="11"/>
  <c r="M264" i="11"/>
  <c r="N264" i="11"/>
  <c r="O264" i="11"/>
  <c r="P264" i="11"/>
  <c r="Q264" i="11"/>
  <c r="R264" i="11"/>
  <c r="S264" i="11"/>
  <c r="T264" i="11"/>
  <c r="U264" i="11"/>
  <c r="V264" i="11"/>
  <c r="W264" i="11"/>
  <c r="X264" i="11"/>
  <c r="Y264" i="11"/>
  <c r="Z264" i="11"/>
  <c r="AA264" i="11"/>
  <c r="AB264" i="11"/>
  <c r="AC264" i="11"/>
  <c r="AD264" i="11"/>
  <c r="AE264" i="11"/>
  <c r="AF264" i="11"/>
  <c r="AG264" i="11"/>
  <c r="AH264" i="11"/>
  <c r="AI264" i="11"/>
  <c r="AJ264" i="11"/>
  <c r="C265" i="11"/>
  <c r="D265" i="11"/>
  <c r="E265" i="11"/>
  <c r="F265" i="11"/>
  <c r="G265" i="11"/>
  <c r="H265" i="11"/>
  <c r="I265" i="11"/>
  <c r="J265" i="11"/>
  <c r="K265" i="11"/>
  <c r="L265" i="11"/>
  <c r="M265" i="11"/>
  <c r="N265" i="11"/>
  <c r="O265" i="11"/>
  <c r="P265" i="11"/>
  <c r="Q265" i="11"/>
  <c r="R265" i="11"/>
  <c r="S265" i="11"/>
  <c r="T265" i="11"/>
  <c r="U265" i="11"/>
  <c r="V265" i="11"/>
  <c r="W265" i="11"/>
  <c r="X265" i="11"/>
  <c r="Y265" i="11"/>
  <c r="Z265" i="11"/>
  <c r="AA265" i="11"/>
  <c r="AB265" i="11"/>
  <c r="AC265" i="11"/>
  <c r="AD265" i="11"/>
  <c r="AE265" i="11"/>
  <c r="AF265" i="11"/>
  <c r="AG265" i="11"/>
  <c r="AH265" i="11"/>
  <c r="AI265" i="11"/>
  <c r="AJ265" i="11"/>
  <c r="C266" i="11"/>
  <c r="D266" i="11"/>
  <c r="E266" i="11"/>
  <c r="F266" i="11"/>
  <c r="G266" i="11"/>
  <c r="H266" i="11"/>
  <c r="I266" i="11"/>
  <c r="J266" i="11"/>
  <c r="K266" i="11"/>
  <c r="L266" i="11"/>
  <c r="M266" i="11"/>
  <c r="N266" i="11"/>
  <c r="O266" i="11"/>
  <c r="P266" i="11"/>
  <c r="Q266" i="11"/>
  <c r="R266" i="11"/>
  <c r="S266" i="11"/>
  <c r="T266" i="11"/>
  <c r="U266" i="11"/>
  <c r="V266" i="11"/>
  <c r="W266" i="11"/>
  <c r="X266" i="11"/>
  <c r="Y266" i="11"/>
  <c r="Z266" i="11"/>
  <c r="AA266" i="11"/>
  <c r="AB266" i="11"/>
  <c r="AC266" i="11"/>
  <c r="AD266" i="11"/>
  <c r="AE266" i="11"/>
  <c r="AF266" i="11"/>
  <c r="AG266" i="11"/>
  <c r="AH266" i="11"/>
  <c r="AI266" i="11"/>
  <c r="AJ266" i="11"/>
  <c r="C267" i="11"/>
  <c r="D267" i="11"/>
  <c r="E267" i="11"/>
  <c r="F267" i="11"/>
  <c r="G267" i="11"/>
  <c r="H267" i="11"/>
  <c r="I267" i="11"/>
  <c r="J267" i="11"/>
  <c r="K267" i="11"/>
  <c r="L267" i="11"/>
  <c r="M267" i="11"/>
  <c r="N267" i="11"/>
  <c r="O267" i="11"/>
  <c r="P267" i="11"/>
  <c r="Q267" i="11"/>
  <c r="R267" i="11"/>
  <c r="S267" i="11"/>
  <c r="T267" i="11"/>
  <c r="U267" i="11"/>
  <c r="V267" i="11"/>
  <c r="W267" i="11"/>
  <c r="X267" i="11"/>
  <c r="Y267" i="11"/>
  <c r="Z267" i="11"/>
  <c r="AA267" i="11"/>
  <c r="AB267" i="11"/>
  <c r="AC267" i="11"/>
  <c r="AE267" i="11"/>
  <c r="AF267" i="11"/>
  <c r="AG267" i="11"/>
  <c r="AH267" i="11"/>
  <c r="AI267" i="11"/>
  <c r="AJ267" i="11"/>
  <c r="C268" i="11"/>
  <c r="D268" i="11"/>
  <c r="E268" i="11"/>
  <c r="F268" i="11"/>
  <c r="G268" i="11"/>
  <c r="H268" i="11"/>
  <c r="I268" i="11"/>
  <c r="J268" i="11"/>
  <c r="K268" i="11"/>
  <c r="L268" i="11"/>
  <c r="M268" i="11"/>
  <c r="N268" i="11"/>
  <c r="O268" i="11"/>
  <c r="P268" i="11"/>
  <c r="Q268" i="11"/>
  <c r="R268" i="11"/>
  <c r="S268" i="11"/>
  <c r="T268" i="11"/>
  <c r="U268" i="11"/>
  <c r="V268" i="11"/>
  <c r="W268" i="11"/>
  <c r="X268" i="11"/>
  <c r="Y268" i="11"/>
  <c r="Z268" i="11"/>
  <c r="AA268" i="11"/>
  <c r="AB268" i="11"/>
  <c r="AC268" i="11"/>
  <c r="AD268" i="11"/>
  <c r="AE268" i="11"/>
  <c r="AF268" i="11"/>
  <c r="AG268" i="11"/>
  <c r="AH268" i="11"/>
  <c r="AI268" i="11"/>
  <c r="AJ268" i="11"/>
  <c r="C269" i="11"/>
  <c r="D269" i="11"/>
  <c r="E269" i="11"/>
  <c r="F269" i="11"/>
  <c r="G269" i="11"/>
  <c r="H269" i="11"/>
  <c r="I269" i="11"/>
  <c r="J269" i="11"/>
  <c r="K269" i="11"/>
  <c r="L269" i="11"/>
  <c r="M269" i="11"/>
  <c r="N269" i="11"/>
  <c r="O269" i="11"/>
  <c r="P269" i="11"/>
  <c r="Q269" i="11"/>
  <c r="R269" i="11"/>
  <c r="S269" i="11"/>
  <c r="T269" i="11"/>
  <c r="U269" i="11"/>
  <c r="V269" i="11"/>
  <c r="W269" i="11"/>
  <c r="X269" i="11"/>
  <c r="Y269" i="11"/>
  <c r="Z269" i="11"/>
  <c r="AA269" i="11"/>
  <c r="AB269" i="11"/>
  <c r="AC269" i="11"/>
  <c r="AD269" i="11"/>
  <c r="AE269" i="11"/>
  <c r="AF269" i="11"/>
  <c r="AG269" i="11"/>
  <c r="AH269" i="11"/>
  <c r="AI269" i="11"/>
  <c r="AJ269" i="11"/>
  <c r="C270" i="11"/>
  <c r="D270" i="11"/>
  <c r="E270" i="11"/>
  <c r="F270" i="11"/>
  <c r="G270" i="11"/>
  <c r="H270" i="11"/>
  <c r="I270" i="11"/>
  <c r="J270" i="11"/>
  <c r="K270" i="11"/>
  <c r="L270" i="11"/>
  <c r="M270" i="11"/>
  <c r="N270" i="11"/>
  <c r="O270" i="11"/>
  <c r="P270" i="11"/>
  <c r="Q270" i="11"/>
  <c r="R270" i="11"/>
  <c r="S270" i="11"/>
  <c r="T270" i="11"/>
  <c r="U270" i="11"/>
  <c r="V270" i="11"/>
  <c r="W270" i="11"/>
  <c r="X270" i="11"/>
  <c r="Y270" i="11"/>
  <c r="Z270" i="11"/>
  <c r="AA270" i="11"/>
  <c r="AB270" i="11"/>
  <c r="AC270" i="11"/>
  <c r="AD270" i="11"/>
  <c r="AE270" i="11"/>
  <c r="AF270" i="11"/>
  <c r="AG270" i="11"/>
  <c r="AH270" i="11"/>
  <c r="AI270" i="11"/>
  <c r="AJ270" i="11"/>
  <c r="C271" i="11"/>
  <c r="D271" i="11"/>
  <c r="E271" i="11"/>
  <c r="F271" i="11"/>
  <c r="G271" i="11"/>
  <c r="H271" i="11"/>
  <c r="I271" i="11"/>
  <c r="J271" i="11"/>
  <c r="K271" i="11"/>
  <c r="L271" i="11"/>
  <c r="M271" i="11"/>
  <c r="N271" i="11"/>
  <c r="O271" i="11"/>
  <c r="P271" i="11"/>
  <c r="Q271" i="11"/>
  <c r="R271" i="11"/>
  <c r="S271" i="11"/>
  <c r="T271" i="11"/>
  <c r="U271" i="11"/>
  <c r="V271" i="11"/>
  <c r="W271" i="11"/>
  <c r="X271" i="11"/>
  <c r="Y271" i="11"/>
  <c r="Z271" i="11"/>
  <c r="AA271" i="11"/>
  <c r="AB271" i="11"/>
  <c r="AC271" i="11"/>
  <c r="AD271" i="11"/>
  <c r="AE271" i="11"/>
  <c r="AF271" i="11"/>
  <c r="AG271" i="11"/>
  <c r="AH271" i="11"/>
  <c r="AI271" i="11"/>
  <c r="AJ271" i="11"/>
  <c r="C272" i="11"/>
  <c r="D272" i="11"/>
  <c r="E272" i="11"/>
  <c r="F272" i="11"/>
  <c r="G272" i="11"/>
  <c r="H272" i="11"/>
  <c r="I272" i="11"/>
  <c r="J272" i="11"/>
  <c r="K272" i="11"/>
  <c r="L272" i="11"/>
  <c r="M272" i="11"/>
  <c r="N272" i="11"/>
  <c r="O272" i="11"/>
  <c r="P272" i="11"/>
  <c r="Q272" i="11"/>
  <c r="R272" i="11"/>
  <c r="S272" i="11"/>
  <c r="T272" i="11"/>
  <c r="U272" i="11"/>
  <c r="V272" i="11"/>
  <c r="W272" i="11"/>
  <c r="X272" i="11"/>
  <c r="Y272" i="11"/>
  <c r="Z272" i="11"/>
  <c r="AA272" i="11"/>
  <c r="AB272" i="11"/>
  <c r="AC272" i="11"/>
  <c r="AD272" i="11"/>
  <c r="AE272" i="11"/>
  <c r="AF272" i="11"/>
  <c r="AG272" i="11"/>
  <c r="AH272" i="11"/>
  <c r="AI272" i="11"/>
  <c r="AJ272" i="11"/>
  <c r="C273" i="11"/>
  <c r="D273" i="11"/>
  <c r="E273" i="11"/>
  <c r="F273" i="11"/>
  <c r="G273" i="11"/>
  <c r="H273" i="11"/>
  <c r="I273" i="11"/>
  <c r="J273" i="11"/>
  <c r="K273" i="11"/>
  <c r="L273" i="11"/>
  <c r="M273" i="11"/>
  <c r="N273" i="11"/>
  <c r="O273" i="11"/>
  <c r="P273" i="11"/>
  <c r="Q273" i="11"/>
  <c r="R273" i="11"/>
  <c r="S273" i="11"/>
  <c r="T273" i="11"/>
  <c r="U273" i="11"/>
  <c r="V273" i="11"/>
  <c r="W273" i="11"/>
  <c r="X273" i="11"/>
  <c r="Y273" i="11"/>
  <c r="Z273" i="11"/>
  <c r="AA273" i="11"/>
  <c r="AB273" i="11"/>
  <c r="AC273" i="11"/>
  <c r="AD273" i="11"/>
  <c r="AE273" i="11"/>
  <c r="AF273" i="11"/>
  <c r="AG273" i="11"/>
  <c r="AH273" i="11"/>
  <c r="AI273" i="11"/>
  <c r="AJ273" i="11"/>
  <c r="C274" i="11"/>
  <c r="D274" i="11"/>
  <c r="E274" i="11"/>
  <c r="F274" i="11"/>
  <c r="G274" i="11"/>
  <c r="H274" i="11"/>
  <c r="I274" i="11"/>
  <c r="J274" i="11"/>
  <c r="K274" i="11"/>
  <c r="L274" i="11"/>
  <c r="M274" i="11"/>
  <c r="N274" i="11"/>
  <c r="O274" i="11"/>
  <c r="P274" i="11"/>
  <c r="Q274" i="11"/>
  <c r="R274" i="11"/>
  <c r="S274" i="11"/>
  <c r="T274" i="11"/>
  <c r="U274" i="11"/>
  <c r="V274" i="11"/>
  <c r="W274" i="11"/>
  <c r="X274" i="11"/>
  <c r="Y274" i="11"/>
  <c r="Z274" i="11"/>
  <c r="AA274" i="11"/>
  <c r="AB274" i="11"/>
  <c r="AC274" i="11"/>
  <c r="AD274" i="11"/>
  <c r="AE274" i="11"/>
  <c r="AF274" i="11"/>
  <c r="AG274" i="11"/>
  <c r="AH274" i="11"/>
  <c r="AI274" i="11"/>
  <c r="AJ274" i="11"/>
  <c r="C275" i="11"/>
  <c r="D275" i="11"/>
  <c r="E275" i="11"/>
  <c r="F275" i="11"/>
  <c r="G275" i="11"/>
  <c r="H275" i="11"/>
  <c r="I275" i="11"/>
  <c r="J275" i="11"/>
  <c r="K275" i="11"/>
  <c r="L275" i="11"/>
  <c r="M275" i="11"/>
  <c r="N275" i="11"/>
  <c r="O275" i="11"/>
  <c r="P275" i="11"/>
  <c r="Q275" i="11"/>
  <c r="R275" i="11"/>
  <c r="S275" i="11"/>
  <c r="T275" i="11"/>
  <c r="U275" i="11"/>
  <c r="V275" i="11"/>
  <c r="W275" i="11"/>
  <c r="X275" i="11"/>
  <c r="Y275" i="11"/>
  <c r="Z275" i="11"/>
  <c r="AA275" i="11"/>
  <c r="AB275" i="11"/>
  <c r="AC275" i="11"/>
  <c r="AD275" i="11"/>
  <c r="AE275" i="11"/>
  <c r="AF275" i="11"/>
  <c r="AG275" i="11"/>
  <c r="AH275" i="11"/>
  <c r="AI275" i="11"/>
  <c r="AJ275" i="11"/>
  <c r="C276" i="11"/>
  <c r="D276" i="11"/>
  <c r="E276" i="11"/>
  <c r="F276" i="11"/>
  <c r="G276" i="11"/>
  <c r="H276" i="11"/>
  <c r="I276" i="11"/>
  <c r="J276" i="11"/>
  <c r="K276" i="11"/>
  <c r="L276" i="11"/>
  <c r="M276" i="11"/>
  <c r="N276" i="11"/>
  <c r="O276" i="11"/>
  <c r="P276" i="11"/>
  <c r="Q276" i="11"/>
  <c r="R276" i="11"/>
  <c r="S276" i="11"/>
  <c r="T276" i="11"/>
  <c r="U276" i="11"/>
  <c r="V276" i="11"/>
  <c r="W276" i="11"/>
  <c r="X276" i="11"/>
  <c r="Y276" i="11"/>
  <c r="Z276" i="11"/>
  <c r="AA276" i="11"/>
  <c r="AB276" i="11"/>
  <c r="AC276" i="11"/>
  <c r="AD276" i="11"/>
  <c r="AE276" i="11"/>
  <c r="AF276" i="11"/>
  <c r="AG276" i="11"/>
  <c r="AH276" i="11"/>
  <c r="AI276" i="11"/>
  <c r="AJ276" i="11"/>
  <c r="C277" i="11"/>
  <c r="D277" i="11"/>
  <c r="E277" i="11"/>
  <c r="F277" i="11"/>
  <c r="G277" i="11"/>
  <c r="H277" i="11"/>
  <c r="I277" i="11"/>
  <c r="J277" i="11"/>
  <c r="K277" i="11"/>
  <c r="L277" i="11"/>
  <c r="M277" i="11"/>
  <c r="N277" i="11"/>
  <c r="O277" i="11"/>
  <c r="P277" i="11"/>
  <c r="Q277" i="11"/>
  <c r="R277" i="11"/>
  <c r="S277" i="11"/>
  <c r="T277" i="11"/>
  <c r="U277" i="11"/>
  <c r="V277" i="11"/>
  <c r="W277" i="11"/>
  <c r="X277" i="11"/>
  <c r="Y277" i="11"/>
  <c r="Z277" i="11"/>
  <c r="AA277" i="11"/>
  <c r="AB277" i="11"/>
  <c r="AC277" i="11"/>
  <c r="AD277" i="11"/>
  <c r="AE277" i="11"/>
  <c r="AF277" i="11"/>
  <c r="AG277" i="11"/>
  <c r="AH277" i="11"/>
  <c r="AI277" i="11"/>
  <c r="AJ277" i="11"/>
  <c r="C278" i="11"/>
  <c r="D278" i="11"/>
  <c r="E278" i="11"/>
  <c r="F278" i="11"/>
  <c r="G278" i="11"/>
  <c r="H278" i="11"/>
  <c r="I278" i="11"/>
  <c r="J278" i="11"/>
  <c r="K278" i="11"/>
  <c r="L278" i="11"/>
  <c r="M278" i="11"/>
  <c r="N278" i="11"/>
  <c r="O278" i="11"/>
  <c r="P278" i="11"/>
  <c r="Q278" i="11"/>
  <c r="R278" i="11"/>
  <c r="S278" i="11"/>
  <c r="T278" i="11"/>
  <c r="U278" i="11"/>
  <c r="V278" i="11"/>
  <c r="W278" i="11"/>
  <c r="X278" i="11"/>
  <c r="Y278" i="11"/>
  <c r="Z278" i="11"/>
  <c r="AA278" i="11"/>
  <c r="AB278" i="11"/>
  <c r="AC278" i="11"/>
  <c r="AD278" i="11"/>
  <c r="AE278" i="11"/>
  <c r="AF278" i="11"/>
  <c r="AG278" i="11"/>
  <c r="AH278" i="11"/>
  <c r="AI278" i="11"/>
  <c r="AJ278" i="11"/>
  <c r="C279" i="11"/>
  <c r="D279" i="11"/>
  <c r="E279" i="11"/>
  <c r="F279" i="11"/>
  <c r="G279" i="11"/>
  <c r="H279" i="11"/>
  <c r="I279" i="11"/>
  <c r="J279" i="11"/>
  <c r="K279" i="11"/>
  <c r="L279" i="11"/>
  <c r="M279" i="11"/>
  <c r="N279" i="11"/>
  <c r="O279" i="11"/>
  <c r="P279" i="11"/>
  <c r="Q279" i="11"/>
  <c r="R279" i="11"/>
  <c r="S279" i="11"/>
  <c r="T279" i="11"/>
  <c r="U279" i="11"/>
  <c r="V279" i="11"/>
  <c r="W279" i="11"/>
  <c r="X279" i="11"/>
  <c r="Y279" i="11"/>
  <c r="Z279" i="11"/>
  <c r="AA279" i="11"/>
  <c r="AB279" i="11"/>
  <c r="AC279" i="11"/>
  <c r="AD279" i="11"/>
  <c r="AE279" i="11"/>
  <c r="AF279" i="11"/>
  <c r="AG279" i="11"/>
  <c r="AH279" i="11"/>
  <c r="AI279" i="11"/>
  <c r="AJ279" i="11"/>
  <c r="C280" i="11"/>
  <c r="D280" i="11"/>
  <c r="E280" i="11"/>
  <c r="F280" i="11"/>
  <c r="G280" i="11"/>
  <c r="H280" i="11"/>
  <c r="I280" i="11"/>
  <c r="J280" i="11"/>
  <c r="K280" i="11"/>
  <c r="L280" i="11"/>
  <c r="M280" i="11"/>
  <c r="N280" i="11"/>
  <c r="O280" i="11"/>
  <c r="P280" i="11"/>
  <c r="Q280" i="11"/>
  <c r="R280" i="11"/>
  <c r="S280" i="11"/>
  <c r="T280" i="11"/>
  <c r="U280" i="11"/>
  <c r="V280" i="11"/>
  <c r="W280" i="11"/>
  <c r="X280" i="11"/>
  <c r="Y280" i="11"/>
  <c r="Z280" i="11"/>
  <c r="AA280" i="11"/>
  <c r="AB280" i="11"/>
  <c r="AC280" i="11"/>
  <c r="AD280" i="11"/>
  <c r="AE280" i="11"/>
  <c r="AF280" i="11"/>
  <c r="AG280" i="11"/>
  <c r="AH280" i="11"/>
  <c r="AI280" i="11"/>
  <c r="AJ280" i="11"/>
  <c r="C281" i="11"/>
  <c r="D281" i="11"/>
  <c r="E281" i="11"/>
  <c r="F281" i="11"/>
  <c r="G281" i="11"/>
  <c r="H281" i="11"/>
  <c r="I281" i="11"/>
  <c r="J281" i="11"/>
  <c r="K281" i="11"/>
  <c r="L281" i="11"/>
  <c r="M281" i="11"/>
  <c r="N281" i="11"/>
  <c r="O281" i="11"/>
  <c r="P281" i="11"/>
  <c r="Q281" i="11"/>
  <c r="R281" i="11"/>
  <c r="S281" i="11"/>
  <c r="T281" i="11"/>
  <c r="U281" i="11"/>
  <c r="V281" i="11"/>
  <c r="W281" i="11"/>
  <c r="X281" i="11"/>
  <c r="Y281" i="11"/>
  <c r="Z281" i="11"/>
  <c r="AA281" i="11"/>
  <c r="AB281" i="11"/>
  <c r="AC281" i="11"/>
  <c r="AD281" i="11"/>
  <c r="AE281" i="11"/>
  <c r="AF281" i="11"/>
  <c r="AG281" i="11"/>
  <c r="AH281" i="11"/>
  <c r="AI281" i="11"/>
  <c r="AJ281" i="11"/>
  <c r="C282" i="11"/>
  <c r="D282" i="11"/>
  <c r="E282" i="11"/>
  <c r="F282" i="11"/>
  <c r="G282" i="11"/>
  <c r="H282" i="11"/>
  <c r="I282" i="11"/>
  <c r="J282" i="11"/>
  <c r="K282" i="11"/>
  <c r="L282" i="11"/>
  <c r="M282" i="11"/>
  <c r="N282" i="11"/>
  <c r="O282" i="11"/>
  <c r="P282" i="11"/>
  <c r="Q282" i="11"/>
  <c r="R282" i="11"/>
  <c r="S282" i="11"/>
  <c r="T282" i="11"/>
  <c r="U282" i="11"/>
  <c r="V282" i="11"/>
  <c r="W282" i="11"/>
  <c r="X282" i="11"/>
  <c r="Y282" i="11"/>
  <c r="Z282" i="11"/>
  <c r="AA282" i="11"/>
  <c r="AB282" i="11"/>
  <c r="AC282" i="11"/>
  <c r="AD282" i="11"/>
  <c r="AE282" i="11"/>
  <c r="AF282" i="11"/>
  <c r="AG282" i="11"/>
  <c r="AH282" i="11"/>
  <c r="AI282" i="11"/>
  <c r="AJ282" i="11"/>
  <c r="C283" i="11"/>
  <c r="D283" i="11"/>
  <c r="E283" i="11"/>
  <c r="F283" i="11"/>
  <c r="G283" i="11"/>
  <c r="H283" i="11"/>
  <c r="I283" i="11"/>
  <c r="J283" i="11"/>
  <c r="K283" i="11"/>
  <c r="L283" i="11"/>
  <c r="M283" i="11"/>
  <c r="N283" i="11"/>
  <c r="O283" i="11"/>
  <c r="P283" i="11"/>
  <c r="Q283" i="11"/>
  <c r="R283" i="11"/>
  <c r="S283" i="11"/>
  <c r="T283" i="11"/>
  <c r="U283" i="11"/>
  <c r="V283" i="11"/>
  <c r="W283" i="11"/>
  <c r="X283" i="11"/>
  <c r="Y283" i="11"/>
  <c r="Z283" i="11"/>
  <c r="AA283" i="11"/>
  <c r="AB283" i="11"/>
  <c r="AC283" i="11"/>
  <c r="AD283" i="11"/>
  <c r="AE283" i="11"/>
  <c r="AF283" i="11"/>
  <c r="AG283" i="11"/>
  <c r="AH283" i="11"/>
  <c r="AI283" i="11"/>
  <c r="AJ283" i="11"/>
  <c r="C284" i="11"/>
  <c r="D284" i="11"/>
  <c r="E284" i="11"/>
  <c r="F284" i="11"/>
  <c r="G284" i="11"/>
  <c r="H284" i="11"/>
  <c r="I284" i="11"/>
  <c r="J284" i="11"/>
  <c r="K284" i="11"/>
  <c r="L284" i="11"/>
  <c r="M284" i="11"/>
  <c r="N284" i="11"/>
  <c r="O284" i="11"/>
  <c r="P284" i="11"/>
  <c r="Q284" i="11"/>
  <c r="R284" i="11"/>
  <c r="S284" i="11"/>
  <c r="T284" i="11"/>
  <c r="U284" i="11"/>
  <c r="V284" i="11"/>
  <c r="W284" i="11"/>
  <c r="X284" i="11"/>
  <c r="Y284" i="11"/>
  <c r="Z284" i="11"/>
  <c r="AA284" i="11"/>
  <c r="AB284" i="11"/>
  <c r="AC284" i="11"/>
  <c r="AD284" i="11"/>
  <c r="AE284" i="11"/>
  <c r="AF284" i="11"/>
  <c r="AG284" i="11"/>
  <c r="AH284" i="11"/>
  <c r="AI284" i="11"/>
  <c r="AJ284" i="11"/>
  <c r="C285" i="11"/>
  <c r="D285" i="11"/>
  <c r="E285" i="11"/>
  <c r="F285" i="11"/>
  <c r="G285" i="11"/>
  <c r="H285" i="11"/>
  <c r="I285" i="11"/>
  <c r="J285" i="11"/>
  <c r="K285" i="11"/>
  <c r="L285" i="11"/>
  <c r="M285" i="11"/>
  <c r="N285" i="11"/>
  <c r="O285" i="11"/>
  <c r="P285" i="11"/>
  <c r="Q285" i="11"/>
  <c r="R285" i="11"/>
  <c r="S285" i="11"/>
  <c r="T285" i="11"/>
  <c r="U285" i="11"/>
  <c r="V285" i="11"/>
  <c r="W285" i="11"/>
  <c r="X285" i="11"/>
  <c r="Y285" i="11"/>
  <c r="Z285" i="11"/>
  <c r="AA285" i="11"/>
  <c r="AB285" i="11"/>
  <c r="AC285" i="11"/>
  <c r="AD285" i="11"/>
  <c r="AE285" i="11"/>
  <c r="AF285" i="11"/>
  <c r="AG285" i="11"/>
  <c r="AH285" i="11"/>
  <c r="AI285" i="11"/>
  <c r="AJ285" i="11"/>
  <c r="C286" i="11"/>
  <c r="D286" i="11"/>
  <c r="E286" i="11"/>
  <c r="F286" i="11"/>
  <c r="G286" i="11"/>
  <c r="H286" i="11"/>
  <c r="I286" i="11"/>
  <c r="J286" i="11"/>
  <c r="K286" i="11"/>
  <c r="L286" i="11"/>
  <c r="M286" i="11"/>
  <c r="N286" i="11"/>
  <c r="O286" i="11"/>
  <c r="P286" i="11"/>
  <c r="Q286" i="11"/>
  <c r="R286" i="11"/>
  <c r="S286" i="11"/>
  <c r="T286" i="11"/>
  <c r="U286" i="11"/>
  <c r="V286" i="11"/>
  <c r="W286" i="11"/>
  <c r="X286" i="11"/>
  <c r="Y286" i="11"/>
  <c r="Z286" i="11"/>
  <c r="AA286" i="11"/>
  <c r="AB286" i="11"/>
  <c r="AC286" i="11"/>
  <c r="AD286" i="11"/>
  <c r="AE286" i="11"/>
  <c r="AF286" i="11"/>
  <c r="AG286" i="11"/>
  <c r="AH286" i="11"/>
  <c r="AI286" i="11"/>
  <c r="AJ286" i="11"/>
  <c r="C287" i="11"/>
  <c r="D287" i="11"/>
  <c r="E287" i="11"/>
  <c r="F287" i="11"/>
  <c r="G287" i="11"/>
  <c r="H287" i="11"/>
  <c r="I287" i="11"/>
  <c r="J287" i="11"/>
  <c r="K287" i="11"/>
  <c r="L287" i="11"/>
  <c r="M287" i="11"/>
  <c r="N287" i="11"/>
  <c r="O287" i="11"/>
  <c r="P287" i="11"/>
  <c r="Q287" i="11"/>
  <c r="R287" i="11"/>
  <c r="S287" i="11"/>
  <c r="T287" i="11"/>
  <c r="U287" i="11"/>
  <c r="V287" i="11"/>
  <c r="W287" i="11"/>
  <c r="X287" i="11"/>
  <c r="Y287" i="11"/>
  <c r="Z287" i="11"/>
  <c r="AA287" i="11"/>
  <c r="AB287" i="11"/>
  <c r="AC287" i="11"/>
  <c r="AD287" i="11"/>
  <c r="AE287" i="11"/>
  <c r="AF287" i="11"/>
  <c r="AG287" i="11"/>
  <c r="AH287" i="11"/>
  <c r="AI287" i="11"/>
  <c r="AJ287" i="11"/>
  <c r="C288" i="11"/>
  <c r="D288" i="11"/>
  <c r="E288" i="11"/>
  <c r="F288" i="11"/>
  <c r="G288" i="11"/>
  <c r="H288" i="11"/>
  <c r="I288" i="11"/>
  <c r="J288" i="11"/>
  <c r="K288" i="11"/>
  <c r="L288" i="11"/>
  <c r="M288" i="11"/>
  <c r="N288" i="11"/>
  <c r="O288" i="11"/>
  <c r="P288" i="11"/>
  <c r="Q288" i="11"/>
  <c r="R288" i="11"/>
  <c r="S288" i="11"/>
  <c r="T288" i="11"/>
  <c r="U288" i="11"/>
  <c r="V288" i="11"/>
  <c r="W288" i="11"/>
  <c r="X288" i="11"/>
  <c r="Y288" i="11"/>
  <c r="Z288" i="11"/>
  <c r="AA288" i="11"/>
  <c r="AB288" i="11"/>
  <c r="AC288" i="11"/>
  <c r="AD288" i="11"/>
  <c r="AE288" i="11"/>
  <c r="AF288" i="11"/>
  <c r="AG288" i="11"/>
  <c r="AH288" i="11"/>
  <c r="AI288" i="11"/>
  <c r="AJ288" i="11"/>
  <c r="C289" i="11"/>
  <c r="D289" i="11"/>
  <c r="E289" i="11"/>
  <c r="F289" i="11"/>
  <c r="G289" i="11"/>
  <c r="H289" i="11"/>
  <c r="I289" i="11"/>
  <c r="J289" i="11"/>
  <c r="K289" i="11"/>
  <c r="L289" i="11"/>
  <c r="M289" i="11"/>
  <c r="N289" i="11"/>
  <c r="O289" i="11"/>
  <c r="P289" i="11"/>
  <c r="Q289" i="11"/>
  <c r="R289" i="11"/>
  <c r="S289" i="11"/>
  <c r="T289" i="11"/>
  <c r="U289" i="11"/>
  <c r="V289" i="11"/>
  <c r="W289" i="11"/>
  <c r="X289" i="11"/>
  <c r="Y289" i="11"/>
  <c r="Z289" i="11"/>
  <c r="AA289" i="11"/>
  <c r="AB289" i="11"/>
  <c r="AC289" i="11"/>
  <c r="AD289" i="11"/>
  <c r="AE289" i="11"/>
  <c r="AF289" i="11"/>
  <c r="AG289" i="11"/>
  <c r="AH289" i="11"/>
  <c r="AI289" i="11"/>
  <c r="AJ289" i="11"/>
  <c r="C290" i="11"/>
  <c r="D290" i="11"/>
  <c r="E290" i="11"/>
  <c r="F290" i="11"/>
  <c r="G290" i="11"/>
  <c r="H290" i="11"/>
  <c r="I290" i="11"/>
  <c r="J290" i="11"/>
  <c r="K290" i="11"/>
  <c r="L290" i="11"/>
  <c r="M290" i="11"/>
  <c r="N290" i="11"/>
  <c r="O290" i="11"/>
  <c r="P290" i="11"/>
  <c r="Q290" i="11"/>
  <c r="R290" i="11"/>
  <c r="S290" i="11"/>
  <c r="T290" i="11"/>
  <c r="U290" i="11"/>
  <c r="V290" i="11"/>
  <c r="W290" i="11"/>
  <c r="X290" i="11"/>
  <c r="Y290" i="11"/>
  <c r="Z290" i="11"/>
  <c r="AA290" i="11"/>
  <c r="AB290" i="11"/>
  <c r="AC290" i="11"/>
  <c r="AD290" i="11"/>
  <c r="AE290" i="11"/>
  <c r="AF290" i="11"/>
  <c r="AG290" i="11"/>
  <c r="AH290" i="11"/>
  <c r="AI290" i="11"/>
  <c r="AJ290" i="11"/>
  <c r="C291" i="11"/>
  <c r="D291" i="11"/>
  <c r="E291" i="11"/>
  <c r="F291" i="11"/>
  <c r="G291" i="11"/>
  <c r="H291" i="11"/>
  <c r="I291" i="11"/>
  <c r="J291" i="11"/>
  <c r="K291" i="11"/>
  <c r="L291" i="11"/>
  <c r="M291" i="11"/>
  <c r="N291" i="11"/>
  <c r="O291" i="11"/>
  <c r="P291" i="11"/>
  <c r="Q291" i="11"/>
  <c r="R291" i="11"/>
  <c r="S291" i="11"/>
  <c r="T291" i="11"/>
  <c r="U291" i="11"/>
  <c r="V291" i="11"/>
  <c r="W291" i="11"/>
  <c r="X291" i="11"/>
  <c r="Y291" i="11"/>
  <c r="Z291" i="11"/>
  <c r="AA291" i="11"/>
  <c r="AB291" i="11"/>
  <c r="AC291" i="11"/>
  <c r="AD291" i="11"/>
  <c r="AE291" i="11"/>
  <c r="AF291" i="11"/>
  <c r="AG291" i="11"/>
  <c r="AH291" i="11"/>
  <c r="AI291" i="11"/>
  <c r="AJ291" i="11"/>
  <c r="C292" i="11"/>
  <c r="D292" i="11"/>
  <c r="E292" i="11"/>
  <c r="F292" i="11"/>
  <c r="G292" i="11"/>
  <c r="H292" i="11"/>
  <c r="I292" i="11"/>
  <c r="J292" i="11"/>
  <c r="K292" i="11"/>
  <c r="L292" i="11"/>
  <c r="M292" i="11"/>
  <c r="N292" i="11"/>
  <c r="O292" i="11"/>
  <c r="P292" i="11"/>
  <c r="Q292" i="11"/>
  <c r="R292" i="11"/>
  <c r="S292" i="11"/>
  <c r="T292" i="11"/>
  <c r="U292" i="11"/>
  <c r="V292" i="11"/>
  <c r="W292" i="11"/>
  <c r="X292" i="11"/>
  <c r="Y292" i="11"/>
  <c r="Z292" i="11"/>
  <c r="AA292" i="11"/>
  <c r="AB292" i="11"/>
  <c r="AC292" i="11"/>
  <c r="AD292" i="11"/>
  <c r="AE292" i="11"/>
  <c r="AF292" i="11"/>
  <c r="AG292" i="11"/>
  <c r="AH292" i="11"/>
  <c r="AI292" i="11"/>
  <c r="AJ292" i="11"/>
  <c r="C293" i="11"/>
  <c r="D293" i="11"/>
  <c r="E293" i="11"/>
  <c r="F293" i="11"/>
  <c r="G293" i="11"/>
  <c r="H293" i="11"/>
  <c r="I293" i="11"/>
  <c r="J293" i="11"/>
  <c r="K293" i="11"/>
  <c r="L293" i="11"/>
  <c r="M293" i="11"/>
  <c r="N293" i="11"/>
  <c r="O293" i="11"/>
  <c r="P293" i="11"/>
  <c r="Q293" i="11"/>
  <c r="R293" i="11"/>
  <c r="S293" i="11"/>
  <c r="T293" i="11"/>
  <c r="U293" i="11"/>
  <c r="V293" i="11"/>
  <c r="W293" i="11"/>
  <c r="X293" i="11"/>
  <c r="Y293" i="11"/>
  <c r="Z293" i="11"/>
  <c r="AA293" i="11"/>
  <c r="AB293" i="11"/>
  <c r="AC293" i="11"/>
  <c r="AD293" i="11"/>
  <c r="AE293" i="11"/>
  <c r="AF293" i="11"/>
  <c r="AG293" i="11"/>
  <c r="AH293" i="11"/>
  <c r="AI293" i="11"/>
  <c r="AJ293" i="11"/>
  <c r="C294" i="11"/>
  <c r="D294" i="11"/>
  <c r="E294" i="11"/>
  <c r="F294" i="11"/>
  <c r="G294" i="11"/>
  <c r="H294" i="11"/>
  <c r="I294" i="11"/>
  <c r="J294" i="11"/>
  <c r="K294" i="11"/>
  <c r="L294" i="11"/>
  <c r="M294" i="11"/>
  <c r="N294" i="11"/>
  <c r="O294" i="11"/>
  <c r="P294" i="11"/>
  <c r="Q294" i="11"/>
  <c r="R294" i="11"/>
  <c r="S294" i="11"/>
  <c r="T294" i="11"/>
  <c r="U294" i="11"/>
  <c r="V294" i="11"/>
  <c r="W294" i="11"/>
  <c r="X294" i="11"/>
  <c r="Y294" i="11"/>
  <c r="Z294" i="11"/>
  <c r="AA294" i="11"/>
  <c r="AB294" i="11"/>
  <c r="AC294" i="11"/>
  <c r="AD294" i="11"/>
  <c r="AE294" i="11"/>
  <c r="AF294" i="11"/>
  <c r="AG294" i="11"/>
  <c r="AH294" i="11"/>
  <c r="AI294" i="11"/>
  <c r="AJ294" i="11"/>
  <c r="C295" i="11"/>
  <c r="D295" i="11"/>
  <c r="E295" i="11"/>
  <c r="F295" i="11"/>
  <c r="G295" i="11"/>
  <c r="H295" i="11"/>
  <c r="I295" i="11"/>
  <c r="J295" i="11"/>
  <c r="K295" i="11"/>
  <c r="L295" i="11"/>
  <c r="M295" i="11"/>
  <c r="N295" i="11"/>
  <c r="O295" i="11"/>
  <c r="P295" i="11"/>
  <c r="Q295" i="11"/>
  <c r="R295" i="11"/>
  <c r="S295" i="11"/>
  <c r="T295" i="11"/>
  <c r="U295" i="11"/>
  <c r="V295" i="11"/>
  <c r="W295" i="11"/>
  <c r="X295" i="11"/>
  <c r="Y295" i="11"/>
  <c r="Z295" i="11"/>
  <c r="AA295" i="11"/>
  <c r="AB295" i="11"/>
  <c r="AC295" i="11"/>
  <c r="AD295" i="11"/>
  <c r="AE295" i="11"/>
  <c r="AF295" i="11"/>
  <c r="AG295" i="11"/>
  <c r="AH295" i="11"/>
  <c r="AI295" i="11"/>
  <c r="AJ295" i="11"/>
  <c r="C296" i="11"/>
  <c r="D296" i="11"/>
  <c r="E296" i="11"/>
  <c r="F296" i="11"/>
  <c r="G296" i="11"/>
  <c r="H296" i="11"/>
  <c r="I296" i="11"/>
  <c r="J296" i="11"/>
  <c r="K296" i="11"/>
  <c r="L296" i="11"/>
  <c r="M296" i="11"/>
  <c r="N296" i="11"/>
  <c r="O296" i="11"/>
  <c r="P296" i="11"/>
  <c r="Q296" i="11"/>
  <c r="R296" i="11"/>
  <c r="S296" i="11"/>
  <c r="T296" i="11"/>
  <c r="U296" i="11"/>
  <c r="V296" i="11"/>
  <c r="W296" i="11"/>
  <c r="X296" i="11"/>
  <c r="Y296" i="11"/>
  <c r="Z296" i="11"/>
  <c r="AA296" i="11"/>
  <c r="AB296" i="11"/>
  <c r="AC296" i="11"/>
  <c r="AD296" i="11"/>
  <c r="AE296" i="11"/>
  <c r="AF296" i="11"/>
  <c r="AG296" i="11"/>
  <c r="AH296" i="11"/>
  <c r="AI296" i="11"/>
  <c r="AJ296" i="11"/>
  <c r="C297" i="11"/>
  <c r="D297" i="11"/>
  <c r="E297" i="11"/>
  <c r="F297" i="11"/>
  <c r="G297" i="11"/>
  <c r="H297" i="11"/>
  <c r="I297" i="11"/>
  <c r="J297" i="11"/>
  <c r="K297" i="11"/>
  <c r="L297" i="11"/>
  <c r="M297" i="11"/>
  <c r="N297" i="11"/>
  <c r="O297" i="11"/>
  <c r="P297" i="11"/>
  <c r="Q297" i="11"/>
  <c r="R297" i="11"/>
  <c r="S297" i="11"/>
  <c r="T297" i="11"/>
  <c r="U297" i="11"/>
  <c r="V297" i="11"/>
  <c r="W297" i="11"/>
  <c r="X297" i="11"/>
  <c r="Y297" i="11"/>
  <c r="Z297" i="11"/>
  <c r="AA297" i="11"/>
  <c r="AB297" i="11"/>
  <c r="AC297" i="11"/>
  <c r="AD297" i="11"/>
  <c r="AE297" i="11"/>
  <c r="AF297" i="11"/>
  <c r="AG297" i="11"/>
  <c r="AH297" i="11"/>
  <c r="AI297" i="11"/>
  <c r="AJ297" i="11"/>
  <c r="C298" i="11"/>
  <c r="D298" i="11"/>
  <c r="E298" i="11"/>
  <c r="F298" i="11"/>
  <c r="G298" i="11"/>
  <c r="H298" i="11"/>
  <c r="I298" i="11"/>
  <c r="J298" i="11"/>
  <c r="K298" i="11"/>
  <c r="L298" i="11"/>
  <c r="M298" i="11"/>
  <c r="N298" i="11"/>
  <c r="O298" i="11"/>
  <c r="P298" i="11"/>
  <c r="Q298" i="11"/>
  <c r="R298" i="11"/>
  <c r="S298" i="11"/>
  <c r="T298" i="11"/>
  <c r="U298" i="11"/>
  <c r="V298" i="11"/>
  <c r="W298" i="11"/>
  <c r="X298" i="11"/>
  <c r="Y298" i="11"/>
  <c r="Z298" i="11"/>
  <c r="AA298" i="11"/>
  <c r="AB298" i="11"/>
  <c r="AC298" i="11"/>
  <c r="AD298" i="11"/>
  <c r="AE298" i="11"/>
  <c r="AF298" i="11"/>
  <c r="AG298" i="11"/>
  <c r="AH298" i="11"/>
  <c r="AI298" i="11"/>
  <c r="AJ298" i="11"/>
  <c r="C299" i="11"/>
  <c r="D299" i="11"/>
  <c r="E299" i="11"/>
  <c r="F299" i="11"/>
  <c r="G299" i="11"/>
  <c r="H299" i="11"/>
  <c r="I299" i="11"/>
  <c r="J299" i="11"/>
  <c r="K299" i="11"/>
  <c r="L299" i="11"/>
  <c r="M299" i="11"/>
  <c r="N299" i="11"/>
  <c r="O299" i="11"/>
  <c r="P299" i="11"/>
  <c r="Q299" i="11"/>
  <c r="R299" i="11"/>
  <c r="S299" i="11"/>
  <c r="T299" i="11"/>
  <c r="U299" i="11"/>
  <c r="V299" i="11"/>
  <c r="W299" i="11"/>
  <c r="X299" i="11"/>
  <c r="Y299" i="11"/>
  <c r="Z299" i="11"/>
  <c r="AA299" i="11"/>
  <c r="AB299" i="11"/>
  <c r="AC299" i="11"/>
  <c r="AD299" i="11"/>
  <c r="AE299" i="11"/>
  <c r="AF299" i="11"/>
  <c r="AG299" i="11"/>
  <c r="AH299" i="11"/>
  <c r="AI299" i="11"/>
  <c r="AJ299" i="11"/>
  <c r="C300" i="11"/>
  <c r="D300" i="11"/>
  <c r="E300" i="11"/>
  <c r="F300" i="11"/>
  <c r="G300" i="11"/>
  <c r="H300" i="11"/>
  <c r="I300" i="11"/>
  <c r="J300" i="11"/>
  <c r="K300" i="11"/>
  <c r="L300" i="11"/>
  <c r="M300" i="11"/>
  <c r="N300" i="11"/>
  <c r="O300" i="11"/>
  <c r="P300" i="11"/>
  <c r="Q300" i="11"/>
  <c r="R300" i="11"/>
  <c r="S300" i="11"/>
  <c r="T300" i="11"/>
  <c r="U300" i="11"/>
  <c r="V300" i="11"/>
  <c r="W300" i="11"/>
  <c r="X300" i="11"/>
  <c r="Y300" i="11"/>
  <c r="Z300" i="11"/>
  <c r="AA300" i="11"/>
  <c r="AB300" i="11"/>
  <c r="AC300" i="11"/>
  <c r="AD300" i="11"/>
  <c r="AE300" i="11"/>
  <c r="AF300" i="11"/>
  <c r="AG300" i="11"/>
  <c r="AH300" i="11"/>
  <c r="AI300" i="11"/>
  <c r="AJ300" i="11"/>
  <c r="C301" i="11"/>
  <c r="D301" i="11"/>
  <c r="E301" i="11"/>
  <c r="F301" i="11"/>
  <c r="G301" i="11"/>
  <c r="H301" i="11"/>
  <c r="I301" i="11"/>
  <c r="J301" i="11"/>
  <c r="K301" i="11"/>
  <c r="L301" i="11"/>
  <c r="M301" i="11"/>
  <c r="N301" i="11"/>
  <c r="O301" i="11"/>
  <c r="P301" i="11"/>
  <c r="Q301" i="11"/>
  <c r="R301" i="11"/>
  <c r="S301" i="11"/>
  <c r="T301" i="11"/>
  <c r="U301" i="11"/>
  <c r="V301" i="11"/>
  <c r="W301" i="11"/>
  <c r="X301" i="11"/>
  <c r="Y301" i="11"/>
  <c r="Z301" i="11"/>
  <c r="AA301" i="11"/>
  <c r="AB301" i="11"/>
  <c r="AC301" i="11"/>
  <c r="AD301" i="11"/>
  <c r="AE301" i="11"/>
  <c r="AF301" i="11"/>
  <c r="AG301" i="11"/>
  <c r="AH301" i="11"/>
  <c r="AI301" i="11"/>
  <c r="AJ301" i="11"/>
  <c r="D204" i="11"/>
  <c r="E204" i="11"/>
  <c r="F204" i="11"/>
  <c r="G204" i="11"/>
  <c r="H204" i="11"/>
  <c r="I204" i="11"/>
  <c r="J204" i="11"/>
  <c r="K204" i="11"/>
  <c r="L204" i="11"/>
  <c r="M204" i="11"/>
  <c r="N204" i="11"/>
  <c r="O204" i="11"/>
  <c r="P204" i="11"/>
  <c r="Q204" i="11"/>
  <c r="R204" i="11"/>
  <c r="S204" i="11"/>
  <c r="T204" i="11"/>
  <c r="U204" i="11"/>
  <c r="V204" i="11"/>
  <c r="W204" i="11"/>
  <c r="X204" i="11"/>
  <c r="Z204" i="11"/>
  <c r="AA204" i="11"/>
  <c r="AB204" i="11"/>
  <c r="AC204" i="11"/>
  <c r="AD204" i="11"/>
  <c r="AE204" i="11"/>
  <c r="AF204" i="11"/>
  <c r="AG204" i="11"/>
  <c r="AH204" i="11"/>
  <c r="AI204" i="11"/>
  <c r="AJ204" i="11"/>
  <c r="C204" i="11"/>
  <c r="C2" i="26"/>
  <c r="D2" i="26"/>
  <c r="E2" i="26"/>
  <c r="F2" i="26"/>
  <c r="G2" i="26"/>
  <c r="H2" i="26"/>
  <c r="I2" i="26"/>
  <c r="J2" i="26"/>
  <c r="K2" i="26"/>
  <c r="L2" i="26"/>
  <c r="M2" i="26"/>
  <c r="N2" i="26"/>
  <c r="O2" i="26"/>
  <c r="P2" i="26"/>
  <c r="Q2" i="26"/>
  <c r="R2" i="26"/>
  <c r="S2" i="26"/>
  <c r="T2" i="26"/>
  <c r="U2" i="26"/>
  <c r="V2" i="26"/>
  <c r="W2" i="26"/>
  <c r="X2" i="26"/>
  <c r="Y2" i="26"/>
  <c r="Z2" i="26"/>
  <c r="AA2" i="26"/>
  <c r="AB2" i="26"/>
  <c r="AC2" i="26"/>
  <c r="AD2" i="26"/>
  <c r="AE2" i="26"/>
  <c r="AF2" i="26"/>
  <c r="AG2" i="26"/>
  <c r="AH2" i="26"/>
  <c r="AI2" i="26"/>
  <c r="AJ2" i="26"/>
  <c r="B2" i="26"/>
  <c r="C2" i="11"/>
  <c r="D2" i="11"/>
  <c r="E2" i="11"/>
  <c r="F2" i="11"/>
  <c r="G2" i="11"/>
  <c r="H2" i="11"/>
  <c r="I2" i="11"/>
  <c r="J2" i="11"/>
  <c r="K2" i="11"/>
  <c r="L2" i="11"/>
  <c r="M2" i="11"/>
  <c r="N2" i="11"/>
  <c r="O2" i="11"/>
  <c r="P2" i="11"/>
  <c r="Q2" i="11"/>
  <c r="R2" i="11"/>
  <c r="S2" i="11"/>
  <c r="T2" i="11"/>
  <c r="U2" i="11"/>
  <c r="V2" i="11"/>
  <c r="W2" i="11"/>
  <c r="X2" i="11"/>
  <c r="Y2" i="11"/>
  <c r="Z2" i="11"/>
  <c r="AA2" i="11"/>
  <c r="AB2" i="11"/>
  <c r="AC2" i="11"/>
  <c r="AD2" i="11"/>
  <c r="AE2" i="11"/>
  <c r="AF2" i="11"/>
  <c r="AG2" i="11"/>
  <c r="AH2" i="11"/>
  <c r="AI2" i="11"/>
  <c r="AJ2" i="11"/>
  <c r="C3" i="11"/>
  <c r="D3" i="11"/>
  <c r="E3" i="11"/>
  <c r="F3" i="11"/>
  <c r="G3" i="11"/>
  <c r="H3" i="11"/>
  <c r="I3" i="11"/>
  <c r="J3" i="11"/>
  <c r="K3" i="11"/>
  <c r="L3" i="11"/>
  <c r="M3" i="11"/>
  <c r="N3" i="11"/>
  <c r="O3" i="11"/>
  <c r="P3" i="11"/>
  <c r="Q3" i="11"/>
  <c r="R3" i="11"/>
  <c r="S3" i="11"/>
  <c r="T3" i="11"/>
  <c r="U3" i="11"/>
  <c r="V3" i="11"/>
  <c r="W3" i="11"/>
  <c r="X3" i="11"/>
  <c r="Y3" i="11"/>
  <c r="Z3" i="11"/>
  <c r="AA3" i="11"/>
  <c r="AB3" i="11"/>
  <c r="AC3" i="11"/>
  <c r="AD3" i="11"/>
  <c r="AE3" i="11"/>
  <c r="AF3" i="11"/>
  <c r="AG3" i="11"/>
  <c r="AH3" i="11"/>
  <c r="AI3" i="11"/>
  <c r="AJ3" i="11"/>
  <c r="C4" i="11"/>
  <c r="D4" i="11"/>
  <c r="E4" i="11"/>
  <c r="F4" i="11"/>
  <c r="G4" i="11"/>
  <c r="H4" i="11"/>
  <c r="I4" i="11"/>
  <c r="J4" i="11"/>
  <c r="K4" i="11"/>
  <c r="L4" i="11"/>
  <c r="M4" i="11"/>
  <c r="N4" i="11"/>
  <c r="O4" i="11"/>
  <c r="P4" i="11"/>
  <c r="Q4" i="11"/>
  <c r="R4" i="11"/>
  <c r="S4" i="11"/>
  <c r="T4" i="11"/>
  <c r="U4" i="11"/>
  <c r="V4" i="11"/>
  <c r="W4" i="11"/>
  <c r="X4" i="11"/>
  <c r="Y4" i="11"/>
  <c r="Z4" i="11"/>
  <c r="AA4" i="11"/>
  <c r="AB4" i="11"/>
  <c r="AC4" i="11"/>
  <c r="AD4" i="11"/>
  <c r="AE4" i="11"/>
  <c r="AF4" i="11"/>
  <c r="AG4" i="11"/>
  <c r="AH4" i="11"/>
  <c r="AI4" i="11"/>
  <c r="AJ4" i="11"/>
  <c r="B2" i="11"/>
  <c r="B3" i="11"/>
  <c r="B4" i="11"/>
  <c r="D21" i="24"/>
  <c r="D18" i="24"/>
  <c r="C18" i="24" s="1"/>
  <c r="D19" i="24"/>
  <c r="C19" i="24" s="1"/>
  <c r="D20" i="24"/>
  <c r="C20" i="24" s="1"/>
  <c r="C21" i="24"/>
  <c r="D22" i="24"/>
  <c r="C22" i="24" s="1"/>
  <c r="D23" i="24"/>
  <c r="C23" i="24" s="1"/>
  <c r="D24" i="24"/>
  <c r="C24" i="24" s="1"/>
  <c r="D13" i="24"/>
  <c r="C13" i="24" s="1"/>
  <c r="D17" i="24"/>
  <c r="C17" i="24" s="1"/>
  <c r="D15" i="24"/>
  <c r="C15" i="24"/>
  <c r="D12" i="24"/>
  <c r="C12" i="24" s="1"/>
  <c r="D11" i="24"/>
  <c r="C11" i="24" s="1"/>
  <c r="D10" i="24"/>
  <c r="C10" i="24" s="1"/>
  <c r="D9" i="24"/>
  <c r="C9" i="24"/>
  <c r="D5" i="24"/>
  <c r="C5" i="24" s="1"/>
  <c r="D6" i="24"/>
  <c r="C6" i="24" s="1"/>
  <c r="D7" i="24"/>
  <c r="C7" i="24" s="1"/>
  <c r="D4" i="24"/>
  <c r="C4" i="24" s="1"/>
  <c r="D34" i="41" a="1"/>
  <c r="AE5" i="38" l="1"/>
  <c r="W5" i="38"/>
  <c r="O5" i="38"/>
  <c r="G5" i="38"/>
  <c r="AD5" i="38"/>
  <c r="V5" i="38"/>
  <c r="N5" i="38"/>
  <c r="F5" i="38"/>
  <c r="C5" i="38"/>
  <c r="AC5" i="38"/>
  <c r="U5" i="38"/>
  <c r="M5" i="38"/>
  <c r="E5" i="38"/>
  <c r="AJ5" i="38"/>
  <c r="AB5" i="38"/>
  <c r="T5" i="38"/>
  <c r="L5" i="38"/>
  <c r="D5" i="38"/>
  <c r="AI5" i="38"/>
  <c r="AA5" i="38"/>
  <c r="S5" i="38"/>
  <c r="K5" i="38"/>
  <c r="AH5" i="38"/>
  <c r="Z5" i="38"/>
  <c r="R5" i="38"/>
  <c r="J5" i="38"/>
  <c r="AG5" i="38"/>
  <c r="Y5" i="38"/>
  <c r="Q5" i="38"/>
  <c r="I5" i="38"/>
  <c r="AF5" i="38"/>
  <c r="X5" i="38"/>
  <c r="P5" i="38"/>
  <c r="C5" i="15"/>
  <c r="E5" i="15"/>
  <c r="AJ5" i="15"/>
  <c r="D5" i="15"/>
  <c r="AB5" i="15"/>
  <c r="U5" i="15"/>
  <c r="H5" i="15"/>
  <c r="M5" i="15"/>
  <c r="L5" i="15"/>
  <c r="AI5" i="15"/>
  <c r="AA5" i="15"/>
  <c r="S5" i="15"/>
  <c r="K5" i="15"/>
  <c r="H95" i="15"/>
  <c r="D95" i="15"/>
  <c r="N95" i="15"/>
  <c r="J95" i="15"/>
  <c r="I95" i="15"/>
  <c r="E95" i="15"/>
  <c r="L95" i="15"/>
  <c r="G95" i="15"/>
  <c r="O95" i="15"/>
  <c r="K95" i="15"/>
  <c r="F95" i="15"/>
  <c r="C95" i="15"/>
  <c r="M95" i="15"/>
  <c r="H96" i="15"/>
  <c r="O96" i="15"/>
  <c r="I96" i="15"/>
  <c r="C96" i="15"/>
  <c r="M96" i="15"/>
  <c r="K96" i="15"/>
  <c r="L96" i="15"/>
  <c r="J96" i="15"/>
  <c r="D96" i="15"/>
  <c r="E96" i="15"/>
  <c r="N96" i="15"/>
  <c r="F96" i="15"/>
  <c r="G96" i="15"/>
  <c r="G97" i="15"/>
  <c r="N97" i="15"/>
  <c r="J97" i="15"/>
  <c r="H97" i="15"/>
  <c r="O97" i="15"/>
  <c r="F97" i="15"/>
  <c r="E97" i="15"/>
  <c r="I97" i="15"/>
  <c r="L97" i="15"/>
  <c r="C97" i="15"/>
  <c r="M97" i="15"/>
  <c r="K97" i="15"/>
  <c r="D97" i="15"/>
  <c r="F98" i="15"/>
  <c r="M98" i="15"/>
  <c r="O98" i="15"/>
  <c r="J98" i="15"/>
  <c r="D98" i="15"/>
  <c r="G98" i="15"/>
  <c r="E98" i="15"/>
  <c r="K98" i="15"/>
  <c r="H98" i="15"/>
  <c r="N98" i="15"/>
  <c r="C98" i="15"/>
  <c r="I98" i="15"/>
  <c r="L98" i="15"/>
  <c r="E99" i="15"/>
  <c r="K99" i="15"/>
  <c r="F99" i="15"/>
  <c r="D99" i="15"/>
  <c r="L99" i="15"/>
  <c r="G99" i="15"/>
  <c r="M99" i="15"/>
  <c r="C99" i="15"/>
  <c r="N99" i="15"/>
  <c r="J99" i="15"/>
  <c r="O99" i="15"/>
  <c r="H99" i="15"/>
  <c r="I99" i="15"/>
  <c r="M100" i="15"/>
  <c r="K100" i="15"/>
  <c r="L100" i="15"/>
  <c r="G100" i="15"/>
  <c r="I100" i="15"/>
  <c r="H100" i="15"/>
  <c r="C100" i="15"/>
  <c r="N100" i="15"/>
  <c r="J100" i="15"/>
  <c r="O100" i="15"/>
  <c r="D100" i="15"/>
  <c r="E100" i="15"/>
  <c r="F100" i="15"/>
  <c r="L101" i="15"/>
  <c r="F101" i="15"/>
  <c r="O101" i="15"/>
  <c r="I101" i="15"/>
  <c r="J101" i="15"/>
  <c r="D101" i="15"/>
  <c r="K101" i="15"/>
  <c r="M101" i="15"/>
  <c r="E101" i="15"/>
  <c r="C101" i="15"/>
  <c r="G101" i="15"/>
  <c r="H101" i="15"/>
  <c r="N101" i="15"/>
  <c r="F102" i="15"/>
  <c r="C102" i="15"/>
  <c r="K102" i="15"/>
  <c r="O102" i="15"/>
  <c r="L102" i="15"/>
  <c r="J102" i="15"/>
  <c r="G102" i="15"/>
  <c r="I102" i="15"/>
  <c r="D102" i="15"/>
  <c r="N102" i="15"/>
  <c r="H102" i="15"/>
  <c r="M102" i="15"/>
  <c r="E102" i="15"/>
  <c r="C103" i="15"/>
  <c r="O103" i="15"/>
  <c r="J103" i="15"/>
  <c r="E103" i="15"/>
  <c r="L103" i="15"/>
  <c r="F103" i="15"/>
  <c r="K103" i="15"/>
  <c r="I103" i="15"/>
  <c r="N103" i="15"/>
  <c r="D103" i="15"/>
  <c r="M103" i="15"/>
  <c r="G103" i="15"/>
  <c r="H103" i="15"/>
  <c r="H104" i="15"/>
  <c r="I104" i="15"/>
  <c r="O104" i="15"/>
  <c r="M104" i="15"/>
  <c r="N104" i="15"/>
  <c r="C104" i="15"/>
  <c r="J104" i="15"/>
  <c r="D104" i="15"/>
  <c r="K104" i="15"/>
  <c r="E104" i="15"/>
  <c r="F104" i="15"/>
  <c r="G104" i="15"/>
  <c r="L104" i="15"/>
  <c r="G105" i="15"/>
  <c r="N105" i="15"/>
  <c r="K105" i="15"/>
  <c r="D105" i="15"/>
  <c r="H105" i="15"/>
  <c r="F105" i="15"/>
  <c r="O105" i="15"/>
  <c r="J105" i="15"/>
  <c r="M105" i="15"/>
  <c r="I105" i="15"/>
  <c r="C105" i="15"/>
  <c r="L105" i="15"/>
  <c r="E105" i="15"/>
  <c r="F106" i="15"/>
  <c r="H106" i="15"/>
  <c r="K106" i="15"/>
  <c r="I106" i="15"/>
  <c r="O106" i="15"/>
  <c r="E106" i="15"/>
  <c r="G106" i="15"/>
  <c r="L106" i="15"/>
  <c r="D106" i="15"/>
  <c r="J106" i="15"/>
  <c r="C106" i="15"/>
  <c r="M106" i="15"/>
  <c r="N106" i="15"/>
  <c r="E107" i="15"/>
  <c r="K107" i="15"/>
  <c r="H107" i="15"/>
  <c r="L107" i="15"/>
  <c r="N107" i="15"/>
  <c r="M107" i="15"/>
  <c r="F107" i="15"/>
  <c r="O107" i="15"/>
  <c r="J107" i="15"/>
  <c r="C107" i="15"/>
  <c r="I107" i="15"/>
  <c r="D107" i="15"/>
  <c r="G107" i="15"/>
  <c r="M108" i="15"/>
  <c r="K108" i="15"/>
  <c r="O108" i="15"/>
  <c r="D108" i="15"/>
  <c r="G108" i="15"/>
  <c r="H108" i="15"/>
  <c r="L108" i="15"/>
  <c r="N108" i="15"/>
  <c r="I108" i="15"/>
  <c r="C108" i="15"/>
  <c r="F108" i="15"/>
  <c r="J108" i="15"/>
  <c r="E108" i="15"/>
  <c r="L109" i="15"/>
  <c r="J109" i="15"/>
  <c r="K109" i="15"/>
  <c r="C109" i="15"/>
  <c r="E109" i="15"/>
  <c r="F109" i="15"/>
  <c r="G109" i="15"/>
  <c r="N109" i="15"/>
  <c r="I109" i="15"/>
  <c r="M109" i="15"/>
  <c r="H109" i="15"/>
  <c r="D109" i="15"/>
  <c r="O109" i="15"/>
  <c r="K110" i="15"/>
  <c r="J110" i="15"/>
  <c r="O110" i="15"/>
  <c r="L110" i="15"/>
  <c r="C110" i="15"/>
  <c r="E110" i="15"/>
  <c r="M110" i="15"/>
  <c r="N110" i="15"/>
  <c r="H110" i="15"/>
  <c r="D110" i="15"/>
  <c r="G110" i="15"/>
  <c r="F110" i="15"/>
  <c r="I110" i="15"/>
  <c r="C111" i="15"/>
  <c r="J111" i="15"/>
  <c r="K111" i="15"/>
  <c r="N111" i="15"/>
  <c r="I111" i="15"/>
  <c r="E111" i="15"/>
  <c r="H111" i="15"/>
  <c r="L111" i="15"/>
  <c r="F111" i="15"/>
  <c r="G111" i="15"/>
  <c r="M111" i="15"/>
  <c r="D111" i="15"/>
  <c r="O111" i="15"/>
  <c r="H112" i="15"/>
  <c r="N112" i="15"/>
  <c r="G112" i="15"/>
  <c r="C112" i="15"/>
  <c r="J112" i="15"/>
  <c r="I112" i="15"/>
  <c r="O112" i="15"/>
  <c r="E112" i="15"/>
  <c r="F112" i="15"/>
  <c r="D112" i="15"/>
  <c r="M112" i="15"/>
  <c r="L112" i="15"/>
  <c r="K112" i="15"/>
  <c r="G113" i="15"/>
  <c r="L113" i="15"/>
  <c r="F113" i="15"/>
  <c r="I113" i="15"/>
  <c r="C113" i="15"/>
  <c r="J113" i="15"/>
  <c r="O113" i="15"/>
  <c r="D113" i="15"/>
  <c r="H113" i="15"/>
  <c r="K113" i="15"/>
  <c r="E113" i="15"/>
  <c r="N113" i="15"/>
  <c r="M113" i="15"/>
  <c r="F114" i="15"/>
  <c r="N114" i="15"/>
  <c r="O114" i="15"/>
  <c r="H114" i="15"/>
  <c r="G114" i="15"/>
  <c r="E114" i="15"/>
  <c r="L114" i="15"/>
  <c r="D114" i="15"/>
  <c r="I114" i="15"/>
  <c r="K114" i="15"/>
  <c r="M114" i="15"/>
  <c r="J114" i="15"/>
  <c r="C114" i="15"/>
  <c r="E115" i="15"/>
  <c r="L115" i="15"/>
  <c r="I115" i="15"/>
  <c r="H115" i="15"/>
  <c r="N115" i="15"/>
  <c r="J115" i="15"/>
  <c r="O115" i="15"/>
  <c r="F115" i="15"/>
  <c r="D115" i="15"/>
  <c r="M115" i="15"/>
  <c r="G115" i="15"/>
  <c r="K115" i="15"/>
  <c r="C115" i="15"/>
  <c r="F116" i="15"/>
  <c r="K116" i="15"/>
  <c r="M116" i="15"/>
  <c r="L116" i="15"/>
  <c r="N116" i="15"/>
  <c r="I116" i="15"/>
  <c r="O116" i="15"/>
  <c r="G116" i="15"/>
  <c r="J116" i="15"/>
  <c r="C116" i="15"/>
  <c r="E116" i="15"/>
  <c r="D116" i="15"/>
  <c r="H116" i="15"/>
  <c r="L117" i="15"/>
  <c r="E117" i="15"/>
  <c r="F117" i="15"/>
  <c r="J117" i="15"/>
  <c r="H117" i="15"/>
  <c r="M117" i="15"/>
  <c r="K117" i="15"/>
  <c r="N117" i="15"/>
  <c r="G117" i="15"/>
  <c r="C117" i="15"/>
  <c r="D117" i="15"/>
  <c r="I117" i="15"/>
  <c r="O117" i="15"/>
  <c r="K118" i="15"/>
  <c r="D118" i="15"/>
  <c r="E118" i="15"/>
  <c r="F118" i="15"/>
  <c r="G118" i="15"/>
  <c r="J118" i="15"/>
  <c r="C118" i="15"/>
  <c r="I118" i="15"/>
  <c r="L118" i="15"/>
  <c r="O118" i="15"/>
  <c r="N118" i="15"/>
  <c r="H118" i="15"/>
  <c r="M118" i="15"/>
  <c r="E119" i="15"/>
  <c r="J119" i="15"/>
  <c r="N119" i="15"/>
  <c r="F119" i="15"/>
  <c r="O119" i="15"/>
  <c r="K119" i="15"/>
  <c r="H119" i="15"/>
  <c r="D119" i="15"/>
  <c r="G119" i="15"/>
  <c r="C119" i="15"/>
  <c r="I119" i="15"/>
  <c r="L119" i="15"/>
  <c r="M119" i="15"/>
  <c r="H120" i="15"/>
  <c r="N120" i="15"/>
  <c r="D120" i="15"/>
  <c r="F120" i="15"/>
  <c r="I120" i="15"/>
  <c r="O120" i="15"/>
  <c r="L120" i="15"/>
  <c r="J120" i="15"/>
  <c r="M120" i="15"/>
  <c r="E120" i="15"/>
  <c r="K120" i="15"/>
  <c r="G120" i="15"/>
  <c r="C120" i="15"/>
  <c r="G121" i="15"/>
  <c r="N121" i="15"/>
  <c r="J121" i="15"/>
  <c r="E121" i="15"/>
  <c r="H121" i="15"/>
  <c r="O121" i="15"/>
  <c r="L121" i="15"/>
  <c r="K121" i="15"/>
  <c r="I121" i="15"/>
  <c r="C121" i="15"/>
  <c r="F121" i="15"/>
  <c r="D121" i="15"/>
  <c r="M121" i="15"/>
  <c r="F122" i="15"/>
  <c r="G122" i="15"/>
  <c r="O122" i="15"/>
  <c r="M122" i="15"/>
  <c r="N122" i="15"/>
  <c r="C122" i="15"/>
  <c r="E122" i="15"/>
  <c r="J122" i="15"/>
  <c r="H122" i="15"/>
  <c r="K122" i="15"/>
  <c r="I122" i="15"/>
  <c r="D122" i="15"/>
  <c r="L122" i="15"/>
  <c r="E123" i="15"/>
  <c r="M123" i="15"/>
  <c r="N123" i="15"/>
  <c r="O123" i="15"/>
  <c r="F123" i="15"/>
  <c r="H123" i="15"/>
  <c r="J123" i="15"/>
  <c r="L123" i="15"/>
  <c r="D123" i="15"/>
  <c r="I123" i="15"/>
  <c r="K123" i="15"/>
  <c r="C123" i="15"/>
  <c r="G123" i="15"/>
  <c r="G124" i="15"/>
  <c r="J124" i="15"/>
  <c r="C124" i="15"/>
  <c r="M124" i="15"/>
  <c r="K124" i="15"/>
  <c r="L124" i="15"/>
  <c r="N124" i="15"/>
  <c r="D124" i="15"/>
  <c r="E124" i="15"/>
  <c r="I124" i="15"/>
  <c r="O124" i="15"/>
  <c r="H124" i="15"/>
  <c r="F124" i="15"/>
  <c r="D125" i="15"/>
  <c r="I125" i="15"/>
  <c r="K125" i="15"/>
  <c r="H125" i="15"/>
  <c r="L125" i="15"/>
  <c r="F125" i="15"/>
  <c r="M125" i="15"/>
  <c r="G125" i="15"/>
  <c r="J125" i="15"/>
  <c r="E125" i="15"/>
  <c r="C125" i="15"/>
  <c r="N125" i="15"/>
  <c r="O125" i="15"/>
  <c r="D126" i="15"/>
  <c r="J126" i="15"/>
  <c r="L126" i="15"/>
  <c r="F126" i="15"/>
  <c r="E126" i="15"/>
  <c r="M126" i="15"/>
  <c r="C126" i="15"/>
  <c r="O126" i="15"/>
  <c r="N126" i="15"/>
  <c r="G126" i="15"/>
  <c r="I126" i="15"/>
  <c r="H126" i="15"/>
  <c r="K126" i="15"/>
  <c r="J127" i="15"/>
  <c r="K127" i="15"/>
  <c r="H127" i="15"/>
  <c r="E127" i="15"/>
  <c r="O127" i="15"/>
  <c r="I127" i="15"/>
  <c r="D127" i="15"/>
  <c r="N127" i="15"/>
  <c r="L127" i="15"/>
  <c r="C127" i="15"/>
  <c r="M127" i="15"/>
  <c r="F127" i="15"/>
  <c r="G127" i="15"/>
  <c r="H128" i="15"/>
  <c r="C128" i="15"/>
  <c r="N128" i="15"/>
  <c r="I128" i="15"/>
  <c r="O128" i="15"/>
  <c r="J128" i="15"/>
  <c r="M128" i="15"/>
  <c r="D128" i="15"/>
  <c r="G128" i="15"/>
  <c r="K128" i="15"/>
  <c r="E128" i="15"/>
  <c r="F128" i="15"/>
  <c r="L128" i="15"/>
  <c r="G129" i="15"/>
  <c r="F129" i="15"/>
  <c r="N129" i="15"/>
  <c r="C129" i="15"/>
  <c r="O129" i="15"/>
  <c r="H129" i="15"/>
  <c r="I129" i="15"/>
  <c r="L129" i="15"/>
  <c r="J129" i="15"/>
  <c r="E129" i="15"/>
  <c r="M129" i="15"/>
  <c r="K129" i="15"/>
  <c r="D129" i="15"/>
  <c r="F130" i="15"/>
  <c r="M130" i="15"/>
  <c r="O130" i="15"/>
  <c r="K130" i="15"/>
  <c r="I130" i="15"/>
  <c r="G130" i="15"/>
  <c r="N130" i="15"/>
  <c r="J130" i="15"/>
  <c r="C130" i="15"/>
  <c r="H130" i="15"/>
  <c r="L130" i="15"/>
  <c r="E130" i="15"/>
  <c r="D130" i="15"/>
  <c r="E131" i="15"/>
  <c r="G131" i="15"/>
  <c r="N131" i="15"/>
  <c r="D131" i="15"/>
  <c r="K131" i="15"/>
  <c r="L131" i="15"/>
  <c r="F131" i="15"/>
  <c r="J131" i="15"/>
  <c r="I131" i="15"/>
  <c r="C131" i="15"/>
  <c r="O131" i="15"/>
  <c r="H131" i="15"/>
  <c r="M131" i="15"/>
  <c r="H132" i="15"/>
  <c r="K132" i="15"/>
  <c r="E132" i="15"/>
  <c r="M132" i="15"/>
  <c r="N132" i="15"/>
  <c r="I132" i="15"/>
  <c r="L132" i="15"/>
  <c r="O132" i="15"/>
  <c r="G132" i="15"/>
  <c r="C132" i="15"/>
  <c r="D132" i="15"/>
  <c r="F132" i="15"/>
  <c r="J132" i="15"/>
  <c r="E133" i="15"/>
  <c r="G133" i="15"/>
  <c r="L133" i="15"/>
  <c r="J133" i="15"/>
  <c r="I133" i="15"/>
  <c r="M133" i="15"/>
  <c r="K133" i="15"/>
  <c r="N133" i="15"/>
  <c r="C133" i="15"/>
  <c r="F133" i="15"/>
  <c r="H133" i="15"/>
  <c r="O133" i="15"/>
  <c r="D133" i="15"/>
  <c r="K134" i="15"/>
  <c r="O134" i="15"/>
  <c r="N134" i="15"/>
  <c r="E134" i="15"/>
  <c r="F134" i="15"/>
  <c r="J134" i="15"/>
  <c r="C134" i="15"/>
  <c r="L134" i="15"/>
  <c r="G134" i="15"/>
  <c r="M134" i="15"/>
  <c r="H134" i="15"/>
  <c r="D134" i="15"/>
  <c r="I134" i="15"/>
  <c r="J135" i="15"/>
  <c r="I135" i="15"/>
  <c r="H135" i="15"/>
  <c r="C135" i="15"/>
  <c r="O135" i="15"/>
  <c r="D135" i="15"/>
  <c r="K135" i="15"/>
  <c r="N135" i="15"/>
  <c r="F135" i="15"/>
  <c r="E135" i="15"/>
  <c r="M135" i="15"/>
  <c r="G135" i="15"/>
  <c r="L135" i="15"/>
  <c r="D136" i="15"/>
  <c r="N136" i="15"/>
  <c r="I136" i="15"/>
  <c r="O136" i="15"/>
  <c r="M136" i="15"/>
  <c r="J136" i="15"/>
  <c r="G136" i="15"/>
  <c r="E136" i="15"/>
  <c r="F136" i="15"/>
  <c r="H136" i="15"/>
  <c r="K136" i="15"/>
  <c r="L136" i="15"/>
  <c r="C136" i="15"/>
  <c r="G137" i="15"/>
  <c r="C137" i="15"/>
  <c r="H137" i="15"/>
  <c r="K137" i="15"/>
  <c r="M137" i="15"/>
  <c r="I137" i="15"/>
  <c r="N137" i="15"/>
  <c r="E137" i="15"/>
  <c r="J137" i="15"/>
  <c r="O137" i="15"/>
  <c r="L137" i="15"/>
  <c r="D137" i="15"/>
  <c r="F137" i="15"/>
  <c r="F138" i="15"/>
  <c r="N138" i="15"/>
  <c r="G138" i="15"/>
  <c r="O138" i="15"/>
  <c r="K138" i="15"/>
  <c r="J138" i="15"/>
  <c r="M138" i="15"/>
  <c r="I138" i="15"/>
  <c r="H138" i="15"/>
  <c r="L138" i="15"/>
  <c r="D138" i="15"/>
  <c r="E138" i="15"/>
  <c r="C138" i="15"/>
  <c r="E139" i="15"/>
  <c r="F139" i="15"/>
  <c r="L139" i="15"/>
  <c r="N139" i="15"/>
  <c r="D139" i="15"/>
  <c r="M139" i="15"/>
  <c r="I139" i="15"/>
  <c r="K139" i="15"/>
  <c r="G139" i="15"/>
  <c r="J139" i="15"/>
  <c r="O139" i="15"/>
  <c r="C139" i="15"/>
  <c r="H139" i="15"/>
  <c r="M140" i="15"/>
  <c r="L140" i="15"/>
  <c r="C140" i="15"/>
  <c r="N140" i="15"/>
  <c r="E140" i="15"/>
  <c r="G140" i="15"/>
  <c r="F140" i="15"/>
  <c r="I140" i="15"/>
  <c r="J140" i="15"/>
  <c r="K140" i="15"/>
  <c r="D140" i="15"/>
  <c r="O140" i="15"/>
  <c r="H140" i="15"/>
  <c r="F141" i="15"/>
  <c r="E141" i="15"/>
  <c r="G141" i="15"/>
  <c r="L141" i="15"/>
  <c r="I141" i="15"/>
  <c r="J141" i="15"/>
  <c r="N141" i="15"/>
  <c r="O141" i="15"/>
  <c r="M141" i="15"/>
  <c r="D141" i="15"/>
  <c r="K141" i="15"/>
  <c r="H141" i="15"/>
  <c r="C141" i="15"/>
  <c r="C142" i="15"/>
  <c r="I142" i="15"/>
  <c r="L142" i="15"/>
  <c r="K142" i="15"/>
  <c r="J142" i="15"/>
  <c r="E142" i="15"/>
  <c r="F142" i="15"/>
  <c r="O142" i="15"/>
  <c r="G142" i="15"/>
  <c r="H142" i="15"/>
  <c r="M142" i="15"/>
  <c r="D142" i="15"/>
  <c r="N142" i="15"/>
  <c r="J143" i="15"/>
  <c r="E143" i="15"/>
  <c r="C143" i="15"/>
  <c r="I143" i="15"/>
  <c r="K143" i="15"/>
  <c r="N143" i="15"/>
  <c r="L143" i="15"/>
  <c r="D143" i="15"/>
  <c r="M143" i="15"/>
  <c r="F143" i="15"/>
  <c r="O143" i="15"/>
  <c r="G143" i="15"/>
  <c r="H143" i="15"/>
  <c r="H144" i="15"/>
  <c r="O144" i="15"/>
  <c r="I144" i="15"/>
  <c r="K144" i="15"/>
  <c r="L144" i="15"/>
  <c r="F144" i="15"/>
  <c r="G144" i="15"/>
  <c r="D144" i="15"/>
  <c r="N144" i="15"/>
  <c r="J144" i="15"/>
  <c r="C144" i="15"/>
  <c r="M144" i="15"/>
  <c r="E144" i="15"/>
  <c r="G145" i="15"/>
  <c r="M145" i="15"/>
  <c r="N145" i="15"/>
  <c r="C145" i="15"/>
  <c r="H145" i="15"/>
  <c r="L145" i="15"/>
  <c r="I145" i="15"/>
  <c r="O145" i="15"/>
  <c r="F145" i="15"/>
  <c r="D145" i="15"/>
  <c r="J145" i="15"/>
  <c r="E145" i="15"/>
  <c r="K145" i="15"/>
  <c r="F146" i="15"/>
  <c r="L146" i="15"/>
  <c r="K146" i="15"/>
  <c r="H146" i="15"/>
  <c r="E146" i="15"/>
  <c r="M146" i="15"/>
  <c r="O146" i="15"/>
  <c r="N146" i="15"/>
  <c r="I146" i="15"/>
  <c r="G146" i="15"/>
  <c r="C146" i="15"/>
  <c r="J146" i="15"/>
  <c r="D146" i="15"/>
  <c r="E147" i="15"/>
  <c r="G147" i="15"/>
  <c r="N147" i="15"/>
  <c r="L147" i="15"/>
  <c r="O147" i="15"/>
  <c r="F147" i="15"/>
  <c r="M147" i="15"/>
  <c r="I147" i="15"/>
  <c r="H147" i="15"/>
  <c r="K147" i="15"/>
  <c r="D147" i="15"/>
  <c r="C147" i="15"/>
  <c r="J147" i="15"/>
  <c r="M148" i="15"/>
  <c r="C148" i="15"/>
  <c r="E148" i="15"/>
  <c r="G148" i="15"/>
  <c r="N148" i="15"/>
  <c r="I148" i="15"/>
  <c r="O148" i="15"/>
  <c r="F148" i="15"/>
  <c r="J148" i="15"/>
  <c r="H148" i="15"/>
  <c r="D148" i="15"/>
  <c r="K148" i="15"/>
  <c r="L148" i="15"/>
  <c r="G149" i="15"/>
  <c r="I149" i="15"/>
  <c r="M149" i="15"/>
  <c r="K149" i="15"/>
  <c r="L149" i="15"/>
  <c r="J149" i="15"/>
  <c r="H149" i="15"/>
  <c r="C149" i="15"/>
  <c r="D149" i="15"/>
  <c r="F149" i="15"/>
  <c r="E149" i="15"/>
  <c r="O149" i="15"/>
  <c r="N149" i="15"/>
  <c r="D150" i="15"/>
  <c r="F150" i="15"/>
  <c r="K150" i="15"/>
  <c r="I150" i="15"/>
  <c r="L150" i="15"/>
  <c r="J150" i="15"/>
  <c r="M150" i="15"/>
  <c r="O150" i="15"/>
  <c r="E150" i="15"/>
  <c r="H150" i="15"/>
  <c r="N150" i="15"/>
  <c r="G150" i="15"/>
  <c r="C150" i="15"/>
  <c r="J151" i="15"/>
  <c r="H151" i="15"/>
  <c r="L151" i="15"/>
  <c r="D151" i="15"/>
  <c r="E151" i="15"/>
  <c r="M151" i="15"/>
  <c r="G151" i="15"/>
  <c r="K151" i="15"/>
  <c r="N151" i="15"/>
  <c r="I151" i="15"/>
  <c r="O151" i="15"/>
  <c r="C151" i="15"/>
  <c r="F151" i="15"/>
  <c r="I152" i="15"/>
  <c r="C152" i="15"/>
  <c r="G152" i="15"/>
  <c r="H152" i="15"/>
  <c r="J152" i="15"/>
  <c r="D152" i="15"/>
  <c r="M152" i="15"/>
  <c r="K152" i="15"/>
  <c r="L152" i="15"/>
  <c r="F152" i="15"/>
  <c r="E152" i="15"/>
  <c r="N152" i="15"/>
  <c r="O152" i="15"/>
  <c r="G153" i="15"/>
  <c r="N153" i="15"/>
  <c r="F153" i="15"/>
  <c r="C153" i="15"/>
  <c r="H153" i="15"/>
  <c r="O153" i="15"/>
  <c r="D153" i="15"/>
  <c r="I153" i="15"/>
  <c r="L153" i="15"/>
  <c r="J153" i="15"/>
  <c r="K153" i="15"/>
  <c r="E153" i="15"/>
  <c r="M153" i="15"/>
  <c r="F154" i="15"/>
  <c r="O154" i="15"/>
  <c r="M154" i="15"/>
  <c r="I154" i="15"/>
  <c r="D154" i="15"/>
  <c r="H154" i="15"/>
  <c r="N154" i="15"/>
  <c r="G154" i="15"/>
  <c r="K154" i="15"/>
  <c r="J154" i="15"/>
  <c r="L154" i="15"/>
  <c r="C154" i="15"/>
  <c r="E154" i="15"/>
  <c r="E155" i="15"/>
  <c r="K155" i="15"/>
  <c r="F155" i="15"/>
  <c r="L155" i="15"/>
  <c r="M155" i="15"/>
  <c r="O155" i="15"/>
  <c r="J155" i="15"/>
  <c r="H155" i="15"/>
  <c r="D155" i="15"/>
  <c r="C155" i="15"/>
  <c r="N155" i="15"/>
  <c r="G155" i="15"/>
  <c r="I155" i="15"/>
  <c r="M156" i="15"/>
  <c r="K156" i="15"/>
  <c r="J156" i="15"/>
  <c r="C156" i="15"/>
  <c r="L156" i="15"/>
  <c r="F156" i="15"/>
  <c r="H156" i="15"/>
  <c r="G156" i="15"/>
  <c r="E156" i="15"/>
  <c r="N156" i="15"/>
  <c r="I156" i="15"/>
  <c r="O156" i="15"/>
  <c r="D156" i="15"/>
  <c r="M157" i="15"/>
  <c r="H157" i="15"/>
  <c r="F157" i="15"/>
  <c r="E157" i="15"/>
  <c r="N157" i="15"/>
  <c r="O157" i="15"/>
  <c r="D157" i="15"/>
  <c r="G157" i="15"/>
  <c r="K157" i="15"/>
  <c r="I157" i="15"/>
  <c r="C157" i="15"/>
  <c r="J157" i="15"/>
  <c r="L157" i="15"/>
  <c r="E158" i="15"/>
  <c r="H158" i="15"/>
  <c r="J158" i="15"/>
  <c r="D158" i="15"/>
  <c r="K158" i="15"/>
  <c r="I158" i="15"/>
  <c r="N158" i="15"/>
  <c r="L158" i="15"/>
  <c r="G158" i="15"/>
  <c r="C158" i="15"/>
  <c r="O158" i="15"/>
  <c r="M158" i="15"/>
  <c r="F158" i="15"/>
  <c r="J159" i="15"/>
  <c r="H159" i="15"/>
  <c r="E159" i="15"/>
  <c r="N159" i="15"/>
  <c r="I159" i="15"/>
  <c r="C159" i="15"/>
  <c r="F159" i="15"/>
  <c r="O159" i="15"/>
  <c r="K159" i="15"/>
  <c r="G159" i="15"/>
  <c r="L159" i="15"/>
  <c r="M159" i="15"/>
  <c r="D159" i="15"/>
  <c r="I160" i="15"/>
  <c r="D160" i="15"/>
  <c r="J160" i="15"/>
  <c r="C160" i="15"/>
  <c r="H160" i="15"/>
  <c r="K160" i="15"/>
  <c r="G160" i="15"/>
  <c r="F160" i="15"/>
  <c r="M160" i="15"/>
  <c r="L160" i="15"/>
  <c r="E160" i="15"/>
  <c r="O160" i="15"/>
  <c r="N160" i="15"/>
  <c r="G161" i="15"/>
  <c r="N161" i="15"/>
  <c r="I161" i="15"/>
  <c r="L161" i="15"/>
  <c r="E161" i="15"/>
  <c r="H161" i="15"/>
  <c r="F161" i="15"/>
  <c r="O161" i="15"/>
  <c r="C161" i="15"/>
  <c r="M161" i="15"/>
  <c r="J161" i="15"/>
  <c r="K161" i="15"/>
  <c r="D161" i="15"/>
  <c r="F162" i="15"/>
  <c r="M162" i="15"/>
  <c r="L162" i="15"/>
  <c r="O162" i="15"/>
  <c r="K162" i="15"/>
  <c r="I162" i="15"/>
  <c r="D162" i="15"/>
  <c r="H162" i="15"/>
  <c r="G162" i="15"/>
  <c r="E162" i="15"/>
  <c r="N162" i="15"/>
  <c r="C162" i="15"/>
  <c r="J162" i="15"/>
  <c r="E163" i="15"/>
  <c r="K163" i="15"/>
  <c r="D163" i="15"/>
  <c r="L163" i="15"/>
  <c r="N163" i="15"/>
  <c r="O163" i="15"/>
  <c r="G163" i="15"/>
  <c r="M163" i="15"/>
  <c r="J163" i="15"/>
  <c r="H163" i="15"/>
  <c r="I163" i="15"/>
  <c r="C163" i="15"/>
  <c r="F163" i="15"/>
  <c r="M164" i="15"/>
  <c r="F164" i="15"/>
  <c r="L164" i="15"/>
  <c r="C164" i="15"/>
  <c r="G164" i="15"/>
  <c r="K164" i="15"/>
  <c r="N164" i="15"/>
  <c r="E164" i="15"/>
  <c r="I164" i="15"/>
  <c r="D164" i="15"/>
  <c r="O164" i="15"/>
  <c r="J164" i="15"/>
  <c r="H164" i="15"/>
  <c r="D165" i="15"/>
  <c r="K165" i="15"/>
  <c r="M165" i="15"/>
  <c r="E165" i="15"/>
  <c r="N165" i="15"/>
  <c r="G165" i="15"/>
  <c r="H165" i="15"/>
  <c r="O165" i="15"/>
  <c r="C165" i="15"/>
  <c r="L165" i="15"/>
  <c r="I165" i="15"/>
  <c r="J165" i="15"/>
  <c r="F165" i="15"/>
  <c r="F166" i="15"/>
  <c r="I166" i="15"/>
  <c r="K166" i="15"/>
  <c r="D166" i="15"/>
  <c r="O166" i="15"/>
  <c r="J166" i="15"/>
  <c r="L166" i="15"/>
  <c r="C166" i="15"/>
  <c r="H166" i="15"/>
  <c r="M166" i="15"/>
  <c r="G166" i="15"/>
  <c r="N166" i="15"/>
  <c r="E166" i="15"/>
  <c r="C167" i="15"/>
  <c r="E167" i="15"/>
  <c r="J167" i="15"/>
  <c r="H167" i="15"/>
  <c r="D167" i="15"/>
  <c r="F167" i="15"/>
  <c r="O167" i="15"/>
  <c r="K167" i="15"/>
  <c r="I167" i="15"/>
  <c r="L167" i="15"/>
  <c r="N167" i="15"/>
  <c r="M167" i="15"/>
  <c r="G167" i="15"/>
  <c r="I168" i="15"/>
  <c r="O168" i="15"/>
  <c r="H168" i="15"/>
  <c r="C168" i="15"/>
  <c r="D168" i="15"/>
  <c r="J168" i="15"/>
  <c r="K168" i="15"/>
  <c r="F168" i="15"/>
  <c r="M168" i="15"/>
  <c r="G168" i="15"/>
  <c r="L168" i="15"/>
  <c r="E168" i="15"/>
  <c r="N168" i="15"/>
  <c r="G169" i="15"/>
  <c r="N169" i="15"/>
  <c r="I169" i="15"/>
  <c r="H169" i="15"/>
  <c r="F169" i="15"/>
  <c r="O169" i="15"/>
  <c r="L169" i="15"/>
  <c r="C169" i="15"/>
  <c r="J169" i="15"/>
  <c r="E169" i="15"/>
  <c r="D169" i="15"/>
  <c r="K169" i="15"/>
  <c r="M169" i="15"/>
  <c r="F170" i="15"/>
  <c r="N170" i="15"/>
  <c r="O170" i="15"/>
  <c r="E170" i="15"/>
  <c r="L170" i="15"/>
  <c r="D170" i="15"/>
  <c r="K170" i="15"/>
  <c r="H170" i="15"/>
  <c r="G170" i="15"/>
  <c r="J170" i="15"/>
  <c r="I170" i="15"/>
  <c r="C170" i="15"/>
  <c r="M170" i="15"/>
  <c r="E171" i="15"/>
  <c r="K171" i="15"/>
  <c r="N171" i="15"/>
  <c r="L171" i="15"/>
  <c r="O171" i="15"/>
  <c r="M171" i="15"/>
  <c r="J171" i="15"/>
  <c r="D171" i="15"/>
  <c r="C171" i="15"/>
  <c r="F171" i="15"/>
  <c r="H171" i="15"/>
  <c r="G171" i="15"/>
  <c r="I171" i="15"/>
  <c r="E172" i="15"/>
  <c r="G172" i="15"/>
  <c r="M172" i="15"/>
  <c r="K172" i="15"/>
  <c r="L172" i="15"/>
  <c r="J172" i="15"/>
  <c r="N172" i="15"/>
  <c r="F172" i="15"/>
  <c r="H172" i="15"/>
  <c r="D172" i="15"/>
  <c r="O172" i="15"/>
  <c r="I172" i="15"/>
  <c r="C172" i="15"/>
  <c r="E173" i="15"/>
  <c r="F173" i="15"/>
  <c r="H173" i="15"/>
  <c r="M173" i="15"/>
  <c r="K173" i="15"/>
  <c r="N173" i="15"/>
  <c r="O173" i="15"/>
  <c r="G173" i="15"/>
  <c r="I173" i="15"/>
  <c r="C173" i="15"/>
  <c r="D173" i="15"/>
  <c r="L173" i="15"/>
  <c r="J173" i="15"/>
  <c r="K174" i="15"/>
  <c r="J174" i="15"/>
  <c r="O174" i="15"/>
  <c r="L174" i="15"/>
  <c r="D174" i="15"/>
  <c r="G174" i="15"/>
  <c r="I174" i="15"/>
  <c r="E174" i="15"/>
  <c r="C174" i="15"/>
  <c r="M174" i="15"/>
  <c r="N174" i="15"/>
  <c r="F174" i="15"/>
  <c r="H174" i="15"/>
  <c r="D175" i="15"/>
  <c r="O175" i="15"/>
  <c r="J175" i="15"/>
  <c r="H175" i="15"/>
  <c r="K175" i="15"/>
  <c r="N175" i="15"/>
  <c r="F175" i="15"/>
  <c r="E175" i="15"/>
  <c r="I175" i="15"/>
  <c r="L175" i="15"/>
  <c r="M175" i="15"/>
  <c r="C175" i="15"/>
  <c r="G175" i="15"/>
  <c r="N176" i="15"/>
  <c r="C176" i="15"/>
  <c r="O176" i="15"/>
  <c r="E176" i="15"/>
  <c r="K176" i="15"/>
  <c r="J176" i="15"/>
  <c r="I176" i="15"/>
  <c r="G176" i="15"/>
  <c r="M176" i="15"/>
  <c r="D176" i="15"/>
  <c r="H176" i="15"/>
  <c r="F176" i="15"/>
  <c r="L176" i="15"/>
  <c r="N177" i="15"/>
  <c r="L177" i="15"/>
  <c r="O177" i="15"/>
  <c r="G177" i="15"/>
  <c r="E177" i="15"/>
  <c r="I177" i="15"/>
  <c r="D177" i="15"/>
  <c r="M177" i="15"/>
  <c r="F177" i="15"/>
  <c r="J177" i="15"/>
  <c r="H177" i="15"/>
  <c r="C177" i="15"/>
  <c r="K177" i="15"/>
  <c r="G178" i="15"/>
  <c r="O178" i="15"/>
  <c r="N178" i="15"/>
  <c r="E178" i="15"/>
  <c r="K178" i="15"/>
  <c r="H178" i="15"/>
  <c r="F178" i="15"/>
  <c r="D178" i="15"/>
  <c r="C178" i="15"/>
  <c r="L178" i="15"/>
  <c r="I178" i="15"/>
  <c r="J178" i="15"/>
  <c r="M178" i="15"/>
  <c r="K179" i="15"/>
  <c r="H179" i="15"/>
  <c r="O179" i="15"/>
  <c r="I179" i="15"/>
  <c r="D179" i="15"/>
  <c r="L179" i="15"/>
  <c r="F179" i="15"/>
  <c r="N179" i="15"/>
  <c r="J179" i="15"/>
  <c r="E179" i="15"/>
  <c r="G179" i="15"/>
  <c r="C179" i="15"/>
  <c r="M179" i="15"/>
  <c r="L180" i="15"/>
  <c r="N180" i="15"/>
  <c r="M180" i="15"/>
  <c r="C180" i="15"/>
  <c r="G180" i="15"/>
  <c r="I180" i="15"/>
  <c r="D180" i="15"/>
  <c r="K180" i="15"/>
  <c r="O180" i="15"/>
  <c r="H180" i="15"/>
  <c r="J180" i="15"/>
  <c r="E180" i="15"/>
  <c r="F180" i="15"/>
  <c r="D181" i="15"/>
  <c r="J181" i="15"/>
  <c r="M181" i="15"/>
  <c r="F181" i="15"/>
  <c r="N181" i="15"/>
  <c r="G181" i="15"/>
  <c r="H181" i="15"/>
  <c r="L181" i="15"/>
  <c r="K181" i="15"/>
  <c r="E181" i="15"/>
  <c r="I181" i="15"/>
  <c r="O181" i="15"/>
  <c r="C181" i="15"/>
  <c r="D182" i="15"/>
  <c r="J182" i="15"/>
  <c r="C182" i="15"/>
  <c r="K182" i="15"/>
  <c r="H182" i="15"/>
  <c r="F182" i="15"/>
  <c r="O182" i="15"/>
  <c r="L182" i="15"/>
  <c r="N182" i="15"/>
  <c r="I182" i="15"/>
  <c r="M182" i="15"/>
  <c r="E182" i="15"/>
  <c r="G182" i="15"/>
  <c r="I183" i="15"/>
  <c r="J183" i="15"/>
  <c r="C183" i="15"/>
  <c r="G183" i="15"/>
  <c r="D183" i="15"/>
  <c r="M183" i="15"/>
  <c r="F183" i="15"/>
  <c r="H183" i="15"/>
  <c r="K183" i="15"/>
  <c r="N183" i="15"/>
  <c r="L183" i="15"/>
  <c r="E183" i="15"/>
  <c r="O183" i="15"/>
  <c r="N184" i="15"/>
  <c r="I184" i="15"/>
  <c r="O184" i="15"/>
  <c r="K184" i="15"/>
  <c r="F184" i="15"/>
  <c r="C184" i="15"/>
  <c r="M184" i="15"/>
  <c r="H184" i="15"/>
  <c r="L184" i="15"/>
  <c r="D184" i="15"/>
  <c r="E184" i="15"/>
  <c r="J184" i="15"/>
  <c r="G184" i="15"/>
  <c r="N185" i="15"/>
  <c r="M185" i="15"/>
  <c r="E185" i="15"/>
  <c r="D185" i="15"/>
  <c r="H185" i="15"/>
  <c r="C185" i="15"/>
  <c r="G185" i="15"/>
  <c r="L185" i="15"/>
  <c r="K185" i="15"/>
  <c r="O185" i="15"/>
  <c r="F185" i="15"/>
  <c r="J185" i="15"/>
  <c r="I185" i="15"/>
  <c r="K186" i="15"/>
  <c r="D186" i="15"/>
  <c r="H186" i="15"/>
  <c r="C186" i="15"/>
  <c r="G186" i="15"/>
  <c r="F186" i="15"/>
  <c r="L186" i="15"/>
  <c r="J186" i="15"/>
  <c r="O186" i="15"/>
  <c r="N186" i="15"/>
  <c r="E186" i="15"/>
  <c r="M186" i="15"/>
  <c r="I186" i="15"/>
  <c r="G187" i="15"/>
  <c r="L187" i="15"/>
  <c r="F187" i="15"/>
  <c r="K187" i="15"/>
  <c r="J187" i="15"/>
  <c r="M187" i="15"/>
  <c r="I187" i="15"/>
  <c r="O187" i="15"/>
  <c r="C187" i="15"/>
  <c r="E187" i="15"/>
  <c r="H187" i="15"/>
  <c r="N187" i="15"/>
  <c r="D187" i="15"/>
  <c r="H188" i="15"/>
  <c r="N188" i="15"/>
  <c r="I188" i="15"/>
  <c r="L188" i="15"/>
  <c r="C188" i="15"/>
  <c r="M188" i="15"/>
  <c r="E188" i="15"/>
  <c r="J188" i="15"/>
  <c r="G188" i="15"/>
  <c r="K188" i="15"/>
  <c r="F188" i="15"/>
  <c r="O188" i="15"/>
  <c r="D188" i="15"/>
  <c r="D189" i="15"/>
  <c r="C189" i="15"/>
  <c r="H189" i="15"/>
  <c r="I189" i="15"/>
  <c r="O189" i="15"/>
  <c r="L189" i="15"/>
  <c r="J189" i="15"/>
  <c r="F189" i="15"/>
  <c r="E189" i="15"/>
  <c r="M189" i="15"/>
  <c r="N189" i="15"/>
  <c r="G189" i="15"/>
  <c r="K189" i="15"/>
  <c r="I190" i="15"/>
  <c r="O190" i="15"/>
  <c r="H190" i="15"/>
  <c r="C190" i="15"/>
  <c r="M190" i="15"/>
  <c r="N190" i="15"/>
  <c r="D190" i="15"/>
  <c r="L190" i="15"/>
  <c r="G190" i="15"/>
  <c r="K190" i="15"/>
  <c r="J190" i="15"/>
  <c r="F190" i="15"/>
  <c r="E190" i="15"/>
  <c r="I191" i="15"/>
  <c r="K191" i="15"/>
  <c r="N191" i="15"/>
  <c r="F191" i="15"/>
  <c r="M191" i="15"/>
  <c r="L191" i="15"/>
  <c r="C191" i="15"/>
  <c r="G191" i="15"/>
  <c r="O191" i="15"/>
  <c r="J191" i="15"/>
  <c r="H191" i="15"/>
  <c r="E191" i="15"/>
  <c r="D191" i="15"/>
  <c r="N192" i="15"/>
  <c r="O192" i="15"/>
  <c r="E192" i="15"/>
  <c r="G192" i="15"/>
  <c r="C192" i="15"/>
  <c r="F192" i="15"/>
  <c r="K192" i="15"/>
  <c r="I192" i="15"/>
  <c r="L192" i="15"/>
  <c r="M192" i="15"/>
  <c r="D192" i="15"/>
  <c r="H192" i="15"/>
  <c r="J192" i="15"/>
  <c r="J193" i="15"/>
  <c r="K193" i="15"/>
  <c r="N193" i="15"/>
  <c r="G193" i="15"/>
  <c r="I193" i="15"/>
  <c r="L193" i="15"/>
  <c r="E193" i="15"/>
  <c r="F193" i="15"/>
  <c r="D193" i="15"/>
  <c r="C193" i="15"/>
  <c r="M193" i="15"/>
  <c r="O193" i="15"/>
  <c r="H193" i="15"/>
  <c r="K194" i="15"/>
  <c r="D194" i="15"/>
  <c r="F194" i="15"/>
  <c r="H194" i="15"/>
  <c r="J194" i="15"/>
  <c r="I194" i="15"/>
  <c r="C194" i="15"/>
  <c r="O194" i="15"/>
  <c r="N194" i="15"/>
  <c r="L194" i="15"/>
  <c r="E194" i="15"/>
  <c r="M194" i="15"/>
  <c r="G194" i="15"/>
  <c r="K195" i="15"/>
  <c r="M195" i="15"/>
  <c r="N195" i="15"/>
  <c r="F195" i="15"/>
  <c r="J195" i="15"/>
  <c r="O195" i="15"/>
  <c r="H195" i="15"/>
  <c r="D195" i="15"/>
  <c r="G195" i="15"/>
  <c r="I195" i="15"/>
  <c r="E195" i="15"/>
  <c r="L195" i="15"/>
  <c r="C195" i="15"/>
  <c r="L196" i="15"/>
  <c r="C196" i="15"/>
  <c r="E196" i="15"/>
  <c r="G196" i="15"/>
  <c r="M196" i="15"/>
  <c r="O196" i="15"/>
  <c r="J196" i="15"/>
  <c r="N196" i="15"/>
  <c r="K196" i="15"/>
  <c r="I196" i="15"/>
  <c r="F196" i="15"/>
  <c r="D196" i="15"/>
  <c r="H196" i="15"/>
  <c r="L197" i="15"/>
  <c r="C197" i="15"/>
  <c r="F197" i="15"/>
  <c r="G197" i="15"/>
  <c r="I197" i="15"/>
  <c r="N197" i="15"/>
  <c r="O197" i="15"/>
  <c r="M197" i="15"/>
  <c r="K197" i="15"/>
  <c r="J197" i="15"/>
  <c r="E197" i="15"/>
  <c r="D197" i="15"/>
  <c r="H197" i="15"/>
  <c r="M198" i="15"/>
  <c r="F198" i="15"/>
  <c r="D198" i="15"/>
  <c r="H198" i="15"/>
  <c r="G198" i="15"/>
  <c r="K198" i="15"/>
  <c r="I198" i="15"/>
  <c r="J198" i="15"/>
  <c r="L198" i="15"/>
  <c r="N198" i="15"/>
  <c r="C198" i="15"/>
  <c r="E198" i="15"/>
  <c r="O198" i="15"/>
  <c r="M199" i="15"/>
  <c r="J199" i="15"/>
  <c r="H199" i="15"/>
  <c r="C199" i="15"/>
  <c r="K199" i="15"/>
  <c r="G199" i="15"/>
  <c r="N199" i="15"/>
  <c r="E199" i="15"/>
  <c r="I199" i="15"/>
  <c r="O199" i="15"/>
  <c r="L199" i="15"/>
  <c r="F199" i="15"/>
  <c r="D199" i="15"/>
  <c r="J200" i="15"/>
  <c r="O200" i="15"/>
  <c r="E200" i="15"/>
  <c r="L200" i="15"/>
  <c r="N200" i="15"/>
  <c r="K200" i="15"/>
  <c r="M200" i="15"/>
  <c r="C200" i="15"/>
  <c r="D200" i="15"/>
  <c r="H200" i="15"/>
  <c r="I200" i="15"/>
  <c r="G200" i="15"/>
  <c r="F200" i="15"/>
  <c r="J201" i="15"/>
  <c r="L201" i="15"/>
  <c r="K201" i="15"/>
  <c r="I201" i="15"/>
  <c r="F201" i="15"/>
  <c r="N201" i="15"/>
  <c r="M201" i="15"/>
  <c r="H201" i="15"/>
  <c r="G201" i="15"/>
  <c r="C201" i="15"/>
  <c r="D201" i="15"/>
  <c r="O201" i="15"/>
  <c r="E201" i="15"/>
  <c r="K202" i="15"/>
  <c r="L202" i="15"/>
  <c r="D202" i="15"/>
  <c r="F202" i="15"/>
  <c r="H202" i="15"/>
  <c r="O202" i="15"/>
  <c r="C202" i="15"/>
  <c r="M202" i="15"/>
  <c r="J202" i="15"/>
  <c r="E202" i="15"/>
  <c r="I202" i="15"/>
  <c r="G202" i="15"/>
  <c r="N202" i="15"/>
  <c r="K203" i="15"/>
  <c r="F203" i="15"/>
  <c r="J203" i="15"/>
  <c r="I203" i="15"/>
  <c r="O203" i="15"/>
  <c r="L203" i="15"/>
  <c r="E203" i="15"/>
  <c r="M203" i="15"/>
  <c r="D203" i="15"/>
  <c r="H203" i="15"/>
  <c r="N203" i="15"/>
  <c r="C203" i="15"/>
  <c r="G203" i="15"/>
  <c r="L204" i="15"/>
  <c r="E204" i="15"/>
  <c r="G204" i="15"/>
  <c r="N204" i="15"/>
  <c r="C204" i="15"/>
  <c r="I204" i="15"/>
  <c r="K204" i="15"/>
  <c r="M204" i="15"/>
  <c r="O204" i="15"/>
  <c r="H204" i="15"/>
  <c r="J204" i="15"/>
  <c r="F204" i="15"/>
  <c r="D204" i="15"/>
  <c r="D205" i="15"/>
  <c r="K205" i="15"/>
  <c r="H205" i="15"/>
  <c r="N205" i="15"/>
  <c r="L205" i="15"/>
  <c r="I205" i="15"/>
  <c r="O205" i="15"/>
  <c r="E205" i="15"/>
  <c r="F205" i="15"/>
  <c r="J205" i="15"/>
  <c r="C205" i="15"/>
  <c r="M205" i="15"/>
  <c r="G205" i="15"/>
  <c r="M206" i="15"/>
  <c r="O206" i="15"/>
  <c r="D206" i="15"/>
  <c r="N206" i="15"/>
  <c r="C206" i="15"/>
  <c r="G206" i="15"/>
  <c r="I206" i="15"/>
  <c r="H206" i="15"/>
  <c r="F206" i="15"/>
  <c r="J206" i="15"/>
  <c r="L206" i="15"/>
  <c r="E206" i="15"/>
  <c r="K206" i="15"/>
  <c r="I207" i="15"/>
  <c r="L207" i="15"/>
  <c r="F207" i="15"/>
  <c r="M207" i="15"/>
  <c r="D207" i="15"/>
  <c r="C207" i="15"/>
  <c r="E207" i="15"/>
  <c r="G207" i="15"/>
  <c r="N207" i="15"/>
  <c r="J207" i="15"/>
  <c r="O207" i="15"/>
  <c r="K207" i="15"/>
  <c r="H207" i="15"/>
  <c r="N208" i="15"/>
  <c r="C208" i="15"/>
  <c r="F208" i="15"/>
  <c r="J208" i="15"/>
  <c r="E208" i="15"/>
  <c r="G208" i="15"/>
  <c r="H208" i="15"/>
  <c r="I208" i="15"/>
  <c r="O208" i="15"/>
  <c r="M208" i="15"/>
  <c r="K208" i="15"/>
  <c r="L208" i="15"/>
  <c r="D208" i="15"/>
  <c r="J209" i="15"/>
  <c r="K209" i="15"/>
  <c r="N209" i="15"/>
  <c r="I209" i="15"/>
  <c r="L209" i="15"/>
  <c r="M209" i="15"/>
  <c r="D209" i="15"/>
  <c r="C209" i="15"/>
  <c r="G209" i="15"/>
  <c r="O209" i="15"/>
  <c r="F209" i="15"/>
  <c r="E209" i="15"/>
  <c r="H209" i="15"/>
  <c r="K210" i="15"/>
  <c r="D210" i="15"/>
  <c r="J210" i="15"/>
  <c r="N210" i="15"/>
  <c r="I210" i="15"/>
  <c r="F210" i="15"/>
  <c r="L210" i="15"/>
  <c r="E210" i="15"/>
  <c r="O210" i="15"/>
  <c r="H210" i="15"/>
  <c r="C210" i="15"/>
  <c r="G210" i="15"/>
  <c r="M210" i="15"/>
  <c r="C211" i="15"/>
  <c r="H211" i="15"/>
  <c r="K211" i="15"/>
  <c r="J211" i="15"/>
  <c r="G211" i="15"/>
  <c r="N211" i="15"/>
  <c r="I211" i="15"/>
  <c r="O211" i="15"/>
  <c r="F211" i="15"/>
  <c r="L211" i="15"/>
  <c r="E211" i="15"/>
  <c r="D211" i="15"/>
  <c r="M211" i="15"/>
  <c r="M212" i="15"/>
  <c r="I212" i="15"/>
  <c r="K212" i="15"/>
  <c r="C212" i="15"/>
  <c r="E212" i="15"/>
  <c r="G212" i="15"/>
  <c r="L212" i="15"/>
  <c r="N212" i="15"/>
  <c r="D212" i="15"/>
  <c r="O212" i="15"/>
  <c r="H212" i="15"/>
  <c r="F212" i="15"/>
  <c r="J212" i="15"/>
  <c r="H213" i="15"/>
  <c r="M213" i="15"/>
  <c r="N213" i="15"/>
  <c r="C213" i="15"/>
  <c r="E213" i="15"/>
  <c r="L213" i="15"/>
  <c r="K213" i="15"/>
  <c r="F213" i="15"/>
  <c r="O213" i="15"/>
  <c r="I213" i="15"/>
  <c r="D213" i="15"/>
  <c r="J213" i="15"/>
  <c r="G213" i="15"/>
  <c r="M214" i="15"/>
  <c r="O214" i="15"/>
  <c r="F214" i="15"/>
  <c r="C214" i="15"/>
  <c r="I214" i="15"/>
  <c r="D214" i="15"/>
  <c r="J214" i="15"/>
  <c r="N214" i="15"/>
  <c r="L214" i="15"/>
  <c r="H214" i="15"/>
  <c r="E214" i="15"/>
  <c r="G214" i="15"/>
  <c r="K214" i="15"/>
  <c r="M215" i="15"/>
  <c r="J215" i="15"/>
  <c r="H215" i="15"/>
  <c r="N215" i="15"/>
  <c r="E215" i="15"/>
  <c r="L215" i="15"/>
  <c r="C215" i="15"/>
  <c r="K215" i="15"/>
  <c r="O215" i="15"/>
  <c r="D215" i="15"/>
  <c r="F215" i="15"/>
  <c r="I215" i="15"/>
  <c r="G215" i="15"/>
  <c r="N216" i="15"/>
  <c r="C216" i="15"/>
  <c r="H216" i="15"/>
  <c r="E216" i="15"/>
  <c r="G216" i="15"/>
  <c r="D216" i="15"/>
  <c r="I216" i="15"/>
  <c r="O216" i="15"/>
  <c r="M216" i="15"/>
  <c r="K216" i="15"/>
  <c r="L216" i="15"/>
  <c r="J216" i="15"/>
  <c r="F216" i="15"/>
  <c r="J217" i="15"/>
  <c r="M217" i="15"/>
  <c r="N217" i="15"/>
  <c r="E217" i="15"/>
  <c r="G217" i="15"/>
  <c r="I217" i="15"/>
  <c r="D217" i="15"/>
  <c r="H217" i="15"/>
  <c r="O217" i="15"/>
  <c r="K217" i="15"/>
  <c r="C217" i="15"/>
  <c r="F217" i="15"/>
  <c r="L217" i="15"/>
  <c r="F218" i="15"/>
  <c r="D218" i="15"/>
  <c r="O218" i="15"/>
  <c r="N218" i="15"/>
  <c r="J218" i="15"/>
  <c r="L218" i="15"/>
  <c r="E218" i="15"/>
  <c r="H218" i="15"/>
  <c r="C218" i="15"/>
  <c r="I218" i="15"/>
  <c r="M218" i="15"/>
  <c r="G218" i="15"/>
  <c r="K218" i="15"/>
  <c r="G219" i="15"/>
  <c r="I219" i="15"/>
  <c r="H219" i="15"/>
  <c r="N219" i="15"/>
  <c r="F219" i="15"/>
  <c r="K219" i="15"/>
  <c r="L219" i="15"/>
  <c r="J219" i="15"/>
  <c r="O219" i="15"/>
  <c r="E219" i="15"/>
  <c r="M219" i="15"/>
  <c r="D219" i="15"/>
  <c r="C219" i="15"/>
  <c r="L220" i="15"/>
  <c r="I220" i="15"/>
  <c r="N220" i="15"/>
  <c r="C220" i="15"/>
  <c r="M220" i="15"/>
  <c r="D220" i="15"/>
  <c r="G220" i="15"/>
  <c r="K220" i="15"/>
  <c r="E220" i="15"/>
  <c r="F220" i="15"/>
  <c r="J220" i="15"/>
  <c r="H220" i="15"/>
  <c r="O220" i="15"/>
  <c r="D221" i="15"/>
  <c r="C221" i="15"/>
  <c r="H221" i="15"/>
  <c r="I221" i="15"/>
  <c r="L221" i="15"/>
  <c r="F221" i="15"/>
  <c r="G221" i="15"/>
  <c r="E221" i="15"/>
  <c r="M221" i="15"/>
  <c r="O221" i="15"/>
  <c r="J221" i="15"/>
  <c r="K221" i="15"/>
  <c r="N221" i="15"/>
  <c r="I222" i="15"/>
  <c r="O222" i="15"/>
  <c r="M222" i="15"/>
  <c r="F222" i="15"/>
  <c r="D222" i="15"/>
  <c r="N222" i="15"/>
  <c r="C222" i="15"/>
  <c r="G222" i="15"/>
  <c r="K222" i="15"/>
  <c r="H222" i="15"/>
  <c r="J222" i="15"/>
  <c r="L222" i="15"/>
  <c r="E222" i="15"/>
  <c r="M223" i="15"/>
  <c r="F223" i="15"/>
  <c r="G223" i="15"/>
  <c r="N223" i="15"/>
  <c r="J223" i="15"/>
  <c r="H223" i="15"/>
  <c r="K223" i="15"/>
  <c r="I223" i="15"/>
  <c r="C223" i="15"/>
  <c r="D223" i="15"/>
  <c r="E223" i="15"/>
  <c r="O223" i="15"/>
  <c r="L223" i="15"/>
  <c r="N224" i="15"/>
  <c r="G224" i="15"/>
  <c r="K224" i="15"/>
  <c r="C224" i="15"/>
  <c r="H224" i="15"/>
  <c r="E224" i="15"/>
  <c r="I224" i="15"/>
  <c r="O224" i="15"/>
  <c r="D224" i="15"/>
  <c r="F224" i="15"/>
  <c r="M224" i="15"/>
  <c r="J224" i="15"/>
  <c r="L224" i="15"/>
  <c r="J225" i="15"/>
  <c r="K225" i="15"/>
  <c r="E225" i="15"/>
  <c r="M225" i="15"/>
  <c r="H225" i="15"/>
  <c r="N225" i="15"/>
  <c r="I225" i="15"/>
  <c r="O225" i="15"/>
  <c r="D225" i="15"/>
  <c r="L225" i="15"/>
  <c r="G225" i="15"/>
  <c r="C225" i="15"/>
  <c r="F225" i="15"/>
  <c r="D226" i="15"/>
  <c r="C226" i="15"/>
  <c r="G226" i="15"/>
  <c r="F226" i="15"/>
  <c r="H226" i="15"/>
  <c r="J226" i="15"/>
  <c r="O226" i="15"/>
  <c r="M226" i="15"/>
  <c r="N226" i="15"/>
  <c r="L226" i="15"/>
  <c r="I226" i="15"/>
  <c r="E226" i="15"/>
  <c r="K226" i="15"/>
  <c r="K227" i="15"/>
  <c r="H227" i="15"/>
  <c r="N227" i="15"/>
  <c r="D227" i="15"/>
  <c r="C227" i="15"/>
  <c r="O227" i="15"/>
  <c r="F227" i="15"/>
  <c r="I227" i="15"/>
  <c r="L227" i="15"/>
  <c r="E227" i="15"/>
  <c r="J227" i="15"/>
  <c r="G227" i="15"/>
  <c r="M227" i="15"/>
  <c r="L228" i="15"/>
  <c r="C228" i="15"/>
  <c r="E228" i="15"/>
  <c r="G228" i="15"/>
  <c r="M228" i="15"/>
  <c r="D228" i="15"/>
  <c r="K228" i="15"/>
  <c r="I228" i="15"/>
  <c r="O228" i="15"/>
  <c r="F228" i="15"/>
  <c r="J228" i="15"/>
  <c r="H228" i="15"/>
  <c r="N228" i="15"/>
  <c r="H229" i="15"/>
  <c r="C229" i="15"/>
  <c r="O229" i="15"/>
  <c r="L229" i="15"/>
  <c r="F229" i="15"/>
  <c r="N229" i="15"/>
  <c r="I229" i="15"/>
  <c r="G229" i="15"/>
  <c r="M229" i="15"/>
  <c r="K229" i="15"/>
  <c r="J229" i="15"/>
  <c r="D229" i="15"/>
  <c r="E229" i="15"/>
  <c r="D230" i="15"/>
  <c r="H230" i="15"/>
  <c r="L230" i="15"/>
  <c r="F230" i="15"/>
  <c r="I230" i="15"/>
  <c r="N230" i="15"/>
  <c r="K230" i="15"/>
  <c r="C230" i="15"/>
  <c r="E230" i="15"/>
  <c r="M230" i="15"/>
  <c r="O230" i="15"/>
  <c r="J230" i="15"/>
  <c r="G230" i="15"/>
  <c r="M231" i="15"/>
  <c r="J231" i="15"/>
  <c r="E231" i="15"/>
  <c r="C231" i="15"/>
  <c r="K231" i="15"/>
  <c r="O231" i="15"/>
  <c r="G231" i="15"/>
  <c r="F231" i="15"/>
  <c r="L231" i="15"/>
  <c r="N231" i="15"/>
  <c r="I231" i="15"/>
  <c r="D231" i="15"/>
  <c r="H231" i="15"/>
  <c r="E232" i="15"/>
  <c r="K232" i="15"/>
  <c r="M232" i="15"/>
  <c r="J232" i="15"/>
  <c r="N232" i="15"/>
  <c r="I232" i="15"/>
  <c r="C232" i="15"/>
  <c r="D232" i="15"/>
  <c r="H232" i="15"/>
  <c r="F232" i="15"/>
  <c r="L232" i="15"/>
  <c r="O232" i="15"/>
  <c r="G232" i="15"/>
  <c r="F233" i="15"/>
  <c r="O233" i="15"/>
  <c r="G233" i="15"/>
  <c r="E233" i="15"/>
  <c r="J233" i="15"/>
  <c r="L233" i="15"/>
  <c r="N233" i="15"/>
  <c r="M233" i="15"/>
  <c r="H233" i="15"/>
  <c r="K233" i="15"/>
  <c r="D233" i="15"/>
  <c r="C233" i="15"/>
  <c r="I233" i="15"/>
  <c r="L234" i="15"/>
  <c r="O234" i="15"/>
  <c r="D234" i="15"/>
  <c r="K234" i="15"/>
  <c r="F234" i="15"/>
  <c r="I234" i="15"/>
  <c r="M234" i="15"/>
  <c r="J234" i="15"/>
  <c r="H234" i="15"/>
  <c r="C234" i="15"/>
  <c r="N234" i="15"/>
  <c r="E234" i="15"/>
  <c r="G234" i="15"/>
  <c r="O235" i="15"/>
  <c r="I235" i="15"/>
  <c r="G235" i="15"/>
  <c r="E235" i="15"/>
  <c r="M235" i="15"/>
  <c r="D235" i="15"/>
  <c r="F235" i="15"/>
  <c r="C235" i="15"/>
  <c r="H235" i="15"/>
  <c r="K235" i="15"/>
  <c r="N235" i="15"/>
  <c r="L235" i="15"/>
  <c r="J235" i="15"/>
  <c r="G236" i="15"/>
  <c r="E236" i="15"/>
  <c r="D236" i="15"/>
  <c r="H236" i="15"/>
  <c r="C236" i="15"/>
  <c r="K236" i="15"/>
  <c r="I236" i="15"/>
  <c r="O236" i="15"/>
  <c r="L236" i="15"/>
  <c r="M236" i="15"/>
  <c r="J236" i="15"/>
  <c r="F236" i="15"/>
  <c r="N236" i="15"/>
  <c r="L237" i="15"/>
  <c r="G237" i="15"/>
  <c r="O237" i="15"/>
  <c r="F237" i="15"/>
  <c r="J237" i="15"/>
  <c r="E237" i="15"/>
  <c r="D237" i="15"/>
  <c r="C237" i="15"/>
  <c r="N237" i="15"/>
  <c r="I237" i="15"/>
  <c r="M237" i="15"/>
  <c r="K237" i="15"/>
  <c r="H237" i="15"/>
  <c r="O238" i="15"/>
  <c r="N238" i="15"/>
  <c r="L238" i="15"/>
  <c r="E238" i="15"/>
  <c r="C238" i="15"/>
  <c r="I238" i="15"/>
  <c r="D238" i="15"/>
  <c r="F238" i="15"/>
  <c r="H238" i="15"/>
  <c r="G238" i="15"/>
  <c r="K238" i="15"/>
  <c r="J238" i="15"/>
  <c r="M238" i="15"/>
  <c r="O239" i="15"/>
  <c r="D239" i="15"/>
  <c r="I239" i="15"/>
  <c r="K239" i="15"/>
  <c r="L239" i="15"/>
  <c r="C239" i="15"/>
  <c r="J239" i="15"/>
  <c r="G239" i="15"/>
  <c r="H239" i="15"/>
  <c r="F239" i="15"/>
  <c r="M239" i="15"/>
  <c r="N239" i="15"/>
  <c r="E239" i="15"/>
  <c r="M240" i="15"/>
  <c r="K240" i="15"/>
  <c r="F240" i="15"/>
  <c r="N240" i="15"/>
  <c r="C240" i="15"/>
  <c r="D240" i="15"/>
  <c r="O240" i="15"/>
  <c r="J240" i="15"/>
  <c r="E240" i="15"/>
  <c r="I240" i="15"/>
  <c r="H240" i="15"/>
  <c r="G240" i="15"/>
  <c r="L240" i="15"/>
  <c r="D241" i="15"/>
  <c r="I241" i="15"/>
  <c r="M241" i="15"/>
  <c r="G241" i="15"/>
  <c r="L241" i="15"/>
  <c r="E241" i="15"/>
  <c r="J241" i="15"/>
  <c r="N241" i="15"/>
  <c r="O241" i="15"/>
  <c r="K241" i="15"/>
  <c r="H241" i="15"/>
  <c r="C241" i="15"/>
  <c r="F241" i="15"/>
  <c r="K242" i="15"/>
  <c r="O242" i="15"/>
  <c r="C242" i="15"/>
  <c r="H242" i="15"/>
  <c r="F242" i="15"/>
  <c r="L242" i="15"/>
  <c r="J242" i="15"/>
  <c r="D242" i="15"/>
  <c r="N242" i="15"/>
  <c r="E242" i="15"/>
  <c r="I242" i="15"/>
  <c r="G242" i="15"/>
  <c r="M242" i="15"/>
  <c r="H243" i="15"/>
  <c r="E243" i="15"/>
  <c r="J243" i="15"/>
  <c r="M243" i="15"/>
  <c r="K243" i="15"/>
  <c r="I243" i="15"/>
  <c r="L243" i="15"/>
  <c r="D243" i="15"/>
  <c r="N243" i="15"/>
  <c r="G243" i="15"/>
  <c r="F243" i="15"/>
  <c r="C243" i="15"/>
  <c r="O243" i="15"/>
  <c r="C244" i="15"/>
  <c r="M244" i="15"/>
  <c r="K244" i="15"/>
  <c r="F244" i="15"/>
  <c r="J244" i="15"/>
  <c r="N244" i="15"/>
  <c r="G244" i="15"/>
  <c r="E244" i="15"/>
  <c r="I244" i="15"/>
  <c r="L244" i="15"/>
  <c r="O244" i="15"/>
  <c r="D244" i="15"/>
  <c r="H244" i="15"/>
  <c r="D245" i="15"/>
  <c r="J245" i="15"/>
  <c r="M245" i="15"/>
  <c r="L245" i="15"/>
  <c r="G245" i="15"/>
  <c r="O245" i="15"/>
  <c r="H245" i="15"/>
  <c r="K245" i="15"/>
  <c r="E245" i="15"/>
  <c r="C245" i="15"/>
  <c r="F245" i="15"/>
  <c r="N245" i="15"/>
  <c r="I245" i="15"/>
  <c r="H246" i="15"/>
  <c r="J246" i="15"/>
  <c r="C246" i="15"/>
  <c r="G246" i="15"/>
  <c r="L246" i="15"/>
  <c r="F246" i="15"/>
  <c r="I246" i="15"/>
  <c r="K246" i="15"/>
  <c r="E246" i="15"/>
  <c r="N246" i="15"/>
  <c r="M246" i="15"/>
  <c r="O246" i="15"/>
  <c r="D246" i="15"/>
  <c r="F247" i="15"/>
  <c r="C247" i="15"/>
  <c r="H247" i="15"/>
  <c r="D247" i="15"/>
  <c r="K247" i="15"/>
  <c r="E247" i="15"/>
  <c r="O247" i="15"/>
  <c r="M247" i="15"/>
  <c r="L247" i="15"/>
  <c r="N247" i="15"/>
  <c r="G247" i="15"/>
  <c r="I247" i="15"/>
  <c r="J247" i="15"/>
  <c r="E248" i="15"/>
  <c r="G248" i="15"/>
  <c r="D248" i="15"/>
  <c r="L248" i="15"/>
  <c r="N248" i="15"/>
  <c r="I248" i="15"/>
  <c r="O248" i="15"/>
  <c r="M248" i="15"/>
  <c r="K248" i="15"/>
  <c r="F248" i="15"/>
  <c r="H248" i="15"/>
  <c r="J248" i="15"/>
  <c r="C248" i="15"/>
  <c r="M249" i="15"/>
  <c r="E249" i="15"/>
  <c r="D249" i="15"/>
  <c r="H249" i="15"/>
  <c r="F249" i="15"/>
  <c r="G249" i="15"/>
  <c r="O249" i="15"/>
  <c r="I249" i="15"/>
  <c r="C249" i="15"/>
  <c r="K249" i="15"/>
  <c r="N249" i="15"/>
  <c r="J249" i="15"/>
  <c r="L249" i="15"/>
  <c r="N250" i="15"/>
  <c r="D250" i="15"/>
  <c r="L250" i="15"/>
  <c r="E250" i="15"/>
  <c r="O250" i="15"/>
  <c r="C250" i="15"/>
  <c r="I250" i="15"/>
  <c r="H250" i="15"/>
  <c r="F250" i="15"/>
  <c r="G250" i="15"/>
  <c r="M250" i="15"/>
  <c r="K250" i="15"/>
  <c r="J250" i="15"/>
  <c r="K251" i="15"/>
  <c r="J251" i="15"/>
  <c r="M251" i="15"/>
  <c r="N251" i="15"/>
  <c r="G251" i="15"/>
  <c r="O251" i="15"/>
  <c r="F251" i="15"/>
  <c r="I251" i="15"/>
  <c r="C251" i="15"/>
  <c r="D251" i="15"/>
  <c r="E251" i="15"/>
  <c r="H251" i="15"/>
  <c r="L251" i="15"/>
  <c r="K252" i="15"/>
  <c r="L252" i="15"/>
  <c r="G252" i="15"/>
  <c r="O252" i="15"/>
  <c r="I252" i="15"/>
  <c r="M252" i="15"/>
  <c r="C252" i="15"/>
  <c r="D252" i="15"/>
  <c r="F252" i="15"/>
  <c r="E252" i="15"/>
  <c r="H252" i="15"/>
  <c r="J252" i="15"/>
  <c r="N252" i="15"/>
  <c r="E253" i="15"/>
  <c r="G253" i="15"/>
  <c r="I253" i="15"/>
  <c r="F253" i="15"/>
  <c r="J253" i="15"/>
  <c r="D253" i="15"/>
  <c r="N253" i="15"/>
  <c r="H253" i="15"/>
  <c r="M253" i="15"/>
  <c r="O253" i="15"/>
  <c r="K253" i="15"/>
  <c r="L253" i="15"/>
  <c r="C253" i="15"/>
  <c r="E254" i="15"/>
  <c r="I254" i="15"/>
  <c r="F254" i="15"/>
  <c r="J254" i="15"/>
  <c r="H254" i="15"/>
  <c r="L254" i="15"/>
  <c r="C254" i="15"/>
  <c r="O254" i="15"/>
  <c r="M254" i="15"/>
  <c r="G254" i="15"/>
  <c r="D254" i="15"/>
  <c r="K254" i="15"/>
  <c r="N254" i="15"/>
  <c r="C255" i="15"/>
  <c r="L255" i="15"/>
  <c r="E255" i="15"/>
  <c r="O255" i="15"/>
  <c r="H255" i="15"/>
  <c r="K255" i="15"/>
  <c r="G255" i="15"/>
  <c r="F255" i="15"/>
  <c r="N255" i="15"/>
  <c r="M255" i="15"/>
  <c r="I255" i="15"/>
  <c r="J255" i="15"/>
  <c r="D255" i="15"/>
  <c r="F256" i="15"/>
  <c r="K256" i="15"/>
  <c r="J256" i="15"/>
  <c r="D256" i="15"/>
  <c r="C256" i="15"/>
  <c r="G256" i="15"/>
  <c r="L256" i="15"/>
  <c r="N256" i="15"/>
  <c r="H256" i="15"/>
  <c r="O256" i="15"/>
  <c r="I256" i="15"/>
  <c r="E256" i="15"/>
  <c r="M256" i="15"/>
  <c r="D257" i="15"/>
  <c r="E257" i="15"/>
  <c r="F257" i="15"/>
  <c r="I257" i="15"/>
  <c r="G257" i="15"/>
  <c r="L257" i="15"/>
  <c r="H257" i="15"/>
  <c r="J257" i="15"/>
  <c r="M257" i="15"/>
  <c r="N257" i="15"/>
  <c r="O257" i="15"/>
  <c r="C257" i="15"/>
  <c r="K257" i="15"/>
  <c r="N258" i="15"/>
  <c r="D258" i="15"/>
  <c r="C258" i="15"/>
  <c r="H258" i="15"/>
  <c r="F258" i="15"/>
  <c r="J258" i="15"/>
  <c r="G258" i="15"/>
  <c r="E258" i="15"/>
  <c r="K258" i="15"/>
  <c r="I258" i="15"/>
  <c r="L258" i="15"/>
  <c r="O258" i="15"/>
  <c r="M258" i="15"/>
  <c r="M259" i="15"/>
  <c r="C259" i="15"/>
  <c r="E259" i="15"/>
  <c r="H259" i="15"/>
  <c r="G259" i="15"/>
  <c r="I259" i="15"/>
  <c r="F259" i="15"/>
  <c r="K259" i="15"/>
  <c r="L259" i="15"/>
  <c r="O259" i="15"/>
  <c r="N259" i="15"/>
  <c r="D259" i="15"/>
  <c r="J259" i="15"/>
  <c r="D260" i="15"/>
  <c r="O260" i="15"/>
  <c r="I260" i="15"/>
  <c r="H260" i="15"/>
  <c r="L260" i="15"/>
  <c r="F260" i="15"/>
  <c r="M260" i="15"/>
  <c r="C260" i="15"/>
  <c r="K260" i="15"/>
  <c r="J260" i="15"/>
  <c r="G260" i="15"/>
  <c r="E260" i="15"/>
  <c r="N260" i="15"/>
  <c r="D261" i="15"/>
  <c r="H261" i="15"/>
  <c r="O261" i="15"/>
  <c r="E261" i="15"/>
  <c r="K261" i="15"/>
  <c r="F261" i="15"/>
  <c r="I261" i="15"/>
  <c r="G261" i="15"/>
  <c r="C261" i="15"/>
  <c r="L261" i="15"/>
  <c r="M261" i="15"/>
  <c r="N261" i="15"/>
  <c r="J261" i="15"/>
  <c r="I262" i="15"/>
  <c r="C262" i="15"/>
  <c r="J262" i="15"/>
  <c r="K262" i="15"/>
  <c r="N262" i="15"/>
  <c r="M262" i="15"/>
  <c r="G262" i="15"/>
  <c r="L262" i="15"/>
  <c r="E262" i="15"/>
  <c r="O262" i="15"/>
  <c r="D262" i="15"/>
  <c r="H262" i="15"/>
  <c r="F262" i="15"/>
  <c r="C263" i="15"/>
  <c r="H263" i="15"/>
  <c r="L263" i="15"/>
  <c r="O263" i="15"/>
  <c r="F263" i="15"/>
  <c r="N263" i="15"/>
  <c r="K263" i="15"/>
  <c r="M263" i="15"/>
  <c r="E263" i="15"/>
  <c r="I263" i="15"/>
  <c r="G263" i="15"/>
  <c r="D263" i="15"/>
  <c r="J263" i="15"/>
  <c r="F264" i="15"/>
  <c r="D264" i="15"/>
  <c r="N264" i="15"/>
  <c r="K264" i="15"/>
  <c r="J264" i="15"/>
  <c r="H264" i="15"/>
  <c r="C264" i="15"/>
  <c r="L264" i="15"/>
  <c r="I264" i="15"/>
  <c r="O264" i="15"/>
  <c r="E264" i="15"/>
  <c r="M264" i="15"/>
  <c r="G264" i="15"/>
  <c r="G265" i="15"/>
  <c r="N265" i="15"/>
  <c r="D265" i="15"/>
  <c r="M265" i="15"/>
  <c r="K265" i="15"/>
  <c r="H265" i="15"/>
  <c r="C265" i="15"/>
  <c r="F265" i="15"/>
  <c r="I265" i="15"/>
  <c r="O265" i="15"/>
  <c r="J265" i="15"/>
  <c r="E265" i="15"/>
  <c r="L265" i="15"/>
  <c r="C266" i="15"/>
  <c r="N266" i="15"/>
  <c r="G266" i="15"/>
  <c r="H266" i="15"/>
  <c r="O266" i="15"/>
  <c r="K266" i="15"/>
  <c r="E266" i="15"/>
  <c r="D266" i="15"/>
  <c r="I266" i="15"/>
  <c r="M266" i="15"/>
  <c r="L266" i="15"/>
  <c r="J266" i="15"/>
  <c r="F266" i="15"/>
  <c r="C267" i="15"/>
  <c r="E267" i="15"/>
  <c r="J267" i="15"/>
  <c r="I267" i="15"/>
  <c r="F267" i="15"/>
  <c r="G267" i="15"/>
  <c r="N267" i="15"/>
  <c r="K267" i="15"/>
  <c r="H267" i="15"/>
  <c r="M267" i="15"/>
  <c r="L267" i="15"/>
  <c r="O267" i="15"/>
  <c r="D267" i="15"/>
  <c r="L268" i="15"/>
  <c r="O268" i="15"/>
  <c r="K268" i="15"/>
  <c r="E268" i="15"/>
  <c r="I268" i="15"/>
  <c r="F268" i="15"/>
  <c r="M268" i="15"/>
  <c r="J268" i="15"/>
  <c r="C268" i="15"/>
  <c r="N268" i="15"/>
  <c r="D268" i="15"/>
  <c r="G268" i="15"/>
  <c r="H268" i="15"/>
  <c r="D269" i="15"/>
  <c r="F269" i="15"/>
  <c r="G269" i="15"/>
  <c r="H269" i="15"/>
  <c r="C269" i="15"/>
  <c r="L269" i="15"/>
  <c r="J269" i="15"/>
  <c r="M269" i="15"/>
  <c r="K269" i="15"/>
  <c r="O269" i="15"/>
  <c r="N269" i="15"/>
  <c r="I269" i="15"/>
  <c r="E269" i="15"/>
  <c r="M270" i="15"/>
  <c r="G270" i="15"/>
  <c r="F270" i="15"/>
  <c r="K270" i="15"/>
  <c r="O270" i="15"/>
  <c r="N270" i="15"/>
  <c r="D270" i="15"/>
  <c r="J270" i="15"/>
  <c r="H270" i="15"/>
  <c r="C270" i="15"/>
  <c r="L270" i="15"/>
  <c r="E270" i="15"/>
  <c r="I270" i="15"/>
  <c r="M271" i="15"/>
  <c r="J271" i="15"/>
  <c r="L271" i="15"/>
  <c r="F271" i="15"/>
  <c r="G271" i="15"/>
  <c r="N271" i="15"/>
  <c r="D271" i="15"/>
  <c r="H271" i="15"/>
  <c r="O271" i="15"/>
  <c r="K271" i="15"/>
  <c r="C271" i="15"/>
  <c r="E271" i="15"/>
  <c r="I271" i="15"/>
  <c r="D272" i="15"/>
  <c r="E272" i="15"/>
  <c r="I272" i="15"/>
  <c r="H272" i="15"/>
  <c r="G272" i="15"/>
  <c r="C272" i="15"/>
  <c r="O272" i="15"/>
  <c r="K272" i="15"/>
  <c r="L272" i="15"/>
  <c r="N272" i="15"/>
  <c r="M272" i="15"/>
  <c r="F272" i="15"/>
  <c r="J272" i="15"/>
  <c r="N273" i="15"/>
  <c r="G273" i="15"/>
  <c r="K273" i="15"/>
  <c r="C273" i="15"/>
  <c r="M273" i="15"/>
  <c r="F273" i="15"/>
  <c r="J273" i="15"/>
  <c r="I273" i="15"/>
  <c r="D273" i="15"/>
  <c r="L273" i="15"/>
  <c r="H273" i="15"/>
  <c r="O273" i="15"/>
  <c r="E273" i="15"/>
  <c r="E274" i="15"/>
  <c r="C274" i="15"/>
  <c r="J274" i="15"/>
  <c r="D274" i="15"/>
  <c r="H274" i="15"/>
  <c r="N274" i="15"/>
  <c r="I274" i="15"/>
  <c r="O274" i="15"/>
  <c r="M274" i="15"/>
  <c r="L274" i="15"/>
  <c r="F274" i="15"/>
  <c r="G274" i="15"/>
  <c r="K274" i="15"/>
  <c r="C275" i="15"/>
  <c r="E275" i="15"/>
  <c r="H275" i="15"/>
  <c r="G275" i="15"/>
  <c r="I275" i="15"/>
  <c r="L275" i="15"/>
  <c r="K275" i="15"/>
  <c r="F275" i="15"/>
  <c r="D275" i="15"/>
  <c r="O275" i="15"/>
  <c r="N275" i="15"/>
  <c r="J275" i="15"/>
  <c r="M275" i="15"/>
  <c r="F276" i="15"/>
  <c r="O276" i="15"/>
  <c r="C276" i="15"/>
  <c r="J276" i="15"/>
  <c r="E276" i="15"/>
  <c r="H276" i="15"/>
  <c r="M276" i="15"/>
  <c r="G276" i="15"/>
  <c r="N276" i="15"/>
  <c r="D276" i="15"/>
  <c r="K276" i="15"/>
  <c r="I276" i="15"/>
  <c r="L276" i="15"/>
  <c r="D277" i="15"/>
  <c r="F277" i="15"/>
  <c r="O277" i="15"/>
  <c r="G277" i="15"/>
  <c r="N277" i="15"/>
  <c r="H277" i="15"/>
  <c r="L277" i="15"/>
  <c r="I277" i="15"/>
  <c r="E277" i="15"/>
  <c r="M277" i="15"/>
  <c r="C277" i="15"/>
  <c r="J277" i="15"/>
  <c r="K277" i="15"/>
  <c r="G278" i="15"/>
  <c r="E278" i="15"/>
  <c r="K278" i="15"/>
  <c r="J278" i="15"/>
  <c r="M278" i="15"/>
  <c r="D278" i="15"/>
  <c r="O278" i="15"/>
  <c r="H278" i="15"/>
  <c r="N278" i="15"/>
  <c r="I278" i="15"/>
  <c r="C278" i="15"/>
  <c r="L278" i="15"/>
  <c r="F278" i="15"/>
  <c r="F279" i="15"/>
  <c r="L279" i="15"/>
  <c r="K279" i="15"/>
  <c r="G279" i="15"/>
  <c r="O279" i="15"/>
  <c r="J279" i="15"/>
  <c r="E279" i="15"/>
  <c r="H279" i="15"/>
  <c r="I279" i="15"/>
  <c r="M279" i="15"/>
  <c r="D279" i="15"/>
  <c r="N279" i="15"/>
  <c r="C279" i="15"/>
  <c r="D280" i="15"/>
  <c r="G280" i="15"/>
  <c r="N280" i="15"/>
  <c r="E280" i="15"/>
  <c r="I280" i="15"/>
  <c r="F280" i="15"/>
  <c r="H280" i="15"/>
  <c r="L280" i="15"/>
  <c r="O280" i="15"/>
  <c r="K280" i="15"/>
  <c r="M280" i="15"/>
  <c r="J280" i="15"/>
  <c r="C280" i="15"/>
  <c r="F281" i="15"/>
  <c r="D281" i="15"/>
  <c r="J281" i="15"/>
  <c r="K281" i="15"/>
  <c r="M281" i="15"/>
  <c r="N281" i="15"/>
  <c r="O281" i="15"/>
  <c r="E281" i="15"/>
  <c r="G281" i="15"/>
  <c r="C281" i="15"/>
  <c r="I281" i="15"/>
  <c r="H281" i="15"/>
  <c r="L281" i="15"/>
  <c r="E282" i="15"/>
  <c r="L282" i="15"/>
  <c r="M282" i="15"/>
  <c r="G282" i="15"/>
  <c r="I282" i="15"/>
  <c r="H282" i="15"/>
  <c r="C282" i="15"/>
  <c r="F282" i="15"/>
  <c r="O282" i="15"/>
  <c r="J282" i="15"/>
  <c r="K282" i="15"/>
  <c r="N282" i="15"/>
  <c r="D282" i="15"/>
  <c r="C283" i="15"/>
  <c r="E283" i="15"/>
  <c r="J283" i="15"/>
  <c r="G283" i="15"/>
  <c r="H283" i="15"/>
  <c r="K283" i="15"/>
  <c r="M283" i="15"/>
  <c r="F283" i="15"/>
  <c r="I283" i="15"/>
  <c r="D283" i="15"/>
  <c r="O283" i="15"/>
  <c r="N283" i="15"/>
  <c r="L283" i="15"/>
  <c r="F284" i="15"/>
  <c r="C284" i="15"/>
  <c r="J284" i="15"/>
  <c r="M284" i="15"/>
  <c r="G284" i="15"/>
  <c r="N284" i="15"/>
  <c r="E284" i="15"/>
  <c r="D284" i="15"/>
  <c r="K284" i="15"/>
  <c r="O284" i="15"/>
  <c r="H284" i="15"/>
  <c r="I284" i="15"/>
  <c r="L284" i="15"/>
  <c r="H285" i="15"/>
  <c r="F285" i="15"/>
  <c r="C285" i="15"/>
  <c r="L285" i="15"/>
  <c r="I285" i="15"/>
  <c r="M285" i="15"/>
  <c r="G285" i="15"/>
  <c r="O285" i="15"/>
  <c r="E285" i="15"/>
  <c r="N285" i="15"/>
  <c r="J285" i="15"/>
  <c r="D285" i="15"/>
  <c r="K285" i="15"/>
  <c r="G286" i="15"/>
  <c r="J286" i="15"/>
  <c r="K286" i="15"/>
  <c r="O286" i="15"/>
  <c r="M286" i="15"/>
  <c r="C286" i="15"/>
  <c r="D286" i="15"/>
  <c r="E286" i="15"/>
  <c r="H286" i="15"/>
  <c r="I286" i="15"/>
  <c r="L286" i="15"/>
  <c r="N286" i="15"/>
  <c r="F286" i="15"/>
  <c r="M287" i="15"/>
  <c r="J287" i="15"/>
  <c r="L287" i="15"/>
  <c r="D287" i="15"/>
  <c r="I287" i="15"/>
  <c r="H287" i="15"/>
  <c r="G287" i="15"/>
  <c r="K287" i="15"/>
  <c r="C287" i="15"/>
  <c r="F287" i="15"/>
  <c r="N287" i="15"/>
  <c r="E287" i="15"/>
  <c r="O287" i="15"/>
  <c r="L288" i="15"/>
  <c r="G288" i="15"/>
  <c r="H288" i="15"/>
  <c r="E288" i="15"/>
  <c r="C288" i="15"/>
  <c r="I288" i="15"/>
  <c r="K288" i="15"/>
  <c r="D288" i="15"/>
  <c r="F288" i="15"/>
  <c r="M288" i="15"/>
  <c r="O288" i="15"/>
  <c r="J288" i="15"/>
  <c r="N288" i="15"/>
  <c r="C289" i="15"/>
  <c r="N289" i="15"/>
  <c r="O289" i="15"/>
  <c r="M289" i="15"/>
  <c r="H289" i="15"/>
  <c r="K289" i="15"/>
  <c r="I289" i="15"/>
  <c r="E289" i="15"/>
  <c r="D289" i="15"/>
  <c r="G289" i="15"/>
  <c r="L289" i="15"/>
  <c r="F289" i="15"/>
  <c r="J289" i="15"/>
  <c r="E290" i="15"/>
  <c r="H290" i="15"/>
  <c r="I290" i="15"/>
  <c r="M290" i="15"/>
  <c r="O290" i="15"/>
  <c r="C290" i="15"/>
  <c r="F290" i="15"/>
  <c r="L290" i="15"/>
  <c r="K290" i="15"/>
  <c r="G290" i="15"/>
  <c r="J290" i="15"/>
  <c r="N290" i="15"/>
  <c r="D290" i="15"/>
  <c r="D291" i="15"/>
  <c r="O291" i="15"/>
  <c r="I291" i="15"/>
  <c r="L291" i="15"/>
  <c r="N291" i="15"/>
  <c r="H291" i="15"/>
  <c r="J291" i="15"/>
  <c r="M291" i="15"/>
  <c r="C291" i="15"/>
  <c r="G291" i="15"/>
  <c r="E291" i="15"/>
  <c r="F291" i="15"/>
  <c r="K291" i="15"/>
  <c r="F292" i="15"/>
  <c r="C292" i="15"/>
  <c r="J292" i="15"/>
  <c r="M292" i="15"/>
  <c r="D292" i="15"/>
  <c r="G292" i="15"/>
  <c r="N292" i="15"/>
  <c r="H292" i="15"/>
  <c r="K292" i="15"/>
  <c r="I292" i="15"/>
  <c r="L292" i="15"/>
  <c r="O292" i="15"/>
  <c r="E292" i="15"/>
  <c r="G293" i="15"/>
  <c r="E293" i="15"/>
  <c r="M293" i="15"/>
  <c r="J293" i="15"/>
  <c r="N293" i="15"/>
  <c r="H293" i="15"/>
  <c r="L293" i="15"/>
  <c r="O293" i="15"/>
  <c r="K293" i="15"/>
  <c r="F293" i="15"/>
  <c r="D293" i="15"/>
  <c r="I293" i="15"/>
  <c r="C293" i="15"/>
  <c r="AH5" i="15"/>
  <c r="Z5" i="15"/>
  <c r="R5" i="15"/>
  <c r="J5" i="15"/>
  <c r="AG5" i="15"/>
  <c r="Y5" i="15"/>
  <c r="Q5" i="15"/>
  <c r="I5" i="15"/>
  <c r="AF5" i="15"/>
  <c r="X5" i="15"/>
  <c r="P5" i="15"/>
  <c r="P6" i="15"/>
  <c r="AH6" i="15"/>
  <c r="AC6" i="15"/>
  <c r="AG6" i="15"/>
  <c r="AJ6" i="15"/>
  <c r="X6" i="15"/>
  <c r="S6" i="15"/>
  <c r="V6" i="15"/>
  <c r="AE6" i="15"/>
  <c r="AF6" i="15"/>
  <c r="AA6" i="15"/>
  <c r="W6" i="15"/>
  <c r="AI6" i="15"/>
  <c r="AB6" i="15"/>
  <c r="Q6" i="15"/>
  <c r="AD6" i="15"/>
  <c r="U6" i="15"/>
  <c r="Y6" i="15"/>
  <c r="T6" i="15"/>
  <c r="R6" i="15"/>
  <c r="Z6" i="15"/>
  <c r="AC7" i="15"/>
  <c r="AH7" i="15"/>
  <c r="S7" i="15"/>
  <c r="V7" i="15"/>
  <c r="Q7" i="15"/>
  <c r="AE7" i="15"/>
  <c r="U7" i="15"/>
  <c r="AA7" i="15"/>
  <c r="AD7" i="15"/>
  <c r="R7" i="15"/>
  <c r="W7" i="15"/>
  <c r="T7" i="15"/>
  <c r="P7" i="15"/>
  <c r="X7" i="15"/>
  <c r="AF7" i="15"/>
  <c r="AG7" i="15"/>
  <c r="AI7" i="15"/>
  <c r="Y7" i="15"/>
  <c r="Z7" i="15"/>
  <c r="AJ7" i="15"/>
  <c r="AB7" i="15"/>
  <c r="Q8" i="15"/>
  <c r="R8" i="15"/>
  <c r="P8" i="15"/>
  <c r="AF8" i="15"/>
  <c r="V8" i="15"/>
  <c r="Y8" i="15"/>
  <c r="T8" i="15"/>
  <c r="S8" i="15"/>
  <c r="AE8" i="15"/>
  <c r="AI8" i="15"/>
  <c r="AH8" i="15"/>
  <c r="AD8" i="15"/>
  <c r="AG8" i="15"/>
  <c r="U8" i="15"/>
  <c r="W8" i="15"/>
  <c r="AA8" i="15"/>
  <c r="AC8" i="15"/>
  <c r="AJ8" i="15"/>
  <c r="Z8" i="15"/>
  <c r="X8" i="15"/>
  <c r="AB8" i="15"/>
  <c r="AA9" i="15"/>
  <c r="P9" i="15"/>
  <c r="AB9" i="15"/>
  <c r="AJ9" i="15"/>
  <c r="AH9" i="15"/>
  <c r="Q9" i="15"/>
  <c r="AI9" i="15"/>
  <c r="U9" i="15"/>
  <c r="X9" i="15"/>
  <c r="AC9" i="15"/>
  <c r="AE9" i="15"/>
  <c r="AF9" i="15"/>
  <c r="Y9" i="15"/>
  <c r="T9" i="15"/>
  <c r="W9" i="15"/>
  <c r="AG9" i="15"/>
  <c r="V9" i="15"/>
  <c r="AD9" i="15"/>
  <c r="R9" i="15"/>
  <c r="S9" i="15"/>
  <c r="Z9" i="15"/>
  <c r="W10" i="15"/>
  <c r="R10" i="15"/>
  <c r="AI10" i="15"/>
  <c r="T10" i="15"/>
  <c r="AE10" i="15"/>
  <c r="S10" i="15"/>
  <c r="AD10" i="15"/>
  <c r="AB10" i="15"/>
  <c r="Q10" i="15"/>
  <c r="X10" i="15"/>
  <c r="U10" i="15"/>
  <c r="AJ10" i="15"/>
  <c r="Y10" i="15"/>
  <c r="Z10" i="15"/>
  <c r="AG10" i="15"/>
  <c r="AA10" i="15"/>
  <c r="AC10" i="15"/>
  <c r="AH10" i="15"/>
  <c r="AF10" i="15"/>
  <c r="V10" i="15"/>
  <c r="P10" i="15"/>
  <c r="AG11" i="15"/>
  <c r="S11" i="15"/>
  <c r="W11" i="15"/>
  <c r="R11" i="15"/>
  <c r="U11" i="15"/>
  <c r="P11" i="15"/>
  <c r="T11" i="15"/>
  <c r="AE11" i="15"/>
  <c r="Z11" i="15"/>
  <c r="V11" i="15"/>
  <c r="AH11" i="15"/>
  <c r="AA11" i="15"/>
  <c r="X11" i="15"/>
  <c r="AF11" i="15"/>
  <c r="AB11" i="15"/>
  <c r="AD11" i="15"/>
  <c r="AI11" i="15"/>
  <c r="Q11" i="15"/>
  <c r="AJ11" i="15"/>
  <c r="Y11" i="15"/>
  <c r="AC11" i="15"/>
  <c r="AB12" i="15"/>
  <c r="Q12" i="15"/>
  <c r="R12" i="15"/>
  <c r="AJ12" i="15"/>
  <c r="V12" i="15"/>
  <c r="W12" i="15"/>
  <c r="T12" i="15"/>
  <c r="Z12" i="15"/>
  <c r="U12" i="15"/>
  <c r="Y12" i="15"/>
  <c r="AD12" i="15"/>
  <c r="AH12" i="15"/>
  <c r="AC12" i="15"/>
  <c r="X12" i="15"/>
  <c r="P12" i="15"/>
  <c r="S12" i="15"/>
  <c r="AA12" i="15"/>
  <c r="AE12" i="15"/>
  <c r="AF12" i="15"/>
  <c r="AI12" i="15"/>
  <c r="AG12" i="15"/>
  <c r="X13" i="15"/>
  <c r="S13" i="15"/>
  <c r="R13" i="15"/>
  <c r="Y13" i="15"/>
  <c r="AH13" i="15"/>
  <c r="P13" i="15"/>
  <c r="U13" i="15"/>
  <c r="AF13" i="15"/>
  <c r="T13" i="15"/>
  <c r="Z13" i="15"/>
  <c r="AB13" i="15"/>
  <c r="AJ13" i="15"/>
  <c r="AC13" i="15"/>
  <c r="AA13" i="15"/>
  <c r="AE13" i="15"/>
  <c r="V13" i="15"/>
  <c r="AD13" i="15"/>
  <c r="W13" i="15"/>
  <c r="AI13" i="15"/>
  <c r="AG13" i="15"/>
  <c r="Q13" i="15"/>
  <c r="Z14" i="15"/>
  <c r="T14" i="15"/>
  <c r="AA14" i="15"/>
  <c r="W14" i="15"/>
  <c r="AD14" i="15"/>
  <c r="P14" i="15"/>
  <c r="AH14" i="15"/>
  <c r="V14" i="15"/>
  <c r="AF14" i="15"/>
  <c r="AI14" i="15"/>
  <c r="X14" i="15"/>
  <c r="S14" i="15"/>
  <c r="AB14" i="15"/>
  <c r="Q14" i="15"/>
  <c r="Y14" i="15"/>
  <c r="U14" i="15"/>
  <c r="AE14" i="15"/>
  <c r="R14" i="15"/>
  <c r="AG14" i="15"/>
  <c r="AC14" i="15"/>
  <c r="AJ14" i="15"/>
  <c r="AC15" i="15"/>
  <c r="R15" i="15"/>
  <c r="S15" i="15"/>
  <c r="V15" i="15"/>
  <c r="W15" i="15"/>
  <c r="AA15" i="15"/>
  <c r="AD15" i="15"/>
  <c r="Z15" i="15"/>
  <c r="P15" i="15"/>
  <c r="Y15" i="15"/>
  <c r="X15" i="15"/>
  <c r="AE15" i="15"/>
  <c r="AG15" i="15"/>
  <c r="AH15" i="15"/>
  <c r="AI15" i="15"/>
  <c r="AF15" i="15"/>
  <c r="AJ15" i="15"/>
  <c r="Q15" i="15"/>
  <c r="T15" i="15"/>
  <c r="AB15" i="15"/>
  <c r="U15" i="15"/>
  <c r="Q16" i="15"/>
  <c r="T16" i="15"/>
  <c r="AB16" i="15"/>
  <c r="AA16" i="15"/>
  <c r="AI16" i="15"/>
  <c r="V16" i="15"/>
  <c r="Y16" i="15"/>
  <c r="U16" i="15"/>
  <c r="AH16" i="15"/>
  <c r="P16" i="15"/>
  <c r="AD16" i="15"/>
  <c r="AG16" i="15"/>
  <c r="AC16" i="15"/>
  <c r="Z16" i="15"/>
  <c r="AJ16" i="15"/>
  <c r="W16" i="15"/>
  <c r="S16" i="15"/>
  <c r="X16" i="15"/>
  <c r="AE16" i="15"/>
  <c r="R16" i="15"/>
  <c r="AF16" i="15"/>
  <c r="Q17" i="15"/>
  <c r="W17" i="15"/>
  <c r="Y17" i="15"/>
  <c r="T17" i="15"/>
  <c r="AC17" i="15"/>
  <c r="AH17" i="15"/>
  <c r="AA17" i="15"/>
  <c r="AG17" i="15"/>
  <c r="AB17" i="15"/>
  <c r="X17" i="15"/>
  <c r="S17" i="15"/>
  <c r="AI17" i="15"/>
  <c r="R17" i="15"/>
  <c r="AJ17" i="15"/>
  <c r="AE17" i="15"/>
  <c r="P17" i="15"/>
  <c r="U17" i="15"/>
  <c r="Z17" i="15"/>
  <c r="V17" i="15"/>
  <c r="AF17" i="15"/>
  <c r="AD17" i="15"/>
  <c r="W18" i="15"/>
  <c r="S18" i="15"/>
  <c r="Y18" i="15"/>
  <c r="AF18" i="15"/>
  <c r="T18" i="15"/>
  <c r="AE18" i="15"/>
  <c r="X18" i="15"/>
  <c r="AA18" i="15"/>
  <c r="AJ18" i="15"/>
  <c r="U18" i="15"/>
  <c r="AD18" i="15"/>
  <c r="AB18" i="15"/>
  <c r="Q18" i="15"/>
  <c r="Z18" i="15"/>
  <c r="AG18" i="15"/>
  <c r="R18" i="15"/>
  <c r="AC18" i="15"/>
  <c r="P18" i="15"/>
  <c r="AH18" i="15"/>
  <c r="V18" i="15"/>
  <c r="AI18" i="15"/>
  <c r="AG19" i="15"/>
  <c r="U19" i="15"/>
  <c r="Z19" i="15"/>
  <c r="AC19" i="15"/>
  <c r="AF19" i="15"/>
  <c r="AA19" i="15"/>
  <c r="Y19" i="15"/>
  <c r="W19" i="15"/>
  <c r="R19" i="15"/>
  <c r="V19" i="15"/>
  <c r="AE19" i="15"/>
  <c r="X19" i="15"/>
  <c r="AB19" i="15"/>
  <c r="AJ19" i="15"/>
  <c r="S19" i="15"/>
  <c r="P19" i="15"/>
  <c r="AH19" i="15"/>
  <c r="AD19" i="15"/>
  <c r="T19" i="15"/>
  <c r="Q19" i="15"/>
  <c r="AI19" i="15"/>
  <c r="R20" i="15"/>
  <c r="AJ20" i="15"/>
  <c r="X20" i="15"/>
  <c r="Z20" i="15"/>
  <c r="U20" i="15"/>
  <c r="AD20" i="15"/>
  <c r="AH20" i="15"/>
  <c r="AC20" i="15"/>
  <c r="Y20" i="15"/>
  <c r="W20" i="15"/>
  <c r="AF20" i="15"/>
  <c r="AE20" i="15"/>
  <c r="AG20" i="15"/>
  <c r="P20" i="15"/>
  <c r="T20" i="15"/>
  <c r="AB20" i="15"/>
  <c r="S20" i="15"/>
  <c r="AA20" i="15"/>
  <c r="AI20" i="15"/>
  <c r="Q20" i="15"/>
  <c r="V20" i="15"/>
  <c r="U21" i="15"/>
  <c r="AF21" i="15"/>
  <c r="AB21" i="15"/>
  <c r="R21" i="15"/>
  <c r="AI21" i="15"/>
  <c r="W21" i="15"/>
  <c r="AG21" i="15"/>
  <c r="P21" i="15"/>
  <c r="X21" i="15"/>
  <c r="AC21" i="15"/>
  <c r="AJ21" i="15"/>
  <c r="T21" i="15"/>
  <c r="V21" i="15"/>
  <c r="Z21" i="15"/>
  <c r="Y21" i="15"/>
  <c r="AD21" i="15"/>
  <c r="AH21" i="15"/>
  <c r="AA21" i="15"/>
  <c r="Q21" i="15"/>
  <c r="AE21" i="15"/>
  <c r="S21" i="15"/>
  <c r="Z22" i="15"/>
  <c r="V22" i="15"/>
  <c r="AE22" i="15"/>
  <c r="AJ22" i="15"/>
  <c r="AG22" i="15"/>
  <c r="P22" i="15"/>
  <c r="AH22" i="15"/>
  <c r="AD22" i="15"/>
  <c r="Y22" i="15"/>
  <c r="T22" i="15"/>
  <c r="X22" i="15"/>
  <c r="S22" i="15"/>
  <c r="W22" i="15"/>
  <c r="U22" i="15"/>
  <c r="R22" i="15"/>
  <c r="AF22" i="15"/>
  <c r="AA22" i="15"/>
  <c r="AB22" i="15"/>
  <c r="Q22" i="15"/>
  <c r="AC22" i="15"/>
  <c r="AI22" i="15"/>
  <c r="AC23" i="15"/>
  <c r="W23" i="15"/>
  <c r="Y23" i="15"/>
  <c r="T23" i="15"/>
  <c r="AF23" i="15"/>
  <c r="AJ23" i="15"/>
  <c r="S23" i="15"/>
  <c r="V23" i="15"/>
  <c r="AE23" i="15"/>
  <c r="AI23" i="15"/>
  <c r="X23" i="15"/>
  <c r="AB23" i="15"/>
  <c r="U23" i="15"/>
  <c r="AA23" i="15"/>
  <c r="AD23" i="15"/>
  <c r="AH23" i="15"/>
  <c r="P23" i="15"/>
  <c r="Z23" i="15"/>
  <c r="AG23" i="15"/>
  <c r="Q23" i="15"/>
  <c r="R23" i="15"/>
  <c r="Q24" i="15"/>
  <c r="U24" i="15"/>
  <c r="P24" i="15"/>
  <c r="X24" i="15"/>
  <c r="T24" i="15"/>
  <c r="V24" i="15"/>
  <c r="Y24" i="15"/>
  <c r="AC24" i="15"/>
  <c r="AG24" i="15"/>
  <c r="Z24" i="15"/>
  <c r="AE24" i="15"/>
  <c r="AA24" i="15"/>
  <c r="AJ24" i="15"/>
  <c r="R24" i="15"/>
  <c r="AD24" i="15"/>
  <c r="W24" i="15"/>
  <c r="S24" i="15"/>
  <c r="AB24" i="15"/>
  <c r="AH24" i="15"/>
  <c r="AI24" i="15"/>
  <c r="AF24" i="15"/>
  <c r="AA25" i="15"/>
  <c r="U25" i="15"/>
  <c r="AJ25" i="15"/>
  <c r="AH25" i="15"/>
  <c r="Q25" i="15"/>
  <c r="AI25" i="15"/>
  <c r="W25" i="15"/>
  <c r="T25" i="15"/>
  <c r="V25" i="15"/>
  <c r="P25" i="15"/>
  <c r="Y25" i="15"/>
  <c r="AE25" i="15"/>
  <c r="AD25" i="15"/>
  <c r="AG25" i="15"/>
  <c r="AB25" i="15"/>
  <c r="X25" i="15"/>
  <c r="R25" i="15"/>
  <c r="AC25" i="15"/>
  <c r="S25" i="15"/>
  <c r="AF25" i="15"/>
  <c r="Z25" i="15"/>
  <c r="W26" i="15"/>
  <c r="AF26" i="15"/>
  <c r="AD26" i="15"/>
  <c r="T26" i="15"/>
  <c r="AE26" i="15"/>
  <c r="P26" i="15"/>
  <c r="Z26" i="15"/>
  <c r="AJ26" i="15"/>
  <c r="AA26" i="15"/>
  <c r="AG26" i="15"/>
  <c r="AI26" i="15"/>
  <c r="S26" i="15"/>
  <c r="X26" i="15"/>
  <c r="AB26" i="15"/>
  <c r="Q26" i="15"/>
  <c r="Y26" i="15"/>
  <c r="U26" i="15"/>
  <c r="AH26" i="15"/>
  <c r="V26" i="15"/>
  <c r="R26" i="15"/>
  <c r="AC26" i="15"/>
  <c r="AG27" i="15"/>
  <c r="U27" i="15"/>
  <c r="W27" i="15"/>
  <c r="R27" i="15"/>
  <c r="V27" i="15"/>
  <c r="AJ27" i="15"/>
  <c r="S27" i="15"/>
  <c r="AE27" i="15"/>
  <c r="Z27" i="15"/>
  <c r="AD27" i="15"/>
  <c r="AI27" i="15"/>
  <c r="P27" i="15"/>
  <c r="AH27" i="15"/>
  <c r="AA27" i="15"/>
  <c r="Q27" i="15"/>
  <c r="X27" i="15"/>
  <c r="T27" i="15"/>
  <c r="AC27" i="15"/>
  <c r="Y27" i="15"/>
  <c r="AF27" i="15"/>
  <c r="AB27" i="15"/>
  <c r="AB28" i="15"/>
  <c r="X28" i="15"/>
  <c r="U28" i="15"/>
  <c r="AG28" i="15"/>
  <c r="T28" i="15"/>
  <c r="R28" i="15"/>
  <c r="AJ28" i="15"/>
  <c r="AF28" i="15"/>
  <c r="P28" i="15"/>
  <c r="AI28" i="15"/>
  <c r="Z28" i="15"/>
  <c r="AH28" i="15"/>
  <c r="AC28" i="15"/>
  <c r="Y28" i="15"/>
  <c r="AE28" i="15"/>
  <c r="Q28" i="15"/>
  <c r="S28" i="15"/>
  <c r="W28" i="15"/>
  <c r="AD28" i="15"/>
  <c r="AA28" i="15"/>
  <c r="V28" i="15"/>
  <c r="X29" i="15"/>
  <c r="AG29" i="15"/>
  <c r="U29" i="15"/>
  <c r="AF29" i="15"/>
  <c r="AJ29" i="15"/>
  <c r="AE29" i="15"/>
  <c r="AC29" i="15"/>
  <c r="R29" i="15"/>
  <c r="Q29" i="15"/>
  <c r="T29" i="15"/>
  <c r="V29" i="15"/>
  <c r="Z29" i="15"/>
  <c r="AA29" i="15"/>
  <c r="AI29" i="15"/>
  <c r="P29" i="15"/>
  <c r="AD29" i="15"/>
  <c r="AH29" i="15"/>
  <c r="AB29" i="15"/>
  <c r="S29" i="15"/>
  <c r="W29" i="15"/>
  <c r="Y29" i="15"/>
  <c r="Z30" i="15"/>
  <c r="V30" i="15"/>
  <c r="AH30" i="15"/>
  <c r="X30" i="15"/>
  <c r="AE30" i="15"/>
  <c r="P30" i="15"/>
  <c r="W30" i="15"/>
  <c r="S30" i="15"/>
  <c r="AF30" i="15"/>
  <c r="AA30" i="15"/>
  <c r="AB30" i="15"/>
  <c r="AD30" i="15"/>
  <c r="Y30" i="15"/>
  <c r="AJ30" i="15"/>
  <c r="AC30" i="15"/>
  <c r="Q30" i="15"/>
  <c r="AI30" i="15"/>
  <c r="U30" i="15"/>
  <c r="AG30" i="15"/>
  <c r="R30" i="15"/>
  <c r="T30" i="15"/>
  <c r="AC31" i="15"/>
  <c r="Y31" i="15"/>
  <c r="AH31" i="15"/>
  <c r="W31" i="15"/>
  <c r="S31" i="15"/>
  <c r="V31" i="15"/>
  <c r="AG31" i="15"/>
  <c r="AE31" i="15"/>
  <c r="U31" i="15"/>
  <c r="AA31" i="15"/>
  <c r="AD31" i="15"/>
  <c r="Q31" i="15"/>
  <c r="T31" i="15"/>
  <c r="AJ31" i="15"/>
  <c r="AI31" i="15"/>
  <c r="P31" i="15"/>
  <c r="Z31" i="15"/>
  <c r="X31" i="15"/>
  <c r="R31" i="15"/>
  <c r="AB31" i="15"/>
  <c r="AF31" i="15"/>
  <c r="Q32" i="15"/>
  <c r="Z32" i="15"/>
  <c r="R32" i="15"/>
  <c r="T32" i="15"/>
  <c r="V32" i="15"/>
  <c r="Y32" i="15"/>
  <c r="AH32" i="15"/>
  <c r="AG32" i="15"/>
  <c r="X32" i="15"/>
  <c r="AD32" i="15"/>
  <c r="W32" i="15"/>
  <c r="S32" i="15"/>
  <c r="AB32" i="15"/>
  <c r="P32" i="15"/>
  <c r="AI32" i="15"/>
  <c r="AF32" i="15"/>
  <c r="AE32" i="15"/>
  <c r="AA32" i="15"/>
  <c r="AC32" i="15"/>
  <c r="AJ32" i="15"/>
  <c r="U32" i="15"/>
  <c r="AA33" i="15"/>
  <c r="W33" i="15"/>
  <c r="Y33" i="15"/>
  <c r="AF33" i="15"/>
  <c r="Q33" i="15"/>
  <c r="AI33" i="15"/>
  <c r="X33" i="15"/>
  <c r="T33" i="15"/>
  <c r="AD33" i="15"/>
  <c r="AG33" i="15"/>
  <c r="AB33" i="15"/>
  <c r="P33" i="15"/>
  <c r="Z33" i="15"/>
  <c r="AE33" i="15"/>
  <c r="R33" i="15"/>
  <c r="AJ33" i="15"/>
  <c r="AC33" i="15"/>
  <c r="V33" i="15"/>
  <c r="AH33" i="15"/>
  <c r="S33" i="15"/>
  <c r="U33" i="15"/>
  <c r="W34" i="15"/>
  <c r="AH34" i="15"/>
  <c r="S34" i="15"/>
  <c r="T34" i="15"/>
  <c r="AE34" i="15"/>
  <c r="R34" i="15"/>
  <c r="Q34" i="15"/>
  <c r="V34" i="15"/>
  <c r="AB34" i="15"/>
  <c r="AA34" i="15"/>
  <c r="X34" i="15"/>
  <c r="AJ34" i="15"/>
  <c r="Y34" i="15"/>
  <c r="AF34" i="15"/>
  <c r="AI34" i="15"/>
  <c r="AC34" i="15"/>
  <c r="Z34" i="15"/>
  <c r="U34" i="15"/>
  <c r="AG34" i="15"/>
  <c r="P34" i="15"/>
  <c r="AD34" i="15"/>
  <c r="AG35" i="15"/>
  <c r="V35" i="15"/>
  <c r="AI35" i="15"/>
  <c r="AJ35" i="15"/>
  <c r="W35" i="15"/>
  <c r="R35" i="15"/>
  <c r="AA35" i="15"/>
  <c r="AE35" i="15"/>
  <c r="Z35" i="15"/>
  <c r="Q35" i="15"/>
  <c r="P35" i="15"/>
  <c r="AH35" i="15"/>
  <c r="S35" i="15"/>
  <c r="T35" i="15"/>
  <c r="AF35" i="15"/>
  <c r="AB35" i="15"/>
  <c r="X35" i="15"/>
  <c r="AC35" i="15"/>
  <c r="AD35" i="15"/>
  <c r="Y35" i="15"/>
  <c r="U35" i="15"/>
  <c r="AB36" i="15"/>
  <c r="Y36" i="15"/>
  <c r="U36" i="15"/>
  <c r="R36" i="15"/>
  <c r="AJ36" i="15"/>
  <c r="AG36" i="15"/>
  <c r="Z36" i="15"/>
  <c r="AC36" i="15"/>
  <c r="AD36" i="15"/>
  <c r="W36" i="15"/>
  <c r="AE36" i="15"/>
  <c r="AI36" i="15"/>
  <c r="Q36" i="15"/>
  <c r="AH36" i="15"/>
  <c r="V36" i="15"/>
  <c r="S36" i="15"/>
  <c r="AF36" i="15"/>
  <c r="AA36" i="15"/>
  <c r="P36" i="15"/>
  <c r="T36" i="15"/>
  <c r="X36" i="15"/>
  <c r="R37" i="15"/>
  <c r="AI37" i="15"/>
  <c r="AJ37" i="15"/>
  <c r="V37" i="15"/>
  <c r="Z37" i="15"/>
  <c r="Q37" i="15"/>
  <c r="AE37" i="15"/>
  <c r="AC37" i="15"/>
  <c r="AD37" i="15"/>
  <c r="AH37" i="15"/>
  <c r="S37" i="15"/>
  <c r="AA37" i="15"/>
  <c r="AB37" i="15"/>
  <c r="W37" i="15"/>
  <c r="T37" i="15"/>
  <c r="AF37" i="15"/>
  <c r="P37" i="15"/>
  <c r="U37" i="15"/>
  <c r="AG37" i="15"/>
  <c r="X37" i="15"/>
  <c r="Y37" i="15"/>
  <c r="AB38" i="15"/>
  <c r="W38" i="15"/>
  <c r="AG38" i="15"/>
  <c r="Q38" i="15"/>
  <c r="AJ38" i="15"/>
  <c r="Y38" i="15"/>
  <c r="X38" i="15"/>
  <c r="R38" i="15"/>
  <c r="T38" i="15"/>
  <c r="AD38" i="15"/>
  <c r="AE38" i="15"/>
  <c r="AH38" i="15"/>
  <c r="S38" i="15"/>
  <c r="AC38" i="15"/>
  <c r="Z38" i="15"/>
  <c r="U38" i="15"/>
  <c r="AI38" i="15"/>
  <c r="AA38" i="15"/>
  <c r="AF38" i="15"/>
  <c r="V38" i="15"/>
  <c r="P38" i="15"/>
  <c r="S39" i="15"/>
  <c r="T39" i="15"/>
  <c r="AI39" i="15"/>
  <c r="U39" i="15"/>
  <c r="Z39" i="15"/>
  <c r="V39" i="15"/>
  <c r="AA39" i="15"/>
  <c r="AJ39" i="15"/>
  <c r="Y39" i="15"/>
  <c r="AC39" i="15"/>
  <c r="AE39" i="15"/>
  <c r="AD39" i="15"/>
  <c r="W39" i="15"/>
  <c r="Q39" i="15"/>
  <c r="P39" i="15"/>
  <c r="AG39" i="15"/>
  <c r="AB39" i="15"/>
  <c r="X39" i="15"/>
  <c r="R39" i="15"/>
  <c r="AF39" i="15"/>
  <c r="AH39" i="15"/>
  <c r="AA40" i="15"/>
  <c r="T40" i="15"/>
  <c r="X40" i="15"/>
  <c r="AC40" i="15"/>
  <c r="Q40" i="15"/>
  <c r="AI40" i="15"/>
  <c r="AJ40" i="15"/>
  <c r="AB40" i="15"/>
  <c r="Y40" i="15"/>
  <c r="V40" i="15"/>
  <c r="P40" i="15"/>
  <c r="R40" i="15"/>
  <c r="AF40" i="15"/>
  <c r="AG40" i="15"/>
  <c r="AD40" i="15"/>
  <c r="U40" i="15"/>
  <c r="W40" i="15"/>
  <c r="AH40" i="15"/>
  <c r="Z40" i="15"/>
  <c r="S40" i="15"/>
  <c r="AE40" i="15"/>
  <c r="Q41" i="15"/>
  <c r="AE41" i="15"/>
  <c r="Y41" i="15"/>
  <c r="AH41" i="15"/>
  <c r="T41" i="15"/>
  <c r="AB41" i="15"/>
  <c r="AG41" i="15"/>
  <c r="R41" i="15"/>
  <c r="AJ41" i="15"/>
  <c r="S41" i="15"/>
  <c r="P41" i="15"/>
  <c r="W41" i="15"/>
  <c r="V41" i="15"/>
  <c r="U41" i="15"/>
  <c r="AI41" i="15"/>
  <c r="AA41" i="15"/>
  <c r="AC41" i="15"/>
  <c r="AF41" i="15"/>
  <c r="X41" i="15"/>
  <c r="AD41" i="15"/>
  <c r="Z41" i="15"/>
  <c r="AG42" i="15"/>
  <c r="AI42" i="15"/>
  <c r="AB42" i="15"/>
  <c r="AA42" i="15"/>
  <c r="Q42" i="15"/>
  <c r="W42" i="15"/>
  <c r="T42" i="15"/>
  <c r="U42" i="15"/>
  <c r="Z42" i="15"/>
  <c r="R42" i="15"/>
  <c r="S42" i="15"/>
  <c r="AE42" i="15"/>
  <c r="AH42" i="15"/>
  <c r="P42" i="15"/>
  <c r="AJ42" i="15"/>
  <c r="V42" i="15"/>
  <c r="X42" i="15"/>
  <c r="AD42" i="15"/>
  <c r="AC42" i="15"/>
  <c r="Y42" i="15"/>
  <c r="AF42" i="15"/>
  <c r="R43" i="15"/>
  <c r="AJ43" i="15"/>
  <c r="U43" i="15"/>
  <c r="W43" i="15"/>
  <c r="AA43" i="15"/>
  <c r="AD43" i="15"/>
  <c r="Z43" i="15"/>
  <c r="V43" i="15"/>
  <c r="AI43" i="15"/>
  <c r="AH43" i="15"/>
  <c r="AE43" i="15"/>
  <c r="X43" i="15"/>
  <c r="Q43" i="15"/>
  <c r="AF43" i="15"/>
  <c r="S43" i="15"/>
  <c r="Y43" i="15"/>
  <c r="AG43" i="15"/>
  <c r="AC43" i="15"/>
  <c r="AB43" i="15"/>
  <c r="T43" i="15"/>
  <c r="P43" i="15"/>
  <c r="Z44" i="15"/>
  <c r="AF44" i="15"/>
  <c r="AA44" i="15"/>
  <c r="U44" i="15"/>
  <c r="AH44" i="15"/>
  <c r="Q44" i="15"/>
  <c r="S44" i="15"/>
  <c r="AJ44" i="15"/>
  <c r="AB44" i="15"/>
  <c r="AG44" i="15"/>
  <c r="AE44" i="15"/>
  <c r="AC44" i="15"/>
  <c r="T44" i="15"/>
  <c r="X44" i="15"/>
  <c r="Y44" i="15"/>
  <c r="V44" i="15"/>
  <c r="AI44" i="15"/>
  <c r="P44" i="15"/>
  <c r="AD44" i="15"/>
  <c r="R44" i="15"/>
  <c r="W44" i="15"/>
  <c r="Z45" i="15"/>
  <c r="AJ45" i="15"/>
  <c r="AC45" i="15"/>
  <c r="AG45" i="15"/>
  <c r="P45" i="15"/>
  <c r="AH45" i="15"/>
  <c r="V45" i="15"/>
  <c r="AA45" i="15"/>
  <c r="AF45" i="15"/>
  <c r="AE45" i="15"/>
  <c r="X45" i="15"/>
  <c r="U45" i="15"/>
  <c r="W45" i="15"/>
  <c r="AB45" i="15"/>
  <c r="AI45" i="15"/>
  <c r="AD45" i="15"/>
  <c r="Q45" i="15"/>
  <c r="Y45" i="15"/>
  <c r="S45" i="15"/>
  <c r="T45" i="15"/>
  <c r="R45" i="15"/>
  <c r="AC46" i="15"/>
  <c r="AG46" i="15"/>
  <c r="AB46" i="15"/>
  <c r="Q46" i="15"/>
  <c r="S46" i="15"/>
  <c r="P46" i="15"/>
  <c r="V46" i="15"/>
  <c r="AH46" i="15"/>
  <c r="AE46" i="15"/>
  <c r="AA46" i="15"/>
  <c r="X46" i="15"/>
  <c r="R46" i="15"/>
  <c r="AD46" i="15"/>
  <c r="U46" i="15"/>
  <c r="AI46" i="15"/>
  <c r="AF46" i="15"/>
  <c r="W46" i="15"/>
  <c r="T46" i="15"/>
  <c r="Z46" i="15"/>
  <c r="Y46" i="15"/>
  <c r="AJ46" i="15"/>
  <c r="S47" i="15"/>
  <c r="AG47" i="15"/>
  <c r="AI47" i="15"/>
  <c r="U47" i="15"/>
  <c r="Y47" i="15"/>
  <c r="Z47" i="15"/>
  <c r="X47" i="15"/>
  <c r="AF47" i="15"/>
  <c r="V47" i="15"/>
  <c r="AA47" i="15"/>
  <c r="AJ47" i="15"/>
  <c r="AD47" i="15"/>
  <c r="R47" i="15"/>
  <c r="AE47" i="15"/>
  <c r="AC47" i="15"/>
  <c r="AH47" i="15"/>
  <c r="AB47" i="15"/>
  <c r="T47" i="15"/>
  <c r="W47" i="15"/>
  <c r="Q47" i="15"/>
  <c r="P47" i="15"/>
  <c r="AA48" i="15"/>
  <c r="U48" i="15"/>
  <c r="AG48" i="15"/>
  <c r="Q48" i="15"/>
  <c r="AI48" i="15"/>
  <c r="W48" i="15"/>
  <c r="AB48" i="15"/>
  <c r="AD48" i="15"/>
  <c r="X48" i="15"/>
  <c r="Y48" i="15"/>
  <c r="V48" i="15"/>
  <c r="R48" i="15"/>
  <c r="Z48" i="15"/>
  <c r="AF48" i="15"/>
  <c r="AE48" i="15"/>
  <c r="P48" i="15"/>
  <c r="AH48" i="15"/>
  <c r="T48" i="15"/>
  <c r="S48" i="15"/>
  <c r="AJ48" i="15"/>
  <c r="AC48" i="15"/>
  <c r="Q49" i="15"/>
  <c r="AH49" i="15"/>
  <c r="P49" i="15"/>
  <c r="R49" i="15"/>
  <c r="T49" i="15"/>
  <c r="Y49" i="15"/>
  <c r="W49" i="15"/>
  <c r="Z49" i="15"/>
  <c r="V49" i="15"/>
  <c r="AB49" i="15"/>
  <c r="AG49" i="15"/>
  <c r="X49" i="15"/>
  <c r="AE49" i="15"/>
  <c r="AJ49" i="15"/>
  <c r="AA49" i="15"/>
  <c r="S49" i="15"/>
  <c r="AI49" i="15"/>
  <c r="AD49" i="15"/>
  <c r="U49" i="15"/>
  <c r="AF49" i="15"/>
  <c r="AC49" i="15"/>
  <c r="AG50" i="15"/>
  <c r="R50" i="15"/>
  <c r="S50" i="15"/>
  <c r="U50" i="15"/>
  <c r="V50" i="15"/>
  <c r="Y50" i="15"/>
  <c r="W50" i="15"/>
  <c r="T50" i="15"/>
  <c r="AH50" i="15"/>
  <c r="AB50" i="15"/>
  <c r="P50" i="15"/>
  <c r="X50" i="15"/>
  <c r="AD50" i="15"/>
  <c r="AC50" i="15"/>
  <c r="AE50" i="15"/>
  <c r="AA50" i="15"/>
  <c r="AJ50" i="15"/>
  <c r="AF50" i="15"/>
  <c r="Z50" i="15"/>
  <c r="AI50" i="15"/>
  <c r="Q50" i="15"/>
  <c r="AJ51" i="15"/>
  <c r="X51" i="15"/>
  <c r="AD51" i="15"/>
  <c r="R51" i="15"/>
  <c r="W51" i="15"/>
  <c r="AC51" i="15"/>
  <c r="AF51" i="15"/>
  <c r="AI51" i="15"/>
  <c r="Z51" i="15"/>
  <c r="AE51" i="15"/>
  <c r="Y51" i="15"/>
  <c r="AG51" i="15"/>
  <c r="AB51" i="15"/>
  <c r="AH51" i="15"/>
  <c r="Q51" i="15"/>
  <c r="P51" i="15"/>
  <c r="S51" i="15"/>
  <c r="V51" i="15"/>
  <c r="AA51" i="15"/>
  <c r="U51" i="15"/>
  <c r="T51" i="15"/>
  <c r="Y52" i="15"/>
  <c r="S52" i="15"/>
  <c r="W52" i="15"/>
  <c r="AF52" i="15"/>
  <c r="AJ52" i="15"/>
  <c r="U52" i="15"/>
  <c r="AA52" i="15"/>
  <c r="V52" i="15"/>
  <c r="X52" i="15"/>
  <c r="AB52" i="15"/>
  <c r="Q52" i="15"/>
  <c r="AC52" i="15"/>
  <c r="P52" i="15"/>
  <c r="AE52" i="15"/>
  <c r="R52" i="15"/>
  <c r="AD52" i="15"/>
  <c r="AI52" i="15"/>
  <c r="T52" i="15"/>
  <c r="AH52" i="15"/>
  <c r="AG52" i="15"/>
  <c r="Z52" i="15"/>
  <c r="P53" i="15"/>
  <c r="Q53" i="15"/>
  <c r="Y53" i="15"/>
  <c r="AJ53" i="15"/>
  <c r="R53" i="15"/>
  <c r="AI53" i="15"/>
  <c r="X53" i="15"/>
  <c r="AD53" i="15"/>
  <c r="AB53" i="15"/>
  <c r="S53" i="15"/>
  <c r="AE53" i="15"/>
  <c r="AF53" i="15"/>
  <c r="AA53" i="15"/>
  <c r="Z53" i="15"/>
  <c r="T53" i="15"/>
  <c r="W53" i="15"/>
  <c r="AH53" i="15"/>
  <c r="U53" i="15"/>
  <c r="V53" i="15"/>
  <c r="AC53" i="15"/>
  <c r="AG53" i="15"/>
  <c r="AF54" i="15"/>
  <c r="AD54" i="15"/>
  <c r="R54" i="15"/>
  <c r="AE54" i="15"/>
  <c r="AJ54" i="15"/>
  <c r="Q54" i="15"/>
  <c r="S54" i="15"/>
  <c r="V54" i="15"/>
  <c r="AB54" i="15"/>
  <c r="Z54" i="15"/>
  <c r="AA54" i="15"/>
  <c r="AH54" i="15"/>
  <c r="T54" i="15"/>
  <c r="AI54" i="15"/>
  <c r="W54" i="15"/>
  <c r="U54" i="15"/>
  <c r="X54" i="15"/>
  <c r="AC54" i="15"/>
  <c r="Y54" i="15"/>
  <c r="AG54" i="15"/>
  <c r="P54" i="15"/>
  <c r="AI55" i="15"/>
  <c r="W55" i="15"/>
  <c r="V55" i="15"/>
  <c r="Q55" i="15"/>
  <c r="X55" i="15"/>
  <c r="AF55" i="15"/>
  <c r="R55" i="15"/>
  <c r="T55" i="15"/>
  <c r="AD55" i="15"/>
  <c r="AA55" i="15"/>
  <c r="AC55" i="15"/>
  <c r="AJ55" i="15"/>
  <c r="S55" i="15"/>
  <c r="AE55" i="15"/>
  <c r="P55" i="15"/>
  <c r="Y55" i="15"/>
  <c r="AB55" i="15"/>
  <c r="AG55" i="15"/>
  <c r="AH55" i="15"/>
  <c r="U55" i="15"/>
  <c r="Z55" i="15"/>
  <c r="X56" i="15"/>
  <c r="AC56" i="15"/>
  <c r="U56" i="15"/>
  <c r="AF56" i="15"/>
  <c r="Q56" i="15"/>
  <c r="AH56" i="15"/>
  <c r="AD56" i="15"/>
  <c r="W56" i="15"/>
  <c r="Y56" i="15"/>
  <c r="P56" i="15"/>
  <c r="AJ56" i="15"/>
  <c r="R56" i="15"/>
  <c r="AI56" i="15"/>
  <c r="T56" i="15"/>
  <c r="AB56" i="15"/>
  <c r="AG56" i="15"/>
  <c r="Z56" i="15"/>
  <c r="S56" i="15"/>
  <c r="AA56" i="15"/>
  <c r="V56" i="15"/>
  <c r="AE56" i="15"/>
  <c r="V57" i="15"/>
  <c r="AG57" i="15"/>
  <c r="X57" i="15"/>
  <c r="P57" i="15"/>
  <c r="T57" i="15"/>
  <c r="AE57" i="15"/>
  <c r="AI57" i="15"/>
  <c r="AB57" i="15"/>
  <c r="W57" i="15"/>
  <c r="R57" i="15"/>
  <c r="AJ57" i="15"/>
  <c r="AF57" i="15"/>
  <c r="S57" i="15"/>
  <c r="Z57" i="15"/>
  <c r="AD57" i="15"/>
  <c r="AC57" i="15"/>
  <c r="Y57" i="15"/>
  <c r="Q57" i="15"/>
  <c r="U57" i="15"/>
  <c r="AH57" i="15"/>
  <c r="AA57" i="15"/>
  <c r="S58" i="15"/>
  <c r="AG58" i="15"/>
  <c r="AE58" i="15"/>
  <c r="W58" i="15"/>
  <c r="AB58" i="15"/>
  <c r="P58" i="15"/>
  <c r="Y58" i="15"/>
  <c r="AA58" i="15"/>
  <c r="Q58" i="15"/>
  <c r="AJ58" i="15"/>
  <c r="X58" i="15"/>
  <c r="AH58" i="15"/>
  <c r="AD58" i="15"/>
  <c r="AF58" i="15"/>
  <c r="Z58" i="15"/>
  <c r="T58" i="15"/>
  <c r="U58" i="15"/>
  <c r="AC58" i="15"/>
  <c r="V58" i="15"/>
  <c r="AI58" i="15"/>
  <c r="R58" i="15"/>
  <c r="X59" i="15"/>
  <c r="AJ59" i="15"/>
  <c r="U59" i="15"/>
  <c r="AC59" i="15"/>
  <c r="R59" i="15"/>
  <c r="Y59" i="15"/>
  <c r="AI59" i="15"/>
  <c r="AF59" i="15"/>
  <c r="V59" i="15"/>
  <c r="Z59" i="15"/>
  <c r="T59" i="15"/>
  <c r="AA59" i="15"/>
  <c r="Q59" i="15"/>
  <c r="AD59" i="15"/>
  <c r="AH59" i="15"/>
  <c r="W59" i="15"/>
  <c r="AG59" i="15"/>
  <c r="AB59" i="15"/>
  <c r="AE59" i="15"/>
  <c r="S59" i="15"/>
  <c r="P59" i="15"/>
  <c r="Z60" i="15"/>
  <c r="AJ60" i="15"/>
  <c r="AF60" i="15"/>
  <c r="V60" i="15"/>
  <c r="AI60" i="15"/>
  <c r="AC60" i="15"/>
  <c r="P60" i="15"/>
  <c r="AH60" i="15"/>
  <c r="T60" i="15"/>
  <c r="S60" i="15"/>
  <c r="AA60" i="15"/>
  <c r="Q60" i="15"/>
  <c r="R60" i="15"/>
  <c r="X60" i="15"/>
  <c r="W60" i="15"/>
  <c r="AB60" i="15"/>
  <c r="AE60" i="15"/>
  <c r="Y60" i="15"/>
  <c r="U60" i="15"/>
  <c r="AD60" i="15"/>
  <c r="AG60" i="15"/>
  <c r="AC61" i="15"/>
  <c r="Q61" i="15"/>
  <c r="P61" i="15"/>
  <c r="X61" i="15"/>
  <c r="S61" i="15"/>
  <c r="V61" i="15"/>
  <c r="R61" i="15"/>
  <c r="W61" i="15"/>
  <c r="T61" i="15"/>
  <c r="U61" i="15"/>
  <c r="AA61" i="15"/>
  <c r="AD61" i="15"/>
  <c r="Y61" i="15"/>
  <c r="AI61" i="15"/>
  <c r="Z61" i="15"/>
  <c r="AH61" i="15"/>
  <c r="AB61" i="15"/>
  <c r="AF61" i="15"/>
  <c r="AE61" i="15"/>
  <c r="AJ61" i="15"/>
  <c r="AG61" i="15"/>
  <c r="Q62" i="15"/>
  <c r="R62" i="15"/>
  <c r="T62" i="15"/>
  <c r="AG62" i="15"/>
  <c r="S62" i="15"/>
  <c r="AC62" i="15"/>
  <c r="AJ62" i="15"/>
  <c r="V62" i="15"/>
  <c r="Y62" i="15"/>
  <c r="W62" i="15"/>
  <c r="AH62" i="15"/>
  <c r="AD62" i="15"/>
  <c r="Z62" i="15"/>
  <c r="U62" i="15"/>
  <c r="AE62" i="15"/>
  <c r="AA62" i="15"/>
  <c r="AF62" i="15"/>
  <c r="P62" i="15"/>
  <c r="AI62" i="15"/>
  <c r="AB62" i="15"/>
  <c r="X62" i="15"/>
  <c r="AA63" i="15"/>
  <c r="P63" i="15"/>
  <c r="R63" i="15"/>
  <c r="AD63" i="15"/>
  <c r="AF63" i="15"/>
  <c r="Q63" i="15"/>
  <c r="AI63" i="15"/>
  <c r="U63" i="15"/>
  <c r="W63" i="15"/>
  <c r="AC63" i="15"/>
  <c r="AH63" i="15"/>
  <c r="Y63" i="15"/>
  <c r="T63" i="15"/>
  <c r="X63" i="15"/>
  <c r="AB63" i="15"/>
  <c r="AJ63" i="15"/>
  <c r="AE63" i="15"/>
  <c r="S63" i="15"/>
  <c r="AG63" i="15"/>
  <c r="V63" i="15"/>
  <c r="Z63" i="15"/>
  <c r="W64" i="15"/>
  <c r="R64" i="15"/>
  <c r="T64" i="15"/>
  <c r="AE64" i="15"/>
  <c r="S64" i="15"/>
  <c r="AB64" i="15"/>
  <c r="Q64" i="15"/>
  <c r="Z64" i="15"/>
  <c r="Y64" i="15"/>
  <c r="X64" i="15"/>
  <c r="U64" i="15"/>
  <c r="AA64" i="15"/>
  <c r="AF64" i="15"/>
  <c r="P64" i="15"/>
  <c r="AJ64" i="15"/>
  <c r="AG64" i="15"/>
  <c r="AH64" i="15"/>
  <c r="AD64" i="15"/>
  <c r="AC64" i="15"/>
  <c r="AI64" i="15"/>
  <c r="V64" i="15"/>
  <c r="AG65" i="15"/>
  <c r="S65" i="15"/>
  <c r="Z65" i="15"/>
  <c r="X65" i="15"/>
  <c r="AD65" i="15"/>
  <c r="Q65" i="15"/>
  <c r="W65" i="15"/>
  <c r="R65" i="15"/>
  <c r="U65" i="15"/>
  <c r="AA65" i="15"/>
  <c r="AC65" i="15"/>
  <c r="T65" i="15"/>
  <c r="V65" i="15"/>
  <c r="AJ65" i="15"/>
  <c r="AE65" i="15"/>
  <c r="AF65" i="15"/>
  <c r="AI65" i="15"/>
  <c r="P65" i="15"/>
  <c r="AH65" i="15"/>
  <c r="AB65" i="15"/>
  <c r="Y65" i="15"/>
  <c r="AB66" i="15"/>
  <c r="Q66" i="15"/>
  <c r="Y66" i="15"/>
  <c r="X66" i="15"/>
  <c r="AF66" i="15"/>
  <c r="R66" i="15"/>
  <c r="AJ66" i="15"/>
  <c r="V66" i="15"/>
  <c r="U66" i="15"/>
  <c r="AC66" i="15"/>
  <c r="AI66" i="15"/>
  <c r="Z66" i="15"/>
  <c r="AE66" i="15"/>
  <c r="AH66" i="15"/>
  <c r="AG66" i="15"/>
  <c r="S66" i="15"/>
  <c r="W66" i="15"/>
  <c r="AD66" i="15"/>
  <c r="AA66" i="15"/>
  <c r="T66" i="15"/>
  <c r="P66" i="15"/>
  <c r="Z67" i="15"/>
  <c r="AI67" i="15"/>
  <c r="AA67" i="15"/>
  <c r="S67" i="15"/>
  <c r="U67" i="15"/>
  <c r="AH67" i="15"/>
  <c r="X67" i="15"/>
  <c r="AE67" i="15"/>
  <c r="AC67" i="15"/>
  <c r="AB67" i="15"/>
  <c r="AJ67" i="15"/>
  <c r="AF67" i="15"/>
  <c r="AG67" i="15"/>
  <c r="V67" i="15"/>
  <c r="P67" i="15"/>
  <c r="T67" i="15"/>
  <c r="AD67" i="15"/>
  <c r="Y67" i="15"/>
  <c r="W67" i="15"/>
  <c r="Q67" i="15"/>
  <c r="R67" i="15"/>
  <c r="Z68" i="15"/>
  <c r="S68" i="15"/>
  <c r="AI68" i="15"/>
  <c r="U68" i="15"/>
  <c r="P68" i="15"/>
  <c r="AH68" i="15"/>
  <c r="T68" i="15"/>
  <c r="AF68" i="15"/>
  <c r="AC68" i="15"/>
  <c r="V68" i="15"/>
  <c r="Y68" i="15"/>
  <c r="AJ68" i="15"/>
  <c r="AB68" i="15"/>
  <c r="Q68" i="15"/>
  <c r="W68" i="15"/>
  <c r="AE68" i="15"/>
  <c r="AA68" i="15"/>
  <c r="AG68" i="15"/>
  <c r="R68" i="15"/>
  <c r="AD68" i="15"/>
  <c r="X68" i="15"/>
  <c r="AC69" i="15"/>
  <c r="Y69" i="15"/>
  <c r="AH69" i="15"/>
  <c r="S69" i="15"/>
  <c r="P69" i="15"/>
  <c r="AD69" i="15"/>
  <c r="R69" i="15"/>
  <c r="W69" i="15"/>
  <c r="AA69" i="15"/>
  <c r="X69" i="15"/>
  <c r="AG69" i="15"/>
  <c r="Z69" i="15"/>
  <c r="AE69" i="15"/>
  <c r="AI69" i="15"/>
  <c r="AF69" i="15"/>
  <c r="Q69" i="15"/>
  <c r="T69" i="15"/>
  <c r="U69" i="15"/>
  <c r="AB69" i="15"/>
  <c r="AJ69" i="15"/>
  <c r="V69" i="15"/>
  <c r="S70" i="15"/>
  <c r="T70" i="15"/>
  <c r="AI70" i="15"/>
  <c r="Y70" i="15"/>
  <c r="V70" i="15"/>
  <c r="AA70" i="15"/>
  <c r="AJ70" i="15"/>
  <c r="AD70" i="15"/>
  <c r="W70" i="15"/>
  <c r="AC70" i="15"/>
  <c r="U70" i="15"/>
  <c r="Z70" i="15"/>
  <c r="AF70" i="15"/>
  <c r="AE70" i="15"/>
  <c r="Q70" i="15"/>
  <c r="P70" i="15"/>
  <c r="AG70" i="15"/>
  <c r="AB70" i="15"/>
  <c r="X70" i="15"/>
  <c r="R70" i="15"/>
  <c r="AH70" i="15"/>
  <c r="AA71" i="15"/>
  <c r="Q71" i="15"/>
  <c r="AI71" i="15"/>
  <c r="AJ71" i="15"/>
  <c r="R71" i="15"/>
  <c r="AH71" i="15"/>
  <c r="Y71" i="15"/>
  <c r="V71" i="15"/>
  <c r="P71" i="15"/>
  <c r="W71" i="15"/>
  <c r="AC71" i="15"/>
  <c r="AG71" i="15"/>
  <c r="AD71" i="15"/>
  <c r="U71" i="15"/>
  <c r="X71" i="15"/>
  <c r="S71" i="15"/>
  <c r="T71" i="15"/>
  <c r="Z71" i="15"/>
  <c r="AB71" i="15"/>
  <c r="AF71" i="15"/>
  <c r="AE71" i="15"/>
  <c r="Q72" i="15"/>
  <c r="AE72" i="15"/>
  <c r="U72" i="15"/>
  <c r="T72" i="15"/>
  <c r="Y72" i="15"/>
  <c r="P72" i="15"/>
  <c r="S72" i="15"/>
  <c r="AA72" i="15"/>
  <c r="AF72" i="15"/>
  <c r="AB72" i="15"/>
  <c r="AG72" i="15"/>
  <c r="R72" i="15"/>
  <c r="AJ72" i="15"/>
  <c r="AI72" i="15"/>
  <c r="AC72" i="15"/>
  <c r="W72" i="15"/>
  <c r="AH72" i="15"/>
  <c r="X72" i="15"/>
  <c r="AD72" i="15"/>
  <c r="Z72" i="15"/>
  <c r="V72" i="15"/>
  <c r="W73" i="15"/>
  <c r="T73" i="15"/>
  <c r="U73" i="15"/>
  <c r="AF73" i="15"/>
  <c r="AE73" i="15"/>
  <c r="AB73" i="15"/>
  <c r="Z73" i="15"/>
  <c r="AA73" i="15"/>
  <c r="P73" i="15"/>
  <c r="AJ73" i="15"/>
  <c r="V73" i="15"/>
  <c r="Q73" i="15"/>
  <c r="X73" i="15"/>
  <c r="AD73" i="15"/>
  <c r="AC73" i="15"/>
  <c r="R73" i="15"/>
  <c r="AH73" i="15"/>
  <c r="Y73" i="15"/>
  <c r="S73" i="15"/>
  <c r="AG73" i="15"/>
  <c r="AI73" i="15"/>
  <c r="AB74" i="15"/>
  <c r="AF74" i="15"/>
  <c r="Y74" i="15"/>
  <c r="AD74" i="15"/>
  <c r="R74" i="15"/>
  <c r="AJ74" i="15"/>
  <c r="U74" i="15"/>
  <c r="W74" i="15"/>
  <c r="AI74" i="15"/>
  <c r="Z74" i="15"/>
  <c r="Q74" i="15"/>
  <c r="T74" i="15"/>
  <c r="AH74" i="15"/>
  <c r="AE74" i="15"/>
  <c r="V74" i="15"/>
  <c r="S74" i="15"/>
  <c r="X74" i="15"/>
  <c r="AG74" i="15"/>
  <c r="P74" i="15"/>
  <c r="AA74" i="15"/>
  <c r="AC74" i="15"/>
  <c r="Z75" i="15"/>
  <c r="AF75" i="15"/>
  <c r="AB75" i="15"/>
  <c r="AE75" i="15"/>
  <c r="U75" i="15"/>
  <c r="AH75" i="15"/>
  <c r="AI75" i="15"/>
  <c r="T75" i="15"/>
  <c r="Q75" i="15"/>
  <c r="X75" i="15"/>
  <c r="AA75" i="15"/>
  <c r="P75" i="15"/>
  <c r="AC75" i="15"/>
  <c r="Y75" i="15"/>
  <c r="V75" i="15"/>
  <c r="AJ75" i="15"/>
  <c r="S75" i="15"/>
  <c r="AG75" i="15"/>
  <c r="AD75" i="15"/>
  <c r="R75" i="15"/>
  <c r="W75" i="15"/>
  <c r="Z76" i="15"/>
  <c r="AJ76" i="15"/>
  <c r="W76" i="15"/>
  <c r="AD76" i="15"/>
  <c r="R76" i="15"/>
  <c r="P76" i="15"/>
  <c r="AH76" i="15"/>
  <c r="V76" i="15"/>
  <c r="AG76" i="15"/>
  <c r="X76" i="15"/>
  <c r="U76" i="15"/>
  <c r="AA76" i="15"/>
  <c r="AI76" i="15"/>
  <c r="AF76" i="15"/>
  <c r="AC76" i="15"/>
  <c r="Q76" i="15"/>
  <c r="AE76" i="15"/>
  <c r="AB76" i="15"/>
  <c r="Y76" i="15"/>
  <c r="S76" i="15"/>
  <c r="T76" i="15"/>
  <c r="AC77" i="15"/>
  <c r="AG77" i="15"/>
  <c r="AF77" i="15"/>
  <c r="Z77" i="15"/>
  <c r="S77" i="15"/>
  <c r="P77" i="15"/>
  <c r="V77" i="15"/>
  <c r="AI77" i="15"/>
  <c r="W77" i="15"/>
  <c r="Y77" i="15"/>
  <c r="AA77" i="15"/>
  <c r="X77" i="15"/>
  <c r="R77" i="15"/>
  <c r="T77" i="15"/>
  <c r="AB77" i="15"/>
  <c r="AD77" i="15"/>
  <c r="AH77" i="15"/>
  <c r="AJ77" i="15"/>
  <c r="AE77" i="15"/>
  <c r="U77" i="15"/>
  <c r="Q77" i="15"/>
  <c r="S78" i="15"/>
  <c r="AG78" i="15"/>
  <c r="Y78" i="15"/>
  <c r="Q78" i="15"/>
  <c r="V78" i="15"/>
  <c r="AA78" i="15"/>
  <c r="R78" i="15"/>
  <c r="AC78" i="15"/>
  <c r="AH78" i="15"/>
  <c r="Z78" i="15"/>
  <c r="AD78" i="15"/>
  <c r="AI78" i="15"/>
  <c r="T78" i="15"/>
  <c r="AE78" i="15"/>
  <c r="W78" i="15"/>
  <c r="U78" i="15"/>
  <c r="AJ78" i="15"/>
  <c r="P78" i="15"/>
  <c r="X78" i="15"/>
  <c r="AB78" i="15"/>
  <c r="AF78" i="15"/>
  <c r="AA79" i="15"/>
  <c r="U79" i="15"/>
  <c r="Z79" i="15"/>
  <c r="AJ79" i="15"/>
  <c r="Q79" i="15"/>
  <c r="AI79" i="15"/>
  <c r="W79" i="15"/>
  <c r="R79" i="15"/>
  <c r="AF79" i="15"/>
  <c r="Y79" i="15"/>
  <c r="V79" i="15"/>
  <c r="AB79" i="15"/>
  <c r="P79" i="15"/>
  <c r="AE79" i="15"/>
  <c r="AG79" i="15"/>
  <c r="AD79" i="15"/>
  <c r="X79" i="15"/>
  <c r="AC79" i="15"/>
  <c r="S79" i="15"/>
  <c r="AH79" i="15"/>
  <c r="T79" i="15"/>
  <c r="Q80" i="15"/>
  <c r="AH80" i="15"/>
  <c r="Z80" i="15"/>
  <c r="T80" i="15"/>
  <c r="Y80" i="15"/>
  <c r="W80" i="15"/>
  <c r="AB80" i="15"/>
  <c r="AG80" i="15"/>
  <c r="S80" i="15"/>
  <c r="AE80" i="15"/>
  <c r="R80" i="15"/>
  <c r="AJ80" i="15"/>
  <c r="AA80" i="15"/>
  <c r="X80" i="15"/>
  <c r="U80" i="15"/>
  <c r="AD80" i="15"/>
  <c r="AC80" i="15"/>
  <c r="P80" i="15"/>
  <c r="AI80" i="15"/>
  <c r="V80" i="15"/>
  <c r="AF80" i="15"/>
  <c r="AG81" i="15"/>
  <c r="R81" i="15"/>
  <c r="S81" i="15"/>
  <c r="AD81" i="15"/>
  <c r="AA81" i="15"/>
  <c r="W81" i="15"/>
  <c r="T81" i="15"/>
  <c r="AH81" i="15"/>
  <c r="AB81" i="15"/>
  <c r="Z81" i="15"/>
  <c r="AC81" i="15"/>
  <c r="AE81" i="15"/>
  <c r="P81" i="15"/>
  <c r="AJ81" i="15"/>
  <c r="U81" i="15"/>
  <c r="X81" i="15"/>
  <c r="V81" i="15"/>
  <c r="AI81" i="15"/>
  <c r="Q81" i="15"/>
  <c r="AF81" i="15"/>
  <c r="Y81" i="15"/>
  <c r="R82" i="15"/>
  <c r="AJ82" i="15"/>
  <c r="AC82" i="15"/>
  <c r="Z82" i="15"/>
  <c r="W82" i="15"/>
  <c r="P82" i="15"/>
  <c r="S82" i="15"/>
  <c r="Q82" i="15"/>
  <c r="AA82" i="15"/>
  <c r="AF82" i="15"/>
  <c r="U82" i="15"/>
  <c r="V82" i="15"/>
  <c r="AB82" i="15"/>
  <c r="X82" i="15"/>
  <c r="AH82" i="15"/>
  <c r="AE82" i="15"/>
  <c r="Y82" i="15"/>
  <c r="AD82" i="15"/>
  <c r="AG82" i="15"/>
  <c r="AI82" i="15"/>
  <c r="T82" i="15"/>
  <c r="Z83" i="15"/>
  <c r="AI83" i="15"/>
  <c r="Y83" i="15"/>
  <c r="AG83" i="15"/>
  <c r="U83" i="15"/>
  <c r="AH83" i="15"/>
  <c r="X83" i="15"/>
  <c r="AJ83" i="15"/>
  <c r="S83" i="15"/>
  <c r="AC83" i="15"/>
  <c r="AB83" i="15"/>
  <c r="T83" i="15"/>
  <c r="V83" i="15"/>
  <c r="P83" i="15"/>
  <c r="AD83" i="15"/>
  <c r="AF83" i="15"/>
  <c r="AA83" i="15"/>
  <c r="W83" i="15"/>
  <c r="Q83" i="15"/>
  <c r="R83" i="15"/>
  <c r="AE83" i="15"/>
  <c r="Z84" i="15"/>
  <c r="S84" i="15"/>
  <c r="AF84" i="15"/>
  <c r="Q84" i="15"/>
  <c r="R84" i="15"/>
  <c r="P84" i="15"/>
  <c r="AH84" i="15"/>
  <c r="AI84" i="15"/>
  <c r="AC84" i="15"/>
  <c r="V84" i="15"/>
  <c r="W84" i="15"/>
  <c r="AD84" i="15"/>
  <c r="X84" i="15"/>
  <c r="U84" i="15"/>
  <c r="T84" i="15"/>
  <c r="AE84" i="15"/>
  <c r="Y84" i="15"/>
  <c r="AA84" i="15"/>
  <c r="AJ84" i="15"/>
  <c r="AG84" i="15"/>
  <c r="AB84" i="15"/>
  <c r="AC85" i="15"/>
  <c r="Y85" i="15"/>
  <c r="AD85" i="15"/>
  <c r="AA85" i="15"/>
  <c r="X85" i="15"/>
  <c r="Q85" i="15"/>
  <c r="R85" i="15"/>
  <c r="AI85" i="15"/>
  <c r="AF85" i="15"/>
  <c r="Z85" i="15"/>
  <c r="T85" i="15"/>
  <c r="AE85" i="15"/>
  <c r="AB85" i="15"/>
  <c r="AH85" i="15"/>
  <c r="AG85" i="15"/>
  <c r="U85" i="15"/>
  <c r="P85" i="15"/>
  <c r="AJ85" i="15"/>
  <c r="V85" i="15"/>
  <c r="W85" i="15"/>
  <c r="S85" i="15"/>
  <c r="S86" i="15"/>
  <c r="T86" i="15"/>
  <c r="Y86" i="15"/>
  <c r="AC86" i="15"/>
  <c r="Z86" i="15"/>
  <c r="V86" i="15"/>
  <c r="AA86" i="15"/>
  <c r="AJ86" i="15"/>
  <c r="AI86" i="15"/>
  <c r="W86" i="15"/>
  <c r="U86" i="15"/>
  <c r="AD86" i="15"/>
  <c r="P86" i="15"/>
  <c r="AG86" i="15"/>
  <c r="AB86" i="15"/>
  <c r="AF86" i="15"/>
  <c r="AH86" i="15"/>
  <c r="Q86" i="15"/>
  <c r="X86" i="15"/>
  <c r="R86" i="15"/>
  <c r="AE86" i="15"/>
  <c r="AA87" i="15"/>
  <c r="T87" i="15"/>
  <c r="Q87" i="15"/>
  <c r="AI87" i="15"/>
  <c r="AJ87" i="15"/>
  <c r="X87" i="15"/>
  <c r="Y87" i="15"/>
  <c r="V87" i="15"/>
  <c r="P87" i="15"/>
  <c r="AG87" i="15"/>
  <c r="AD87" i="15"/>
  <c r="U87" i="15"/>
  <c r="R87" i="15"/>
  <c r="W87" i="15"/>
  <c r="Z87" i="15"/>
  <c r="AB87" i="15"/>
  <c r="AF87" i="15"/>
  <c r="AE87" i="15"/>
  <c r="AH87" i="15"/>
  <c r="AC87" i="15"/>
  <c r="S87" i="15"/>
  <c r="T88" i="15"/>
  <c r="Y88" i="15"/>
  <c r="R88" i="15"/>
  <c r="AI88" i="15"/>
  <c r="W88" i="15"/>
  <c r="V88" i="15"/>
  <c r="AB88" i="15"/>
  <c r="AG88" i="15"/>
  <c r="AA88" i="15"/>
  <c r="AH88" i="15"/>
  <c r="AC88" i="15"/>
  <c r="X88" i="15"/>
  <c r="AJ88" i="15"/>
  <c r="S88" i="15"/>
  <c r="AF88" i="15"/>
  <c r="P88" i="15"/>
  <c r="U88" i="15"/>
  <c r="AD88" i="15"/>
  <c r="Z88" i="15"/>
  <c r="Q88" i="15"/>
  <c r="AE88" i="15"/>
  <c r="AG89" i="15"/>
  <c r="AI89" i="15"/>
  <c r="T89" i="15"/>
  <c r="U89" i="15"/>
  <c r="W89" i="15"/>
  <c r="AE89" i="15"/>
  <c r="AB89" i="15"/>
  <c r="Z89" i="15"/>
  <c r="AD89" i="15"/>
  <c r="S89" i="15"/>
  <c r="P89" i="15"/>
  <c r="AJ89" i="15"/>
  <c r="V89" i="15"/>
  <c r="X89" i="15"/>
  <c r="AA89" i="15"/>
  <c r="Y89" i="15"/>
  <c r="AF89" i="15"/>
  <c r="R89" i="15"/>
  <c r="AC89" i="15"/>
  <c r="AH89" i="15"/>
  <c r="Q89" i="15"/>
  <c r="AB90" i="15"/>
  <c r="R90" i="15"/>
  <c r="AJ90" i="15"/>
  <c r="U90" i="15"/>
  <c r="T90" i="15"/>
  <c r="Z90" i="15"/>
  <c r="W90" i="15"/>
  <c r="V90" i="15"/>
  <c r="S90" i="15"/>
  <c r="AG90" i="15"/>
  <c r="AD90" i="15"/>
  <c r="P90" i="15"/>
  <c r="AH90" i="15"/>
  <c r="AE90" i="15"/>
  <c r="X90" i="15"/>
  <c r="Y90" i="15"/>
  <c r="AI90" i="15"/>
  <c r="AF90" i="15"/>
  <c r="AA90" i="15"/>
  <c r="AC90" i="15"/>
  <c r="Q90" i="15"/>
  <c r="Z91" i="15"/>
  <c r="AF91" i="15"/>
  <c r="AH91" i="15"/>
  <c r="R91" i="15"/>
  <c r="U91" i="15"/>
  <c r="Q91" i="15"/>
  <c r="AC91" i="15"/>
  <c r="T91" i="15"/>
  <c r="S91" i="15"/>
  <c r="X91" i="15"/>
  <c r="AG91" i="15"/>
  <c r="V91" i="15"/>
  <c r="AJ91" i="15"/>
  <c r="AB91" i="15"/>
  <c r="AD91" i="15"/>
  <c r="P91" i="15"/>
  <c r="W91" i="15"/>
  <c r="Y91" i="15"/>
  <c r="AI91" i="15"/>
  <c r="AE91" i="15"/>
  <c r="AA91" i="15"/>
  <c r="Z92" i="15"/>
  <c r="AJ92" i="15"/>
  <c r="AA92" i="15"/>
  <c r="AC92" i="15"/>
  <c r="W92" i="15"/>
  <c r="P92" i="15"/>
  <c r="AH92" i="15"/>
  <c r="V92" i="15"/>
  <c r="U92" i="15"/>
  <c r="AF92" i="15"/>
  <c r="AE92" i="15"/>
  <c r="X92" i="15"/>
  <c r="Q92" i="15"/>
  <c r="Y92" i="15"/>
  <c r="S92" i="15"/>
  <c r="AD92" i="15"/>
  <c r="AI92" i="15"/>
  <c r="R92" i="15"/>
  <c r="AB92" i="15"/>
  <c r="AG92" i="15"/>
  <c r="T92" i="15"/>
  <c r="AC93" i="15"/>
  <c r="AG93" i="15"/>
  <c r="AF93" i="15"/>
  <c r="S93" i="15"/>
  <c r="P93" i="15"/>
  <c r="V93" i="15"/>
  <c r="W93" i="15"/>
  <c r="Y93" i="15"/>
  <c r="AA93" i="15"/>
  <c r="X93" i="15"/>
  <c r="R93" i="15"/>
  <c r="AE93" i="15"/>
  <c r="AI93" i="15"/>
  <c r="T93" i="15"/>
  <c r="Z93" i="15"/>
  <c r="AB93" i="15"/>
  <c r="AD93" i="15"/>
  <c r="AH93" i="15"/>
  <c r="AJ93" i="15"/>
  <c r="U93" i="15"/>
  <c r="Q93" i="15"/>
  <c r="S94" i="15"/>
  <c r="AG94" i="15"/>
  <c r="U94" i="15"/>
  <c r="AJ94" i="15"/>
  <c r="V94" i="15"/>
  <c r="AA94" i="15"/>
  <c r="T94" i="15"/>
  <c r="AI94" i="15"/>
  <c r="W94" i="15"/>
  <c r="AH94" i="15"/>
  <c r="Y94" i="15"/>
  <c r="AD94" i="15"/>
  <c r="AC94" i="15"/>
  <c r="AE94" i="15"/>
  <c r="P94" i="15"/>
  <c r="Z94" i="15"/>
  <c r="R94" i="15"/>
  <c r="AB94" i="15"/>
  <c r="Q94" i="15"/>
  <c r="X94" i="15"/>
  <c r="AF94" i="15"/>
  <c r="AA95" i="15"/>
  <c r="U95" i="15"/>
  <c r="Q95" i="15"/>
  <c r="AI95" i="15"/>
  <c r="W95" i="15"/>
  <c r="AG95" i="15"/>
  <c r="X95" i="15"/>
  <c r="P95" i="15"/>
  <c r="Y95" i="15"/>
  <c r="V95" i="15"/>
  <c r="AB95" i="15"/>
  <c r="AD95" i="15"/>
  <c r="AC95" i="15"/>
  <c r="Z95" i="15"/>
  <c r="AF95" i="15"/>
  <c r="AE95" i="15"/>
  <c r="AJ95" i="15"/>
  <c r="AH95" i="15"/>
  <c r="T95" i="15"/>
  <c r="S95" i="15"/>
  <c r="R95" i="15"/>
  <c r="Q96" i="15"/>
  <c r="AH96" i="15"/>
  <c r="AI96" i="15"/>
  <c r="AC96" i="15"/>
  <c r="T96" i="15"/>
  <c r="Y96" i="15"/>
  <c r="W96" i="15"/>
  <c r="P96" i="15"/>
  <c r="AB96" i="15"/>
  <c r="AG96" i="15"/>
  <c r="X96" i="15"/>
  <c r="AJ96" i="15"/>
  <c r="AA96" i="15"/>
  <c r="Z96" i="15"/>
  <c r="U96" i="15"/>
  <c r="S96" i="15"/>
  <c r="AE96" i="15"/>
  <c r="V96" i="15"/>
  <c r="AF96" i="15"/>
  <c r="AD96" i="15"/>
  <c r="R96" i="15"/>
  <c r="AG97" i="15"/>
  <c r="R97" i="15"/>
  <c r="U97" i="15"/>
  <c r="X97" i="15"/>
  <c r="Y97" i="15"/>
  <c r="W97" i="15"/>
  <c r="T97" i="15"/>
  <c r="AH97" i="15"/>
  <c r="AD97" i="15"/>
  <c r="AE97" i="15"/>
  <c r="AB97" i="15"/>
  <c r="S97" i="15"/>
  <c r="AJ97" i="15"/>
  <c r="V97" i="15"/>
  <c r="P97" i="15"/>
  <c r="AF97" i="15"/>
  <c r="Z97" i="15"/>
  <c r="AI97" i="15"/>
  <c r="Q97" i="15"/>
  <c r="AA97" i="15"/>
  <c r="AC97" i="15"/>
  <c r="AB98" i="15"/>
  <c r="X98" i="15"/>
  <c r="AJ98" i="15"/>
  <c r="R98" i="15"/>
  <c r="AC98" i="15"/>
  <c r="Z98" i="15"/>
  <c r="W98" i="15"/>
  <c r="Y98" i="15"/>
  <c r="AI98" i="15"/>
  <c r="T98" i="15"/>
  <c r="AH98" i="15"/>
  <c r="AE98" i="15"/>
  <c r="AD98" i="15"/>
  <c r="V98" i="15"/>
  <c r="S98" i="15"/>
  <c r="Q98" i="15"/>
  <c r="AF98" i="15"/>
  <c r="U98" i="15"/>
  <c r="AA98" i="15"/>
  <c r="AG98" i="15"/>
  <c r="P98" i="15"/>
  <c r="Z99" i="15"/>
  <c r="X99" i="15"/>
  <c r="AE99" i="15"/>
  <c r="U99" i="15"/>
  <c r="AH99" i="15"/>
  <c r="T99" i="15"/>
  <c r="AG99" i="15"/>
  <c r="AC99" i="15"/>
  <c r="AB99" i="15"/>
  <c r="Y99" i="15"/>
  <c r="R99" i="15"/>
  <c r="V99" i="15"/>
  <c r="P99" i="15"/>
  <c r="AA99" i="15"/>
  <c r="AD99" i="15"/>
  <c r="AF99" i="15"/>
  <c r="AI99" i="15"/>
  <c r="W99" i="15"/>
  <c r="Q99" i="15"/>
  <c r="AJ99" i="15"/>
  <c r="S99" i="15"/>
  <c r="Z100" i="15"/>
  <c r="AI100" i="15"/>
  <c r="Y100" i="15"/>
  <c r="P100" i="15"/>
  <c r="AH100" i="15"/>
  <c r="T100" i="15"/>
  <c r="AA100" i="15"/>
  <c r="S100" i="15"/>
  <c r="X100" i="15"/>
  <c r="U100" i="15"/>
  <c r="V100" i="15"/>
  <c r="R100" i="15"/>
  <c r="AF100" i="15"/>
  <c r="AC100" i="15"/>
  <c r="AD100" i="15"/>
  <c r="AG100" i="15"/>
  <c r="Q100" i="15"/>
  <c r="W100" i="15"/>
  <c r="AE100" i="15"/>
  <c r="AJ100" i="15"/>
  <c r="AB100" i="15"/>
  <c r="AF101" i="15"/>
  <c r="AB101" i="15"/>
  <c r="S101" i="15"/>
  <c r="R101" i="15"/>
  <c r="AD101" i="15"/>
  <c r="T101" i="15"/>
  <c r="AA101" i="15"/>
  <c r="AE101" i="15"/>
  <c r="AJ101" i="15"/>
  <c r="P101" i="15"/>
  <c r="AI101" i="15"/>
  <c r="Q101" i="15"/>
  <c r="Z101" i="15"/>
  <c r="U101" i="15"/>
  <c r="AG101" i="15"/>
  <c r="W101" i="15"/>
  <c r="AH101" i="15"/>
  <c r="AC101" i="15"/>
  <c r="V101" i="15"/>
  <c r="Y101" i="15"/>
  <c r="X101" i="15"/>
  <c r="AI102" i="15"/>
  <c r="AH102" i="15"/>
  <c r="V102" i="15"/>
  <c r="W102" i="15"/>
  <c r="Q102" i="15"/>
  <c r="S102" i="15"/>
  <c r="AG102" i="15"/>
  <c r="AD102" i="15"/>
  <c r="AJ102" i="15"/>
  <c r="T102" i="15"/>
  <c r="AA102" i="15"/>
  <c r="P102" i="15"/>
  <c r="Y102" i="15"/>
  <c r="U102" i="15"/>
  <c r="X102" i="15"/>
  <c r="Z102" i="15"/>
  <c r="AB102" i="15"/>
  <c r="AF102" i="15"/>
  <c r="R102" i="15"/>
  <c r="AC102" i="15"/>
  <c r="AE102" i="15"/>
  <c r="P103" i="15"/>
  <c r="T103" i="15"/>
  <c r="AI103" i="15"/>
  <c r="Q103" i="15"/>
  <c r="AB103" i="15"/>
  <c r="U103" i="15"/>
  <c r="S103" i="15"/>
  <c r="AE103" i="15"/>
  <c r="AF103" i="15"/>
  <c r="Y103" i="15"/>
  <c r="R103" i="15"/>
  <c r="W103" i="15"/>
  <c r="X103" i="15"/>
  <c r="V103" i="15"/>
  <c r="AH103" i="15"/>
  <c r="AG103" i="15"/>
  <c r="AC103" i="15"/>
  <c r="AD103" i="15"/>
  <c r="AA103" i="15"/>
  <c r="Z103" i="15"/>
  <c r="AJ103" i="15"/>
  <c r="Q104" i="15"/>
  <c r="S104" i="15"/>
  <c r="T104" i="15"/>
  <c r="AA104" i="15"/>
  <c r="U104" i="15"/>
  <c r="AH104" i="15"/>
  <c r="AB104" i="15"/>
  <c r="R104" i="15"/>
  <c r="X104" i="15"/>
  <c r="Z104" i="15"/>
  <c r="AJ104" i="15"/>
  <c r="AC104" i="15"/>
  <c r="Y104" i="15"/>
  <c r="P104" i="15"/>
  <c r="V104" i="15"/>
  <c r="W104" i="15"/>
  <c r="AE104" i="15"/>
  <c r="AD104" i="15"/>
  <c r="AG104" i="15"/>
  <c r="AF104" i="15"/>
  <c r="AI104" i="15"/>
  <c r="R105" i="15"/>
  <c r="T105" i="15"/>
  <c r="V105" i="15"/>
  <c r="AH105" i="15"/>
  <c r="W105" i="15"/>
  <c r="AB105" i="15"/>
  <c r="U105" i="15"/>
  <c r="AD105" i="15"/>
  <c r="AG105" i="15"/>
  <c r="AF105" i="15"/>
  <c r="AI105" i="15"/>
  <c r="AE105" i="15"/>
  <c r="S105" i="15"/>
  <c r="X105" i="15"/>
  <c r="Q105" i="15"/>
  <c r="AC105" i="15"/>
  <c r="Z105" i="15"/>
  <c r="Y105" i="15"/>
  <c r="P105" i="15"/>
  <c r="AA105" i="15"/>
  <c r="AJ105" i="15"/>
  <c r="AI106" i="15"/>
  <c r="U106" i="15"/>
  <c r="AJ106" i="15"/>
  <c r="Z106" i="15"/>
  <c r="R106" i="15"/>
  <c r="S106" i="15"/>
  <c r="V106" i="15"/>
  <c r="T106" i="15"/>
  <c r="AB106" i="15"/>
  <c r="X106" i="15"/>
  <c r="P106" i="15"/>
  <c r="Y106" i="15"/>
  <c r="W106" i="15"/>
  <c r="AH106" i="15"/>
  <c r="AE106" i="15"/>
  <c r="AD106" i="15"/>
  <c r="AA106" i="15"/>
  <c r="Q106" i="15"/>
  <c r="AF106" i="15"/>
  <c r="AG106" i="15"/>
  <c r="AC106" i="15"/>
  <c r="Z107" i="15"/>
  <c r="S107" i="15"/>
  <c r="U107" i="15"/>
  <c r="AH107" i="15"/>
  <c r="AI107" i="15"/>
  <c r="AC107" i="15"/>
  <c r="AA107" i="15"/>
  <c r="T107" i="15"/>
  <c r="AD107" i="15"/>
  <c r="V107" i="15"/>
  <c r="AB107" i="15"/>
  <c r="AJ107" i="15"/>
  <c r="P107" i="15"/>
  <c r="Y107" i="15"/>
  <c r="W107" i="15"/>
  <c r="AF107" i="15"/>
  <c r="X107" i="15"/>
  <c r="R107" i="15"/>
  <c r="AG107" i="15"/>
  <c r="AE107" i="15"/>
  <c r="Q107" i="15"/>
  <c r="Z108" i="15"/>
  <c r="AD108" i="15"/>
  <c r="P108" i="15"/>
  <c r="AH108" i="15"/>
  <c r="AE108" i="15"/>
  <c r="Q108" i="15"/>
  <c r="X108" i="15"/>
  <c r="U108" i="15"/>
  <c r="S108" i="15"/>
  <c r="V108" i="15"/>
  <c r="R108" i="15"/>
  <c r="AF108" i="15"/>
  <c r="AC108" i="15"/>
  <c r="T108" i="15"/>
  <c r="AI108" i="15"/>
  <c r="AB108" i="15"/>
  <c r="Y108" i="15"/>
  <c r="W108" i="15"/>
  <c r="AJ108" i="15"/>
  <c r="AG108" i="15"/>
  <c r="AA108" i="15"/>
  <c r="AC109" i="15"/>
  <c r="V109" i="15"/>
  <c r="Q109" i="15"/>
  <c r="AD109" i="15"/>
  <c r="R109" i="15"/>
  <c r="S109" i="15"/>
  <c r="P109" i="15"/>
  <c r="W109" i="15"/>
  <c r="AA109" i="15"/>
  <c r="X109" i="15"/>
  <c r="Y109" i="15"/>
  <c r="T109" i="15"/>
  <c r="AJ109" i="15"/>
  <c r="AI109" i="15"/>
  <c r="AF109" i="15"/>
  <c r="Z109" i="15"/>
  <c r="AH109" i="15"/>
  <c r="AB109" i="15"/>
  <c r="AG109" i="15"/>
  <c r="AE109" i="15"/>
  <c r="U109" i="15"/>
  <c r="S110" i="15"/>
  <c r="AH110" i="15"/>
  <c r="V110" i="15"/>
  <c r="AA110" i="15"/>
  <c r="T110" i="15"/>
  <c r="AB110" i="15"/>
  <c r="Y110" i="15"/>
  <c r="AC110" i="15"/>
  <c r="Z110" i="15"/>
  <c r="AD110" i="15"/>
  <c r="AI110" i="15"/>
  <c r="AJ110" i="15"/>
  <c r="W110" i="15"/>
  <c r="AE110" i="15"/>
  <c r="P110" i="15"/>
  <c r="Q110" i="15"/>
  <c r="U110" i="15"/>
  <c r="R110" i="15"/>
  <c r="X110" i="15"/>
  <c r="AG110" i="15"/>
  <c r="AF110" i="15"/>
  <c r="AA111" i="15"/>
  <c r="AE111" i="15"/>
  <c r="Y111" i="15"/>
  <c r="V111" i="15"/>
  <c r="T111" i="15"/>
  <c r="AJ111" i="15"/>
  <c r="AB111" i="15"/>
  <c r="AG111" i="15"/>
  <c r="AD111" i="15"/>
  <c r="U111" i="15"/>
  <c r="R111" i="15"/>
  <c r="W111" i="15"/>
  <c r="AF111" i="15"/>
  <c r="Z111" i="15"/>
  <c r="X111" i="15"/>
  <c r="AH111" i="15"/>
  <c r="S111" i="15"/>
  <c r="AC111" i="15"/>
  <c r="Q111" i="15"/>
  <c r="AI111" i="15"/>
  <c r="P111" i="15"/>
  <c r="Q112" i="15"/>
  <c r="X112" i="15"/>
  <c r="AH112" i="15"/>
  <c r="AD112" i="15"/>
  <c r="T112" i="15"/>
  <c r="Y112" i="15"/>
  <c r="Z112" i="15"/>
  <c r="AB112" i="15"/>
  <c r="AG112" i="15"/>
  <c r="AA112" i="15"/>
  <c r="AF112" i="15"/>
  <c r="AJ112" i="15"/>
  <c r="R112" i="15"/>
  <c r="AE112" i="15"/>
  <c r="W112" i="15"/>
  <c r="U112" i="15"/>
  <c r="AC112" i="15"/>
  <c r="S112" i="15"/>
  <c r="P112" i="15"/>
  <c r="V112" i="15"/>
  <c r="AI112" i="15"/>
  <c r="AG113" i="15"/>
  <c r="S113" i="15"/>
  <c r="AD113" i="15"/>
  <c r="W113" i="15"/>
  <c r="T113" i="15"/>
  <c r="AI113" i="15"/>
  <c r="Q113" i="15"/>
  <c r="AE113" i="15"/>
  <c r="AB113" i="15"/>
  <c r="U113" i="15"/>
  <c r="Z113" i="15"/>
  <c r="P113" i="15"/>
  <c r="AJ113" i="15"/>
  <c r="V113" i="15"/>
  <c r="X113" i="15"/>
  <c r="AC113" i="15"/>
  <c r="AA113" i="15"/>
  <c r="AF113" i="15"/>
  <c r="Y113" i="15"/>
  <c r="AH113" i="15"/>
  <c r="R113" i="15"/>
  <c r="AB114" i="15"/>
  <c r="Q114" i="15"/>
  <c r="R114" i="15"/>
  <c r="AJ114" i="15"/>
  <c r="U114" i="15"/>
  <c r="AI114" i="15"/>
  <c r="T114" i="15"/>
  <c r="Z114" i="15"/>
  <c r="W114" i="15"/>
  <c r="V114" i="15"/>
  <c r="AH114" i="15"/>
  <c r="AE114" i="15"/>
  <c r="AF114" i="15"/>
  <c r="AC114" i="15"/>
  <c r="S114" i="15"/>
  <c r="X114" i="15"/>
  <c r="AG114" i="15"/>
  <c r="AD114" i="15"/>
  <c r="AA114" i="15"/>
  <c r="Y114" i="15"/>
  <c r="P114" i="15"/>
  <c r="Z115" i="15"/>
  <c r="AB115" i="15"/>
  <c r="Y115" i="15"/>
  <c r="U115" i="15"/>
  <c r="AH115" i="15"/>
  <c r="AF115" i="15"/>
  <c r="AJ115" i="15"/>
  <c r="R115" i="15"/>
  <c r="AC115" i="15"/>
  <c r="S115" i="15"/>
  <c r="AG115" i="15"/>
  <c r="Q115" i="15"/>
  <c r="V115" i="15"/>
  <c r="AI115" i="15"/>
  <c r="AA115" i="15"/>
  <c r="AE115" i="15"/>
  <c r="AD115" i="15"/>
  <c r="T115" i="15"/>
  <c r="P115" i="15"/>
  <c r="X115" i="15"/>
  <c r="W115" i="15"/>
  <c r="P116" i="15"/>
  <c r="AH116" i="15"/>
  <c r="AJ116" i="15"/>
  <c r="R116" i="15"/>
  <c r="X116" i="15"/>
  <c r="U116" i="15"/>
  <c r="V116" i="15"/>
  <c r="T116" i="15"/>
  <c r="AF116" i="15"/>
  <c r="AC116" i="15"/>
  <c r="W116" i="15"/>
  <c r="S116" i="15"/>
  <c r="AI116" i="15"/>
  <c r="Q116" i="15"/>
  <c r="AD116" i="15"/>
  <c r="AA116" i="15"/>
  <c r="AG116" i="15"/>
  <c r="Z116" i="15"/>
  <c r="Y116" i="15"/>
  <c r="AE116" i="15"/>
  <c r="AB116" i="15"/>
  <c r="AC117" i="15"/>
  <c r="R117" i="15"/>
  <c r="AB117" i="15"/>
  <c r="U117" i="15"/>
  <c r="S117" i="15"/>
  <c r="P117" i="15"/>
  <c r="V117" i="15"/>
  <c r="Z117" i="15"/>
  <c r="AA117" i="15"/>
  <c r="X117" i="15"/>
  <c r="W117" i="15"/>
  <c r="AJ117" i="15"/>
  <c r="AE117" i="15"/>
  <c r="AI117" i="15"/>
  <c r="AF117" i="15"/>
  <c r="AG117" i="15"/>
  <c r="AD117" i="15"/>
  <c r="T117" i="15"/>
  <c r="Y117" i="15"/>
  <c r="AH117" i="15"/>
  <c r="Q117" i="15"/>
  <c r="S118" i="15"/>
  <c r="AC118" i="15"/>
  <c r="V118" i="15"/>
  <c r="AA118" i="15"/>
  <c r="AG118" i="15"/>
  <c r="AI118" i="15"/>
  <c r="AE118" i="15"/>
  <c r="Z118" i="15"/>
  <c r="AD118" i="15"/>
  <c r="AH118" i="15"/>
  <c r="Y118" i="15"/>
  <c r="W118" i="15"/>
  <c r="T118" i="15"/>
  <c r="AB118" i="15"/>
  <c r="Q118" i="15"/>
  <c r="AJ118" i="15"/>
  <c r="AF118" i="15"/>
  <c r="P118" i="15"/>
  <c r="U118" i="15"/>
  <c r="R118" i="15"/>
  <c r="X118" i="15"/>
  <c r="AA119" i="15"/>
  <c r="AJ119" i="15"/>
  <c r="Q119" i="15"/>
  <c r="AI119" i="15"/>
  <c r="U119" i="15"/>
  <c r="R119" i="15"/>
  <c r="AC119" i="15"/>
  <c r="Y119" i="15"/>
  <c r="V119" i="15"/>
  <c r="W119" i="15"/>
  <c r="AE119" i="15"/>
  <c r="AG119" i="15"/>
  <c r="AD119" i="15"/>
  <c r="X119" i="15"/>
  <c r="S119" i="15"/>
  <c r="Z119" i="15"/>
  <c r="P119" i="15"/>
  <c r="AB119" i="15"/>
  <c r="T119" i="15"/>
  <c r="AH119" i="15"/>
  <c r="AF119" i="15"/>
  <c r="Q120" i="15"/>
  <c r="S120" i="15"/>
  <c r="T120" i="15"/>
  <c r="Y120" i="15"/>
  <c r="W120" i="15"/>
  <c r="AB120" i="15"/>
  <c r="AG120" i="15"/>
  <c r="X120" i="15"/>
  <c r="AF120" i="15"/>
  <c r="AJ120" i="15"/>
  <c r="Z120" i="15"/>
  <c r="AH120" i="15"/>
  <c r="U120" i="15"/>
  <c r="AA120" i="15"/>
  <c r="AI120" i="15"/>
  <c r="AC120" i="15"/>
  <c r="AE120" i="15"/>
  <c r="R120" i="15"/>
  <c r="P120" i="15"/>
  <c r="AD120" i="15"/>
  <c r="V120" i="15"/>
  <c r="AG121" i="15"/>
  <c r="AD121" i="15"/>
  <c r="U121" i="15"/>
  <c r="Q121" i="15"/>
  <c r="W121" i="15"/>
  <c r="T121" i="15"/>
  <c r="AH121" i="15"/>
  <c r="R121" i="15"/>
  <c r="Z121" i="15"/>
  <c r="AE121" i="15"/>
  <c r="AB121" i="15"/>
  <c r="AI121" i="15"/>
  <c r="P121" i="15"/>
  <c r="AJ121" i="15"/>
  <c r="AC121" i="15"/>
  <c r="X121" i="15"/>
  <c r="Y121" i="15"/>
  <c r="AF121" i="15"/>
  <c r="V121" i="15"/>
  <c r="S121" i="15"/>
  <c r="AA121" i="15"/>
  <c r="AB122" i="15"/>
  <c r="U122" i="15"/>
  <c r="R122" i="15"/>
  <c r="AJ122" i="15"/>
  <c r="V122" i="15"/>
  <c r="AF122" i="15"/>
  <c r="Z122" i="15"/>
  <c r="W122" i="15"/>
  <c r="X122" i="15"/>
  <c r="AD122" i="15"/>
  <c r="Q122" i="15"/>
  <c r="AH122" i="15"/>
  <c r="AE122" i="15"/>
  <c r="Y122" i="15"/>
  <c r="AI122" i="15"/>
  <c r="S122" i="15"/>
  <c r="P122" i="15"/>
  <c r="AC122" i="15"/>
  <c r="AA122" i="15"/>
  <c r="T122" i="15"/>
  <c r="AG122" i="15"/>
  <c r="Z123" i="15"/>
  <c r="T123" i="15"/>
  <c r="X123" i="15"/>
  <c r="U123" i="15"/>
  <c r="AH123" i="15"/>
  <c r="AC123" i="15"/>
  <c r="AA123" i="15"/>
  <c r="Y123" i="15"/>
  <c r="V123" i="15"/>
  <c r="AB123" i="15"/>
  <c r="AI123" i="15"/>
  <c r="AD123" i="15"/>
  <c r="P123" i="15"/>
  <c r="S123" i="15"/>
  <c r="Q123" i="15"/>
  <c r="W123" i="15"/>
  <c r="AF123" i="15"/>
  <c r="AJ123" i="15"/>
  <c r="AE123" i="15"/>
  <c r="R123" i="15"/>
  <c r="AG123" i="15"/>
  <c r="Z124" i="15"/>
  <c r="AE124" i="15"/>
  <c r="V124" i="15"/>
  <c r="S124" i="15"/>
  <c r="AB124" i="15"/>
  <c r="P124" i="15"/>
  <c r="AH124" i="15"/>
  <c r="AI124" i="15"/>
  <c r="AJ124" i="15"/>
  <c r="T124" i="15"/>
  <c r="W124" i="15"/>
  <c r="X124" i="15"/>
  <c r="U124" i="15"/>
  <c r="AG124" i="15"/>
  <c r="AF124" i="15"/>
  <c r="AC124" i="15"/>
  <c r="AD124" i="15"/>
  <c r="Q124" i="15"/>
  <c r="AA124" i="15"/>
  <c r="R124" i="15"/>
  <c r="Y124" i="15"/>
  <c r="AC125" i="15"/>
  <c r="V125" i="15"/>
  <c r="Q125" i="15"/>
  <c r="AH125" i="15"/>
  <c r="S125" i="15"/>
  <c r="P125" i="15"/>
  <c r="W125" i="15"/>
  <c r="T125" i="15"/>
  <c r="R125" i="15"/>
  <c r="U125" i="15"/>
  <c r="AA125" i="15"/>
  <c r="X125" i="15"/>
  <c r="Y125" i="15"/>
  <c r="AE125" i="15"/>
  <c r="Z125" i="15"/>
  <c r="AI125" i="15"/>
  <c r="AF125" i="15"/>
  <c r="AJ125" i="15"/>
  <c r="AB125" i="15"/>
  <c r="AG125" i="15"/>
  <c r="AD125" i="15"/>
  <c r="S126" i="15"/>
  <c r="AH126" i="15"/>
  <c r="AD126" i="15"/>
  <c r="AI126" i="15"/>
  <c r="Y126" i="15"/>
  <c r="W126" i="15"/>
  <c r="AB126" i="15"/>
  <c r="Z126" i="15"/>
  <c r="AA126" i="15"/>
  <c r="AE126" i="15"/>
  <c r="AC126" i="15"/>
  <c r="AJ126" i="15"/>
  <c r="U126" i="15"/>
  <c r="P126" i="15"/>
  <c r="Q126" i="15"/>
  <c r="T126" i="15"/>
  <c r="X126" i="15"/>
  <c r="AG126" i="15"/>
  <c r="V126" i="15"/>
  <c r="AF126" i="15"/>
  <c r="R126" i="15"/>
  <c r="AA127" i="15"/>
  <c r="AF127" i="15"/>
  <c r="Q127" i="15"/>
  <c r="AI127" i="15"/>
  <c r="AJ127" i="15"/>
  <c r="Z127" i="15"/>
  <c r="Y127" i="15"/>
  <c r="V127" i="15"/>
  <c r="AE127" i="15"/>
  <c r="X127" i="15"/>
  <c r="AH127" i="15"/>
  <c r="S127" i="15"/>
  <c r="AG127" i="15"/>
  <c r="AD127" i="15"/>
  <c r="P127" i="15"/>
  <c r="U127" i="15"/>
  <c r="AC127" i="15"/>
  <c r="R127" i="15"/>
  <c r="W127" i="15"/>
  <c r="T127" i="15"/>
  <c r="AB127" i="15"/>
  <c r="Q128" i="15"/>
  <c r="X128" i="15"/>
  <c r="T128" i="15"/>
  <c r="Y128" i="15"/>
  <c r="P128" i="15"/>
  <c r="AG128" i="15"/>
  <c r="Z128" i="15"/>
  <c r="AI128" i="15"/>
  <c r="AB128" i="15"/>
  <c r="AJ128" i="15"/>
  <c r="R128" i="15"/>
  <c r="AE128" i="15"/>
  <c r="AC128" i="15"/>
  <c r="S128" i="15"/>
  <c r="AA128" i="15"/>
  <c r="V128" i="15"/>
  <c r="U128" i="15"/>
  <c r="AH128" i="15"/>
  <c r="AF128" i="15"/>
  <c r="AD128" i="15"/>
  <c r="W128" i="15"/>
  <c r="AG129" i="15"/>
  <c r="V129" i="15"/>
  <c r="W129" i="15"/>
  <c r="AA129" i="15"/>
  <c r="Z129" i="15"/>
  <c r="AE129" i="15"/>
  <c r="AB129" i="15"/>
  <c r="AH129" i="15"/>
  <c r="AF129" i="15"/>
  <c r="P129" i="15"/>
  <c r="R129" i="15"/>
  <c r="T129" i="15"/>
  <c r="AI129" i="15"/>
  <c r="Q129" i="15"/>
  <c r="X129" i="15"/>
  <c r="AC129" i="15"/>
  <c r="AJ129" i="15"/>
  <c r="S129" i="15"/>
  <c r="AD129" i="15"/>
  <c r="Y129" i="15"/>
  <c r="U129" i="15"/>
  <c r="AB130" i="15"/>
  <c r="W130" i="15"/>
  <c r="AJ130" i="15"/>
  <c r="Y130" i="15"/>
  <c r="R130" i="15"/>
  <c r="Z130" i="15"/>
  <c r="Q130" i="15"/>
  <c r="AC130" i="15"/>
  <c r="AH130" i="15"/>
  <c r="AE130" i="15"/>
  <c r="AD130" i="15"/>
  <c r="S130" i="15"/>
  <c r="U130" i="15"/>
  <c r="X130" i="15"/>
  <c r="V130" i="15"/>
  <c r="T130" i="15"/>
  <c r="AA130" i="15"/>
  <c r="AF130" i="15"/>
  <c r="P130" i="15"/>
  <c r="AI130" i="15"/>
  <c r="AG130" i="15"/>
  <c r="AI131" i="15"/>
  <c r="AH131" i="15"/>
  <c r="P131" i="15"/>
  <c r="AF131" i="15"/>
  <c r="X131" i="15"/>
  <c r="U131" i="15"/>
  <c r="Y131" i="15"/>
  <c r="Q131" i="15"/>
  <c r="T131" i="15"/>
  <c r="AG131" i="15"/>
  <c r="AC131" i="15"/>
  <c r="AJ131" i="15"/>
  <c r="AB131" i="15"/>
  <c r="AE131" i="15"/>
  <c r="V131" i="15"/>
  <c r="Z131" i="15"/>
  <c r="R131" i="15"/>
  <c r="AD131" i="15"/>
  <c r="W131" i="15"/>
  <c r="AA131" i="15"/>
  <c r="S131" i="15"/>
  <c r="Z132" i="15"/>
  <c r="AJ132" i="15"/>
  <c r="AI132" i="15"/>
  <c r="R132" i="15"/>
  <c r="P132" i="15"/>
  <c r="AH132" i="15"/>
  <c r="X132" i="15"/>
  <c r="AB132" i="15"/>
  <c r="AA132" i="15"/>
  <c r="U132" i="15"/>
  <c r="Y132" i="15"/>
  <c r="AE132" i="15"/>
  <c r="AF132" i="15"/>
  <c r="AC132" i="15"/>
  <c r="W132" i="15"/>
  <c r="AG132" i="15"/>
  <c r="Q132" i="15"/>
  <c r="S132" i="15"/>
  <c r="V132" i="15"/>
  <c r="AD132" i="15"/>
  <c r="T132" i="15"/>
  <c r="AC133" i="15"/>
  <c r="P133" i="15"/>
  <c r="S133" i="15"/>
  <c r="R133" i="15"/>
  <c r="Q133" i="15"/>
  <c r="AA133" i="15"/>
  <c r="AF133" i="15"/>
  <c r="Y133" i="15"/>
  <c r="AG133" i="15"/>
  <c r="U133" i="15"/>
  <c r="AI133" i="15"/>
  <c r="V133" i="15"/>
  <c r="Z133" i="15"/>
  <c r="T133" i="15"/>
  <c r="AD133" i="15"/>
  <c r="AB133" i="15"/>
  <c r="W133" i="15"/>
  <c r="AE133" i="15"/>
  <c r="X133" i="15"/>
  <c r="AJ133" i="15"/>
  <c r="AH133" i="15"/>
  <c r="Y134" i="15"/>
  <c r="U134" i="15"/>
  <c r="V134" i="15"/>
  <c r="AJ134" i="15"/>
  <c r="R134" i="15"/>
  <c r="AH134" i="15"/>
  <c r="AD134" i="15"/>
  <c r="Z134" i="15"/>
  <c r="AI134" i="15"/>
  <c r="P134" i="15"/>
  <c r="W134" i="15"/>
  <c r="AA134" i="15"/>
  <c r="AC134" i="15"/>
  <c r="AB134" i="15"/>
  <c r="AE134" i="15"/>
  <c r="Q134" i="15"/>
  <c r="AG134" i="15"/>
  <c r="S134" i="15"/>
  <c r="AF134" i="15"/>
  <c r="T134" i="15"/>
  <c r="X134" i="15"/>
  <c r="AA135" i="15"/>
  <c r="AF135" i="15"/>
  <c r="AI135" i="15"/>
  <c r="W135" i="15"/>
  <c r="Q135" i="15"/>
  <c r="Y135" i="15"/>
  <c r="AC135" i="15"/>
  <c r="X135" i="15"/>
  <c r="AG135" i="15"/>
  <c r="P135" i="15"/>
  <c r="AB135" i="15"/>
  <c r="AH135" i="15"/>
  <c r="U135" i="15"/>
  <c r="R135" i="15"/>
  <c r="AD135" i="15"/>
  <c r="V135" i="15"/>
  <c r="AE135" i="15"/>
  <c r="Z135" i="15"/>
  <c r="T135" i="15"/>
  <c r="AJ135" i="15"/>
  <c r="S135" i="15"/>
  <c r="S136" i="15"/>
  <c r="AE136" i="15"/>
  <c r="AD136" i="15"/>
  <c r="T136" i="15"/>
  <c r="AG136" i="15"/>
  <c r="AF136" i="15"/>
  <c r="AB136" i="15"/>
  <c r="W136" i="15"/>
  <c r="Z136" i="15"/>
  <c r="AJ136" i="15"/>
  <c r="AH136" i="15"/>
  <c r="P136" i="15"/>
  <c r="U136" i="15"/>
  <c r="X136" i="15"/>
  <c r="Q136" i="15"/>
  <c r="Y136" i="15"/>
  <c r="AA136" i="15"/>
  <c r="AC136" i="15"/>
  <c r="AI136" i="15"/>
  <c r="R136" i="15"/>
  <c r="V136" i="15"/>
  <c r="AG137" i="15"/>
  <c r="AJ137" i="15"/>
  <c r="X137" i="15"/>
  <c r="W137" i="15"/>
  <c r="Z137" i="15"/>
  <c r="AD137" i="15"/>
  <c r="R137" i="15"/>
  <c r="U137" i="15"/>
  <c r="AE137" i="15"/>
  <c r="AA137" i="15"/>
  <c r="V137" i="15"/>
  <c r="T137" i="15"/>
  <c r="AC137" i="15"/>
  <c r="Y137" i="15"/>
  <c r="P137" i="15"/>
  <c r="AB137" i="15"/>
  <c r="S137" i="15"/>
  <c r="AF137" i="15"/>
  <c r="Q137" i="15"/>
  <c r="AH137" i="15"/>
  <c r="AI137" i="15"/>
  <c r="AB138" i="15"/>
  <c r="V138" i="15"/>
  <c r="AI138" i="15"/>
  <c r="T138" i="15"/>
  <c r="R138" i="15"/>
  <c r="AJ138" i="15"/>
  <c r="AG138" i="15"/>
  <c r="Z138" i="15"/>
  <c r="P138" i="15"/>
  <c r="W138" i="15"/>
  <c r="U138" i="15"/>
  <c r="AH138" i="15"/>
  <c r="AD138" i="15"/>
  <c r="X138" i="15"/>
  <c r="AE138" i="15"/>
  <c r="S138" i="15"/>
  <c r="Q138" i="15"/>
  <c r="Y138" i="15"/>
  <c r="AC138" i="15"/>
  <c r="AF138" i="15"/>
  <c r="AA138" i="15"/>
  <c r="AH139" i="15"/>
  <c r="S139" i="15"/>
  <c r="U139" i="15"/>
  <c r="X139" i="15"/>
  <c r="P139" i="15"/>
  <c r="AC139" i="15"/>
  <c r="AI139" i="15"/>
  <c r="AG139" i="15"/>
  <c r="Q139" i="15"/>
  <c r="T139" i="15"/>
  <c r="V139" i="15"/>
  <c r="Y139" i="15"/>
  <c r="AA139" i="15"/>
  <c r="AD139" i="15"/>
  <c r="AJ139" i="15"/>
  <c r="AB139" i="15"/>
  <c r="AE139" i="15"/>
  <c r="W139" i="15"/>
  <c r="Z139" i="15"/>
  <c r="AF139" i="15"/>
  <c r="R139" i="15"/>
  <c r="Z140" i="15"/>
  <c r="V140" i="15"/>
  <c r="AD140" i="15"/>
  <c r="P140" i="15"/>
  <c r="AH140" i="15"/>
  <c r="W140" i="15"/>
  <c r="Q140" i="15"/>
  <c r="AC140" i="15"/>
  <c r="X140" i="15"/>
  <c r="AA140" i="15"/>
  <c r="T140" i="15"/>
  <c r="AF140" i="15"/>
  <c r="AB140" i="15"/>
  <c r="AE140" i="15"/>
  <c r="AI140" i="15"/>
  <c r="R140" i="15"/>
  <c r="Y140" i="15"/>
  <c r="S140" i="15"/>
  <c r="AJ140" i="15"/>
  <c r="AG140" i="15"/>
  <c r="U140" i="15"/>
  <c r="R141" i="15"/>
  <c r="AB141" i="15"/>
  <c r="AJ141" i="15"/>
  <c r="AD141" i="15"/>
  <c r="S141" i="15"/>
  <c r="AE141" i="15"/>
  <c r="X141" i="15"/>
  <c r="U141" i="15"/>
  <c r="AA141" i="15"/>
  <c r="V141" i="15"/>
  <c r="AH141" i="15"/>
  <c r="AG141" i="15"/>
  <c r="Z141" i="15"/>
  <c r="T141" i="15"/>
  <c r="AF141" i="15"/>
  <c r="AI141" i="15"/>
  <c r="W141" i="15"/>
  <c r="AC141" i="15"/>
  <c r="P141" i="15"/>
  <c r="Q141" i="15"/>
  <c r="Y141" i="15"/>
  <c r="AA142" i="15"/>
  <c r="U142" i="15"/>
  <c r="Q142" i="15"/>
  <c r="AI142" i="15"/>
  <c r="P142" i="15"/>
  <c r="AJ142" i="15"/>
  <c r="S142" i="15"/>
  <c r="Y142" i="15"/>
  <c r="T142" i="15"/>
  <c r="AC142" i="15"/>
  <c r="R142" i="15"/>
  <c r="X142" i="15"/>
  <c r="AG142" i="15"/>
  <c r="AB142" i="15"/>
  <c r="AD142" i="15"/>
  <c r="AE142" i="15"/>
  <c r="Z142" i="15"/>
  <c r="V142" i="15"/>
  <c r="AF142" i="15"/>
  <c r="AH142" i="15"/>
  <c r="W142" i="15"/>
  <c r="W143" i="15"/>
  <c r="P143" i="15"/>
  <c r="T143" i="15"/>
  <c r="AE143" i="15"/>
  <c r="AF143" i="15"/>
  <c r="AB143" i="15"/>
  <c r="Q143" i="15"/>
  <c r="AA143" i="15"/>
  <c r="AJ143" i="15"/>
  <c r="AG143" i="15"/>
  <c r="X143" i="15"/>
  <c r="S143" i="15"/>
  <c r="U143" i="15"/>
  <c r="R143" i="15"/>
  <c r="Y143" i="15"/>
  <c r="AC143" i="15"/>
  <c r="AH143" i="15"/>
  <c r="Z143" i="15"/>
  <c r="V143" i="15"/>
  <c r="AD143" i="15"/>
  <c r="AI143" i="15"/>
  <c r="AG144" i="15"/>
  <c r="S144" i="15"/>
  <c r="X144" i="15"/>
  <c r="AD144" i="15"/>
  <c r="W144" i="15"/>
  <c r="R144" i="15"/>
  <c r="T144" i="15"/>
  <c r="U144" i="15"/>
  <c r="Q144" i="15"/>
  <c r="AE144" i="15"/>
  <c r="Z144" i="15"/>
  <c r="AI144" i="15"/>
  <c r="P144" i="15"/>
  <c r="AH144" i="15"/>
  <c r="AJ144" i="15"/>
  <c r="AB144" i="15"/>
  <c r="V144" i="15"/>
  <c r="Y144" i="15"/>
  <c r="AF144" i="15"/>
  <c r="AC144" i="15"/>
  <c r="AA144" i="15"/>
  <c r="AB145" i="15"/>
  <c r="Q145" i="15"/>
  <c r="R145" i="15"/>
  <c r="AJ145" i="15"/>
  <c r="AD145" i="15"/>
  <c r="Z145" i="15"/>
  <c r="U145" i="15"/>
  <c r="AE145" i="15"/>
  <c r="Y145" i="15"/>
  <c r="AH145" i="15"/>
  <c r="AC145" i="15"/>
  <c r="AG145" i="15"/>
  <c r="S145" i="15"/>
  <c r="W145" i="15"/>
  <c r="P145" i="15"/>
  <c r="AA145" i="15"/>
  <c r="X145" i="15"/>
  <c r="AF145" i="15"/>
  <c r="AI145" i="15"/>
  <c r="T145" i="15"/>
  <c r="V145" i="15"/>
  <c r="X146" i="15"/>
  <c r="Q146" i="15"/>
  <c r="AD146" i="15"/>
  <c r="U146" i="15"/>
  <c r="AF146" i="15"/>
  <c r="AG146" i="15"/>
  <c r="AC146" i="15"/>
  <c r="R146" i="15"/>
  <c r="AB146" i="15"/>
  <c r="S146" i="15"/>
  <c r="Z146" i="15"/>
  <c r="V146" i="15"/>
  <c r="AH146" i="15"/>
  <c r="Y146" i="15"/>
  <c r="W146" i="15"/>
  <c r="AI146" i="15"/>
  <c r="AA146" i="15"/>
  <c r="P146" i="15"/>
  <c r="AE146" i="15"/>
  <c r="T146" i="15"/>
  <c r="AJ146" i="15"/>
  <c r="Z147" i="15"/>
  <c r="AB147" i="15"/>
  <c r="P147" i="15"/>
  <c r="AH147" i="15"/>
  <c r="T147" i="15"/>
  <c r="X147" i="15"/>
  <c r="S147" i="15"/>
  <c r="AF147" i="15"/>
  <c r="AA147" i="15"/>
  <c r="AJ147" i="15"/>
  <c r="AC147" i="15"/>
  <c r="AD147" i="15"/>
  <c r="Q147" i="15"/>
  <c r="AI147" i="15"/>
  <c r="W147" i="15"/>
  <c r="Y147" i="15"/>
  <c r="V147" i="15"/>
  <c r="AG147" i="15"/>
  <c r="U147" i="15"/>
  <c r="R147" i="15"/>
  <c r="AE147" i="15"/>
  <c r="AC148" i="15"/>
  <c r="AE148" i="15"/>
  <c r="Y148" i="15"/>
  <c r="AG148" i="15"/>
  <c r="W148" i="15"/>
  <c r="R148" i="15"/>
  <c r="S148" i="15"/>
  <c r="V148" i="15"/>
  <c r="AF148" i="15"/>
  <c r="AJ148" i="15"/>
  <c r="AA148" i="15"/>
  <c r="AD148" i="15"/>
  <c r="P148" i="15"/>
  <c r="AI148" i="15"/>
  <c r="X148" i="15"/>
  <c r="Q148" i="15"/>
  <c r="T148" i="15"/>
  <c r="AB148" i="15"/>
  <c r="Z148" i="15"/>
  <c r="AH148" i="15"/>
  <c r="U148" i="15"/>
  <c r="Q149" i="15"/>
  <c r="R149" i="15"/>
  <c r="X149" i="15"/>
  <c r="V149" i="15"/>
  <c r="Y149" i="15"/>
  <c r="AH149" i="15"/>
  <c r="AD149" i="15"/>
  <c r="AG149" i="15"/>
  <c r="AC149" i="15"/>
  <c r="AJ149" i="15"/>
  <c r="W149" i="15"/>
  <c r="S149" i="15"/>
  <c r="Z149" i="15"/>
  <c r="AE149" i="15"/>
  <c r="AI149" i="15"/>
  <c r="AA149" i="15"/>
  <c r="AB149" i="15"/>
  <c r="P149" i="15"/>
  <c r="T149" i="15"/>
  <c r="AF149" i="15"/>
  <c r="U149" i="15"/>
  <c r="AA150" i="15"/>
  <c r="AF150" i="15"/>
  <c r="Q150" i="15"/>
  <c r="AI150" i="15"/>
  <c r="AC150" i="15"/>
  <c r="P150" i="15"/>
  <c r="Y150" i="15"/>
  <c r="T150" i="15"/>
  <c r="U150" i="15"/>
  <c r="AG150" i="15"/>
  <c r="AB150" i="15"/>
  <c r="V150" i="15"/>
  <c r="R150" i="15"/>
  <c r="AJ150" i="15"/>
  <c r="W150" i="15"/>
  <c r="Z150" i="15"/>
  <c r="AD150" i="15"/>
  <c r="X150" i="15"/>
  <c r="S150" i="15"/>
  <c r="AH150" i="15"/>
  <c r="AE150" i="15"/>
  <c r="W151" i="15"/>
  <c r="AG151" i="15"/>
  <c r="U151" i="15"/>
  <c r="T151" i="15"/>
  <c r="AE151" i="15"/>
  <c r="P151" i="15"/>
  <c r="Z151" i="15"/>
  <c r="AA151" i="15"/>
  <c r="V151" i="15"/>
  <c r="AB151" i="15"/>
  <c r="Y151" i="15"/>
  <c r="Q151" i="15"/>
  <c r="AH151" i="15"/>
  <c r="AI151" i="15"/>
  <c r="R151" i="15"/>
  <c r="S151" i="15"/>
  <c r="AJ151" i="15"/>
  <c r="AF151" i="15"/>
  <c r="AC151" i="15"/>
  <c r="X151" i="15"/>
  <c r="AD151" i="15"/>
  <c r="AG152" i="15"/>
  <c r="S152" i="15"/>
  <c r="AB152" i="15"/>
  <c r="Y152" i="15"/>
  <c r="W152" i="15"/>
  <c r="R152" i="15"/>
  <c r="AI152" i="15"/>
  <c r="T152" i="15"/>
  <c r="V152" i="15"/>
  <c r="AE152" i="15"/>
  <c r="Z152" i="15"/>
  <c r="AD152" i="15"/>
  <c r="P152" i="15"/>
  <c r="AH152" i="15"/>
  <c r="AA152" i="15"/>
  <c r="X152" i="15"/>
  <c r="AF152" i="15"/>
  <c r="AJ152" i="15"/>
  <c r="AC152" i="15"/>
  <c r="Q152" i="15"/>
  <c r="U152" i="15"/>
  <c r="AB153" i="15"/>
  <c r="Q153" i="15"/>
  <c r="AA153" i="15"/>
  <c r="R153" i="15"/>
  <c r="AJ153" i="15"/>
  <c r="V153" i="15"/>
  <c r="AI153" i="15"/>
  <c r="Z153" i="15"/>
  <c r="U153" i="15"/>
  <c r="Y153" i="15"/>
  <c r="X153" i="15"/>
  <c r="AH153" i="15"/>
  <c r="AC153" i="15"/>
  <c r="AG153" i="15"/>
  <c r="P153" i="15"/>
  <c r="S153" i="15"/>
  <c r="AE153" i="15"/>
  <c r="W153" i="15"/>
  <c r="AF153" i="15"/>
  <c r="T153" i="15"/>
  <c r="AD153" i="15"/>
  <c r="X154" i="15"/>
  <c r="AH154" i="15"/>
  <c r="U154" i="15"/>
  <c r="AF154" i="15"/>
  <c r="AI154" i="15"/>
  <c r="AD154" i="15"/>
  <c r="AC154" i="15"/>
  <c r="Z154" i="15"/>
  <c r="AJ154" i="15"/>
  <c r="AB154" i="15"/>
  <c r="P154" i="15"/>
  <c r="V154" i="15"/>
  <c r="AA154" i="15"/>
  <c r="Q154" i="15"/>
  <c r="Y154" i="15"/>
  <c r="W154" i="15"/>
  <c r="R154" i="15"/>
  <c r="AG154" i="15"/>
  <c r="AE154" i="15"/>
  <c r="S154" i="15"/>
  <c r="T154" i="15"/>
  <c r="Z155" i="15"/>
  <c r="AJ155" i="15"/>
  <c r="AE155" i="15"/>
  <c r="T155" i="15"/>
  <c r="P155" i="15"/>
  <c r="AH155" i="15"/>
  <c r="W155" i="15"/>
  <c r="AA155" i="15"/>
  <c r="AC155" i="15"/>
  <c r="AI155" i="15"/>
  <c r="X155" i="15"/>
  <c r="S155" i="15"/>
  <c r="AB155" i="15"/>
  <c r="Q155" i="15"/>
  <c r="AD155" i="15"/>
  <c r="U155" i="15"/>
  <c r="AF155" i="15"/>
  <c r="Y155" i="15"/>
  <c r="R155" i="15"/>
  <c r="AG155" i="15"/>
  <c r="V155" i="15"/>
  <c r="AC156" i="15"/>
  <c r="Y156" i="15"/>
  <c r="X156" i="15"/>
  <c r="AE156" i="15"/>
  <c r="S156" i="15"/>
  <c r="V156" i="15"/>
  <c r="Z156" i="15"/>
  <c r="AD156" i="15"/>
  <c r="U156" i="15"/>
  <c r="AA156" i="15"/>
  <c r="AH156" i="15"/>
  <c r="AJ156" i="15"/>
  <c r="AI156" i="15"/>
  <c r="P156" i="15"/>
  <c r="R156" i="15"/>
  <c r="AB156" i="15"/>
  <c r="T156" i="15"/>
  <c r="AF156" i="15"/>
  <c r="W156" i="15"/>
  <c r="Q156" i="15"/>
  <c r="AG156" i="15"/>
  <c r="Q157" i="15"/>
  <c r="AJ157" i="15"/>
  <c r="AB157" i="15"/>
  <c r="V157" i="15"/>
  <c r="Y157" i="15"/>
  <c r="T157" i="15"/>
  <c r="AD157" i="15"/>
  <c r="AG157" i="15"/>
  <c r="U157" i="15"/>
  <c r="AI157" i="15"/>
  <c r="W157" i="15"/>
  <c r="AA157" i="15"/>
  <c r="S157" i="15"/>
  <c r="AE157" i="15"/>
  <c r="AC157" i="15"/>
  <c r="P157" i="15"/>
  <c r="Z157" i="15"/>
  <c r="R157" i="15"/>
  <c r="X157" i="15"/>
  <c r="AH157" i="15"/>
  <c r="AF157" i="15"/>
  <c r="AA158" i="15"/>
  <c r="AF158" i="15"/>
  <c r="T158" i="15"/>
  <c r="W158" i="15"/>
  <c r="Q158" i="15"/>
  <c r="AI158" i="15"/>
  <c r="AC158" i="15"/>
  <c r="AD158" i="15"/>
  <c r="AE158" i="15"/>
  <c r="U158" i="15"/>
  <c r="Y158" i="15"/>
  <c r="AG158" i="15"/>
  <c r="AB158" i="15"/>
  <c r="X158" i="15"/>
  <c r="R158" i="15"/>
  <c r="AJ158" i="15"/>
  <c r="S158" i="15"/>
  <c r="Z158" i="15"/>
  <c r="V158" i="15"/>
  <c r="P158" i="15"/>
  <c r="AH158" i="15"/>
  <c r="W159" i="15"/>
  <c r="S159" i="15"/>
  <c r="T159" i="15"/>
  <c r="AE159" i="15"/>
  <c r="X159" i="15"/>
  <c r="AC159" i="15"/>
  <c r="P159" i="15"/>
  <c r="AF159" i="15"/>
  <c r="AB159" i="15"/>
  <c r="Q159" i="15"/>
  <c r="AA159" i="15"/>
  <c r="AJ159" i="15"/>
  <c r="AG159" i="15"/>
  <c r="AI159" i="15"/>
  <c r="Z159" i="15"/>
  <c r="V159" i="15"/>
  <c r="U159" i="15"/>
  <c r="R159" i="15"/>
  <c r="Y159" i="15"/>
  <c r="AH159" i="15"/>
  <c r="AD159" i="15"/>
  <c r="AG160" i="15"/>
  <c r="U160" i="15"/>
  <c r="W160" i="15"/>
  <c r="R160" i="15"/>
  <c r="V160" i="15"/>
  <c r="AE160" i="15"/>
  <c r="Z160" i="15"/>
  <c r="AJ160" i="15"/>
  <c r="AA160" i="15"/>
  <c r="Y160" i="15"/>
  <c r="P160" i="15"/>
  <c r="AH160" i="15"/>
  <c r="AD160" i="15"/>
  <c r="X160" i="15"/>
  <c r="AB160" i="15"/>
  <c r="AI160" i="15"/>
  <c r="AF160" i="15"/>
  <c r="AC160" i="15"/>
  <c r="S160" i="15"/>
  <c r="Q160" i="15"/>
  <c r="T160" i="15"/>
  <c r="AB161" i="15"/>
  <c r="AD161" i="15"/>
  <c r="P161" i="15"/>
  <c r="V161" i="15"/>
  <c r="R161" i="15"/>
  <c r="AJ161" i="15"/>
  <c r="AE161" i="15"/>
  <c r="U161" i="15"/>
  <c r="AI161" i="15"/>
  <c r="Z161" i="15"/>
  <c r="T161" i="15"/>
  <c r="AH161" i="15"/>
  <c r="AC161" i="15"/>
  <c r="AF161" i="15"/>
  <c r="S161" i="15"/>
  <c r="W161" i="15"/>
  <c r="AG161" i="15"/>
  <c r="AA161" i="15"/>
  <c r="X161" i="15"/>
  <c r="Q161" i="15"/>
  <c r="Y161" i="15"/>
  <c r="X162" i="15"/>
  <c r="AA162" i="15"/>
  <c r="U162" i="15"/>
  <c r="AF162" i="15"/>
  <c r="AB162" i="15"/>
  <c r="AC162" i="15"/>
  <c r="R162" i="15"/>
  <c r="AJ162" i="15"/>
  <c r="P162" i="15"/>
  <c r="V162" i="15"/>
  <c r="AH162" i="15"/>
  <c r="T162" i="15"/>
  <c r="AD162" i="15"/>
  <c r="S162" i="15"/>
  <c r="Y162" i="15"/>
  <c r="AG162" i="15"/>
  <c r="W162" i="15"/>
  <c r="AI162" i="15"/>
  <c r="Z162" i="15"/>
  <c r="AE162" i="15"/>
  <c r="Q162" i="15"/>
  <c r="Z163" i="15"/>
  <c r="AJ163" i="15"/>
  <c r="AI163" i="15"/>
  <c r="P163" i="15"/>
  <c r="AH163" i="15"/>
  <c r="V163" i="15"/>
  <c r="AA163" i="15"/>
  <c r="Q163" i="15"/>
  <c r="X163" i="15"/>
  <c r="S163" i="15"/>
  <c r="W163" i="15"/>
  <c r="AF163" i="15"/>
  <c r="AE163" i="15"/>
  <c r="T163" i="15"/>
  <c r="Y163" i="15"/>
  <c r="AC163" i="15"/>
  <c r="U163" i="15"/>
  <c r="R163" i="15"/>
  <c r="AB163" i="15"/>
  <c r="AG163" i="15"/>
  <c r="AD163" i="15"/>
  <c r="AC164" i="15"/>
  <c r="Q164" i="15"/>
  <c r="R164" i="15"/>
  <c r="AH164" i="15"/>
  <c r="P164" i="15"/>
  <c r="S164" i="15"/>
  <c r="V164" i="15"/>
  <c r="AE164" i="15"/>
  <c r="Y164" i="15"/>
  <c r="AA164" i="15"/>
  <c r="AD164" i="15"/>
  <c r="AF164" i="15"/>
  <c r="AJ164" i="15"/>
  <c r="AI164" i="15"/>
  <c r="X164" i="15"/>
  <c r="AG164" i="15"/>
  <c r="U164" i="15"/>
  <c r="T164" i="15"/>
  <c r="AB164" i="15"/>
  <c r="W164" i="15"/>
  <c r="Z164" i="15"/>
  <c r="Q165" i="15"/>
  <c r="AH165" i="15"/>
  <c r="V165" i="15"/>
  <c r="Y165" i="15"/>
  <c r="U165" i="15"/>
  <c r="AI165" i="15"/>
  <c r="X165" i="15"/>
  <c r="R165" i="15"/>
  <c r="AD165" i="15"/>
  <c r="AG165" i="15"/>
  <c r="Z165" i="15"/>
  <c r="AC165" i="15"/>
  <c r="AE165" i="15"/>
  <c r="AF165" i="15"/>
  <c r="W165" i="15"/>
  <c r="S165" i="15"/>
  <c r="AA165" i="15"/>
  <c r="AJ165" i="15"/>
  <c r="P165" i="15"/>
  <c r="T165" i="15"/>
  <c r="AB165" i="15"/>
  <c r="AA166" i="15"/>
  <c r="V166" i="15"/>
  <c r="AH166" i="15"/>
  <c r="Q166" i="15"/>
  <c r="AI166" i="15"/>
  <c r="W166" i="15"/>
  <c r="AF166" i="15"/>
  <c r="AC166" i="15"/>
  <c r="Y166" i="15"/>
  <c r="T166" i="15"/>
  <c r="X166" i="15"/>
  <c r="AB166" i="15"/>
  <c r="P166" i="15"/>
  <c r="AE166" i="15"/>
  <c r="AG166" i="15"/>
  <c r="R166" i="15"/>
  <c r="AJ166" i="15"/>
  <c r="U166" i="15"/>
  <c r="AD166" i="15"/>
  <c r="S166" i="15"/>
  <c r="Z166" i="15"/>
  <c r="W167" i="15"/>
  <c r="Q167" i="15"/>
  <c r="P167" i="15"/>
  <c r="S167" i="15"/>
  <c r="AA167" i="15"/>
  <c r="AF167" i="15"/>
  <c r="AG167" i="15"/>
  <c r="T167" i="15"/>
  <c r="AE167" i="15"/>
  <c r="R167" i="15"/>
  <c r="AH167" i="15"/>
  <c r="AB167" i="15"/>
  <c r="Y167" i="15"/>
  <c r="AI167" i="15"/>
  <c r="AC167" i="15"/>
  <c r="AD167" i="15"/>
  <c r="AJ167" i="15"/>
  <c r="Z167" i="15"/>
  <c r="U167" i="15"/>
  <c r="X167" i="15"/>
  <c r="V167" i="15"/>
  <c r="AG168" i="15"/>
  <c r="AI168" i="15"/>
  <c r="T168" i="15"/>
  <c r="Y168" i="15"/>
  <c r="W168" i="15"/>
  <c r="R168" i="15"/>
  <c r="AC168" i="15"/>
  <c r="Z168" i="15"/>
  <c r="X168" i="15"/>
  <c r="AE168" i="15"/>
  <c r="AD168" i="15"/>
  <c r="P168" i="15"/>
  <c r="AH168" i="15"/>
  <c r="V168" i="15"/>
  <c r="AA168" i="15"/>
  <c r="S168" i="15"/>
  <c r="AF168" i="15"/>
  <c r="AJ168" i="15"/>
  <c r="AB168" i="15"/>
  <c r="Q168" i="15"/>
  <c r="U168" i="15"/>
  <c r="AB169" i="15"/>
  <c r="Q169" i="15"/>
  <c r="S169" i="15"/>
  <c r="R169" i="15"/>
  <c r="AJ169" i="15"/>
  <c r="X169" i="15"/>
  <c r="Z169" i="15"/>
  <c r="U169" i="15"/>
  <c r="Y169" i="15"/>
  <c r="AE169" i="15"/>
  <c r="W169" i="15"/>
  <c r="AH169" i="15"/>
  <c r="AC169" i="15"/>
  <c r="V169" i="15"/>
  <c r="AA169" i="15"/>
  <c r="P169" i="15"/>
  <c r="AG169" i="15"/>
  <c r="AF169" i="15"/>
  <c r="T169" i="15"/>
  <c r="AI169" i="15"/>
  <c r="AD169" i="15"/>
  <c r="X170" i="15"/>
  <c r="S170" i="15"/>
  <c r="U170" i="15"/>
  <c r="AF170" i="15"/>
  <c r="AG170" i="15"/>
  <c r="AC170" i="15"/>
  <c r="Z170" i="15"/>
  <c r="AH170" i="15"/>
  <c r="Q170" i="15"/>
  <c r="AI170" i="15"/>
  <c r="AE170" i="15"/>
  <c r="V170" i="15"/>
  <c r="AA170" i="15"/>
  <c r="T170" i="15"/>
  <c r="W170" i="15"/>
  <c r="AJ170" i="15"/>
  <c r="P170" i="15"/>
  <c r="AD170" i="15"/>
  <c r="Y170" i="15"/>
  <c r="AB170" i="15"/>
  <c r="R170" i="15"/>
  <c r="Z171" i="15"/>
  <c r="AJ171" i="15"/>
  <c r="P171" i="15"/>
  <c r="AH171" i="15"/>
  <c r="W171" i="15"/>
  <c r="X171" i="15"/>
  <c r="S171" i="15"/>
  <c r="AB171" i="15"/>
  <c r="AG171" i="15"/>
  <c r="AF171" i="15"/>
  <c r="AA171" i="15"/>
  <c r="AE171" i="15"/>
  <c r="Q171" i="15"/>
  <c r="AI171" i="15"/>
  <c r="AC171" i="15"/>
  <c r="AD171" i="15"/>
  <c r="V171" i="15"/>
  <c r="T171" i="15"/>
  <c r="Y171" i="15"/>
  <c r="U171" i="15"/>
  <c r="R171" i="15"/>
  <c r="AC172" i="15"/>
  <c r="X172" i="15"/>
  <c r="S172" i="15"/>
  <c r="V172" i="15"/>
  <c r="Y172" i="15"/>
  <c r="Q172" i="15"/>
  <c r="AG172" i="15"/>
  <c r="AA172" i="15"/>
  <c r="AD172" i="15"/>
  <c r="Z172" i="15"/>
  <c r="AI172" i="15"/>
  <c r="P172" i="15"/>
  <c r="R172" i="15"/>
  <c r="AB172" i="15"/>
  <c r="AJ172" i="15"/>
  <c r="T172" i="15"/>
  <c r="AF172" i="15"/>
  <c r="W172" i="15"/>
  <c r="AH172" i="15"/>
  <c r="AE172" i="15"/>
  <c r="U172" i="15"/>
  <c r="Q173" i="15"/>
  <c r="AI173" i="15"/>
  <c r="V173" i="15"/>
  <c r="Y173" i="15"/>
  <c r="S173" i="15"/>
  <c r="AA173" i="15"/>
  <c r="AF173" i="15"/>
  <c r="AD173" i="15"/>
  <c r="AG173" i="15"/>
  <c r="T173" i="15"/>
  <c r="U173" i="15"/>
  <c r="AH173" i="15"/>
  <c r="W173" i="15"/>
  <c r="AE173" i="15"/>
  <c r="AB173" i="15"/>
  <c r="AJ173" i="15"/>
  <c r="P173" i="15"/>
  <c r="Z173" i="15"/>
  <c r="R173" i="15"/>
  <c r="X173" i="15"/>
  <c r="AC173" i="15"/>
  <c r="AA174" i="15"/>
  <c r="AE174" i="15"/>
  <c r="R174" i="15"/>
  <c r="Q174" i="15"/>
  <c r="AI174" i="15"/>
  <c r="AF174" i="15"/>
  <c r="X174" i="15"/>
  <c r="Y174" i="15"/>
  <c r="T174" i="15"/>
  <c r="V174" i="15"/>
  <c r="AJ174" i="15"/>
  <c r="AD174" i="15"/>
  <c r="AG174" i="15"/>
  <c r="AB174" i="15"/>
  <c r="AC174" i="15"/>
  <c r="S174" i="15"/>
  <c r="Z174" i="15"/>
  <c r="W174" i="15"/>
  <c r="P174" i="15"/>
  <c r="AH174" i="15"/>
  <c r="U174" i="15"/>
  <c r="T175" i="15"/>
  <c r="AG175" i="15"/>
  <c r="Q175" i="15"/>
  <c r="AB175" i="15"/>
  <c r="P175" i="15"/>
  <c r="S175" i="15"/>
  <c r="U175" i="15"/>
  <c r="AE175" i="15"/>
  <c r="AJ175" i="15"/>
  <c r="AC175" i="15"/>
  <c r="AA175" i="15"/>
  <c r="AI175" i="15"/>
  <c r="V175" i="15"/>
  <c r="Y175" i="15"/>
  <c r="AF175" i="15"/>
  <c r="R175" i="15"/>
  <c r="AD175" i="15"/>
  <c r="AH175" i="15"/>
  <c r="Z175" i="15"/>
  <c r="W175" i="15"/>
  <c r="X175" i="15"/>
  <c r="AC176" i="15"/>
  <c r="S176" i="15"/>
  <c r="AJ176" i="15"/>
  <c r="P176" i="15"/>
  <c r="W176" i="15"/>
  <c r="AG176" i="15"/>
  <c r="Q176" i="15"/>
  <c r="U176" i="15"/>
  <c r="X176" i="15"/>
  <c r="AI176" i="15"/>
  <c r="AB176" i="15"/>
  <c r="AD176" i="15"/>
  <c r="AF176" i="15"/>
  <c r="Y176" i="15"/>
  <c r="AH176" i="15"/>
  <c r="V176" i="15"/>
  <c r="Z176" i="15"/>
  <c r="AA176" i="15"/>
  <c r="T176" i="15"/>
  <c r="AE176" i="15"/>
  <c r="R176" i="15"/>
  <c r="S177" i="15"/>
  <c r="Y177" i="15"/>
  <c r="R177" i="15"/>
  <c r="AF177" i="15"/>
  <c r="W177" i="15"/>
  <c r="AA177" i="15"/>
  <c r="AB177" i="15"/>
  <c r="AE177" i="15"/>
  <c r="Z177" i="15"/>
  <c r="AJ177" i="15"/>
  <c r="AI177" i="15"/>
  <c r="P177" i="15"/>
  <c r="T177" i="15"/>
  <c r="AD177" i="15"/>
  <c r="U177" i="15"/>
  <c r="AC177" i="15"/>
  <c r="V177" i="15"/>
  <c r="X177" i="15"/>
  <c r="Q177" i="15"/>
  <c r="AG177" i="15"/>
  <c r="AH177" i="15"/>
  <c r="R178" i="15"/>
  <c r="U178" i="15"/>
  <c r="AB178" i="15"/>
  <c r="Z178" i="15"/>
  <c r="V178" i="15"/>
  <c r="AC178" i="15"/>
  <c r="W178" i="15"/>
  <c r="T178" i="15"/>
  <c r="X178" i="15"/>
  <c r="AD178" i="15"/>
  <c r="S178" i="15"/>
  <c r="AJ178" i="15"/>
  <c r="AA178" i="15"/>
  <c r="Q178" i="15"/>
  <c r="AE178" i="15"/>
  <c r="P178" i="15"/>
  <c r="AH178" i="15"/>
  <c r="AF178" i="15"/>
  <c r="Y178" i="15"/>
  <c r="AG178" i="15"/>
  <c r="AI178" i="15"/>
  <c r="AF179" i="15"/>
  <c r="AC179" i="15"/>
  <c r="Q179" i="15"/>
  <c r="V179" i="15"/>
  <c r="AE179" i="15"/>
  <c r="Z179" i="15"/>
  <c r="AB179" i="15"/>
  <c r="Y179" i="15"/>
  <c r="AH179" i="15"/>
  <c r="AJ179" i="15"/>
  <c r="U179" i="15"/>
  <c r="AG179" i="15"/>
  <c r="X179" i="15"/>
  <c r="S179" i="15"/>
  <c r="AA179" i="15"/>
  <c r="P179" i="15"/>
  <c r="AD179" i="15"/>
  <c r="W179" i="15"/>
  <c r="AI179" i="15"/>
  <c r="T179" i="15"/>
  <c r="R179" i="15"/>
  <c r="W180" i="15"/>
  <c r="P180" i="15"/>
  <c r="Q180" i="15"/>
  <c r="T180" i="15"/>
  <c r="AF180" i="15"/>
  <c r="Y180" i="15"/>
  <c r="AJ180" i="15"/>
  <c r="Z180" i="15"/>
  <c r="S180" i="15"/>
  <c r="R180" i="15"/>
  <c r="V180" i="15"/>
  <c r="U180" i="15"/>
  <c r="AI180" i="15"/>
  <c r="X180" i="15"/>
  <c r="AD180" i="15"/>
  <c r="AG180" i="15"/>
  <c r="AA180" i="15"/>
  <c r="AE180" i="15"/>
  <c r="AH180" i="15"/>
  <c r="AB180" i="15"/>
  <c r="AC180" i="15"/>
  <c r="T181" i="15"/>
  <c r="U181" i="15"/>
  <c r="V181" i="15"/>
  <c r="W181" i="15"/>
  <c r="AC181" i="15"/>
  <c r="AD181" i="15"/>
  <c r="P181" i="15"/>
  <c r="Q181" i="15"/>
  <c r="AE181" i="15"/>
  <c r="X181" i="15"/>
  <c r="AF181" i="15"/>
  <c r="AA181" i="15"/>
  <c r="R181" i="15"/>
  <c r="AG181" i="15"/>
  <c r="AJ181" i="15"/>
  <c r="Y181" i="15"/>
  <c r="Z181" i="15"/>
  <c r="AI181" i="15"/>
  <c r="AB181" i="15"/>
  <c r="S181" i="15"/>
  <c r="AH181" i="15"/>
  <c r="AI182" i="15"/>
  <c r="S182" i="15"/>
  <c r="R182" i="15"/>
  <c r="Q182" i="15"/>
  <c r="T182" i="15"/>
  <c r="X182" i="15"/>
  <c r="U182" i="15"/>
  <c r="AE182" i="15"/>
  <c r="AC182" i="15"/>
  <c r="Z182" i="15"/>
  <c r="AA182" i="15"/>
  <c r="W182" i="15"/>
  <c r="V182" i="15"/>
  <c r="Y182" i="15"/>
  <c r="AH182" i="15"/>
  <c r="AJ182" i="15"/>
  <c r="AF182" i="15"/>
  <c r="AB182" i="15"/>
  <c r="AG182" i="15"/>
  <c r="AD182" i="15"/>
  <c r="P182" i="15"/>
  <c r="AG183" i="15"/>
  <c r="Z183" i="15"/>
  <c r="P183" i="15"/>
  <c r="AJ183" i="15"/>
  <c r="AE183" i="15"/>
  <c r="U183" i="15"/>
  <c r="R183" i="15"/>
  <c r="AI183" i="15"/>
  <c r="AA183" i="15"/>
  <c r="Q183" i="15"/>
  <c r="S183" i="15"/>
  <c r="AC183" i="15"/>
  <c r="V183" i="15"/>
  <c r="W183" i="15"/>
  <c r="AB183" i="15"/>
  <c r="AH183" i="15"/>
  <c r="X183" i="15"/>
  <c r="Y183" i="15"/>
  <c r="AD183" i="15"/>
  <c r="AF183" i="15"/>
  <c r="T183" i="15"/>
  <c r="U184" i="15"/>
  <c r="AA184" i="15"/>
  <c r="X184" i="15"/>
  <c r="Y184" i="15"/>
  <c r="R184" i="15"/>
  <c r="Z184" i="15"/>
  <c r="T184" i="15"/>
  <c r="AF184" i="15"/>
  <c r="AH184" i="15"/>
  <c r="V184" i="15"/>
  <c r="AE184" i="15"/>
  <c r="S184" i="15"/>
  <c r="Q184" i="15"/>
  <c r="AG184" i="15"/>
  <c r="AB184" i="15"/>
  <c r="AJ184" i="15"/>
  <c r="AI184" i="15"/>
  <c r="AC184" i="15"/>
  <c r="W184" i="15"/>
  <c r="P184" i="15"/>
  <c r="AD184" i="15"/>
  <c r="R185" i="15"/>
  <c r="AC185" i="15"/>
  <c r="Z185" i="15"/>
  <c r="AH185" i="15"/>
  <c r="S185" i="15"/>
  <c r="AA185" i="15"/>
  <c r="AF185" i="15"/>
  <c r="P185" i="15"/>
  <c r="AI185" i="15"/>
  <c r="T185" i="15"/>
  <c r="Y185" i="15"/>
  <c r="V185" i="15"/>
  <c r="U185" i="15"/>
  <c r="AE185" i="15"/>
  <c r="AB185" i="15"/>
  <c r="AG185" i="15"/>
  <c r="AD185" i="15"/>
  <c r="X185" i="15"/>
  <c r="AJ185" i="15"/>
  <c r="W185" i="15"/>
  <c r="Q185" i="15"/>
  <c r="Q186" i="15"/>
  <c r="AF186" i="15"/>
  <c r="Z186" i="15"/>
  <c r="T186" i="15"/>
  <c r="Y186" i="15"/>
  <c r="S186" i="15"/>
  <c r="U186" i="15"/>
  <c r="AA186" i="15"/>
  <c r="AB186" i="15"/>
  <c r="AG186" i="15"/>
  <c r="W186" i="15"/>
  <c r="P186" i="15"/>
  <c r="X186" i="15"/>
  <c r="V186" i="15"/>
  <c r="AJ186" i="15"/>
  <c r="R186" i="15"/>
  <c r="AE186" i="15"/>
  <c r="AC186" i="15"/>
  <c r="AH186" i="15"/>
  <c r="AI186" i="15"/>
  <c r="AD186" i="15"/>
  <c r="AG187" i="15"/>
  <c r="AH187" i="15"/>
  <c r="R187" i="15"/>
  <c r="Z187" i="15"/>
  <c r="Y187" i="15"/>
  <c r="W187" i="15"/>
  <c r="T187" i="15"/>
  <c r="S187" i="15"/>
  <c r="U187" i="15"/>
  <c r="AE187" i="15"/>
  <c r="AB187" i="15"/>
  <c r="V187" i="15"/>
  <c r="X187" i="15"/>
  <c r="P187" i="15"/>
  <c r="AJ187" i="15"/>
  <c r="AD187" i="15"/>
  <c r="AF187" i="15"/>
  <c r="AC187" i="15"/>
  <c r="AI187" i="15"/>
  <c r="Q187" i="15"/>
  <c r="AA187" i="15"/>
  <c r="AB188" i="15"/>
  <c r="AD188" i="15"/>
  <c r="AC188" i="15"/>
  <c r="R188" i="15"/>
  <c r="AJ188" i="15"/>
  <c r="AG188" i="15"/>
  <c r="T188" i="15"/>
  <c r="Z188" i="15"/>
  <c r="W188" i="15"/>
  <c r="U188" i="15"/>
  <c r="AH188" i="15"/>
  <c r="AE188" i="15"/>
  <c r="V188" i="15"/>
  <c r="S188" i="15"/>
  <c r="P188" i="15"/>
  <c r="Q188" i="15"/>
  <c r="AA188" i="15"/>
  <c r="X188" i="15"/>
  <c r="Y188" i="15"/>
  <c r="AI188" i="15"/>
  <c r="AF188" i="15"/>
  <c r="Z189" i="15"/>
  <c r="T189" i="15"/>
  <c r="R189" i="15"/>
  <c r="U189" i="15"/>
  <c r="AH189" i="15"/>
  <c r="X189" i="15"/>
  <c r="AC189" i="15"/>
  <c r="S189" i="15"/>
  <c r="P189" i="15"/>
  <c r="V189" i="15"/>
  <c r="AA189" i="15"/>
  <c r="AD189" i="15"/>
  <c r="AI189" i="15"/>
  <c r="Q189" i="15"/>
  <c r="W189" i="15"/>
  <c r="AB189" i="15"/>
  <c r="Y189" i="15"/>
  <c r="AG189" i="15"/>
  <c r="AE189" i="15"/>
  <c r="AF189" i="15"/>
  <c r="AJ189" i="15"/>
  <c r="Z190" i="15"/>
  <c r="AI190" i="15"/>
  <c r="V190" i="15"/>
  <c r="R190" i="15"/>
  <c r="P190" i="15"/>
  <c r="AH190" i="15"/>
  <c r="T190" i="15"/>
  <c r="AF190" i="15"/>
  <c r="S190" i="15"/>
  <c r="Q190" i="15"/>
  <c r="X190" i="15"/>
  <c r="U190" i="15"/>
  <c r="W190" i="15"/>
  <c r="AA190" i="15"/>
  <c r="AD190" i="15"/>
  <c r="AC190" i="15"/>
  <c r="AJ190" i="15"/>
  <c r="AE190" i="15"/>
  <c r="Y190" i="15"/>
  <c r="AG190" i="15"/>
  <c r="AB190" i="15"/>
  <c r="AC191" i="15"/>
  <c r="AE191" i="15"/>
  <c r="AF191" i="15"/>
  <c r="W191" i="15"/>
  <c r="T191" i="15"/>
  <c r="S191" i="15"/>
  <c r="P191" i="15"/>
  <c r="AH191" i="15"/>
  <c r="AI191" i="15"/>
  <c r="Q191" i="15"/>
  <c r="AA191" i="15"/>
  <c r="X191" i="15"/>
  <c r="V191" i="15"/>
  <c r="Z191" i="15"/>
  <c r="AB191" i="15"/>
  <c r="Y191" i="15"/>
  <c r="AJ191" i="15"/>
  <c r="AG191" i="15"/>
  <c r="R191" i="15"/>
  <c r="U191" i="15"/>
  <c r="AD191" i="15"/>
  <c r="S192" i="15"/>
  <c r="U192" i="15"/>
  <c r="V192" i="15"/>
  <c r="AA192" i="15"/>
  <c r="Y192" i="15"/>
  <c r="AD192" i="15"/>
  <c r="AI192" i="15"/>
  <c r="Q192" i="15"/>
  <c r="AF192" i="15"/>
  <c r="W192" i="15"/>
  <c r="T192" i="15"/>
  <c r="R192" i="15"/>
  <c r="AG192" i="15"/>
  <c r="AH192" i="15"/>
  <c r="AE192" i="15"/>
  <c r="AB192" i="15"/>
  <c r="Z192" i="15"/>
  <c r="X192" i="15"/>
  <c r="P192" i="15"/>
  <c r="AC192" i="15"/>
  <c r="AJ192" i="15"/>
  <c r="AA193" i="15"/>
  <c r="AJ193" i="15"/>
  <c r="X193" i="15"/>
  <c r="T193" i="15"/>
  <c r="Q193" i="15"/>
  <c r="AI193" i="15"/>
  <c r="U193" i="15"/>
  <c r="V193" i="15"/>
  <c r="AF193" i="15"/>
  <c r="Y193" i="15"/>
  <c r="R193" i="15"/>
  <c r="AG193" i="15"/>
  <c r="AD193" i="15"/>
  <c r="P193" i="15"/>
  <c r="W193" i="15"/>
  <c r="S193" i="15"/>
  <c r="Z193" i="15"/>
  <c r="AB193" i="15"/>
  <c r="AH193" i="15"/>
  <c r="AC193" i="15"/>
  <c r="AE193" i="15"/>
  <c r="Q194" i="15"/>
  <c r="P194" i="15"/>
  <c r="Y194" i="15"/>
  <c r="W194" i="15"/>
  <c r="AE194" i="15"/>
  <c r="T194" i="15"/>
  <c r="AF194" i="15"/>
  <c r="AH194" i="15"/>
  <c r="X194" i="15"/>
  <c r="AD194" i="15"/>
  <c r="AB194" i="15"/>
  <c r="AG194" i="15"/>
  <c r="R194" i="15"/>
  <c r="AJ194" i="15"/>
  <c r="S194" i="15"/>
  <c r="Z194" i="15"/>
  <c r="U194" i="15"/>
  <c r="AI194" i="15"/>
  <c r="AA194" i="15"/>
  <c r="AC194" i="15"/>
  <c r="V194" i="15"/>
  <c r="AG195" i="15"/>
  <c r="AI195" i="15"/>
  <c r="X195" i="15"/>
  <c r="V195" i="15"/>
  <c r="R195" i="15"/>
  <c r="Q195" i="15"/>
  <c r="W195" i="15"/>
  <c r="T195" i="15"/>
  <c r="Z195" i="15"/>
  <c r="AD195" i="15"/>
  <c r="AH195" i="15"/>
  <c r="Y195" i="15"/>
  <c r="AE195" i="15"/>
  <c r="AB195" i="15"/>
  <c r="AA195" i="15"/>
  <c r="AC195" i="15"/>
  <c r="AF195" i="15"/>
  <c r="S195" i="15"/>
  <c r="P195" i="15"/>
  <c r="AJ195" i="15"/>
  <c r="U195" i="15"/>
  <c r="AB196" i="15"/>
  <c r="V196" i="15"/>
  <c r="R196" i="15"/>
  <c r="AJ196" i="15"/>
  <c r="P196" i="15"/>
  <c r="Z196" i="15"/>
  <c r="W196" i="15"/>
  <c r="Q196" i="15"/>
  <c r="Y196" i="15"/>
  <c r="AA196" i="15"/>
  <c r="AG196" i="15"/>
  <c r="AD196" i="15"/>
  <c r="U196" i="15"/>
  <c r="AH196" i="15"/>
  <c r="AE196" i="15"/>
  <c r="X196" i="15"/>
  <c r="S196" i="15"/>
  <c r="AF196" i="15"/>
  <c r="AC196" i="15"/>
  <c r="AI196" i="15"/>
  <c r="T196" i="15"/>
  <c r="U197" i="15"/>
  <c r="AH197" i="15"/>
  <c r="AG197" i="15"/>
  <c r="AC197" i="15"/>
  <c r="T197" i="15"/>
  <c r="AI197" i="15"/>
  <c r="V197" i="15"/>
  <c r="AJ197" i="15"/>
  <c r="AD197" i="15"/>
  <c r="X197" i="15"/>
  <c r="S197" i="15"/>
  <c r="AB197" i="15"/>
  <c r="AE197" i="15"/>
  <c r="P197" i="15"/>
  <c r="AF197" i="15"/>
  <c r="Q197" i="15"/>
  <c r="W197" i="15"/>
  <c r="Y197" i="15"/>
  <c r="AA197" i="15"/>
  <c r="R197" i="15"/>
  <c r="Z197" i="15"/>
  <c r="Z198" i="15"/>
  <c r="AJ198" i="15"/>
  <c r="AH198" i="15"/>
  <c r="AA198" i="15"/>
  <c r="X198" i="15"/>
  <c r="U198" i="15"/>
  <c r="AB198" i="15"/>
  <c r="S198" i="15"/>
  <c r="AI198" i="15"/>
  <c r="R198" i="15"/>
  <c r="P198" i="15"/>
  <c r="AF198" i="15"/>
  <c r="AC198" i="15"/>
  <c r="V198" i="15"/>
  <c r="Q198" i="15"/>
  <c r="AE198" i="15"/>
  <c r="W198" i="15"/>
  <c r="Y198" i="15"/>
  <c r="AD198" i="15"/>
  <c r="AG198" i="15"/>
  <c r="T198" i="15"/>
  <c r="AC199" i="15"/>
  <c r="W199" i="15"/>
  <c r="AH199" i="15"/>
  <c r="AI199" i="15"/>
  <c r="T199" i="15"/>
  <c r="R199" i="15"/>
  <c r="AE199" i="15"/>
  <c r="U199" i="15"/>
  <c r="S199" i="15"/>
  <c r="P199" i="15"/>
  <c r="AG199" i="15"/>
  <c r="AF199" i="15"/>
  <c r="Q199" i="15"/>
  <c r="Z199" i="15"/>
  <c r="AA199" i="15"/>
  <c r="X199" i="15"/>
  <c r="AB199" i="15"/>
  <c r="AD199" i="15"/>
  <c r="Y199" i="15"/>
  <c r="AJ199" i="15"/>
  <c r="V199" i="15"/>
  <c r="S200" i="15"/>
  <c r="R200" i="15"/>
  <c r="P200" i="15"/>
  <c r="X200" i="15"/>
  <c r="AG200" i="15"/>
  <c r="V200" i="15"/>
  <c r="AA200" i="15"/>
  <c r="AH200" i="15"/>
  <c r="AI200" i="15"/>
  <c r="AJ200" i="15"/>
  <c r="AD200" i="15"/>
  <c r="T200" i="15"/>
  <c r="AF200" i="15"/>
  <c r="W200" i="15"/>
  <c r="U200" i="15"/>
  <c r="AB200" i="15"/>
  <c r="AE200" i="15"/>
  <c r="Y200" i="15"/>
  <c r="AC200" i="15"/>
  <c r="Z200" i="15"/>
  <c r="Q200" i="15"/>
  <c r="AA201" i="15"/>
  <c r="U201" i="15"/>
  <c r="V201" i="15"/>
  <c r="AE201" i="15"/>
  <c r="Z201" i="15"/>
  <c r="Q201" i="15"/>
  <c r="AI201" i="15"/>
  <c r="AB201" i="15"/>
  <c r="AC201" i="15"/>
  <c r="T201" i="15"/>
  <c r="AJ201" i="15"/>
  <c r="Y201" i="15"/>
  <c r="AG201" i="15"/>
  <c r="AD201" i="15"/>
  <c r="W201" i="15"/>
  <c r="R201" i="15"/>
  <c r="P201" i="15"/>
  <c r="X201" i="15"/>
  <c r="AF201" i="15"/>
  <c r="AH201" i="15"/>
  <c r="S201" i="15"/>
  <c r="Q202" i="15"/>
  <c r="X202" i="15"/>
  <c r="AF202" i="15"/>
  <c r="T202" i="15"/>
  <c r="Y202" i="15"/>
  <c r="R202" i="15"/>
  <c r="AB202" i="15"/>
  <c r="AG202" i="15"/>
  <c r="S202" i="15"/>
  <c r="AI202" i="15"/>
  <c r="AJ202" i="15"/>
  <c r="AA202" i="15"/>
  <c r="Z202" i="15"/>
  <c r="U202" i="15"/>
  <c r="AE202" i="15"/>
  <c r="AH202" i="15"/>
  <c r="P202" i="15"/>
  <c r="V202" i="15"/>
  <c r="AD202" i="15"/>
  <c r="AC202" i="15"/>
  <c r="W202" i="15"/>
  <c r="AG203" i="15"/>
  <c r="AH203" i="15"/>
  <c r="AI203" i="15"/>
  <c r="R203" i="15"/>
  <c r="W203" i="15"/>
  <c r="T203" i="15"/>
  <c r="S203" i="15"/>
  <c r="AB203" i="15"/>
  <c r="AE203" i="15"/>
  <c r="P203" i="15"/>
  <c r="AJ203" i="15"/>
  <c r="U203" i="15"/>
  <c r="Z203" i="15"/>
  <c r="Q203" i="15"/>
  <c r="Y203" i="15"/>
  <c r="AD203" i="15"/>
  <c r="X203" i="15"/>
  <c r="V203" i="15"/>
  <c r="AC203" i="15"/>
  <c r="AF203" i="15"/>
  <c r="AA203" i="15"/>
  <c r="AB204" i="15"/>
  <c r="AC204" i="15"/>
  <c r="U204" i="15"/>
  <c r="R204" i="15"/>
  <c r="AJ204" i="15"/>
  <c r="AD204" i="15"/>
  <c r="W204" i="15"/>
  <c r="Z204" i="15"/>
  <c r="P204" i="15"/>
  <c r="T204" i="15"/>
  <c r="AH204" i="15"/>
  <c r="AE204" i="15"/>
  <c r="X204" i="15"/>
  <c r="AI204" i="15"/>
  <c r="S204" i="15"/>
  <c r="Q204" i="15"/>
  <c r="Y204" i="15"/>
  <c r="AA204" i="15"/>
  <c r="AG204" i="15"/>
  <c r="AF204" i="15"/>
  <c r="V204" i="15"/>
  <c r="Z205" i="15"/>
  <c r="Y205" i="15"/>
  <c r="U205" i="15"/>
  <c r="AH205" i="15"/>
  <c r="AJ205" i="15"/>
  <c r="T205" i="15"/>
  <c r="AG205" i="15"/>
  <c r="AC205" i="15"/>
  <c r="AB205" i="15"/>
  <c r="V205" i="15"/>
  <c r="P205" i="15"/>
  <c r="S205" i="15"/>
  <c r="AD205" i="15"/>
  <c r="AF205" i="15"/>
  <c r="AI205" i="15"/>
  <c r="X205" i="15"/>
  <c r="W205" i="15"/>
  <c r="Q205" i="15"/>
  <c r="AA205" i="15"/>
  <c r="AE205" i="15"/>
  <c r="R205" i="15"/>
  <c r="Z206" i="15"/>
  <c r="AI206" i="15"/>
  <c r="AE206" i="15"/>
  <c r="AB206" i="15"/>
  <c r="P206" i="15"/>
  <c r="AH206" i="15"/>
  <c r="T206" i="15"/>
  <c r="Q206" i="15"/>
  <c r="AD206" i="15"/>
  <c r="AG206" i="15"/>
  <c r="X206" i="15"/>
  <c r="U206" i="15"/>
  <c r="AJ206" i="15"/>
  <c r="W206" i="15"/>
  <c r="AF206" i="15"/>
  <c r="AC206" i="15"/>
  <c r="V206" i="15"/>
  <c r="AA206" i="15"/>
  <c r="R206" i="15"/>
  <c r="Y206" i="15"/>
  <c r="S206" i="15"/>
  <c r="AC207" i="15"/>
  <c r="AD207" i="15"/>
  <c r="S207" i="15"/>
  <c r="P207" i="15"/>
  <c r="AE207" i="15"/>
  <c r="AA207" i="15"/>
  <c r="X207" i="15"/>
  <c r="AI207" i="15"/>
  <c r="AF207" i="15"/>
  <c r="Q207" i="15"/>
  <c r="R207" i="15"/>
  <c r="V207" i="15"/>
  <c r="W207" i="15"/>
  <c r="T207" i="15"/>
  <c r="Y207" i="15"/>
  <c r="AB207" i="15"/>
  <c r="AH207" i="15"/>
  <c r="Z207" i="15"/>
  <c r="AJ207" i="15"/>
  <c r="AG207" i="15"/>
  <c r="U207" i="15"/>
  <c r="S208" i="15"/>
  <c r="Y208" i="15"/>
  <c r="V208" i="15"/>
  <c r="AA208" i="15"/>
  <c r="Z208" i="15"/>
  <c r="AH208" i="15"/>
  <c r="AD208" i="15"/>
  <c r="AI208" i="15"/>
  <c r="T208" i="15"/>
  <c r="AJ208" i="15"/>
  <c r="AF208" i="15"/>
  <c r="W208" i="15"/>
  <c r="AC208" i="15"/>
  <c r="U208" i="15"/>
  <c r="AE208" i="15"/>
  <c r="Q208" i="15"/>
  <c r="AB208" i="15"/>
  <c r="R208" i="15"/>
  <c r="P208" i="15"/>
  <c r="AG208" i="15"/>
  <c r="X208" i="15"/>
  <c r="AA209" i="15"/>
  <c r="AJ209" i="15"/>
  <c r="AD209" i="15"/>
  <c r="X209" i="15"/>
  <c r="AE209" i="15"/>
  <c r="Q209" i="15"/>
  <c r="AI209" i="15"/>
  <c r="U209" i="15"/>
  <c r="AG209" i="15"/>
  <c r="R209" i="15"/>
  <c r="Y209" i="15"/>
  <c r="V209" i="15"/>
  <c r="P209" i="15"/>
  <c r="W209" i="15"/>
  <c r="Z209" i="15"/>
  <c r="AB209" i="15"/>
  <c r="S209" i="15"/>
  <c r="AH209" i="15"/>
  <c r="AC209" i="15"/>
  <c r="AF209" i="15"/>
  <c r="T209" i="15"/>
  <c r="T210" i="15"/>
  <c r="Y210" i="15"/>
  <c r="AF210" i="15"/>
  <c r="AI210" i="15"/>
  <c r="AH210" i="15"/>
  <c r="V210" i="15"/>
  <c r="AE210" i="15"/>
  <c r="Q210" i="15"/>
  <c r="AB210" i="15"/>
  <c r="AG210" i="15"/>
  <c r="R210" i="15"/>
  <c r="Z210" i="15"/>
  <c r="AA210" i="15"/>
  <c r="W210" i="15"/>
  <c r="AJ210" i="15"/>
  <c r="S210" i="15"/>
  <c r="X210" i="15"/>
  <c r="AD210" i="15"/>
  <c r="P210" i="15"/>
  <c r="U210" i="15"/>
  <c r="AC210" i="15"/>
  <c r="AG211" i="15"/>
  <c r="AI211" i="15"/>
  <c r="AE211" i="15"/>
  <c r="AA211" i="15"/>
  <c r="R211" i="15"/>
  <c r="Y211" i="15"/>
  <c r="W211" i="15"/>
  <c r="T211" i="15"/>
  <c r="Z211" i="15"/>
  <c r="AB211" i="15"/>
  <c r="AC211" i="15"/>
  <c r="AH211" i="15"/>
  <c r="P211" i="15"/>
  <c r="AJ211" i="15"/>
  <c r="U211" i="15"/>
  <c r="Q211" i="15"/>
  <c r="X211" i="15"/>
  <c r="AD211" i="15"/>
  <c r="V211" i="15"/>
  <c r="AF211" i="15"/>
  <c r="S211" i="15"/>
  <c r="AB212" i="15"/>
  <c r="V212" i="15"/>
  <c r="R212" i="15"/>
  <c r="AJ212" i="15"/>
  <c r="Q212" i="15"/>
  <c r="P212" i="15"/>
  <c r="Y212" i="15"/>
  <c r="Z212" i="15"/>
  <c r="W212" i="15"/>
  <c r="X212" i="15"/>
  <c r="S212" i="15"/>
  <c r="T212" i="15"/>
  <c r="AH212" i="15"/>
  <c r="AE212" i="15"/>
  <c r="AF212" i="15"/>
  <c r="AG212" i="15"/>
  <c r="AA212" i="15"/>
  <c r="AC212" i="15"/>
  <c r="AI212" i="15"/>
  <c r="AD212" i="15"/>
  <c r="U212" i="15"/>
  <c r="Z213" i="15"/>
  <c r="Q213" i="15"/>
  <c r="U213" i="15"/>
  <c r="AH213" i="15"/>
  <c r="AG213" i="15"/>
  <c r="V213" i="15"/>
  <c r="S213" i="15"/>
  <c r="X213" i="15"/>
  <c r="AE213" i="15"/>
  <c r="R213" i="15"/>
  <c r="AC213" i="15"/>
  <c r="T213" i="15"/>
  <c r="AJ213" i="15"/>
  <c r="AA213" i="15"/>
  <c r="AI213" i="15"/>
  <c r="AD213" i="15"/>
  <c r="AF213" i="15"/>
  <c r="W213" i="15"/>
  <c r="Y213" i="15"/>
  <c r="AB213" i="15"/>
  <c r="P213" i="15"/>
  <c r="Z214" i="15"/>
  <c r="AJ214" i="15"/>
  <c r="V214" i="15"/>
  <c r="Q214" i="15"/>
  <c r="Y214" i="15"/>
  <c r="P214" i="15"/>
  <c r="AH214" i="15"/>
  <c r="AA214" i="15"/>
  <c r="X214" i="15"/>
  <c r="U214" i="15"/>
  <c r="AB214" i="15"/>
  <c r="AE214" i="15"/>
  <c r="AD214" i="15"/>
  <c r="AF214" i="15"/>
  <c r="AC214" i="15"/>
  <c r="W214" i="15"/>
  <c r="S214" i="15"/>
  <c r="T214" i="15"/>
  <c r="AG214" i="15"/>
  <c r="AI214" i="15"/>
  <c r="R214" i="15"/>
  <c r="AC215" i="15"/>
  <c r="W215" i="15"/>
  <c r="AH215" i="15"/>
  <c r="Y215" i="15"/>
  <c r="AD215" i="15"/>
  <c r="U215" i="15"/>
  <c r="S215" i="15"/>
  <c r="P215" i="15"/>
  <c r="AA215" i="15"/>
  <c r="X215" i="15"/>
  <c r="Q215" i="15"/>
  <c r="AF215" i="15"/>
  <c r="R215" i="15"/>
  <c r="Z215" i="15"/>
  <c r="AG215" i="15"/>
  <c r="AE215" i="15"/>
  <c r="AI215" i="15"/>
  <c r="T215" i="15"/>
  <c r="AJ215" i="15"/>
  <c r="V215" i="15"/>
  <c r="AB215" i="15"/>
  <c r="S216" i="15"/>
  <c r="R216" i="15"/>
  <c r="AC216" i="15"/>
  <c r="AF216" i="15"/>
  <c r="V216" i="15"/>
  <c r="AA216" i="15"/>
  <c r="AH216" i="15"/>
  <c r="AE216" i="15"/>
  <c r="AG216" i="15"/>
  <c r="AD216" i="15"/>
  <c r="AI216" i="15"/>
  <c r="T216" i="15"/>
  <c r="W216" i="15"/>
  <c r="U216" i="15"/>
  <c r="AB216" i="15"/>
  <c r="Y216" i="15"/>
  <c r="P216" i="15"/>
  <c r="Z216" i="15"/>
  <c r="AJ216" i="15"/>
  <c r="X216" i="15"/>
  <c r="Q216" i="15"/>
  <c r="AA217" i="15"/>
  <c r="U217" i="15"/>
  <c r="AI217" i="15"/>
  <c r="AB217" i="15"/>
  <c r="AH217" i="15"/>
  <c r="Q217" i="15"/>
  <c r="Y217" i="15"/>
  <c r="V217" i="15"/>
  <c r="AC217" i="15"/>
  <c r="AG217" i="15"/>
  <c r="AD217" i="15"/>
  <c r="W217" i="15"/>
  <c r="AF217" i="15"/>
  <c r="T217" i="15"/>
  <c r="R217" i="15"/>
  <c r="P217" i="15"/>
  <c r="X217" i="15"/>
  <c r="Z217" i="15"/>
  <c r="AE217" i="15"/>
  <c r="S217" i="15"/>
  <c r="AJ217" i="15"/>
  <c r="Q218" i="15"/>
  <c r="X218" i="15"/>
  <c r="Y218" i="15"/>
  <c r="S218" i="15"/>
  <c r="AB218" i="15"/>
  <c r="AG218" i="15"/>
  <c r="T218" i="15"/>
  <c r="Z218" i="15"/>
  <c r="AJ218" i="15"/>
  <c r="AA218" i="15"/>
  <c r="AH218" i="15"/>
  <c r="P218" i="15"/>
  <c r="V218" i="15"/>
  <c r="R218" i="15"/>
  <c r="U218" i="15"/>
  <c r="AE218" i="15"/>
  <c r="AI218" i="15"/>
  <c r="AC218" i="15"/>
  <c r="AF218" i="15"/>
  <c r="AD218" i="15"/>
  <c r="W218" i="15"/>
  <c r="AG219" i="15"/>
  <c r="AH219" i="15"/>
  <c r="W219" i="15"/>
  <c r="T219" i="15"/>
  <c r="S219" i="15"/>
  <c r="V219" i="15"/>
  <c r="Y219" i="15"/>
  <c r="AE219" i="15"/>
  <c r="AB219" i="15"/>
  <c r="AI219" i="15"/>
  <c r="AA219" i="15"/>
  <c r="R219" i="15"/>
  <c r="P219" i="15"/>
  <c r="AJ219" i="15"/>
  <c r="U219" i="15"/>
  <c r="X219" i="15"/>
  <c r="AC219" i="15"/>
  <c r="AF219" i="15"/>
  <c r="Z219" i="15"/>
  <c r="AD219" i="15"/>
  <c r="Q219" i="15"/>
  <c r="AB220" i="15"/>
  <c r="AC220" i="15"/>
  <c r="X220" i="15"/>
  <c r="AI220" i="15"/>
  <c r="R220" i="15"/>
  <c r="AJ220" i="15"/>
  <c r="AD220" i="15"/>
  <c r="P220" i="15"/>
  <c r="W220" i="15"/>
  <c r="V220" i="15"/>
  <c r="Z220" i="15"/>
  <c r="T220" i="15"/>
  <c r="AH220" i="15"/>
  <c r="AE220" i="15"/>
  <c r="Y220" i="15"/>
  <c r="S220" i="15"/>
  <c r="Q220" i="15"/>
  <c r="AF220" i="15"/>
  <c r="AA220" i="15"/>
  <c r="AG220" i="15"/>
  <c r="U220" i="15"/>
  <c r="Z221" i="15"/>
  <c r="Y221" i="15"/>
  <c r="AC221" i="15"/>
  <c r="U221" i="15"/>
  <c r="AH221" i="15"/>
  <c r="V221" i="15"/>
  <c r="P221" i="15"/>
  <c r="T221" i="15"/>
  <c r="AJ221" i="15"/>
  <c r="AB221" i="15"/>
  <c r="AD221" i="15"/>
  <c r="AF221" i="15"/>
  <c r="AA221" i="15"/>
  <c r="Q221" i="15"/>
  <c r="AI221" i="15"/>
  <c r="AE221" i="15"/>
  <c r="AG221" i="15"/>
  <c r="R221" i="15"/>
  <c r="W221" i="15"/>
  <c r="X221" i="15"/>
  <c r="S221" i="15"/>
  <c r="Z222" i="15"/>
  <c r="AI222" i="15"/>
  <c r="AA222" i="15"/>
  <c r="AB222" i="15"/>
  <c r="S222" i="15"/>
  <c r="P222" i="15"/>
  <c r="AH222" i="15"/>
  <c r="T222" i="15"/>
  <c r="AD222" i="15"/>
  <c r="AE222" i="15"/>
  <c r="X222" i="15"/>
  <c r="U222" i="15"/>
  <c r="AJ222" i="15"/>
  <c r="W222" i="15"/>
  <c r="R222" i="15"/>
  <c r="AF222" i="15"/>
  <c r="AC222" i="15"/>
  <c r="V222" i="15"/>
  <c r="Q222" i="15"/>
  <c r="AG222" i="15"/>
  <c r="Y222" i="15"/>
  <c r="S223" i="15"/>
  <c r="P223" i="15"/>
  <c r="AE223" i="15"/>
  <c r="AA223" i="15"/>
  <c r="X223" i="15"/>
  <c r="AI223" i="15"/>
  <c r="AF223" i="15"/>
  <c r="Q223" i="15"/>
  <c r="R223" i="15"/>
  <c r="Y223" i="15"/>
  <c r="AB223" i="15"/>
  <c r="AH223" i="15"/>
  <c r="Z223" i="15"/>
  <c r="AJ223" i="15"/>
  <c r="AG223" i="15"/>
  <c r="W223" i="15"/>
  <c r="T223" i="15"/>
  <c r="V223" i="15"/>
  <c r="AC223" i="15"/>
  <c r="U223" i="15"/>
  <c r="AD223" i="15"/>
  <c r="S224" i="15"/>
  <c r="Y224" i="15"/>
  <c r="AA224" i="15"/>
  <c r="AI224" i="15"/>
  <c r="V224" i="15"/>
  <c r="Z224" i="15"/>
  <c r="W224" i="15"/>
  <c r="AC224" i="15"/>
  <c r="AB224" i="15"/>
  <c r="AG224" i="15"/>
  <c r="AE224" i="15"/>
  <c r="Q224" i="15"/>
  <c r="AJ224" i="15"/>
  <c r="P224" i="15"/>
  <c r="T224" i="15"/>
  <c r="X224" i="15"/>
  <c r="AF224" i="15"/>
  <c r="AH224" i="15"/>
  <c r="AD224" i="15"/>
  <c r="U224" i="15"/>
  <c r="R224" i="15"/>
  <c r="AA225" i="15"/>
  <c r="AJ225" i="15"/>
  <c r="AB225" i="15"/>
  <c r="AC225" i="15"/>
  <c r="Q225" i="15"/>
  <c r="AI225" i="15"/>
  <c r="U225" i="15"/>
  <c r="X225" i="15"/>
  <c r="AF225" i="15"/>
  <c r="AH225" i="15"/>
  <c r="S225" i="15"/>
  <c r="Y225" i="15"/>
  <c r="V225" i="15"/>
  <c r="P225" i="15"/>
  <c r="AG225" i="15"/>
  <c r="AD225" i="15"/>
  <c r="W225" i="15"/>
  <c r="AE225" i="15"/>
  <c r="Z225" i="15"/>
  <c r="R225" i="15"/>
  <c r="T225" i="15"/>
  <c r="AG226" i="15"/>
  <c r="P226" i="15"/>
  <c r="R226" i="15"/>
  <c r="T226" i="15"/>
  <c r="S226" i="15"/>
  <c r="AC226" i="15"/>
  <c r="Q226" i="15"/>
  <c r="AB226" i="15"/>
  <c r="AF226" i="15"/>
  <c r="X226" i="15"/>
  <c r="W226" i="15"/>
  <c r="AJ226" i="15"/>
  <c r="U226" i="15"/>
  <c r="Z226" i="15"/>
  <c r="V226" i="15"/>
  <c r="AH226" i="15"/>
  <c r="AE226" i="15"/>
  <c r="AD226" i="15"/>
  <c r="AI226" i="15"/>
  <c r="Y226" i="15"/>
  <c r="AA226" i="15"/>
  <c r="AJ227" i="15"/>
  <c r="AI227" i="15"/>
  <c r="Z227" i="15"/>
  <c r="R227" i="15"/>
  <c r="AG227" i="15"/>
  <c r="W227" i="15"/>
  <c r="X227" i="15"/>
  <c r="P227" i="15"/>
  <c r="AE227" i="15"/>
  <c r="AD227" i="15"/>
  <c r="U227" i="15"/>
  <c r="Q227" i="15"/>
  <c r="AA227" i="15"/>
  <c r="V227" i="15"/>
  <c r="Y227" i="15"/>
  <c r="S227" i="15"/>
  <c r="AC227" i="15"/>
  <c r="AF227" i="15"/>
  <c r="T227" i="15"/>
  <c r="AB227" i="15"/>
  <c r="AH227" i="15"/>
  <c r="AA228" i="15"/>
  <c r="S228" i="15"/>
  <c r="T228" i="15"/>
  <c r="AJ228" i="15"/>
  <c r="U228" i="15"/>
  <c r="AB228" i="15"/>
  <c r="R228" i="15"/>
  <c r="Y228" i="15"/>
  <c r="W228" i="15"/>
  <c r="AC228" i="15"/>
  <c r="AD228" i="15"/>
  <c r="AI228" i="15"/>
  <c r="P228" i="15"/>
  <c r="V228" i="15"/>
  <c r="AE228" i="15"/>
  <c r="X228" i="15"/>
  <c r="Z228" i="15"/>
  <c r="AF228" i="15"/>
  <c r="AH228" i="15"/>
  <c r="Q228" i="15"/>
  <c r="AG228" i="15"/>
  <c r="S229" i="15"/>
  <c r="U229" i="15"/>
  <c r="Q229" i="15"/>
  <c r="AC229" i="15"/>
  <c r="V229" i="15"/>
  <c r="AA229" i="15"/>
  <c r="Y229" i="15"/>
  <c r="AD229" i="15"/>
  <c r="AI229" i="15"/>
  <c r="Z229" i="15"/>
  <c r="W229" i="15"/>
  <c r="T229" i="15"/>
  <c r="AE229" i="15"/>
  <c r="AB229" i="15"/>
  <c r="AG229" i="15"/>
  <c r="AH229" i="15"/>
  <c r="AF229" i="15"/>
  <c r="P229" i="15"/>
  <c r="AJ229" i="15"/>
  <c r="X229" i="15"/>
  <c r="R229" i="15"/>
  <c r="AA230" i="15"/>
  <c r="X230" i="15"/>
  <c r="Q230" i="15"/>
  <c r="AI230" i="15"/>
  <c r="AB230" i="15"/>
  <c r="AH230" i="15"/>
  <c r="Y230" i="15"/>
  <c r="V230" i="15"/>
  <c r="AC230" i="15"/>
  <c r="AG230" i="15"/>
  <c r="AD230" i="15"/>
  <c r="AF230" i="15"/>
  <c r="P230" i="15"/>
  <c r="AE230" i="15"/>
  <c r="R230" i="15"/>
  <c r="W230" i="15"/>
  <c r="AJ230" i="15"/>
  <c r="Z230" i="15"/>
  <c r="T230" i="15"/>
  <c r="S230" i="15"/>
  <c r="U230" i="15"/>
  <c r="Q231" i="15"/>
  <c r="X231" i="15"/>
  <c r="Y231" i="15"/>
  <c r="P231" i="15"/>
  <c r="T231" i="15"/>
  <c r="AB231" i="15"/>
  <c r="AG231" i="15"/>
  <c r="AA231" i="15"/>
  <c r="AC231" i="15"/>
  <c r="AJ231" i="15"/>
  <c r="R231" i="15"/>
  <c r="AE231" i="15"/>
  <c r="AH231" i="15"/>
  <c r="AI231" i="15"/>
  <c r="U231" i="15"/>
  <c r="Z231" i="15"/>
  <c r="AF231" i="15"/>
  <c r="V231" i="15"/>
  <c r="AD231" i="15"/>
  <c r="W231" i="15"/>
  <c r="S231" i="15"/>
  <c r="W232" i="15"/>
  <c r="T232" i="15"/>
  <c r="AA232" i="15"/>
  <c r="R232" i="15"/>
  <c r="AJ232" i="15"/>
  <c r="X232" i="15"/>
  <c r="AH232" i="15"/>
  <c r="AG232" i="15"/>
  <c r="AE232" i="15"/>
  <c r="AB232" i="15"/>
  <c r="AC232" i="15"/>
  <c r="AD232" i="15"/>
  <c r="S232" i="15"/>
  <c r="P232" i="15"/>
  <c r="AF232" i="15"/>
  <c r="AI232" i="15"/>
  <c r="Q232" i="15"/>
  <c r="U232" i="15"/>
  <c r="Y232" i="15"/>
  <c r="V232" i="15"/>
  <c r="Z232" i="15"/>
  <c r="AB233" i="15"/>
  <c r="AG233" i="15"/>
  <c r="U233" i="15"/>
  <c r="Q233" i="15"/>
  <c r="R233" i="15"/>
  <c r="AJ233" i="15"/>
  <c r="Z233" i="15"/>
  <c r="W233" i="15"/>
  <c r="V233" i="15"/>
  <c r="S233" i="15"/>
  <c r="AD233" i="15"/>
  <c r="AI233" i="15"/>
  <c r="AH233" i="15"/>
  <c r="AE233" i="15"/>
  <c r="X233" i="15"/>
  <c r="Y233" i="15"/>
  <c r="AF233" i="15"/>
  <c r="AA233" i="15"/>
  <c r="P233" i="15"/>
  <c r="AC233" i="15"/>
  <c r="T233" i="15"/>
  <c r="Z234" i="15"/>
  <c r="AG234" i="15"/>
  <c r="X234" i="15"/>
  <c r="Y234" i="15"/>
  <c r="AI234" i="15"/>
  <c r="AE234" i="15"/>
  <c r="U234" i="15"/>
  <c r="AH234" i="15"/>
  <c r="S234" i="15"/>
  <c r="AC234" i="15"/>
  <c r="V234" i="15"/>
  <c r="AA234" i="15"/>
  <c r="T234" i="15"/>
  <c r="P234" i="15"/>
  <c r="AF234" i="15"/>
  <c r="Q234" i="15"/>
  <c r="AD234" i="15"/>
  <c r="AB234" i="15"/>
  <c r="AJ234" i="15"/>
  <c r="W234" i="15"/>
  <c r="R234" i="15"/>
  <c r="T235" i="15"/>
  <c r="Z235" i="15"/>
  <c r="AJ235" i="15"/>
  <c r="S235" i="15"/>
  <c r="P235" i="15"/>
  <c r="AE235" i="15"/>
  <c r="Q235" i="15"/>
  <c r="V235" i="15"/>
  <c r="AA235" i="15"/>
  <c r="Y235" i="15"/>
  <c r="AF235" i="15"/>
  <c r="AB235" i="15"/>
  <c r="R235" i="15"/>
  <c r="AH235" i="15"/>
  <c r="U235" i="15"/>
  <c r="AG235" i="15"/>
  <c r="W235" i="15"/>
  <c r="AD235" i="15"/>
  <c r="X235" i="15"/>
  <c r="AC235" i="15"/>
  <c r="AI235" i="15"/>
  <c r="AE236" i="15"/>
  <c r="Q236" i="15"/>
  <c r="AF236" i="15"/>
  <c r="T236" i="15"/>
  <c r="V236" i="15"/>
  <c r="AA236" i="15"/>
  <c r="AB236" i="15"/>
  <c r="AG236" i="15"/>
  <c r="R236" i="15"/>
  <c r="Y236" i="15"/>
  <c r="U236" i="15"/>
  <c r="AJ236" i="15"/>
  <c r="W236" i="15"/>
  <c r="AC236" i="15"/>
  <c r="S236" i="15"/>
  <c r="AH236" i="15"/>
  <c r="AI236" i="15"/>
  <c r="Z236" i="15"/>
  <c r="P236" i="15"/>
  <c r="X236" i="15"/>
  <c r="AD236" i="15"/>
  <c r="W237" i="15"/>
  <c r="V237" i="15"/>
  <c r="Q237" i="15"/>
  <c r="U237" i="15"/>
  <c r="Z237" i="15"/>
  <c r="AE237" i="15"/>
  <c r="AG237" i="15"/>
  <c r="AB237" i="15"/>
  <c r="AD237" i="15"/>
  <c r="S237" i="15"/>
  <c r="X237" i="15"/>
  <c r="R237" i="15"/>
  <c r="AJ237" i="15"/>
  <c r="AA237" i="15"/>
  <c r="AH237" i="15"/>
  <c r="AC237" i="15"/>
  <c r="Y237" i="15"/>
  <c r="T237" i="15"/>
  <c r="P237" i="15"/>
  <c r="AI237" i="15"/>
  <c r="AF237" i="15"/>
  <c r="W238" i="15"/>
  <c r="Q238" i="15"/>
  <c r="AE238" i="15"/>
  <c r="R238" i="15"/>
  <c r="AG238" i="15"/>
  <c r="AB238" i="15"/>
  <c r="AC238" i="15"/>
  <c r="AJ238" i="15"/>
  <c r="U238" i="15"/>
  <c r="Z238" i="15"/>
  <c r="X238" i="15"/>
  <c r="S238" i="15"/>
  <c r="AD238" i="15"/>
  <c r="AH238" i="15"/>
  <c r="AI238" i="15"/>
  <c r="P238" i="15"/>
  <c r="V238" i="15"/>
  <c r="Y238" i="15"/>
  <c r="T238" i="15"/>
  <c r="AF238" i="15"/>
  <c r="AA238" i="15"/>
  <c r="W239" i="15"/>
  <c r="AA239" i="15"/>
  <c r="T239" i="15"/>
  <c r="AH239" i="15"/>
  <c r="R239" i="15"/>
  <c r="U239" i="15"/>
  <c r="AF239" i="15"/>
  <c r="AC239" i="15"/>
  <c r="X239" i="15"/>
  <c r="AB239" i="15"/>
  <c r="Y239" i="15"/>
  <c r="AD239" i="15"/>
  <c r="Z239" i="15"/>
  <c r="V239" i="15"/>
  <c r="Q239" i="15"/>
  <c r="AI239" i="15"/>
  <c r="S239" i="15"/>
  <c r="AE239" i="15"/>
  <c r="AG239" i="15"/>
  <c r="AJ239" i="15"/>
  <c r="P239" i="15"/>
  <c r="AG240" i="15"/>
  <c r="R240" i="15"/>
  <c r="Z240" i="15"/>
  <c r="Q240" i="15"/>
  <c r="AA240" i="15"/>
  <c r="P240" i="15"/>
  <c r="W240" i="15"/>
  <c r="AC240" i="15"/>
  <c r="U240" i="15"/>
  <c r="AB240" i="15"/>
  <c r="AE240" i="15"/>
  <c r="V240" i="15"/>
  <c r="X240" i="15"/>
  <c r="AH240" i="15"/>
  <c r="S240" i="15"/>
  <c r="AI240" i="15"/>
  <c r="AF240" i="15"/>
  <c r="Y240" i="15"/>
  <c r="AD240" i="15"/>
  <c r="AJ240" i="15"/>
  <c r="T240" i="15"/>
  <c r="S241" i="15"/>
  <c r="AH241" i="15"/>
  <c r="AC241" i="15"/>
  <c r="U241" i="15"/>
  <c r="AG241" i="15"/>
  <c r="R241" i="15"/>
  <c r="AA241" i="15"/>
  <c r="Y241" i="15"/>
  <c r="T241" i="15"/>
  <c r="AI241" i="15"/>
  <c r="AJ241" i="15"/>
  <c r="AD241" i="15"/>
  <c r="W241" i="15"/>
  <c r="P241" i="15"/>
  <c r="AF241" i="15"/>
  <c r="Z241" i="15"/>
  <c r="AB241" i="15"/>
  <c r="AE241" i="15"/>
  <c r="V241" i="15"/>
  <c r="Q241" i="15"/>
  <c r="X241" i="15"/>
  <c r="AH242" i="15"/>
  <c r="S242" i="15"/>
  <c r="AB242" i="15"/>
  <c r="V242" i="15"/>
  <c r="Y242" i="15"/>
  <c r="AC242" i="15"/>
  <c r="AF242" i="15"/>
  <c r="W242" i="15"/>
  <c r="U242" i="15"/>
  <c r="Q242" i="15"/>
  <c r="X242" i="15"/>
  <c r="AD242" i="15"/>
  <c r="AI242" i="15"/>
  <c r="T242" i="15"/>
  <c r="P242" i="15"/>
  <c r="AA242" i="15"/>
  <c r="R242" i="15"/>
  <c r="AE242" i="15"/>
  <c r="AJ242" i="15"/>
  <c r="Z242" i="15"/>
  <c r="AG242" i="15"/>
  <c r="W243" i="15"/>
  <c r="AA243" i="15"/>
  <c r="T243" i="15"/>
  <c r="AE243" i="15"/>
  <c r="Z243" i="15"/>
  <c r="S243" i="15"/>
  <c r="X243" i="15"/>
  <c r="AB243" i="15"/>
  <c r="P243" i="15"/>
  <c r="AH243" i="15"/>
  <c r="AI243" i="15"/>
  <c r="V243" i="15"/>
  <c r="R243" i="15"/>
  <c r="AJ243" i="15"/>
  <c r="U243" i="15"/>
  <c r="AF243" i="15"/>
  <c r="AC243" i="15"/>
  <c r="Q243" i="15"/>
  <c r="Y243" i="15"/>
  <c r="AD243" i="15"/>
  <c r="AG243" i="15"/>
  <c r="AG244" i="15"/>
  <c r="AB244" i="15"/>
  <c r="Z244" i="15"/>
  <c r="AC244" i="15"/>
  <c r="AA244" i="15"/>
  <c r="V244" i="15"/>
  <c r="W244" i="15"/>
  <c r="R244" i="15"/>
  <c r="AJ244" i="15"/>
  <c r="AD244" i="15"/>
  <c r="AE244" i="15"/>
  <c r="U244" i="15"/>
  <c r="AF244" i="15"/>
  <c r="AI244" i="15"/>
  <c r="P244" i="15"/>
  <c r="AH244" i="15"/>
  <c r="Q244" i="15"/>
  <c r="T244" i="15"/>
  <c r="X244" i="15"/>
  <c r="S244" i="15"/>
  <c r="Y244" i="15"/>
  <c r="T245" i="15"/>
  <c r="AE245" i="15"/>
  <c r="AJ245" i="15"/>
  <c r="V245" i="15"/>
  <c r="AG245" i="15"/>
  <c r="R245" i="15"/>
  <c r="AB245" i="15"/>
  <c r="P245" i="15"/>
  <c r="AD245" i="15"/>
  <c r="Z245" i="15"/>
  <c r="X245" i="15"/>
  <c r="AA245" i="15"/>
  <c r="W245" i="15"/>
  <c r="AH245" i="15"/>
  <c r="U245" i="15"/>
  <c r="AF245" i="15"/>
  <c r="AC245" i="15"/>
  <c r="Q245" i="15"/>
  <c r="S245" i="15"/>
  <c r="Y245" i="15"/>
  <c r="AI245" i="15"/>
  <c r="U246" i="15"/>
  <c r="AF246" i="15"/>
  <c r="AA246" i="15"/>
  <c r="AH246" i="15"/>
  <c r="S246" i="15"/>
  <c r="AC246" i="15"/>
  <c r="Q246" i="15"/>
  <c r="AI246" i="15"/>
  <c r="V246" i="15"/>
  <c r="Y246" i="15"/>
  <c r="AJ246" i="15"/>
  <c r="AB246" i="15"/>
  <c r="AG246" i="15"/>
  <c r="P246" i="15"/>
  <c r="X246" i="15"/>
  <c r="AD246" i="15"/>
  <c r="W246" i="15"/>
  <c r="R246" i="15"/>
  <c r="AE246" i="15"/>
  <c r="Z246" i="15"/>
  <c r="T246" i="15"/>
  <c r="Z247" i="15"/>
  <c r="AJ247" i="15"/>
  <c r="W247" i="15"/>
  <c r="AD247" i="15"/>
  <c r="P247" i="15"/>
  <c r="AH247" i="15"/>
  <c r="U247" i="15"/>
  <c r="AC247" i="15"/>
  <c r="AE247" i="15"/>
  <c r="AA247" i="15"/>
  <c r="Y247" i="15"/>
  <c r="AG247" i="15"/>
  <c r="X247" i="15"/>
  <c r="AF247" i="15"/>
  <c r="S247" i="15"/>
  <c r="V247" i="15"/>
  <c r="AI247" i="15"/>
  <c r="T247" i="15"/>
  <c r="AB247" i="15"/>
  <c r="Q247" i="15"/>
  <c r="R247" i="15"/>
  <c r="AC248" i="15"/>
  <c r="Q248" i="15"/>
  <c r="S248" i="15"/>
  <c r="V248" i="15"/>
  <c r="Y248" i="15"/>
  <c r="AD248" i="15"/>
  <c r="AG248" i="15"/>
  <c r="AA248" i="15"/>
  <c r="P248" i="15"/>
  <c r="X248" i="15"/>
  <c r="AI248" i="15"/>
  <c r="W248" i="15"/>
  <c r="R248" i="15"/>
  <c r="T248" i="15"/>
  <c r="AE248" i="15"/>
  <c r="Z248" i="15"/>
  <c r="AB248" i="15"/>
  <c r="U248" i="15"/>
  <c r="AF248" i="15"/>
  <c r="AH248" i="15"/>
  <c r="AJ248" i="15"/>
  <c r="Q249" i="15"/>
  <c r="AI249" i="15"/>
  <c r="U249" i="15"/>
  <c r="AA249" i="15"/>
  <c r="V249" i="15"/>
  <c r="Y249" i="15"/>
  <c r="T249" i="15"/>
  <c r="AD249" i="15"/>
  <c r="AG249" i="15"/>
  <c r="AB249" i="15"/>
  <c r="W249" i="15"/>
  <c r="R249" i="15"/>
  <c r="AJ249" i="15"/>
  <c r="AC249" i="15"/>
  <c r="AF249" i="15"/>
  <c r="AE249" i="15"/>
  <c r="Z249" i="15"/>
  <c r="AH249" i="15"/>
  <c r="P249" i="15"/>
  <c r="X249" i="15"/>
  <c r="S249" i="15"/>
  <c r="AA250" i="15"/>
  <c r="AD250" i="15"/>
  <c r="AI250" i="15"/>
  <c r="W250" i="15"/>
  <c r="P250" i="15"/>
  <c r="Q250" i="15"/>
  <c r="Y250" i="15"/>
  <c r="T250" i="15"/>
  <c r="AE250" i="15"/>
  <c r="AH250" i="15"/>
  <c r="AF250" i="15"/>
  <c r="AG250" i="15"/>
  <c r="AB250" i="15"/>
  <c r="V250" i="15"/>
  <c r="R250" i="15"/>
  <c r="AJ250" i="15"/>
  <c r="Z250" i="15"/>
  <c r="U250" i="15"/>
  <c r="X250" i="15"/>
  <c r="AC250" i="15"/>
  <c r="S250" i="15"/>
  <c r="W251" i="15"/>
  <c r="Z251" i="15"/>
  <c r="S251" i="15"/>
  <c r="AG251" i="15"/>
  <c r="V251" i="15"/>
  <c r="T251" i="15"/>
  <c r="AE251" i="15"/>
  <c r="AH251" i="15"/>
  <c r="P251" i="15"/>
  <c r="AI251" i="15"/>
  <c r="Q251" i="15"/>
  <c r="R251" i="15"/>
  <c r="AB251" i="15"/>
  <c r="AJ251" i="15"/>
  <c r="X251" i="15"/>
  <c r="U251" i="15"/>
  <c r="AF251" i="15"/>
  <c r="AA251" i="15"/>
  <c r="AC251" i="15"/>
  <c r="Y251" i="15"/>
  <c r="AD251" i="15"/>
  <c r="AG252" i="15"/>
  <c r="AC252" i="15"/>
  <c r="AD252" i="15"/>
  <c r="Q252" i="15"/>
  <c r="Y252" i="15"/>
  <c r="W252" i="15"/>
  <c r="R252" i="15"/>
  <c r="AJ252" i="15"/>
  <c r="AE252" i="15"/>
  <c r="Z252" i="15"/>
  <c r="V252" i="15"/>
  <c r="U252" i="15"/>
  <c r="P252" i="15"/>
  <c r="AH252" i="15"/>
  <c r="X252" i="15"/>
  <c r="S252" i="15"/>
  <c r="AF252" i="15"/>
  <c r="AA252" i="15"/>
  <c r="AI252" i="15"/>
  <c r="AB252" i="15"/>
  <c r="T252" i="15"/>
  <c r="T253" i="15"/>
  <c r="AE253" i="15"/>
  <c r="AA253" i="15"/>
  <c r="AD253" i="15"/>
  <c r="R253" i="15"/>
  <c r="AB253" i="15"/>
  <c r="Q253" i="15"/>
  <c r="U253" i="15"/>
  <c r="AC253" i="15"/>
  <c r="Y253" i="15"/>
  <c r="X253" i="15"/>
  <c r="W253" i="15"/>
  <c r="AF253" i="15"/>
  <c r="Z253" i="15"/>
  <c r="AJ253" i="15"/>
  <c r="V253" i="15"/>
  <c r="AH253" i="15"/>
  <c r="S253" i="15"/>
  <c r="P253" i="15"/>
  <c r="AI253" i="15"/>
  <c r="AG253" i="15"/>
  <c r="X254" i="15"/>
  <c r="U254" i="15"/>
  <c r="AF254" i="15"/>
  <c r="AB254" i="15"/>
  <c r="AH254" i="15"/>
  <c r="AC254" i="15"/>
  <c r="Q254" i="15"/>
  <c r="AJ254" i="15"/>
  <c r="S254" i="15"/>
  <c r="W254" i="15"/>
  <c r="AG254" i="15"/>
  <c r="R254" i="15"/>
  <c r="Z254" i="15"/>
  <c r="V254" i="15"/>
  <c r="AA254" i="15"/>
  <c r="Y254" i="15"/>
  <c r="P254" i="15"/>
  <c r="AD254" i="15"/>
  <c r="AI254" i="15"/>
  <c r="T254" i="15"/>
  <c r="AE254" i="15"/>
  <c r="Z255" i="15"/>
  <c r="T255" i="15"/>
  <c r="AA255" i="15"/>
  <c r="Y255" i="15"/>
  <c r="AC255" i="15"/>
  <c r="R255" i="15"/>
  <c r="P255" i="15"/>
  <c r="AH255" i="15"/>
  <c r="U255" i="15"/>
  <c r="AB255" i="15"/>
  <c r="X255" i="15"/>
  <c r="Q255" i="15"/>
  <c r="W255" i="15"/>
  <c r="AG255" i="15"/>
  <c r="AD255" i="15"/>
  <c r="AF255" i="15"/>
  <c r="S255" i="15"/>
  <c r="AJ255" i="15"/>
  <c r="AI255" i="15"/>
  <c r="V255" i="15"/>
  <c r="AE255" i="15"/>
  <c r="AC256" i="15"/>
  <c r="AE256" i="15"/>
  <c r="AJ256" i="15"/>
  <c r="U256" i="15"/>
  <c r="S256" i="15"/>
  <c r="V256" i="15"/>
  <c r="AD256" i="15"/>
  <c r="W256" i="15"/>
  <c r="AA256" i="15"/>
  <c r="P256" i="15"/>
  <c r="AH256" i="15"/>
  <c r="AI256" i="15"/>
  <c r="Q256" i="15"/>
  <c r="T256" i="15"/>
  <c r="Y256" i="15"/>
  <c r="X256" i="15"/>
  <c r="AF256" i="15"/>
  <c r="R256" i="15"/>
  <c r="AB256" i="15"/>
  <c r="AG256" i="15"/>
  <c r="Z256" i="15"/>
  <c r="Q257" i="15"/>
  <c r="V257" i="15"/>
  <c r="Y257" i="15"/>
  <c r="U257" i="15"/>
  <c r="AI257" i="15"/>
  <c r="T257" i="15"/>
  <c r="AD257" i="15"/>
  <c r="AG257" i="15"/>
  <c r="AB257" i="15"/>
  <c r="P257" i="15"/>
  <c r="Z257" i="15"/>
  <c r="R257" i="15"/>
  <c r="W257" i="15"/>
  <c r="AJ257" i="15"/>
  <c r="X257" i="15"/>
  <c r="AE257" i="15"/>
  <c r="AF257" i="15"/>
  <c r="AC257" i="15"/>
  <c r="AA257" i="15"/>
  <c r="S257" i="15"/>
  <c r="AH257" i="15"/>
  <c r="AA258" i="15"/>
  <c r="U258" i="15"/>
  <c r="X258" i="15"/>
  <c r="Q258" i="15"/>
  <c r="AI258" i="15"/>
  <c r="AD258" i="15"/>
  <c r="Z258" i="15"/>
  <c r="Y258" i="15"/>
  <c r="T258" i="15"/>
  <c r="AC258" i="15"/>
  <c r="AH258" i="15"/>
  <c r="AG258" i="15"/>
  <c r="AB258" i="15"/>
  <c r="AE258" i="15"/>
  <c r="R258" i="15"/>
  <c r="AJ258" i="15"/>
  <c r="V258" i="15"/>
  <c r="W258" i="15"/>
  <c r="AF258" i="15"/>
  <c r="P258" i="15"/>
  <c r="S258" i="15"/>
  <c r="W259" i="15"/>
  <c r="X259" i="15"/>
  <c r="AG259" i="15"/>
  <c r="AB259" i="15"/>
  <c r="R259" i="15"/>
  <c r="AA259" i="15"/>
  <c r="AF259" i="15"/>
  <c r="T259" i="15"/>
  <c r="AE259" i="15"/>
  <c r="AJ259" i="15"/>
  <c r="Z259" i="15"/>
  <c r="P259" i="15"/>
  <c r="Q259" i="15"/>
  <c r="Y259" i="15"/>
  <c r="V259" i="15"/>
  <c r="U259" i="15"/>
  <c r="AH259" i="15"/>
  <c r="AC259" i="15"/>
  <c r="AI259" i="15"/>
  <c r="AD259" i="15"/>
  <c r="S259" i="15"/>
  <c r="AG260" i="15"/>
  <c r="AB260" i="15"/>
  <c r="AJ260" i="15"/>
  <c r="W260" i="15"/>
  <c r="R260" i="15"/>
  <c r="AD260" i="15"/>
  <c r="S260" i="15"/>
  <c r="AE260" i="15"/>
  <c r="Z260" i="15"/>
  <c r="P260" i="15"/>
  <c r="AH260" i="15"/>
  <c r="V260" i="15"/>
  <c r="X260" i="15"/>
  <c r="U260" i="15"/>
  <c r="AA260" i="15"/>
  <c r="Q260" i="15"/>
  <c r="AF260" i="15"/>
  <c r="AC260" i="15"/>
  <c r="AI260" i="15"/>
  <c r="T260" i="15"/>
  <c r="Y260" i="15"/>
  <c r="T261" i="15"/>
  <c r="Q261" i="15"/>
  <c r="AE261" i="15"/>
  <c r="AD261" i="15"/>
  <c r="AA261" i="15"/>
  <c r="R261" i="15"/>
  <c r="AB261" i="15"/>
  <c r="AG261" i="15"/>
  <c r="AJ261" i="15"/>
  <c r="P261" i="15"/>
  <c r="X261" i="15"/>
  <c r="Y261" i="15"/>
  <c r="Z261" i="15"/>
  <c r="V261" i="15"/>
  <c r="AC261" i="15"/>
  <c r="S261" i="15"/>
  <c r="AF261" i="15"/>
  <c r="AH261" i="15"/>
  <c r="U261" i="15"/>
  <c r="W261" i="15"/>
  <c r="AI261" i="15"/>
  <c r="X262" i="15"/>
  <c r="Y262" i="15"/>
  <c r="T262" i="15"/>
  <c r="P262" i="15"/>
  <c r="U262" i="15"/>
  <c r="AF262" i="15"/>
  <c r="Q262" i="15"/>
  <c r="S262" i="15"/>
  <c r="AB262" i="15"/>
  <c r="AC262" i="15"/>
  <c r="V262" i="15"/>
  <c r="AA262" i="15"/>
  <c r="Z262" i="15"/>
  <c r="AJ262" i="15"/>
  <c r="W262" i="15"/>
  <c r="AD262" i="15"/>
  <c r="AI262" i="15"/>
  <c r="AH262" i="15"/>
  <c r="R262" i="15"/>
  <c r="AE262" i="15"/>
  <c r="AG262" i="15"/>
  <c r="Z263" i="15"/>
  <c r="P263" i="15"/>
  <c r="AH263" i="15"/>
  <c r="U263" i="15"/>
  <c r="S263" i="15"/>
  <c r="AC263" i="15"/>
  <c r="X263" i="15"/>
  <c r="W263" i="15"/>
  <c r="AB263" i="15"/>
  <c r="AF263" i="15"/>
  <c r="AA263" i="15"/>
  <c r="AG263" i="15"/>
  <c r="Q263" i="15"/>
  <c r="AI263" i="15"/>
  <c r="Y263" i="15"/>
  <c r="V263" i="15"/>
  <c r="AD263" i="15"/>
  <c r="R263" i="15"/>
  <c r="T263" i="15"/>
  <c r="AE263" i="15"/>
  <c r="AJ263" i="15"/>
  <c r="AC264" i="15"/>
  <c r="S264" i="15"/>
  <c r="V264" i="15"/>
  <c r="AI264" i="15"/>
  <c r="AJ264" i="15"/>
  <c r="AE264" i="15"/>
  <c r="AA264" i="15"/>
  <c r="AD264" i="15"/>
  <c r="Q264" i="15"/>
  <c r="P264" i="15"/>
  <c r="X264" i="15"/>
  <c r="AF264" i="15"/>
  <c r="T264" i="15"/>
  <c r="Y264" i="15"/>
  <c r="Z264" i="15"/>
  <c r="AH264" i="15"/>
  <c r="AB264" i="15"/>
  <c r="AG264" i="15"/>
  <c r="R264" i="15"/>
  <c r="U264" i="15"/>
  <c r="W264" i="15"/>
  <c r="Q265" i="15"/>
  <c r="U265" i="15"/>
  <c r="AI265" i="15"/>
  <c r="R265" i="15"/>
  <c r="AF265" i="15"/>
  <c r="V265" i="15"/>
  <c r="Y265" i="15"/>
  <c r="Z265" i="15"/>
  <c r="AG265" i="15"/>
  <c r="AD265" i="15"/>
  <c r="P265" i="15"/>
  <c r="S265" i="15"/>
  <c r="W265" i="15"/>
  <c r="T265" i="15"/>
  <c r="AJ265" i="15"/>
  <c r="AA265" i="15"/>
  <c r="AH265" i="15"/>
  <c r="AE265" i="15"/>
  <c r="AB265" i="15"/>
  <c r="X265" i="15"/>
  <c r="AC265" i="15"/>
  <c r="Q266" i="15"/>
  <c r="AI266" i="15"/>
  <c r="AD266" i="15"/>
  <c r="Y266" i="15"/>
  <c r="T266" i="15"/>
  <c r="AF266" i="15"/>
  <c r="AE266" i="15"/>
  <c r="AG266" i="15"/>
  <c r="AB266" i="15"/>
  <c r="AH266" i="15"/>
  <c r="V266" i="15"/>
  <c r="R266" i="15"/>
  <c r="AJ266" i="15"/>
  <c r="X266" i="15"/>
  <c r="Z266" i="15"/>
  <c r="W266" i="15"/>
  <c r="AC266" i="15"/>
  <c r="S266" i="15"/>
  <c r="U266" i="15"/>
  <c r="P266" i="15"/>
  <c r="AA266" i="15"/>
  <c r="R267" i="15"/>
  <c r="Q267" i="15"/>
  <c r="AF267" i="15"/>
  <c r="T267" i="15"/>
  <c r="Z267" i="15"/>
  <c r="AA267" i="15"/>
  <c r="AH267" i="15"/>
  <c r="AC267" i="15"/>
  <c r="P267" i="15"/>
  <c r="AE267" i="15"/>
  <c r="AB267" i="15"/>
  <c r="U267" i="15"/>
  <c r="AJ267" i="15"/>
  <c r="S267" i="15"/>
  <c r="AG267" i="15"/>
  <c r="W267" i="15"/>
  <c r="V267" i="15"/>
  <c r="AI267" i="15"/>
  <c r="Y267" i="15"/>
  <c r="AD267" i="15"/>
  <c r="X267" i="15"/>
  <c r="AH268" i="15"/>
  <c r="AB268" i="15"/>
  <c r="P268" i="15"/>
  <c r="W268" i="15"/>
  <c r="U268" i="15"/>
  <c r="S268" i="15"/>
  <c r="X268" i="15"/>
  <c r="AJ268" i="15"/>
  <c r="AE268" i="15"/>
  <c r="AC268" i="15"/>
  <c r="AI268" i="15"/>
  <c r="Q268" i="15"/>
  <c r="AD268" i="15"/>
  <c r="T268" i="15"/>
  <c r="Y268" i="15"/>
  <c r="AG268" i="15"/>
  <c r="AF268" i="15"/>
  <c r="Z268" i="15"/>
  <c r="V268" i="15"/>
  <c r="R268" i="15"/>
  <c r="AA268" i="15"/>
  <c r="AC269" i="15"/>
  <c r="Y269" i="15"/>
  <c r="V269" i="15"/>
  <c r="AD269" i="15"/>
  <c r="R269" i="15"/>
  <c r="P269" i="15"/>
  <c r="AG269" i="15"/>
  <c r="T269" i="15"/>
  <c r="AA269" i="15"/>
  <c r="W269" i="15"/>
  <c r="Z269" i="15"/>
  <c r="X269" i="15"/>
  <c r="AJ269" i="15"/>
  <c r="AH269" i="15"/>
  <c r="AF269" i="15"/>
  <c r="AE269" i="15"/>
  <c r="S269" i="15"/>
  <c r="AB269" i="15"/>
  <c r="AI269" i="15"/>
  <c r="Q269" i="15"/>
  <c r="U269" i="15"/>
  <c r="AA270" i="15"/>
  <c r="V270" i="15"/>
  <c r="AD270" i="15"/>
  <c r="U270" i="15"/>
  <c r="AI270" i="15"/>
  <c r="Y270" i="15"/>
  <c r="R270" i="15"/>
  <c r="AF270" i="15"/>
  <c r="X270" i="15"/>
  <c r="AC270" i="15"/>
  <c r="T270" i="15"/>
  <c r="Z270" i="15"/>
  <c r="AE270" i="15"/>
  <c r="AB270" i="15"/>
  <c r="S270" i="15"/>
  <c r="W270" i="15"/>
  <c r="AH270" i="15"/>
  <c r="Q270" i="15"/>
  <c r="AG270" i="15"/>
  <c r="P270" i="15"/>
  <c r="AJ270" i="15"/>
  <c r="AD271" i="15"/>
  <c r="AF271" i="15"/>
  <c r="Q271" i="15"/>
  <c r="AG271" i="15"/>
  <c r="P271" i="15"/>
  <c r="AA271" i="15"/>
  <c r="S271" i="15"/>
  <c r="AE271" i="15"/>
  <c r="U271" i="15"/>
  <c r="R271" i="15"/>
  <c r="AI271" i="15"/>
  <c r="X271" i="15"/>
  <c r="AB271" i="15"/>
  <c r="T271" i="15"/>
  <c r="Z271" i="15"/>
  <c r="AC271" i="15"/>
  <c r="W271" i="15"/>
  <c r="AJ271" i="15"/>
  <c r="Y271" i="15"/>
  <c r="V271" i="15"/>
  <c r="AH271" i="15"/>
  <c r="AG272" i="15"/>
  <c r="V272" i="15"/>
  <c r="P272" i="15"/>
  <c r="AD272" i="15"/>
  <c r="Y272" i="15"/>
  <c r="S272" i="15"/>
  <c r="R272" i="15"/>
  <c r="AH272" i="15"/>
  <c r="X272" i="15"/>
  <c r="T272" i="15"/>
  <c r="U272" i="15"/>
  <c r="Q272" i="15"/>
  <c r="AA272" i="15"/>
  <c r="AE272" i="15"/>
  <c r="W272" i="15"/>
  <c r="AB272" i="15"/>
  <c r="AF272" i="15"/>
  <c r="Z272" i="15"/>
  <c r="AI272" i="15"/>
  <c r="AJ272" i="15"/>
  <c r="AC272" i="15"/>
  <c r="V273" i="15"/>
  <c r="W273" i="15"/>
  <c r="P273" i="15"/>
  <c r="Y273" i="15"/>
  <c r="AE273" i="15"/>
  <c r="AD273" i="15"/>
  <c r="AI273" i="15"/>
  <c r="AA273" i="15"/>
  <c r="U273" i="15"/>
  <c r="R273" i="15"/>
  <c r="X273" i="15"/>
  <c r="AC273" i="15"/>
  <c r="AJ273" i="15"/>
  <c r="Q273" i="15"/>
  <c r="AF273" i="15"/>
  <c r="Z273" i="15"/>
  <c r="S273" i="15"/>
  <c r="T273" i="15"/>
  <c r="AG273" i="15"/>
  <c r="AH273" i="15"/>
  <c r="AB273" i="15"/>
  <c r="AE274" i="15"/>
  <c r="AD274" i="15"/>
  <c r="AJ274" i="15"/>
  <c r="AH274" i="15"/>
  <c r="X274" i="15"/>
  <c r="AI274" i="15"/>
  <c r="W274" i="15"/>
  <c r="Q274" i="15"/>
  <c r="AB274" i="15"/>
  <c r="T274" i="15"/>
  <c r="AA274" i="15"/>
  <c r="R274" i="15"/>
  <c r="Y274" i="15"/>
  <c r="P274" i="15"/>
  <c r="AF274" i="15"/>
  <c r="U274" i="15"/>
  <c r="V274" i="15"/>
  <c r="AG274" i="15"/>
  <c r="AC274" i="15"/>
  <c r="S274" i="15"/>
  <c r="Z274" i="15"/>
  <c r="AH275" i="15"/>
  <c r="R275" i="15"/>
  <c r="AI275" i="15"/>
  <c r="T275" i="15"/>
  <c r="S275" i="15"/>
  <c r="Y275" i="15"/>
  <c r="Q275" i="15"/>
  <c r="AA275" i="15"/>
  <c r="P275" i="15"/>
  <c r="AC275" i="15"/>
  <c r="AB275" i="15"/>
  <c r="AF275" i="15"/>
  <c r="W275" i="15"/>
  <c r="AJ275" i="15"/>
  <c r="AE275" i="15"/>
  <c r="V275" i="15"/>
  <c r="U275" i="15"/>
  <c r="X275" i="15"/>
  <c r="AD275" i="15"/>
  <c r="AG275" i="15"/>
  <c r="Z275" i="15"/>
  <c r="X276" i="15"/>
  <c r="AB276" i="15"/>
  <c r="AD276" i="15"/>
  <c r="T276" i="15"/>
  <c r="AG276" i="15"/>
  <c r="AA276" i="15"/>
  <c r="W276" i="15"/>
  <c r="AJ276" i="15"/>
  <c r="AI276" i="15"/>
  <c r="AH276" i="15"/>
  <c r="S276" i="15"/>
  <c r="U276" i="15"/>
  <c r="AE276" i="15"/>
  <c r="Z276" i="15"/>
  <c r="Y276" i="15"/>
  <c r="R276" i="15"/>
  <c r="AF276" i="15"/>
  <c r="AC276" i="15"/>
  <c r="Q276" i="15"/>
  <c r="V276" i="15"/>
  <c r="P276" i="15"/>
  <c r="X277" i="15"/>
  <c r="R277" i="15"/>
  <c r="AF277" i="15"/>
  <c r="AI277" i="15"/>
  <c r="V277" i="15"/>
  <c r="AJ277" i="15"/>
  <c r="Z277" i="15"/>
  <c r="AC277" i="15"/>
  <c r="AA277" i="15"/>
  <c r="U277" i="15"/>
  <c r="Y277" i="15"/>
  <c r="AH277" i="15"/>
  <c r="T277" i="15"/>
  <c r="Q277" i="15"/>
  <c r="AG277" i="15"/>
  <c r="W277" i="15"/>
  <c r="S277" i="15"/>
  <c r="AB277" i="15"/>
  <c r="AD277" i="15"/>
  <c r="P277" i="15"/>
  <c r="AE277" i="15"/>
  <c r="T278" i="15"/>
  <c r="AJ278" i="15"/>
  <c r="AF278" i="15"/>
  <c r="AD278" i="15"/>
  <c r="P278" i="15"/>
  <c r="AB278" i="15"/>
  <c r="Z278" i="15"/>
  <c r="U278" i="15"/>
  <c r="AG278" i="15"/>
  <c r="Y278" i="15"/>
  <c r="S278" i="15"/>
  <c r="AI278" i="15"/>
  <c r="AC278" i="15"/>
  <c r="V278" i="15"/>
  <c r="W278" i="15"/>
  <c r="AH278" i="15"/>
  <c r="Q278" i="15"/>
  <c r="AA278" i="15"/>
  <c r="AE278" i="15"/>
  <c r="R278" i="15"/>
  <c r="X278" i="15"/>
  <c r="AD279" i="15"/>
  <c r="Q279" i="15"/>
  <c r="AE279" i="15"/>
  <c r="P279" i="15"/>
  <c r="Y279" i="15"/>
  <c r="AC279" i="15"/>
  <c r="T279" i="15"/>
  <c r="AA279" i="15"/>
  <c r="AG279" i="15"/>
  <c r="S279" i="15"/>
  <c r="AB279" i="15"/>
  <c r="AH279" i="15"/>
  <c r="X279" i="15"/>
  <c r="AF279" i="15"/>
  <c r="AI279" i="15"/>
  <c r="R279" i="15"/>
  <c r="V279" i="15"/>
  <c r="AJ279" i="15"/>
  <c r="U279" i="15"/>
  <c r="Z279" i="15"/>
  <c r="W279" i="15"/>
  <c r="AG280" i="15"/>
  <c r="T280" i="15"/>
  <c r="AH280" i="15"/>
  <c r="AJ280" i="15"/>
  <c r="X280" i="15"/>
  <c r="S280" i="15"/>
  <c r="P280" i="15"/>
  <c r="AF280" i="15"/>
  <c r="Z280" i="15"/>
  <c r="W280" i="15"/>
  <c r="AB280" i="15"/>
  <c r="Q280" i="15"/>
  <c r="Y280" i="15"/>
  <c r="AA280" i="15"/>
  <c r="AD280" i="15"/>
  <c r="V280" i="15"/>
  <c r="AI280" i="15"/>
  <c r="AC280" i="15"/>
  <c r="R280" i="15"/>
  <c r="U280" i="15"/>
  <c r="AE280" i="15"/>
  <c r="AJ281" i="15"/>
  <c r="AG281" i="15"/>
  <c r="AB281" i="15"/>
  <c r="V281" i="15"/>
  <c r="U281" i="15"/>
  <c r="AD281" i="15"/>
  <c r="AI281" i="15"/>
  <c r="T281" i="15"/>
  <c r="AE281" i="15"/>
  <c r="AH281" i="15"/>
  <c r="S281" i="15"/>
  <c r="R281" i="15"/>
  <c r="P281" i="15"/>
  <c r="Z281" i="15"/>
  <c r="AC281" i="15"/>
  <c r="AA281" i="15"/>
  <c r="X281" i="15"/>
  <c r="W281" i="15"/>
  <c r="Q281" i="15"/>
  <c r="AF281" i="15"/>
  <c r="Y281" i="15"/>
  <c r="AE282" i="15"/>
  <c r="R282" i="15"/>
  <c r="Q282" i="15"/>
  <c r="Z282" i="15"/>
  <c r="AD282" i="15"/>
  <c r="T282" i="15"/>
  <c r="X282" i="15"/>
  <c r="AJ282" i="15"/>
  <c r="Y282" i="15"/>
  <c r="AB282" i="15"/>
  <c r="AG282" i="15"/>
  <c r="V282" i="15"/>
  <c r="S282" i="15"/>
  <c r="AA282" i="15"/>
  <c r="AF282" i="15"/>
  <c r="U282" i="15"/>
  <c r="W282" i="15"/>
  <c r="AH282" i="15"/>
  <c r="AI282" i="15"/>
  <c r="P282" i="15"/>
  <c r="AC282" i="15"/>
  <c r="AH283" i="15"/>
  <c r="T283" i="15"/>
  <c r="Q283" i="15"/>
  <c r="W283" i="15"/>
  <c r="AA283" i="15"/>
  <c r="AB283" i="15"/>
  <c r="AE283" i="15"/>
  <c r="P283" i="15"/>
  <c r="Z283" i="15"/>
  <c r="AJ283" i="15"/>
  <c r="X283" i="15"/>
  <c r="V283" i="15"/>
  <c r="S283" i="15"/>
  <c r="AI283" i="15"/>
  <c r="AG283" i="15"/>
  <c r="AD283" i="15"/>
  <c r="AF283" i="15"/>
  <c r="R283" i="15"/>
  <c r="U283" i="15"/>
  <c r="Y283" i="15"/>
  <c r="AC283" i="15"/>
  <c r="V284" i="15"/>
  <c r="AA284" i="15"/>
  <c r="AB284" i="15"/>
  <c r="W284" i="15"/>
  <c r="AI284" i="15"/>
  <c r="Y284" i="15"/>
  <c r="T284" i="15"/>
  <c r="AE284" i="15"/>
  <c r="X284" i="15"/>
  <c r="AH284" i="15"/>
  <c r="AF284" i="15"/>
  <c r="Q284" i="15"/>
  <c r="AJ284" i="15"/>
  <c r="S284" i="15"/>
  <c r="AG284" i="15"/>
  <c r="R284" i="15"/>
  <c r="AC284" i="15"/>
  <c r="U284" i="15"/>
  <c r="AD284" i="15"/>
  <c r="P284" i="15"/>
  <c r="Z284" i="15"/>
  <c r="X285" i="15"/>
  <c r="T285" i="15"/>
  <c r="Y285" i="15"/>
  <c r="P285" i="15"/>
  <c r="R285" i="15"/>
  <c r="AF285" i="15"/>
  <c r="U285" i="15"/>
  <c r="V285" i="15"/>
  <c r="AD285" i="15"/>
  <c r="Z285" i="15"/>
  <c r="AA285" i="15"/>
  <c r="S285" i="15"/>
  <c r="AG285" i="15"/>
  <c r="AH285" i="15"/>
  <c r="AE285" i="15"/>
  <c r="AC285" i="15"/>
  <c r="AB285" i="15"/>
  <c r="Q285" i="15"/>
  <c r="AI285" i="15"/>
  <c r="W285" i="15"/>
  <c r="AJ285" i="15"/>
  <c r="R286" i="15"/>
  <c r="AH286" i="15"/>
  <c r="Y286" i="15"/>
  <c r="P286" i="15"/>
  <c r="AB286" i="15"/>
  <c r="Q286" i="15"/>
  <c r="U286" i="15"/>
  <c r="AF286" i="15"/>
  <c r="X286" i="15"/>
  <c r="AD286" i="15"/>
  <c r="AC286" i="15"/>
  <c r="T286" i="15"/>
  <c r="AJ286" i="15"/>
  <c r="W286" i="15"/>
  <c r="AG286" i="15"/>
  <c r="AA286" i="15"/>
  <c r="AE286" i="15"/>
  <c r="V286" i="15"/>
  <c r="S286" i="15"/>
  <c r="Z286" i="15"/>
  <c r="AI286" i="15"/>
  <c r="AD287" i="15"/>
  <c r="AE287" i="15"/>
  <c r="V287" i="15"/>
  <c r="P287" i="15"/>
  <c r="W287" i="15"/>
  <c r="AB287" i="15"/>
  <c r="AI287" i="15"/>
  <c r="Q287" i="15"/>
  <c r="U287" i="15"/>
  <c r="X287" i="15"/>
  <c r="AJ287" i="15"/>
  <c r="S287" i="15"/>
  <c r="AF287" i="15"/>
  <c r="R287" i="15"/>
  <c r="Y287" i="15"/>
  <c r="T287" i="15"/>
  <c r="Z287" i="15"/>
  <c r="AA287" i="15"/>
  <c r="AG287" i="15"/>
  <c r="AH287" i="15"/>
  <c r="AC287" i="15"/>
  <c r="P288" i="15"/>
  <c r="AE288" i="15"/>
  <c r="AJ288" i="15"/>
  <c r="Q288" i="15"/>
  <c r="S288" i="15"/>
  <c r="AB288" i="15"/>
  <c r="X288" i="15"/>
  <c r="AH288" i="15"/>
  <c r="T288" i="15"/>
  <c r="AA288" i="15"/>
  <c r="AI288" i="15"/>
  <c r="V288" i="15"/>
  <c r="U288" i="15"/>
  <c r="W288" i="15"/>
  <c r="Y288" i="15"/>
  <c r="AD288" i="15"/>
  <c r="Z288" i="15"/>
  <c r="AC288" i="15"/>
  <c r="R288" i="15"/>
  <c r="AG288" i="15"/>
  <c r="AF288" i="15"/>
  <c r="AG289" i="15"/>
  <c r="V289" i="15"/>
  <c r="R289" i="15"/>
  <c r="T289" i="15"/>
  <c r="U289" i="15"/>
  <c r="AH289" i="15"/>
  <c r="Y289" i="15"/>
  <c r="AI289" i="15"/>
  <c r="AD289" i="15"/>
  <c r="AB289" i="15"/>
  <c r="AE289" i="15"/>
  <c r="AC289" i="15"/>
  <c r="Q289" i="15"/>
  <c r="AA289" i="15"/>
  <c r="P289" i="15"/>
  <c r="S289" i="15"/>
  <c r="W289" i="15"/>
  <c r="AJ289" i="15"/>
  <c r="Z289" i="15"/>
  <c r="X289" i="15"/>
  <c r="AF289" i="15"/>
  <c r="AB290" i="15"/>
  <c r="U290" i="15"/>
  <c r="V290" i="15"/>
  <c r="W290" i="15"/>
  <c r="Q290" i="15"/>
  <c r="R290" i="15"/>
  <c r="AE290" i="15"/>
  <c r="AF290" i="15"/>
  <c r="AJ290" i="15"/>
  <c r="AA290" i="15"/>
  <c r="T290" i="15"/>
  <c r="Y290" i="15"/>
  <c r="AC290" i="15"/>
  <c r="AG290" i="15"/>
  <c r="X290" i="15"/>
  <c r="Z290" i="15"/>
  <c r="S290" i="15"/>
  <c r="P290" i="15"/>
  <c r="AD290" i="15"/>
  <c r="AH290" i="15"/>
  <c r="AI290" i="15"/>
  <c r="AG291" i="15"/>
  <c r="W291" i="15"/>
  <c r="Q291" i="15"/>
  <c r="T291" i="15"/>
  <c r="R291" i="15"/>
  <c r="U291" i="15"/>
  <c r="AB291" i="15"/>
  <c r="AC291" i="15"/>
  <c r="AF291" i="15"/>
  <c r="AD291" i="15"/>
  <c r="P291" i="15"/>
  <c r="AJ291" i="15"/>
  <c r="S291" i="15"/>
  <c r="X291" i="15"/>
  <c r="Z291" i="15"/>
  <c r="AE291" i="15"/>
  <c r="V291" i="15"/>
  <c r="AH291" i="15"/>
  <c r="Y291" i="15"/>
  <c r="AI291" i="15"/>
  <c r="AA291" i="15"/>
  <c r="S292" i="15"/>
  <c r="AF292" i="15"/>
  <c r="AA292" i="15"/>
  <c r="W292" i="15"/>
  <c r="AH292" i="15"/>
  <c r="AD292" i="15"/>
  <c r="AC292" i="15"/>
  <c r="AE292" i="15"/>
  <c r="V292" i="15"/>
  <c r="Q292" i="15"/>
  <c r="Z292" i="15"/>
  <c r="T292" i="15"/>
  <c r="P292" i="15"/>
  <c r="AI292" i="15"/>
  <c r="Y292" i="15"/>
  <c r="AJ292" i="15"/>
  <c r="AG292" i="15"/>
  <c r="X292" i="15"/>
  <c r="R292" i="15"/>
  <c r="AB292" i="15"/>
  <c r="U292" i="15"/>
  <c r="R293" i="15"/>
  <c r="S293" i="15"/>
  <c r="AF293" i="15"/>
  <c r="AA293" i="15"/>
  <c r="AD293" i="15"/>
  <c r="T293" i="15"/>
  <c r="Y293" i="15"/>
  <c r="AJ293" i="15"/>
  <c r="Z293" i="15"/>
  <c r="X293" i="15"/>
  <c r="AE293" i="15"/>
  <c r="P293" i="15"/>
  <c r="AH293" i="15"/>
  <c r="U293" i="15"/>
  <c r="AI293" i="15"/>
  <c r="AG293" i="15"/>
  <c r="AB293" i="15"/>
  <c r="AC293" i="15"/>
  <c r="V293" i="15"/>
  <c r="Q293" i="15"/>
  <c r="W293" i="15"/>
  <c r="AE5" i="15"/>
  <c r="W5" i="15"/>
  <c r="O5" i="15"/>
  <c r="G5" i="15"/>
  <c r="AD5" i="15"/>
  <c r="V5" i="15"/>
  <c r="N5" i="15"/>
  <c r="F5" i="15"/>
  <c r="C202" i="13"/>
  <c r="AF202" i="13"/>
  <c r="L202" i="13"/>
  <c r="E202" i="13"/>
  <c r="T202" i="13"/>
  <c r="AG202" i="13"/>
  <c r="AC202" i="13"/>
  <c r="AB202" i="13"/>
  <c r="N202" i="13"/>
  <c r="R202" i="13"/>
  <c r="J202" i="13"/>
  <c r="W202" i="13"/>
  <c r="G202" i="13"/>
  <c r="V202" i="13"/>
  <c r="M202" i="13"/>
  <c r="AA202" i="13"/>
  <c r="U202" i="13"/>
  <c r="X202" i="13"/>
  <c r="P202" i="13"/>
  <c r="D202" i="13"/>
  <c r="AJ202" i="13"/>
  <c r="Y202" i="13"/>
  <c r="AH202" i="13"/>
  <c r="S202" i="13"/>
  <c r="H202" i="13"/>
  <c r="Q202" i="13"/>
  <c r="O202" i="13"/>
  <c r="AD202" i="13"/>
  <c r="Z202" i="13"/>
  <c r="AE202" i="13"/>
  <c r="I202" i="13"/>
  <c r="F202" i="13"/>
  <c r="AI202" i="13"/>
  <c r="K202" i="13"/>
  <c r="M203" i="13"/>
  <c r="AE203" i="13"/>
  <c r="Z203" i="13"/>
  <c r="T203" i="13"/>
  <c r="AD203" i="13"/>
  <c r="C203" i="13"/>
  <c r="AH203" i="13"/>
  <c r="AF203" i="13"/>
  <c r="G203" i="13"/>
  <c r="R203" i="13"/>
  <c r="E203" i="13"/>
  <c r="X203" i="13"/>
  <c r="O203" i="13"/>
  <c r="P203" i="13"/>
  <c r="Y203" i="13"/>
  <c r="I203" i="13"/>
  <c r="U203" i="13"/>
  <c r="AB203" i="13"/>
  <c r="L203" i="13"/>
  <c r="S203" i="13"/>
  <c r="AA203" i="13"/>
  <c r="AC203" i="13"/>
  <c r="H203" i="13"/>
  <c r="AJ203" i="13"/>
  <c r="AI203" i="13"/>
  <c r="W203" i="13"/>
  <c r="V203" i="13"/>
  <c r="AG203" i="13"/>
  <c r="Q203" i="13"/>
  <c r="N203" i="13"/>
  <c r="J203" i="13"/>
  <c r="D203" i="13"/>
  <c r="F203" i="13"/>
  <c r="K203" i="13"/>
  <c r="I204" i="13"/>
  <c r="H204" i="13"/>
  <c r="E204" i="13"/>
  <c r="N204" i="13"/>
  <c r="AH204" i="13"/>
  <c r="X204" i="13"/>
  <c r="AB204" i="13"/>
  <c r="AI204" i="13"/>
  <c r="R204" i="13"/>
  <c r="D204" i="13"/>
  <c r="C204" i="13"/>
  <c r="Q204" i="13"/>
  <c r="J204" i="13"/>
  <c r="AF204" i="13"/>
  <c r="G204" i="13"/>
  <c r="O204" i="13"/>
  <c r="P204" i="13"/>
  <c r="K204" i="13"/>
  <c r="U204" i="13"/>
  <c r="M204" i="13"/>
  <c r="T204" i="13"/>
  <c r="AG204" i="13"/>
  <c r="V204" i="13"/>
  <c r="Z204" i="13"/>
  <c r="Y204" i="13"/>
  <c r="AJ204" i="13"/>
  <c r="W204" i="13"/>
  <c r="AA204" i="13"/>
  <c r="AE204" i="13"/>
  <c r="S204" i="13"/>
  <c r="AD204" i="13"/>
  <c r="L204" i="13"/>
  <c r="AC204" i="13"/>
  <c r="F204" i="13"/>
  <c r="AA205" i="13"/>
  <c r="Z205" i="13"/>
  <c r="W205" i="13"/>
  <c r="R205" i="13"/>
  <c r="S205" i="13"/>
  <c r="L205" i="13"/>
  <c r="J205" i="13"/>
  <c r="AD205" i="13"/>
  <c r="X205" i="13"/>
  <c r="M205" i="13"/>
  <c r="F205" i="13"/>
  <c r="Y205" i="13"/>
  <c r="V205" i="13"/>
  <c r="G205" i="13"/>
  <c r="D205" i="13"/>
  <c r="AH205" i="13"/>
  <c r="P205" i="13"/>
  <c r="E205" i="13"/>
  <c r="H205" i="13"/>
  <c r="Q205" i="13"/>
  <c r="I205" i="13"/>
  <c r="U205" i="13"/>
  <c r="N205" i="13"/>
  <c r="K205" i="13"/>
  <c r="AJ205" i="13"/>
  <c r="AI205" i="13"/>
  <c r="AB205" i="13"/>
  <c r="AF205" i="13"/>
  <c r="T205" i="13"/>
  <c r="AE205" i="13"/>
  <c r="C205" i="13"/>
  <c r="AC205" i="13"/>
  <c r="O205" i="13"/>
  <c r="AG205" i="13"/>
  <c r="I206" i="13"/>
  <c r="AE206" i="13"/>
  <c r="AA206" i="13"/>
  <c r="D206" i="13"/>
  <c r="T206" i="13"/>
  <c r="S206" i="13"/>
  <c r="Z206" i="13"/>
  <c r="L206" i="13"/>
  <c r="G206" i="13"/>
  <c r="AJ206" i="13"/>
  <c r="C206" i="13"/>
  <c r="N206" i="13"/>
  <c r="M206" i="13"/>
  <c r="AC206" i="13"/>
  <c r="O206" i="13"/>
  <c r="J206" i="13"/>
  <c r="AI206" i="13"/>
  <c r="U206" i="13"/>
  <c r="F206" i="13"/>
  <c r="R206" i="13"/>
  <c r="AB206" i="13"/>
  <c r="Y206" i="13"/>
  <c r="X206" i="13"/>
  <c r="AF206" i="13"/>
  <c r="H206" i="13"/>
  <c r="E206" i="13"/>
  <c r="W206" i="13"/>
  <c r="AD206" i="13"/>
  <c r="Q206" i="13"/>
  <c r="V206" i="13"/>
  <c r="AG206" i="13"/>
  <c r="K206" i="13"/>
  <c r="P206" i="13"/>
  <c r="AH206" i="13"/>
  <c r="E207" i="13"/>
  <c r="O207" i="13"/>
  <c r="R207" i="13"/>
  <c r="D207" i="13"/>
  <c r="S207" i="13"/>
  <c r="AH207" i="13"/>
  <c r="L207" i="13"/>
  <c r="P207" i="13"/>
  <c r="N207" i="13"/>
  <c r="M207" i="13"/>
  <c r="Q207" i="13"/>
  <c r="AG207" i="13"/>
  <c r="V207" i="13"/>
  <c r="F207" i="13"/>
  <c r="Z207" i="13"/>
  <c r="X207" i="13"/>
  <c r="G207" i="13"/>
  <c r="I207" i="13"/>
  <c r="J207" i="13"/>
  <c r="K207" i="13"/>
  <c r="AD207" i="13"/>
  <c r="AF207" i="13"/>
  <c r="AI207" i="13"/>
  <c r="T207" i="13"/>
  <c r="H207" i="13"/>
  <c r="AB207" i="13"/>
  <c r="U207" i="13"/>
  <c r="AJ207" i="13"/>
  <c r="AC207" i="13"/>
  <c r="C207" i="13"/>
  <c r="AA207" i="13"/>
  <c r="Y207" i="13"/>
  <c r="AE207" i="13"/>
  <c r="W207" i="13"/>
  <c r="I208" i="13"/>
  <c r="J208" i="13"/>
  <c r="AG208" i="13"/>
  <c r="X208" i="13"/>
  <c r="O208" i="13"/>
  <c r="W208" i="13"/>
  <c r="D208" i="13"/>
  <c r="N208" i="13"/>
  <c r="Q208" i="13"/>
  <c r="U208" i="13"/>
  <c r="Z208" i="13"/>
  <c r="V208" i="13"/>
  <c r="L208" i="13"/>
  <c r="G208" i="13"/>
  <c r="AC208" i="13"/>
  <c r="K208" i="13"/>
  <c r="Y208" i="13"/>
  <c r="AI208" i="13"/>
  <c r="P208" i="13"/>
  <c r="H208" i="13"/>
  <c r="AJ208" i="13"/>
  <c r="S208" i="13"/>
  <c r="R208" i="13"/>
  <c r="AB208" i="13"/>
  <c r="T208" i="13"/>
  <c r="AE208" i="13"/>
  <c r="E208" i="13"/>
  <c r="M208" i="13"/>
  <c r="AD208" i="13"/>
  <c r="F208" i="13"/>
  <c r="C208" i="13"/>
  <c r="AA208" i="13"/>
  <c r="AF208" i="13"/>
  <c r="AH208" i="13"/>
  <c r="AA209" i="13"/>
  <c r="F209" i="13"/>
  <c r="W209" i="13"/>
  <c r="S209" i="13"/>
  <c r="V209" i="13"/>
  <c r="K209" i="13"/>
  <c r="AF209" i="13"/>
  <c r="X209" i="13"/>
  <c r="M209" i="13"/>
  <c r="AG209" i="13"/>
  <c r="Y209" i="13"/>
  <c r="L209" i="13"/>
  <c r="J209" i="13"/>
  <c r="C209" i="13"/>
  <c r="G209" i="13"/>
  <c r="R209" i="13"/>
  <c r="AH209" i="13"/>
  <c r="P209" i="13"/>
  <c r="E209" i="13"/>
  <c r="N209" i="13"/>
  <c r="AB209" i="13"/>
  <c r="I209" i="13"/>
  <c r="U209" i="13"/>
  <c r="D209" i="13"/>
  <c r="AD209" i="13"/>
  <c r="AI209" i="13"/>
  <c r="Q209" i="13"/>
  <c r="AJ209" i="13"/>
  <c r="T209" i="13"/>
  <c r="Z209" i="13"/>
  <c r="H209" i="13"/>
  <c r="AC209" i="13"/>
  <c r="O209" i="13"/>
  <c r="AE209" i="13"/>
  <c r="J210" i="13"/>
  <c r="AC210" i="13"/>
  <c r="AH210" i="13"/>
  <c r="AJ210" i="13"/>
  <c r="M210" i="13"/>
  <c r="L210" i="13"/>
  <c r="C210" i="13"/>
  <c r="P210" i="13"/>
  <c r="K210" i="13"/>
  <c r="AI210" i="13"/>
  <c r="V210" i="13"/>
  <c r="T210" i="13"/>
  <c r="AE210" i="13"/>
  <c r="Q210" i="13"/>
  <c r="F210" i="13"/>
  <c r="S210" i="13"/>
  <c r="AB210" i="13"/>
  <c r="Z210" i="13"/>
  <c r="U210" i="13"/>
  <c r="AG210" i="13"/>
  <c r="O210" i="13"/>
  <c r="H210" i="13"/>
  <c r="I210" i="13"/>
  <c r="G210" i="13"/>
  <c r="D210" i="13"/>
  <c r="AD210" i="13"/>
  <c r="AF210" i="13"/>
  <c r="E210" i="13"/>
  <c r="X210" i="13"/>
  <c r="N210" i="13"/>
  <c r="R210" i="13"/>
  <c r="Y210" i="13"/>
  <c r="W210" i="13"/>
  <c r="AA210" i="13"/>
  <c r="F211" i="13"/>
  <c r="H211" i="13"/>
  <c r="V211" i="13"/>
  <c r="J211" i="13"/>
  <c r="U211" i="13"/>
  <c r="T211" i="13"/>
  <c r="E211" i="13"/>
  <c r="R211" i="13"/>
  <c r="AD211" i="13"/>
  <c r="G211" i="13"/>
  <c r="AE211" i="13"/>
  <c r="C211" i="13"/>
  <c r="P211" i="13"/>
  <c r="I211" i="13"/>
  <c r="O211" i="13"/>
  <c r="AJ211" i="13"/>
  <c r="AG211" i="13"/>
  <c r="Z211" i="13"/>
  <c r="K211" i="13"/>
  <c r="W211" i="13"/>
  <c r="Y211" i="13"/>
  <c r="AF211" i="13"/>
  <c r="AI211" i="13"/>
  <c r="X211" i="13"/>
  <c r="AC211" i="13"/>
  <c r="D211" i="13"/>
  <c r="Q211" i="13"/>
  <c r="AB211" i="13"/>
  <c r="M211" i="13"/>
  <c r="S211" i="13"/>
  <c r="AH211" i="13"/>
  <c r="N211" i="13"/>
  <c r="AA211" i="13"/>
  <c r="L211" i="13"/>
  <c r="J212" i="13"/>
  <c r="N212" i="13"/>
  <c r="X212" i="13"/>
  <c r="T212" i="13"/>
  <c r="K212" i="13"/>
  <c r="E212" i="13"/>
  <c r="L212" i="13"/>
  <c r="C212" i="13"/>
  <c r="R212" i="13"/>
  <c r="AA212" i="13"/>
  <c r="M212" i="13"/>
  <c r="AI212" i="13"/>
  <c r="AJ212" i="13"/>
  <c r="Z212" i="13"/>
  <c r="O212" i="13"/>
  <c r="S212" i="13"/>
  <c r="Y212" i="13"/>
  <c r="U212" i="13"/>
  <c r="F212" i="13"/>
  <c r="AB212" i="13"/>
  <c r="P212" i="13"/>
  <c r="AH212" i="13"/>
  <c r="H212" i="13"/>
  <c r="Q212" i="13"/>
  <c r="I212" i="13"/>
  <c r="W212" i="13"/>
  <c r="AE212" i="13"/>
  <c r="AD212" i="13"/>
  <c r="AF212" i="13"/>
  <c r="V212" i="13"/>
  <c r="D212" i="13"/>
  <c r="AG212" i="13"/>
  <c r="G212" i="13"/>
  <c r="AC212" i="13"/>
  <c r="F213" i="13"/>
  <c r="K213" i="13"/>
  <c r="T213" i="13"/>
  <c r="L213" i="13"/>
  <c r="W213" i="13"/>
  <c r="AD213" i="13"/>
  <c r="AB213" i="13"/>
  <c r="AI213" i="13"/>
  <c r="D213" i="13"/>
  <c r="AE213" i="13"/>
  <c r="N213" i="13"/>
  <c r="V213" i="13"/>
  <c r="S213" i="13"/>
  <c r="R213" i="13"/>
  <c r="AH213" i="13"/>
  <c r="AA213" i="13"/>
  <c r="H213" i="13"/>
  <c r="P213" i="13"/>
  <c r="X213" i="13"/>
  <c r="U213" i="13"/>
  <c r="G213" i="13"/>
  <c r="M213" i="13"/>
  <c r="AC213" i="13"/>
  <c r="I213" i="13"/>
  <c r="Y213" i="13"/>
  <c r="AJ213" i="13"/>
  <c r="E213" i="13"/>
  <c r="Q213" i="13"/>
  <c r="AF213" i="13"/>
  <c r="O213" i="13"/>
  <c r="AG213" i="13"/>
  <c r="Z213" i="13"/>
  <c r="J213" i="13"/>
  <c r="C213" i="13"/>
  <c r="J214" i="13"/>
  <c r="AE214" i="13"/>
  <c r="Y214" i="13"/>
  <c r="U214" i="13"/>
  <c r="S214" i="13"/>
  <c r="O214" i="13"/>
  <c r="AD214" i="13"/>
  <c r="G214" i="13"/>
  <c r="H214" i="13"/>
  <c r="T214" i="13"/>
  <c r="AI214" i="13"/>
  <c r="AG214" i="13"/>
  <c r="Q214" i="13"/>
  <c r="M214" i="13"/>
  <c r="AA214" i="13"/>
  <c r="V214" i="13"/>
  <c r="P214" i="13"/>
  <c r="C214" i="13"/>
  <c r="D214" i="13"/>
  <c r="W214" i="13"/>
  <c r="F214" i="13"/>
  <c r="AC214" i="13"/>
  <c r="N214" i="13"/>
  <c r="AJ214" i="13"/>
  <c r="X214" i="13"/>
  <c r="L214" i="13"/>
  <c r="K214" i="13"/>
  <c r="AF214" i="13"/>
  <c r="AB214" i="13"/>
  <c r="I214" i="13"/>
  <c r="Z214" i="13"/>
  <c r="E214" i="13"/>
  <c r="R214" i="13"/>
  <c r="AH214" i="13"/>
  <c r="F215" i="13"/>
  <c r="I215" i="13"/>
  <c r="AC215" i="13"/>
  <c r="C215" i="13"/>
  <c r="O215" i="13"/>
  <c r="K215" i="13"/>
  <c r="V215" i="13"/>
  <c r="D215" i="13"/>
  <c r="M215" i="13"/>
  <c r="AE215" i="13"/>
  <c r="R215" i="13"/>
  <c r="AF215" i="13"/>
  <c r="Z215" i="13"/>
  <c r="W215" i="13"/>
  <c r="AI215" i="13"/>
  <c r="AD215" i="13"/>
  <c r="AG215" i="13"/>
  <c r="AA215" i="13"/>
  <c r="N215" i="13"/>
  <c r="J215" i="13"/>
  <c r="L215" i="13"/>
  <c r="T215" i="13"/>
  <c r="S215" i="13"/>
  <c r="AJ215" i="13"/>
  <c r="G215" i="13"/>
  <c r="U215" i="13"/>
  <c r="AB215" i="13"/>
  <c r="Y215" i="13"/>
  <c r="H215" i="13"/>
  <c r="P215" i="13"/>
  <c r="X215" i="13"/>
  <c r="AH215" i="13"/>
  <c r="E215" i="13"/>
  <c r="Q215" i="13"/>
  <c r="J216" i="13"/>
  <c r="P216" i="13"/>
  <c r="L216" i="13"/>
  <c r="AH216" i="13"/>
  <c r="AF216" i="13"/>
  <c r="N216" i="13"/>
  <c r="AE216" i="13"/>
  <c r="K216" i="13"/>
  <c r="AI216" i="13"/>
  <c r="O216" i="13"/>
  <c r="M216" i="13"/>
  <c r="C216" i="13"/>
  <c r="S216" i="13"/>
  <c r="I216" i="13"/>
  <c r="U216" i="13"/>
  <c r="F216" i="13"/>
  <c r="AJ216" i="13"/>
  <c r="W216" i="13"/>
  <c r="R216" i="13"/>
  <c r="E216" i="13"/>
  <c r="AB216" i="13"/>
  <c r="AA216" i="13"/>
  <c r="V216" i="13"/>
  <c r="Q216" i="13"/>
  <c r="D216" i="13"/>
  <c r="AG216" i="13"/>
  <c r="Z216" i="13"/>
  <c r="X216" i="13"/>
  <c r="AD216" i="13"/>
  <c r="Y216" i="13"/>
  <c r="H216" i="13"/>
  <c r="T216" i="13"/>
  <c r="AC216" i="13"/>
  <c r="G216" i="13"/>
  <c r="F217" i="13"/>
  <c r="H217" i="13"/>
  <c r="V217" i="13"/>
  <c r="AH217" i="13"/>
  <c r="G217" i="13"/>
  <c r="O217" i="13"/>
  <c r="R217" i="13"/>
  <c r="AF217" i="13"/>
  <c r="C217" i="13"/>
  <c r="AE217" i="13"/>
  <c r="AI217" i="13"/>
  <c r="P217" i="13"/>
  <c r="D217" i="13"/>
  <c r="T217" i="13"/>
  <c r="W217" i="13"/>
  <c r="AA217" i="13"/>
  <c r="E217" i="13"/>
  <c r="I217" i="13"/>
  <c r="AB217" i="13"/>
  <c r="AD217" i="13"/>
  <c r="N217" i="13"/>
  <c r="M217" i="13"/>
  <c r="AG217" i="13"/>
  <c r="U217" i="13"/>
  <c r="X217" i="13"/>
  <c r="S217" i="13"/>
  <c r="AJ217" i="13"/>
  <c r="AC217" i="13"/>
  <c r="Z217" i="13"/>
  <c r="J217" i="13"/>
  <c r="Q217" i="13"/>
  <c r="L217" i="13"/>
  <c r="Y217" i="13"/>
  <c r="K217" i="13"/>
  <c r="J218" i="13"/>
  <c r="I218" i="13"/>
  <c r="C218" i="13"/>
  <c r="S218" i="13"/>
  <c r="W218" i="13"/>
  <c r="AH218" i="13"/>
  <c r="P218" i="13"/>
  <c r="AA218" i="13"/>
  <c r="K218" i="13"/>
  <c r="AJ218" i="13"/>
  <c r="D218" i="13"/>
  <c r="Q218" i="13"/>
  <c r="AB218" i="13"/>
  <c r="G218" i="13"/>
  <c r="X218" i="13"/>
  <c r="V218" i="13"/>
  <c r="M218" i="13"/>
  <c r="U218" i="13"/>
  <c r="H218" i="13"/>
  <c r="AE218" i="13"/>
  <c r="Z218" i="13"/>
  <c r="O218" i="13"/>
  <c r="N218" i="13"/>
  <c r="T218" i="13"/>
  <c r="AC218" i="13"/>
  <c r="AF218" i="13"/>
  <c r="E218" i="13"/>
  <c r="R218" i="13"/>
  <c r="Y218" i="13"/>
  <c r="L218" i="13"/>
  <c r="AG218" i="13"/>
  <c r="F218" i="13"/>
  <c r="AD218" i="13"/>
  <c r="AI218" i="13"/>
  <c r="G219" i="13"/>
  <c r="O219" i="13"/>
  <c r="N219" i="13"/>
  <c r="AA219" i="13"/>
  <c r="AH219" i="13"/>
  <c r="F219" i="13"/>
  <c r="AB219" i="13"/>
  <c r="AF219" i="13"/>
  <c r="M219" i="13"/>
  <c r="AG219" i="13"/>
  <c r="P219" i="13"/>
  <c r="T219" i="13"/>
  <c r="C219" i="13"/>
  <c r="AC219" i="13"/>
  <c r="U219" i="13"/>
  <c r="X219" i="13"/>
  <c r="Z219" i="13"/>
  <c r="V219" i="13"/>
  <c r="J219" i="13"/>
  <c r="L219" i="13"/>
  <c r="K219" i="13"/>
  <c r="S219" i="13"/>
  <c r="R219" i="13"/>
  <c r="AI219" i="13"/>
  <c r="D219" i="13"/>
  <c r="E219" i="13"/>
  <c r="Q219" i="13"/>
  <c r="I219" i="13"/>
  <c r="Y219" i="13"/>
  <c r="AE219" i="13"/>
  <c r="AJ219" i="13"/>
  <c r="H219" i="13"/>
  <c r="W219" i="13"/>
  <c r="AD219" i="13"/>
  <c r="C220" i="13"/>
  <c r="AG220" i="13"/>
  <c r="N220" i="13"/>
  <c r="J220" i="13"/>
  <c r="AB220" i="13"/>
  <c r="AF220" i="13"/>
  <c r="D220" i="13"/>
  <c r="AD220" i="13"/>
  <c r="X220" i="13"/>
  <c r="G220" i="13"/>
  <c r="Y220" i="13"/>
  <c r="AH220" i="13"/>
  <c r="P220" i="13"/>
  <c r="AC220" i="13"/>
  <c r="H220" i="13"/>
  <c r="AI220" i="13"/>
  <c r="L220" i="13"/>
  <c r="V220" i="13"/>
  <c r="T220" i="13"/>
  <c r="R220" i="13"/>
  <c r="F220" i="13"/>
  <c r="U220" i="13"/>
  <c r="S220" i="13"/>
  <c r="AA220" i="13"/>
  <c r="AJ220" i="13"/>
  <c r="M220" i="13"/>
  <c r="W220" i="13"/>
  <c r="AE220" i="13"/>
  <c r="E220" i="13"/>
  <c r="O220" i="13"/>
  <c r="Q220" i="13"/>
  <c r="Z220" i="13"/>
  <c r="K220" i="13"/>
  <c r="I220" i="13"/>
  <c r="I221" i="13"/>
  <c r="O221" i="13"/>
  <c r="P221" i="13"/>
  <c r="U221" i="13"/>
  <c r="L221" i="13"/>
  <c r="W221" i="13"/>
  <c r="H221" i="13"/>
  <c r="C221" i="13"/>
  <c r="F221" i="13"/>
  <c r="AA221" i="13"/>
  <c r="T221" i="13"/>
  <c r="AE221" i="13"/>
  <c r="AC221" i="13"/>
  <c r="AD221" i="13"/>
  <c r="AB221" i="13"/>
  <c r="N221" i="13"/>
  <c r="Y221" i="13"/>
  <c r="R221" i="13"/>
  <c r="X221" i="13"/>
  <c r="M221" i="13"/>
  <c r="V221" i="13"/>
  <c r="Q221" i="13"/>
  <c r="S221" i="13"/>
  <c r="D221" i="13"/>
  <c r="AF221" i="13"/>
  <c r="K221" i="13"/>
  <c r="E221" i="13"/>
  <c r="AH221" i="13"/>
  <c r="AI221" i="13"/>
  <c r="AG221" i="13"/>
  <c r="AJ221" i="13"/>
  <c r="J221" i="13"/>
  <c r="G221" i="13"/>
  <c r="Z221" i="13"/>
  <c r="E222" i="13"/>
  <c r="F222" i="13"/>
  <c r="AJ222" i="13"/>
  <c r="Y222" i="13"/>
  <c r="D222" i="13"/>
  <c r="AG222" i="13"/>
  <c r="S222" i="13"/>
  <c r="V222" i="13"/>
  <c r="C222" i="13"/>
  <c r="J222" i="13"/>
  <c r="AA222" i="13"/>
  <c r="X222" i="13"/>
  <c r="K222" i="13"/>
  <c r="AF222" i="13"/>
  <c r="R222" i="13"/>
  <c r="AI222" i="13"/>
  <c r="AE222" i="13"/>
  <c r="Q222" i="13"/>
  <c r="AH222" i="13"/>
  <c r="L222" i="13"/>
  <c r="AD222" i="13"/>
  <c r="P222" i="13"/>
  <c r="G222" i="13"/>
  <c r="AB222" i="13"/>
  <c r="M222" i="13"/>
  <c r="U222" i="13"/>
  <c r="Z222" i="13"/>
  <c r="N222" i="13"/>
  <c r="T222" i="13"/>
  <c r="O222" i="13"/>
  <c r="I222" i="13"/>
  <c r="AC222" i="13"/>
  <c r="H222" i="13"/>
  <c r="W222" i="13"/>
  <c r="I223" i="13"/>
  <c r="U223" i="13"/>
  <c r="S223" i="13"/>
  <c r="H223" i="13"/>
  <c r="L223" i="13"/>
  <c r="J223" i="13"/>
  <c r="F223" i="13"/>
  <c r="R223" i="13"/>
  <c r="AC223" i="13"/>
  <c r="W223" i="13"/>
  <c r="C223" i="13"/>
  <c r="AH223" i="13"/>
  <c r="E223" i="13"/>
  <c r="AB223" i="13"/>
  <c r="Q223" i="13"/>
  <c r="O223" i="13"/>
  <c r="N223" i="13"/>
  <c r="AE223" i="13"/>
  <c r="AA223" i="13"/>
  <c r="Z223" i="13"/>
  <c r="V223" i="13"/>
  <c r="K223" i="13"/>
  <c r="T223" i="13"/>
  <c r="M223" i="13"/>
  <c r="P223" i="13"/>
  <c r="AD223" i="13"/>
  <c r="AG223" i="13"/>
  <c r="D223" i="13"/>
  <c r="Y223" i="13"/>
  <c r="AJ223" i="13"/>
  <c r="AF223" i="13"/>
  <c r="G223" i="13"/>
  <c r="X223" i="13"/>
  <c r="AI223" i="13"/>
  <c r="E224" i="13"/>
  <c r="M224" i="13"/>
  <c r="L224" i="13"/>
  <c r="AA224" i="13"/>
  <c r="V224" i="13"/>
  <c r="H224" i="13"/>
  <c r="AI224" i="13"/>
  <c r="W224" i="13"/>
  <c r="G224" i="13"/>
  <c r="F224" i="13"/>
  <c r="AD224" i="13"/>
  <c r="AG224" i="13"/>
  <c r="AF224" i="13"/>
  <c r="I224" i="13"/>
  <c r="J224" i="13"/>
  <c r="X224" i="13"/>
  <c r="AE224" i="13"/>
  <c r="AH224" i="13"/>
  <c r="C224" i="13"/>
  <c r="P224" i="13"/>
  <c r="R224" i="13"/>
  <c r="Z224" i="13"/>
  <c r="AJ224" i="13"/>
  <c r="U224" i="13"/>
  <c r="T224" i="13"/>
  <c r="AB224" i="13"/>
  <c r="Y224" i="13"/>
  <c r="D224" i="13"/>
  <c r="O224" i="13"/>
  <c r="AC224" i="13"/>
  <c r="K224" i="13"/>
  <c r="S224" i="13"/>
  <c r="Q224" i="13"/>
  <c r="N224" i="13"/>
  <c r="I225" i="13"/>
  <c r="AJ225" i="13"/>
  <c r="X225" i="13"/>
  <c r="O225" i="13"/>
  <c r="L225" i="13"/>
  <c r="D225" i="13"/>
  <c r="K225" i="13"/>
  <c r="C225" i="13"/>
  <c r="AD225" i="13"/>
  <c r="U225" i="13"/>
  <c r="W225" i="13"/>
  <c r="AH225" i="13"/>
  <c r="AG225" i="13"/>
  <c r="AB225" i="13"/>
  <c r="AF225" i="13"/>
  <c r="F225" i="13"/>
  <c r="N225" i="13"/>
  <c r="T225" i="13"/>
  <c r="R225" i="13"/>
  <c r="J225" i="13"/>
  <c r="V225" i="13"/>
  <c r="M225" i="13"/>
  <c r="H225" i="13"/>
  <c r="P225" i="13"/>
  <c r="Y225" i="13"/>
  <c r="G225" i="13"/>
  <c r="AC225" i="13"/>
  <c r="AI225" i="13"/>
  <c r="AA225" i="13"/>
  <c r="S225" i="13"/>
  <c r="AE225" i="13"/>
  <c r="Q225" i="13"/>
  <c r="E225" i="13"/>
  <c r="Z225" i="13"/>
  <c r="E226" i="13"/>
  <c r="O226" i="13"/>
  <c r="S226" i="13"/>
  <c r="AA226" i="13"/>
  <c r="D226" i="13"/>
  <c r="V226" i="13"/>
  <c r="Y226" i="13"/>
  <c r="G226" i="13"/>
  <c r="K226" i="13"/>
  <c r="AC226" i="13"/>
  <c r="P226" i="13"/>
  <c r="AF226" i="13"/>
  <c r="L226" i="13"/>
  <c r="AJ226" i="13"/>
  <c r="U226" i="13"/>
  <c r="W226" i="13"/>
  <c r="I226" i="13"/>
  <c r="J226" i="13"/>
  <c r="AI226" i="13"/>
  <c r="AH226" i="13"/>
  <c r="N226" i="13"/>
  <c r="Z226" i="13"/>
  <c r="AB226" i="13"/>
  <c r="AG226" i="13"/>
  <c r="C226" i="13"/>
  <c r="R226" i="13"/>
  <c r="H226" i="13"/>
  <c r="F226" i="13"/>
  <c r="AE226" i="13"/>
  <c r="T226" i="13"/>
  <c r="AD226" i="13"/>
  <c r="X226" i="13"/>
  <c r="Q226" i="13"/>
  <c r="M226" i="13"/>
  <c r="J227" i="13"/>
  <c r="T227" i="13"/>
  <c r="AF227" i="13"/>
  <c r="AH227" i="13"/>
  <c r="M227" i="13"/>
  <c r="I227" i="13"/>
  <c r="P227" i="13"/>
  <c r="S227" i="13"/>
  <c r="AA227" i="13"/>
  <c r="D227" i="13"/>
  <c r="N227" i="13"/>
  <c r="AI227" i="13"/>
  <c r="C227" i="13"/>
  <c r="V227" i="13"/>
  <c r="F227" i="13"/>
  <c r="AG227" i="13"/>
  <c r="U227" i="13"/>
  <c r="E227" i="13"/>
  <c r="G227" i="13"/>
  <c r="AB227" i="13"/>
  <c r="Y227" i="13"/>
  <c r="AD227" i="13"/>
  <c r="O227" i="13"/>
  <c r="Q227" i="13"/>
  <c r="Z227" i="13"/>
  <c r="K227" i="13"/>
  <c r="AJ227" i="13"/>
  <c r="H227" i="13"/>
  <c r="X227" i="13"/>
  <c r="R227" i="13"/>
  <c r="L227" i="13"/>
  <c r="AC227" i="13"/>
  <c r="AE227" i="13"/>
  <c r="W227" i="13"/>
  <c r="G228" i="13"/>
  <c r="O228" i="13"/>
  <c r="M228" i="13"/>
  <c r="K228" i="13"/>
  <c r="AF228" i="13"/>
  <c r="AB228" i="13"/>
  <c r="W228" i="13"/>
  <c r="I228" i="13"/>
  <c r="J228" i="13"/>
  <c r="Q228" i="13"/>
  <c r="C228" i="13"/>
  <c r="H228" i="13"/>
  <c r="AA228" i="13"/>
  <c r="E228" i="13"/>
  <c r="AJ228" i="13"/>
  <c r="Z228" i="13"/>
  <c r="AI228" i="13"/>
  <c r="AD228" i="13"/>
  <c r="T228" i="13"/>
  <c r="X228" i="13"/>
  <c r="V228" i="13"/>
  <c r="U228" i="13"/>
  <c r="AC228" i="13"/>
  <c r="P228" i="13"/>
  <c r="S228" i="13"/>
  <c r="L228" i="13"/>
  <c r="N228" i="13"/>
  <c r="D228" i="13"/>
  <c r="AE228" i="13"/>
  <c r="Y228" i="13"/>
  <c r="AH228" i="13"/>
  <c r="AG228" i="13"/>
  <c r="R228" i="13"/>
  <c r="F228" i="13"/>
  <c r="C229" i="13"/>
  <c r="AJ229" i="13"/>
  <c r="Z229" i="13"/>
  <c r="U229" i="13"/>
  <c r="G229" i="13"/>
  <c r="T229" i="13"/>
  <c r="AB229" i="13"/>
  <c r="W229" i="13"/>
  <c r="V229" i="13"/>
  <c r="AD229" i="13"/>
  <c r="Q229" i="13"/>
  <c r="M229" i="13"/>
  <c r="E229" i="13"/>
  <c r="O229" i="13"/>
  <c r="R229" i="13"/>
  <c r="P229" i="13"/>
  <c r="AF229" i="13"/>
  <c r="X229" i="13"/>
  <c r="K229" i="13"/>
  <c r="AG229" i="13"/>
  <c r="AC229" i="13"/>
  <c r="L229" i="13"/>
  <c r="AI229" i="13"/>
  <c r="AE229" i="13"/>
  <c r="Y229" i="13"/>
  <c r="S229" i="13"/>
  <c r="AA229" i="13"/>
  <c r="H229" i="13"/>
  <c r="AH229" i="13"/>
  <c r="J229" i="13"/>
  <c r="F229" i="13"/>
  <c r="N229" i="13"/>
  <c r="D229" i="13"/>
  <c r="I229" i="13"/>
  <c r="G230" i="13"/>
  <c r="O230" i="13"/>
  <c r="U230" i="13"/>
  <c r="C230" i="13"/>
  <c r="AF230" i="13"/>
  <c r="AG230" i="13"/>
  <c r="AA230" i="13"/>
  <c r="S230" i="13"/>
  <c r="W230" i="13"/>
  <c r="H230" i="13"/>
  <c r="J230" i="13"/>
  <c r="R230" i="13"/>
  <c r="P230" i="13"/>
  <c r="E230" i="13"/>
  <c r="AI230" i="13"/>
  <c r="I230" i="13"/>
  <c r="AB230" i="13"/>
  <c r="AC230" i="13"/>
  <c r="AJ230" i="13"/>
  <c r="L230" i="13"/>
  <c r="N230" i="13"/>
  <c r="V230" i="13"/>
  <c r="D230" i="13"/>
  <c r="AE230" i="13"/>
  <c r="M230" i="13"/>
  <c r="F230" i="13"/>
  <c r="Q230" i="13"/>
  <c r="T230" i="13"/>
  <c r="K230" i="13"/>
  <c r="X230" i="13"/>
  <c r="AD230" i="13"/>
  <c r="Y230" i="13"/>
  <c r="AH230" i="13"/>
  <c r="Z230" i="13"/>
  <c r="C231" i="13"/>
  <c r="W231" i="13"/>
  <c r="J231" i="13"/>
  <c r="AI231" i="13"/>
  <c r="T231" i="13"/>
  <c r="U231" i="13"/>
  <c r="E231" i="13"/>
  <c r="AJ231" i="13"/>
  <c r="AB231" i="13"/>
  <c r="Y231" i="13"/>
  <c r="AH231" i="13"/>
  <c r="V231" i="13"/>
  <c r="G231" i="13"/>
  <c r="P231" i="13"/>
  <c r="O231" i="13"/>
  <c r="M231" i="13"/>
  <c r="AA231" i="13"/>
  <c r="X231" i="13"/>
  <c r="L231" i="13"/>
  <c r="AE231" i="13"/>
  <c r="I231" i="13"/>
  <c r="Q231" i="13"/>
  <c r="N231" i="13"/>
  <c r="AC231" i="13"/>
  <c r="Z231" i="13"/>
  <c r="H231" i="13"/>
  <c r="AF231" i="13"/>
  <c r="R231" i="13"/>
  <c r="S231" i="13"/>
  <c r="D231" i="13"/>
  <c r="AG231" i="13"/>
  <c r="K231" i="13"/>
  <c r="F231" i="13"/>
  <c r="AD231" i="13"/>
  <c r="G232" i="13"/>
  <c r="Z232" i="13"/>
  <c r="W232" i="13"/>
  <c r="AI232" i="13"/>
  <c r="Q232" i="13"/>
  <c r="J232" i="13"/>
  <c r="C232" i="13"/>
  <c r="H232" i="13"/>
  <c r="X232" i="13"/>
  <c r="AG232" i="13"/>
  <c r="AD232" i="13"/>
  <c r="O232" i="13"/>
  <c r="T232" i="13"/>
  <c r="S232" i="13"/>
  <c r="AF232" i="13"/>
  <c r="P232" i="13"/>
  <c r="F232" i="13"/>
  <c r="R232" i="13"/>
  <c r="AJ232" i="13"/>
  <c r="M232" i="13"/>
  <c r="L232" i="13"/>
  <c r="AA232" i="13"/>
  <c r="AB232" i="13"/>
  <c r="D232" i="13"/>
  <c r="AC232" i="13"/>
  <c r="E232" i="13"/>
  <c r="I232" i="13"/>
  <c r="V232" i="13"/>
  <c r="AH232" i="13"/>
  <c r="U232" i="13"/>
  <c r="Y232" i="13"/>
  <c r="N232" i="13"/>
  <c r="AE232" i="13"/>
  <c r="K232" i="13"/>
  <c r="C233" i="13"/>
  <c r="E233" i="13"/>
  <c r="G233" i="13"/>
  <c r="V233" i="13"/>
  <c r="P233" i="13"/>
  <c r="AE233" i="13"/>
  <c r="J233" i="13"/>
  <c r="H233" i="13"/>
  <c r="AB233" i="13"/>
  <c r="I233" i="13"/>
  <c r="T233" i="13"/>
  <c r="K233" i="13"/>
  <c r="L233" i="13"/>
  <c r="AG233" i="13"/>
  <c r="R233" i="13"/>
  <c r="Q233" i="13"/>
  <c r="M233" i="13"/>
  <c r="U233" i="13"/>
  <c r="W233" i="13"/>
  <c r="AD233" i="13"/>
  <c r="AJ233" i="13"/>
  <c r="Y233" i="13"/>
  <c r="N233" i="13"/>
  <c r="AF233" i="13"/>
  <c r="AI233" i="13"/>
  <c r="Z233" i="13"/>
  <c r="D233" i="13"/>
  <c r="AC233" i="13"/>
  <c r="S233" i="13"/>
  <c r="F233" i="13"/>
  <c r="AH233" i="13"/>
  <c r="X233" i="13"/>
  <c r="AA233" i="13"/>
  <c r="O233" i="13"/>
  <c r="G234" i="13"/>
  <c r="K234" i="13"/>
  <c r="Y234" i="13"/>
  <c r="AD234" i="13"/>
  <c r="AF234" i="13"/>
  <c r="Q234" i="13"/>
  <c r="V234" i="13"/>
  <c r="O234" i="13"/>
  <c r="C234" i="13"/>
  <c r="L234" i="13"/>
  <c r="H234" i="13"/>
  <c r="AJ234" i="13"/>
  <c r="W234" i="13"/>
  <c r="T234" i="13"/>
  <c r="D234" i="13"/>
  <c r="AH234" i="13"/>
  <c r="AI234" i="13"/>
  <c r="F234" i="13"/>
  <c r="P234" i="13"/>
  <c r="J234" i="13"/>
  <c r="AB234" i="13"/>
  <c r="E234" i="13"/>
  <c r="AE234" i="13"/>
  <c r="M234" i="13"/>
  <c r="AC234" i="13"/>
  <c r="X234" i="13"/>
  <c r="I234" i="13"/>
  <c r="Z234" i="13"/>
  <c r="AA234" i="13"/>
  <c r="R234" i="13"/>
  <c r="AG234" i="13"/>
  <c r="S234" i="13"/>
  <c r="U234" i="13"/>
  <c r="N234" i="13"/>
  <c r="C235" i="13"/>
  <c r="K235" i="13"/>
  <c r="AH235" i="13"/>
  <c r="R235" i="13"/>
  <c r="AJ235" i="13"/>
  <c r="J235" i="13"/>
  <c r="Z235" i="13"/>
  <c r="W235" i="13"/>
  <c r="X235" i="13"/>
  <c r="AB235" i="13"/>
  <c r="AA235" i="13"/>
  <c r="AF235" i="13"/>
  <c r="AI235" i="13"/>
  <c r="AE235" i="13"/>
  <c r="N235" i="13"/>
  <c r="AC235" i="13"/>
  <c r="G235" i="13"/>
  <c r="H235" i="13"/>
  <c r="O235" i="13"/>
  <c r="M235" i="13"/>
  <c r="AD235" i="13"/>
  <c r="S235" i="13"/>
  <c r="E235" i="13"/>
  <c r="P235" i="13"/>
  <c r="Q235" i="13"/>
  <c r="AG235" i="13"/>
  <c r="Y235" i="13"/>
  <c r="I235" i="13"/>
  <c r="T235" i="13"/>
  <c r="V235" i="13"/>
  <c r="L235" i="13"/>
  <c r="F235" i="13"/>
  <c r="D235" i="13"/>
  <c r="U235" i="13"/>
  <c r="G236" i="13"/>
  <c r="F236" i="13"/>
  <c r="W236" i="13"/>
  <c r="AB236" i="13"/>
  <c r="AJ236" i="13"/>
  <c r="N236" i="13"/>
  <c r="Q236" i="13"/>
  <c r="K236" i="13"/>
  <c r="J236" i="13"/>
  <c r="X236" i="13"/>
  <c r="C236" i="13"/>
  <c r="AI236" i="13"/>
  <c r="T236" i="13"/>
  <c r="U236" i="13"/>
  <c r="H236" i="13"/>
  <c r="R236" i="13"/>
  <c r="AC236" i="13"/>
  <c r="V236" i="13"/>
  <c r="I236" i="13"/>
  <c r="AD236" i="13"/>
  <c r="S236" i="13"/>
  <c r="Y236" i="13"/>
  <c r="Z236" i="13"/>
  <c r="L236" i="13"/>
  <c r="D236" i="13"/>
  <c r="AG236" i="13"/>
  <c r="AH236" i="13"/>
  <c r="AA236" i="13"/>
  <c r="AE236" i="13"/>
  <c r="E236" i="13"/>
  <c r="M236" i="13"/>
  <c r="AF236" i="13"/>
  <c r="O236" i="13"/>
  <c r="P236" i="13"/>
  <c r="C237" i="13"/>
  <c r="P237" i="13"/>
  <c r="R237" i="13"/>
  <c r="J237" i="13"/>
  <c r="W237" i="13"/>
  <c r="V237" i="13"/>
  <c r="AG237" i="13"/>
  <c r="AC237" i="13"/>
  <c r="AJ237" i="13"/>
  <c r="F237" i="13"/>
  <c r="D237" i="13"/>
  <c r="I237" i="13"/>
  <c r="S237" i="13"/>
  <c r="AA237" i="13"/>
  <c r="AE237" i="13"/>
  <c r="T237" i="13"/>
  <c r="AF237" i="13"/>
  <c r="Z237" i="13"/>
  <c r="E237" i="13"/>
  <c r="U237" i="13"/>
  <c r="Q237" i="13"/>
  <c r="O237" i="13"/>
  <c r="N237" i="13"/>
  <c r="AH237" i="13"/>
  <c r="L237" i="13"/>
  <c r="AB237" i="13"/>
  <c r="Y237" i="13"/>
  <c r="AI237" i="13"/>
  <c r="K237" i="13"/>
  <c r="AD237" i="13"/>
  <c r="H237" i="13"/>
  <c r="G237" i="13"/>
  <c r="M237" i="13"/>
  <c r="X237" i="13"/>
  <c r="G238" i="13"/>
  <c r="I238" i="13"/>
  <c r="V238" i="13"/>
  <c r="AG238" i="13"/>
  <c r="AA238" i="13"/>
  <c r="Z238" i="13"/>
  <c r="K238" i="13"/>
  <c r="W238" i="13"/>
  <c r="AI238" i="13"/>
  <c r="L238" i="13"/>
  <c r="AJ238" i="13"/>
  <c r="C238" i="13"/>
  <c r="AF238" i="13"/>
  <c r="AC238" i="13"/>
  <c r="Q238" i="13"/>
  <c r="Y238" i="13"/>
  <c r="F238" i="13"/>
  <c r="O238" i="13"/>
  <c r="N238" i="13"/>
  <c r="R238" i="13"/>
  <c r="S238" i="13"/>
  <c r="T238" i="13"/>
  <c r="H238" i="13"/>
  <c r="M238" i="13"/>
  <c r="P238" i="13"/>
  <c r="J238" i="13"/>
  <c r="D238" i="13"/>
  <c r="AE238" i="13"/>
  <c r="U238" i="13"/>
  <c r="AB238" i="13"/>
  <c r="AH238" i="13"/>
  <c r="X238" i="13"/>
  <c r="AD238" i="13"/>
  <c r="E238" i="13"/>
  <c r="C239" i="13"/>
  <c r="E239" i="13"/>
  <c r="AF239" i="13"/>
  <c r="V239" i="13"/>
  <c r="Q239" i="13"/>
  <c r="AH239" i="13"/>
  <c r="G239" i="13"/>
  <c r="AC239" i="13"/>
  <c r="AE239" i="13"/>
  <c r="H239" i="13"/>
  <c r="X239" i="13"/>
  <c r="T239" i="13"/>
  <c r="W239" i="13"/>
  <c r="U239" i="13"/>
  <c r="AB239" i="13"/>
  <c r="Z239" i="13"/>
  <c r="I239" i="13"/>
  <c r="R239" i="13"/>
  <c r="J239" i="13"/>
  <c r="AJ239" i="13"/>
  <c r="F239" i="13"/>
  <c r="AI239" i="13"/>
  <c r="K239" i="13"/>
  <c r="Y239" i="13"/>
  <c r="M239" i="13"/>
  <c r="AD239" i="13"/>
  <c r="N239" i="13"/>
  <c r="O239" i="13"/>
  <c r="L239" i="13"/>
  <c r="S239" i="13"/>
  <c r="AA239" i="13"/>
  <c r="AG239" i="13"/>
  <c r="D239" i="13"/>
  <c r="P239" i="13"/>
  <c r="G240" i="13"/>
  <c r="AC240" i="13"/>
  <c r="X240" i="13"/>
  <c r="AH240" i="13"/>
  <c r="P240" i="13"/>
  <c r="O240" i="13"/>
  <c r="C240" i="13"/>
  <c r="K240" i="13"/>
  <c r="M240" i="13"/>
  <c r="AI240" i="13"/>
  <c r="W240" i="13"/>
  <c r="AA240" i="13"/>
  <c r="E240" i="13"/>
  <c r="S240" i="13"/>
  <c r="T240" i="13"/>
  <c r="L240" i="13"/>
  <c r="V240" i="13"/>
  <c r="I240" i="13"/>
  <c r="AD240" i="13"/>
  <c r="AG240" i="13"/>
  <c r="F240" i="13"/>
  <c r="D240" i="13"/>
  <c r="N240" i="13"/>
  <c r="AJ240" i="13"/>
  <c r="Z240" i="13"/>
  <c r="J240" i="13"/>
  <c r="Q240" i="13"/>
  <c r="AB240" i="13"/>
  <c r="R240" i="13"/>
  <c r="Y240" i="13"/>
  <c r="U240" i="13"/>
  <c r="AF240" i="13"/>
  <c r="H240" i="13"/>
  <c r="AE240" i="13"/>
  <c r="C241" i="13"/>
  <c r="K241" i="13"/>
  <c r="AF241" i="13"/>
  <c r="P241" i="13"/>
  <c r="O241" i="13"/>
  <c r="U241" i="13"/>
  <c r="Y241" i="13"/>
  <c r="W241" i="13"/>
  <c r="AH241" i="13"/>
  <c r="AJ241" i="13"/>
  <c r="D241" i="13"/>
  <c r="T241" i="13"/>
  <c r="AE241" i="13"/>
  <c r="H241" i="13"/>
  <c r="E241" i="13"/>
  <c r="V241" i="13"/>
  <c r="Z241" i="13"/>
  <c r="F241" i="13"/>
  <c r="G241" i="13"/>
  <c r="R241" i="13"/>
  <c r="J241" i="13"/>
  <c r="M241" i="13"/>
  <c r="AC241" i="13"/>
  <c r="X241" i="13"/>
  <c r="I241" i="13"/>
  <c r="L241" i="13"/>
  <c r="AG241" i="13"/>
  <c r="Q241" i="13"/>
  <c r="AB241" i="13"/>
  <c r="AA241" i="13"/>
  <c r="AI241" i="13"/>
  <c r="AD241" i="13"/>
  <c r="N241" i="13"/>
  <c r="S241" i="13"/>
  <c r="G242" i="13"/>
  <c r="AF242" i="13"/>
  <c r="P242" i="13"/>
  <c r="AH242" i="13"/>
  <c r="W242" i="13"/>
  <c r="AE242" i="13"/>
  <c r="I242" i="13"/>
  <c r="AJ242" i="13"/>
  <c r="X242" i="13"/>
  <c r="V242" i="13"/>
  <c r="T242" i="13"/>
  <c r="R242" i="13"/>
  <c r="O242" i="13"/>
  <c r="N242" i="13"/>
  <c r="F242" i="13"/>
  <c r="AD242" i="13"/>
  <c r="AC242" i="13"/>
  <c r="Z242" i="13"/>
  <c r="K242" i="13"/>
  <c r="C242" i="13"/>
  <c r="L242" i="13"/>
  <c r="Y242" i="13"/>
  <c r="AA242" i="13"/>
  <c r="AG242" i="13"/>
  <c r="U242" i="13"/>
  <c r="D242" i="13"/>
  <c r="AB242" i="13"/>
  <c r="H242" i="13"/>
  <c r="Q242" i="13"/>
  <c r="M242" i="13"/>
  <c r="J242" i="13"/>
  <c r="E242" i="13"/>
  <c r="S242" i="13"/>
  <c r="AI242" i="13"/>
  <c r="I243" i="13"/>
  <c r="Q243" i="13"/>
  <c r="Y243" i="13"/>
  <c r="H243" i="13"/>
  <c r="AH243" i="13"/>
  <c r="L243" i="13"/>
  <c r="U243" i="13"/>
  <c r="F243" i="13"/>
  <c r="X243" i="13"/>
  <c r="AE243" i="13"/>
  <c r="D243" i="13"/>
  <c r="W243" i="13"/>
  <c r="C243" i="13"/>
  <c r="K243" i="13"/>
  <c r="AG243" i="13"/>
  <c r="G243" i="13"/>
  <c r="AF243" i="13"/>
  <c r="T243" i="13"/>
  <c r="AB243" i="13"/>
  <c r="AJ243" i="13"/>
  <c r="S243" i="13"/>
  <c r="O243" i="13"/>
  <c r="J243" i="13"/>
  <c r="AI243" i="13"/>
  <c r="AC243" i="13"/>
  <c r="E243" i="13"/>
  <c r="Z243" i="13"/>
  <c r="P243" i="13"/>
  <c r="V243" i="13"/>
  <c r="M243" i="13"/>
  <c r="N243" i="13"/>
  <c r="AA243" i="13"/>
  <c r="R243" i="13"/>
  <c r="AD243" i="13"/>
  <c r="E244" i="13"/>
  <c r="M244" i="13"/>
  <c r="O244" i="13"/>
  <c r="I244" i="13"/>
  <c r="AI244" i="13"/>
  <c r="G244" i="13"/>
  <c r="H244" i="13"/>
  <c r="V244" i="13"/>
  <c r="Y244" i="13"/>
  <c r="AA244" i="13"/>
  <c r="AD244" i="13"/>
  <c r="N244" i="13"/>
  <c r="X244" i="13"/>
  <c r="AF244" i="13"/>
  <c r="Z244" i="13"/>
  <c r="F244" i="13"/>
  <c r="P244" i="13"/>
  <c r="U244" i="13"/>
  <c r="J244" i="13"/>
  <c r="AJ244" i="13"/>
  <c r="S244" i="13"/>
  <c r="AE244" i="13"/>
  <c r="D244" i="13"/>
  <c r="AB244" i="13"/>
  <c r="C244" i="13"/>
  <c r="AH244" i="13"/>
  <c r="Q244" i="13"/>
  <c r="R244" i="13"/>
  <c r="W244" i="13"/>
  <c r="L244" i="13"/>
  <c r="AG244" i="13"/>
  <c r="K244" i="13"/>
  <c r="T244" i="13"/>
  <c r="AC244" i="13"/>
  <c r="I245" i="13"/>
  <c r="G245" i="13"/>
  <c r="H245" i="13"/>
  <c r="L245" i="13"/>
  <c r="J245" i="13"/>
  <c r="R245" i="13"/>
  <c r="X245" i="13"/>
  <c r="M245" i="13"/>
  <c r="C245" i="13"/>
  <c r="Q245" i="13"/>
  <c r="U245" i="13"/>
  <c r="P245" i="13"/>
  <c r="AH245" i="13"/>
  <c r="D245" i="13"/>
  <c r="N245" i="13"/>
  <c r="W245" i="13"/>
  <c r="AI245" i="13"/>
  <c r="AB245" i="13"/>
  <c r="K245" i="13"/>
  <c r="AC245" i="13"/>
  <c r="T245" i="13"/>
  <c r="AD245" i="13"/>
  <c r="AA245" i="13"/>
  <c r="V245" i="13"/>
  <c r="AJ245" i="13"/>
  <c r="F245" i="13"/>
  <c r="Y245" i="13"/>
  <c r="S245" i="13"/>
  <c r="Z245" i="13"/>
  <c r="O245" i="13"/>
  <c r="AF245" i="13"/>
  <c r="AG245" i="13"/>
  <c r="E245" i="13"/>
  <c r="AE245" i="13"/>
  <c r="E246" i="13"/>
  <c r="G246" i="13"/>
  <c r="O246" i="13"/>
  <c r="AG246" i="13"/>
  <c r="R246" i="13"/>
  <c r="I246" i="13"/>
  <c r="Q246" i="13"/>
  <c r="AB246" i="13"/>
  <c r="AD246" i="13"/>
  <c r="L246" i="13"/>
  <c r="AI246" i="13"/>
  <c r="H246" i="13"/>
  <c r="M246" i="13"/>
  <c r="P246" i="13"/>
  <c r="N246" i="13"/>
  <c r="AJ246" i="13"/>
  <c r="U246" i="13"/>
  <c r="AF246" i="13"/>
  <c r="D246" i="13"/>
  <c r="AA246" i="13"/>
  <c r="T246" i="13"/>
  <c r="V246" i="13"/>
  <c r="AH246" i="13"/>
  <c r="AC246" i="13"/>
  <c r="AE246" i="13"/>
  <c r="C246" i="13"/>
  <c r="W246" i="13"/>
  <c r="F246" i="13"/>
  <c r="K246" i="13"/>
  <c r="J246" i="13"/>
  <c r="X246" i="13"/>
  <c r="Z246" i="13"/>
  <c r="Y246" i="13"/>
  <c r="S246" i="13"/>
  <c r="AC247" i="13"/>
  <c r="X247" i="13"/>
  <c r="AG247" i="13"/>
  <c r="D247" i="13"/>
  <c r="T247" i="13"/>
  <c r="L247" i="13"/>
  <c r="AA247" i="13"/>
  <c r="I247" i="13"/>
  <c r="Q247" i="13"/>
  <c r="G247" i="13"/>
  <c r="J247" i="13"/>
  <c r="Z247" i="13"/>
  <c r="K247" i="13"/>
  <c r="AI247" i="13"/>
  <c r="AH247" i="13"/>
  <c r="O247" i="13"/>
  <c r="W247" i="13"/>
  <c r="C247" i="13"/>
  <c r="Y247" i="13"/>
  <c r="AE247" i="13"/>
  <c r="M247" i="13"/>
  <c r="AB247" i="13"/>
  <c r="AJ247" i="13"/>
  <c r="S247" i="13"/>
  <c r="U247" i="13"/>
  <c r="N247" i="13"/>
  <c r="R247" i="13"/>
  <c r="V247" i="13"/>
  <c r="AD247" i="13"/>
  <c r="E247" i="13"/>
  <c r="F247" i="13"/>
  <c r="H247" i="13"/>
  <c r="AF247" i="13"/>
  <c r="P247" i="13"/>
  <c r="I248" i="13"/>
  <c r="C248" i="13"/>
  <c r="AB248" i="13"/>
  <c r="V248" i="13"/>
  <c r="P248" i="13"/>
  <c r="AF248" i="13"/>
  <c r="G248" i="13"/>
  <c r="O248" i="13"/>
  <c r="Z248" i="13"/>
  <c r="T248" i="13"/>
  <c r="Q248" i="13"/>
  <c r="K248" i="13"/>
  <c r="AJ248" i="13"/>
  <c r="AD248" i="13"/>
  <c r="X248" i="13"/>
  <c r="AI248" i="13"/>
  <c r="R248" i="13"/>
  <c r="L248" i="13"/>
  <c r="H248" i="13"/>
  <c r="Y248" i="13"/>
  <c r="S248" i="13"/>
  <c r="E248" i="13"/>
  <c r="AH248" i="13"/>
  <c r="AG248" i="13"/>
  <c r="AA248" i="13"/>
  <c r="M248" i="13"/>
  <c r="U248" i="13"/>
  <c r="D248" i="13"/>
  <c r="F248" i="13"/>
  <c r="J248" i="13"/>
  <c r="AC248" i="13"/>
  <c r="AE248" i="13"/>
  <c r="N248" i="13"/>
  <c r="W248" i="13"/>
  <c r="E249" i="13"/>
  <c r="AF249" i="13"/>
  <c r="AH249" i="13"/>
  <c r="AJ249" i="13"/>
  <c r="P249" i="13"/>
  <c r="M249" i="13"/>
  <c r="G249" i="13"/>
  <c r="I249" i="13"/>
  <c r="C249" i="13"/>
  <c r="D249" i="13"/>
  <c r="K249" i="13"/>
  <c r="W249" i="13"/>
  <c r="S249" i="13"/>
  <c r="AG249" i="13"/>
  <c r="J249" i="13"/>
  <c r="R249" i="13"/>
  <c r="AB249" i="13"/>
  <c r="U249" i="13"/>
  <c r="O249" i="13"/>
  <c r="Q249" i="13"/>
  <c r="L249" i="13"/>
  <c r="AE249" i="13"/>
  <c r="AA249" i="13"/>
  <c r="V249" i="13"/>
  <c r="AC249" i="13"/>
  <c r="Y249" i="13"/>
  <c r="H249" i="13"/>
  <c r="T249" i="13"/>
  <c r="F249" i="13"/>
  <c r="N249" i="13"/>
  <c r="AI249" i="13"/>
  <c r="X249" i="13"/>
  <c r="AD249" i="13"/>
  <c r="Z249" i="13"/>
  <c r="I250" i="13"/>
  <c r="C250" i="13"/>
  <c r="AB250" i="13"/>
  <c r="V250" i="13"/>
  <c r="AF250" i="13"/>
  <c r="E250" i="13"/>
  <c r="M250" i="13"/>
  <c r="G250" i="13"/>
  <c r="AI250" i="13"/>
  <c r="U250" i="13"/>
  <c r="AC250" i="13"/>
  <c r="Z250" i="13"/>
  <c r="Q250" i="13"/>
  <c r="K250" i="13"/>
  <c r="AJ250" i="13"/>
  <c r="AD250" i="13"/>
  <c r="H250" i="13"/>
  <c r="X250" i="13"/>
  <c r="AA250" i="13"/>
  <c r="J250" i="13"/>
  <c r="O250" i="13"/>
  <c r="W250" i="13"/>
  <c r="AE250" i="13"/>
  <c r="N250" i="13"/>
  <c r="Y250" i="13"/>
  <c r="S250" i="13"/>
  <c r="R250" i="13"/>
  <c r="L250" i="13"/>
  <c r="AG250" i="13"/>
  <c r="D250" i="13"/>
  <c r="AH250" i="13"/>
  <c r="F250" i="13"/>
  <c r="T250" i="13"/>
  <c r="P250" i="13"/>
  <c r="E251" i="13"/>
  <c r="AF251" i="13"/>
  <c r="AH251" i="13"/>
  <c r="T251" i="13"/>
  <c r="F251" i="13"/>
  <c r="H251" i="13"/>
  <c r="P251" i="13"/>
  <c r="Z251" i="13"/>
  <c r="M251" i="13"/>
  <c r="G251" i="13"/>
  <c r="I251" i="13"/>
  <c r="C251" i="13"/>
  <c r="AJ251" i="13"/>
  <c r="Q251" i="13"/>
  <c r="AB251" i="13"/>
  <c r="Y251" i="13"/>
  <c r="AE251" i="13"/>
  <c r="J251" i="13"/>
  <c r="R251" i="13"/>
  <c r="U251" i="13"/>
  <c r="O251" i="13"/>
  <c r="K251" i="13"/>
  <c r="W251" i="13"/>
  <c r="AA251" i="13"/>
  <c r="AI251" i="13"/>
  <c r="D251" i="13"/>
  <c r="X251" i="13"/>
  <c r="AC251" i="13"/>
  <c r="S251" i="13"/>
  <c r="V251" i="13"/>
  <c r="AG251" i="13"/>
  <c r="N251" i="13"/>
  <c r="L251" i="13"/>
  <c r="AD251" i="13"/>
  <c r="I252" i="13"/>
  <c r="C252" i="13"/>
  <c r="AB252" i="13"/>
  <c r="V252" i="13"/>
  <c r="X252" i="13"/>
  <c r="AD252" i="13"/>
  <c r="AF252" i="13"/>
  <c r="H252" i="13"/>
  <c r="M252" i="13"/>
  <c r="U252" i="13"/>
  <c r="W252" i="13"/>
  <c r="AE252" i="13"/>
  <c r="Q252" i="13"/>
  <c r="K252" i="13"/>
  <c r="AJ252" i="13"/>
  <c r="AA252" i="13"/>
  <c r="AI252" i="13"/>
  <c r="L252" i="13"/>
  <c r="Y252" i="13"/>
  <c r="S252" i="13"/>
  <c r="E252" i="13"/>
  <c r="Z252" i="13"/>
  <c r="AG252" i="13"/>
  <c r="G252" i="13"/>
  <c r="AC252" i="13"/>
  <c r="P252" i="13"/>
  <c r="J252" i="13"/>
  <c r="O252" i="13"/>
  <c r="AH252" i="13"/>
  <c r="R252" i="13"/>
  <c r="D252" i="13"/>
  <c r="N252" i="13"/>
  <c r="F252" i="13"/>
  <c r="T252" i="13"/>
  <c r="E253" i="13"/>
  <c r="AF253" i="13"/>
  <c r="AH253" i="13"/>
  <c r="AB253" i="13"/>
  <c r="Z253" i="13"/>
  <c r="M253" i="13"/>
  <c r="G253" i="13"/>
  <c r="I253" i="13"/>
  <c r="C253" i="13"/>
  <c r="D253" i="13"/>
  <c r="O253" i="13"/>
  <c r="K253" i="13"/>
  <c r="T253" i="13"/>
  <c r="W253" i="13"/>
  <c r="AG253" i="13"/>
  <c r="P253" i="13"/>
  <c r="U253" i="13"/>
  <c r="Q253" i="13"/>
  <c r="S253" i="13"/>
  <c r="AA253" i="13"/>
  <c r="J253" i="13"/>
  <c r="AJ253" i="13"/>
  <c r="AC253" i="13"/>
  <c r="Y253" i="13"/>
  <c r="R253" i="13"/>
  <c r="F253" i="13"/>
  <c r="AE253" i="13"/>
  <c r="AI253" i="13"/>
  <c r="L253" i="13"/>
  <c r="N253" i="13"/>
  <c r="H253" i="13"/>
  <c r="X253" i="13"/>
  <c r="V253" i="13"/>
  <c r="AD253" i="13"/>
  <c r="I254" i="13"/>
  <c r="C254" i="13"/>
  <c r="AB254" i="13"/>
  <c r="V254" i="13"/>
  <c r="P254" i="13"/>
  <c r="K254" i="13"/>
  <c r="AD254" i="13"/>
  <c r="X254" i="13"/>
  <c r="AC254" i="13"/>
  <c r="T254" i="13"/>
  <c r="Q254" i="13"/>
  <c r="AJ254" i="13"/>
  <c r="AF254" i="13"/>
  <c r="W254" i="13"/>
  <c r="N254" i="13"/>
  <c r="Y254" i="13"/>
  <c r="S254" i="13"/>
  <c r="E254" i="13"/>
  <c r="AG254" i="13"/>
  <c r="AA254" i="13"/>
  <c r="M254" i="13"/>
  <c r="G254" i="13"/>
  <c r="O254" i="13"/>
  <c r="F254" i="13"/>
  <c r="J254" i="13"/>
  <c r="AI254" i="13"/>
  <c r="U254" i="13"/>
  <c r="AE254" i="13"/>
  <c r="H254" i="13"/>
  <c r="R254" i="13"/>
  <c r="D254" i="13"/>
  <c r="Z254" i="13"/>
  <c r="L254" i="13"/>
  <c r="AH254" i="13"/>
  <c r="E255" i="13"/>
  <c r="AF255" i="13"/>
  <c r="AH255" i="13"/>
  <c r="AB255" i="13"/>
  <c r="N255" i="13"/>
  <c r="P255" i="13"/>
  <c r="M255" i="13"/>
  <c r="G255" i="13"/>
  <c r="I255" i="13"/>
  <c r="C255" i="13"/>
  <c r="AJ255" i="13"/>
  <c r="S255" i="13"/>
  <c r="AE255" i="13"/>
  <c r="AI255" i="13"/>
  <c r="L255" i="13"/>
  <c r="Z255" i="13"/>
  <c r="U255" i="13"/>
  <c r="O255" i="13"/>
  <c r="Q255" i="13"/>
  <c r="K255" i="13"/>
  <c r="D255" i="13"/>
  <c r="Y255" i="13"/>
  <c r="AG255" i="13"/>
  <c r="J255" i="13"/>
  <c r="R255" i="13"/>
  <c r="AC255" i="13"/>
  <c r="W255" i="13"/>
  <c r="H255" i="13"/>
  <c r="X255" i="13"/>
  <c r="T255" i="13"/>
  <c r="F255" i="13"/>
  <c r="AA255" i="13"/>
  <c r="V255" i="13"/>
  <c r="AD255" i="13"/>
  <c r="J256" i="13"/>
  <c r="AI256" i="13"/>
  <c r="U256" i="13"/>
  <c r="O256" i="13"/>
  <c r="AG256" i="13"/>
  <c r="F256" i="13"/>
  <c r="T256" i="13"/>
  <c r="AB256" i="13"/>
  <c r="AJ256" i="13"/>
  <c r="AF256" i="13"/>
  <c r="R256" i="13"/>
  <c r="D256" i="13"/>
  <c r="AC256" i="13"/>
  <c r="W256" i="13"/>
  <c r="I256" i="13"/>
  <c r="P256" i="13"/>
  <c r="N256" i="13"/>
  <c r="X256" i="13"/>
  <c r="K256" i="13"/>
  <c r="Z256" i="13"/>
  <c r="L256" i="13"/>
  <c r="AE256" i="13"/>
  <c r="Q256" i="13"/>
  <c r="V256" i="13"/>
  <c r="Y256" i="13"/>
  <c r="E256" i="13"/>
  <c r="H256" i="13"/>
  <c r="AH256" i="13"/>
  <c r="G256" i="13"/>
  <c r="C256" i="13"/>
  <c r="S256" i="13"/>
  <c r="AD256" i="13"/>
  <c r="M256" i="13"/>
  <c r="AA256" i="13"/>
  <c r="F257" i="13"/>
  <c r="AE257" i="13"/>
  <c r="AH257" i="13"/>
  <c r="L257" i="13"/>
  <c r="Y257" i="13"/>
  <c r="P257" i="13"/>
  <c r="M257" i="13"/>
  <c r="AJ257" i="13"/>
  <c r="AA257" i="13"/>
  <c r="AI257" i="13"/>
  <c r="E257" i="13"/>
  <c r="N257" i="13"/>
  <c r="H257" i="13"/>
  <c r="C257" i="13"/>
  <c r="AG257" i="13"/>
  <c r="T257" i="13"/>
  <c r="K257" i="13"/>
  <c r="AB257" i="13"/>
  <c r="Q257" i="13"/>
  <c r="J257" i="13"/>
  <c r="Z257" i="13"/>
  <c r="V257" i="13"/>
  <c r="AF257" i="13"/>
  <c r="R257" i="13"/>
  <c r="AD257" i="13"/>
  <c r="X257" i="13"/>
  <c r="S257" i="13"/>
  <c r="U257" i="13"/>
  <c r="D257" i="13"/>
  <c r="G257" i="13"/>
  <c r="AC257" i="13"/>
  <c r="O257" i="13"/>
  <c r="I257" i="13"/>
  <c r="W257" i="13"/>
  <c r="J258" i="13"/>
  <c r="AI258" i="13"/>
  <c r="V258" i="13"/>
  <c r="Q258" i="13"/>
  <c r="Y258" i="13"/>
  <c r="N258" i="13"/>
  <c r="R258" i="13"/>
  <c r="D258" i="13"/>
  <c r="AD258" i="13"/>
  <c r="U258" i="13"/>
  <c r="AG258" i="13"/>
  <c r="AF258" i="13"/>
  <c r="T258" i="13"/>
  <c r="H258" i="13"/>
  <c r="O258" i="13"/>
  <c r="K258" i="13"/>
  <c r="E258" i="13"/>
  <c r="M258" i="13"/>
  <c r="Z258" i="13"/>
  <c r="L258" i="13"/>
  <c r="X258" i="13"/>
  <c r="G258" i="13"/>
  <c r="AB258" i="13"/>
  <c r="AC258" i="13"/>
  <c r="W258" i="13"/>
  <c r="AE258" i="13"/>
  <c r="AH258" i="13"/>
  <c r="S258" i="13"/>
  <c r="C258" i="13"/>
  <c r="F258" i="13"/>
  <c r="AJ258" i="13"/>
  <c r="P258" i="13"/>
  <c r="I258" i="13"/>
  <c r="AA258" i="13"/>
  <c r="F259" i="13"/>
  <c r="AE259" i="13"/>
  <c r="AH259" i="13"/>
  <c r="Y259" i="13"/>
  <c r="T259" i="13"/>
  <c r="C259" i="13"/>
  <c r="AG259" i="13"/>
  <c r="AB259" i="13"/>
  <c r="I259" i="13"/>
  <c r="AC259" i="13"/>
  <c r="J259" i="13"/>
  <c r="AJ259" i="13"/>
  <c r="N259" i="13"/>
  <c r="H259" i="13"/>
  <c r="E259" i="13"/>
  <c r="L259" i="13"/>
  <c r="S259" i="13"/>
  <c r="G259" i="13"/>
  <c r="U259" i="13"/>
  <c r="Z259" i="13"/>
  <c r="V259" i="13"/>
  <c r="P259" i="13"/>
  <c r="K259" i="13"/>
  <c r="AF259" i="13"/>
  <c r="O259" i="13"/>
  <c r="AD259" i="13"/>
  <c r="X259" i="13"/>
  <c r="AA259" i="13"/>
  <c r="M259" i="13"/>
  <c r="R259" i="13"/>
  <c r="Q259" i="13"/>
  <c r="AI259" i="13"/>
  <c r="W259" i="13"/>
  <c r="D259" i="13"/>
  <c r="C260" i="13"/>
  <c r="AB260" i="13"/>
  <c r="U260" i="13"/>
  <c r="Y260" i="13"/>
  <c r="E260" i="13"/>
  <c r="AG260" i="13"/>
  <c r="Q260" i="13"/>
  <c r="I260" i="13"/>
  <c r="R260" i="13"/>
  <c r="V260" i="13"/>
  <c r="AH260" i="13"/>
  <c r="W260" i="13"/>
  <c r="H260" i="13"/>
  <c r="K260" i="13"/>
  <c r="AJ260" i="13"/>
  <c r="T260" i="13"/>
  <c r="S260" i="13"/>
  <c r="F260" i="13"/>
  <c r="P260" i="13"/>
  <c r="O260" i="13"/>
  <c r="J260" i="13"/>
  <c r="AF260" i="13"/>
  <c r="AA260" i="13"/>
  <c r="G260" i="13"/>
  <c r="AC260" i="13"/>
  <c r="D260" i="13"/>
  <c r="X260" i="13"/>
  <c r="N260" i="13"/>
  <c r="AI260" i="13"/>
  <c r="Z260" i="13"/>
  <c r="AE260" i="13"/>
  <c r="M260" i="13"/>
  <c r="AD260" i="13"/>
  <c r="L260" i="13"/>
  <c r="G261" i="13"/>
  <c r="C261" i="13"/>
  <c r="L261" i="13"/>
  <c r="R261" i="13"/>
  <c r="AH261" i="13"/>
  <c r="Y261" i="13"/>
  <c r="AD261" i="13"/>
  <c r="S261" i="13"/>
  <c r="T261" i="13"/>
  <c r="U261" i="13"/>
  <c r="P261" i="13"/>
  <c r="AJ261" i="13"/>
  <c r="O261" i="13"/>
  <c r="K261" i="13"/>
  <c r="I261" i="13"/>
  <c r="M261" i="13"/>
  <c r="D261" i="13"/>
  <c r="W261" i="13"/>
  <c r="AC261" i="13"/>
  <c r="N261" i="13"/>
  <c r="AB261" i="13"/>
  <c r="AE261" i="13"/>
  <c r="AA261" i="13"/>
  <c r="Z261" i="13"/>
  <c r="J261" i="13"/>
  <c r="E261" i="13"/>
  <c r="H261" i="13"/>
  <c r="AI261" i="13"/>
  <c r="AG261" i="13"/>
  <c r="F261" i="13"/>
  <c r="X261" i="13"/>
  <c r="V261" i="13"/>
  <c r="AF261" i="13"/>
  <c r="Q261" i="13"/>
  <c r="C262" i="13"/>
  <c r="AB262" i="13"/>
  <c r="H262" i="13"/>
  <c r="F262" i="13"/>
  <c r="AF262" i="13"/>
  <c r="J262" i="13"/>
  <c r="R262" i="13"/>
  <c r="V262" i="13"/>
  <c r="AD262" i="13"/>
  <c r="K262" i="13"/>
  <c r="AJ262" i="13"/>
  <c r="N262" i="13"/>
  <c r="U262" i="13"/>
  <c r="I262" i="13"/>
  <c r="G262" i="13"/>
  <c r="Z262" i="13"/>
  <c r="AC262" i="13"/>
  <c r="Q262" i="13"/>
  <c r="S262" i="13"/>
  <c r="AG262" i="13"/>
  <c r="AE262" i="13"/>
  <c r="AA262" i="13"/>
  <c r="O262" i="13"/>
  <c r="P262" i="13"/>
  <c r="E262" i="13"/>
  <c r="AI262" i="13"/>
  <c r="W262" i="13"/>
  <c r="M262" i="13"/>
  <c r="D262" i="13"/>
  <c r="AH262" i="13"/>
  <c r="L262" i="13"/>
  <c r="X262" i="13"/>
  <c r="T262" i="13"/>
  <c r="Y262" i="13"/>
  <c r="G263" i="13"/>
  <c r="C263" i="13"/>
  <c r="Q263" i="13"/>
  <c r="J263" i="13"/>
  <c r="Z263" i="13"/>
  <c r="E263" i="13"/>
  <c r="AA263" i="13"/>
  <c r="L263" i="13"/>
  <c r="AI263" i="13"/>
  <c r="X263" i="13"/>
  <c r="O263" i="13"/>
  <c r="K263" i="13"/>
  <c r="AC263" i="13"/>
  <c r="V263" i="13"/>
  <c r="M263" i="13"/>
  <c r="F263" i="13"/>
  <c r="T263" i="13"/>
  <c r="W263" i="13"/>
  <c r="S263" i="13"/>
  <c r="AJ263" i="13"/>
  <c r="I263" i="13"/>
  <c r="R263" i="13"/>
  <c r="N263" i="13"/>
  <c r="AH263" i="13"/>
  <c r="AE263" i="13"/>
  <c r="U263" i="13"/>
  <c r="D263" i="13"/>
  <c r="H263" i="13"/>
  <c r="AD263" i="13"/>
  <c r="AB263" i="13"/>
  <c r="P263" i="13"/>
  <c r="AF263" i="13"/>
  <c r="Y263" i="13"/>
  <c r="AG263" i="13"/>
  <c r="C264" i="13"/>
  <c r="AB264" i="13"/>
  <c r="AD264" i="13"/>
  <c r="V264" i="13"/>
  <c r="X264" i="13"/>
  <c r="AJ264" i="13"/>
  <c r="AH264" i="13"/>
  <c r="R264" i="13"/>
  <c r="Z264" i="13"/>
  <c r="AI264" i="13"/>
  <c r="AE264" i="13"/>
  <c r="E264" i="13"/>
  <c r="I264" i="13"/>
  <c r="K264" i="13"/>
  <c r="F264" i="13"/>
  <c r="AC264" i="13"/>
  <c r="O264" i="13"/>
  <c r="S264" i="13"/>
  <c r="G264" i="13"/>
  <c r="M264" i="13"/>
  <c r="Y264" i="13"/>
  <c r="D264" i="13"/>
  <c r="N264" i="13"/>
  <c r="Q264" i="13"/>
  <c r="AA264" i="13"/>
  <c r="AF264" i="13"/>
  <c r="H264" i="13"/>
  <c r="U264" i="13"/>
  <c r="L264" i="13"/>
  <c r="W264" i="13"/>
  <c r="J264" i="13"/>
  <c r="P264" i="13"/>
  <c r="AG264" i="13"/>
  <c r="T264" i="13"/>
  <c r="G265" i="13"/>
  <c r="K265" i="13"/>
  <c r="U265" i="13"/>
  <c r="N265" i="13"/>
  <c r="AD265" i="13"/>
  <c r="S265" i="13"/>
  <c r="D265" i="13"/>
  <c r="V265" i="13"/>
  <c r="H265" i="13"/>
  <c r="Q265" i="13"/>
  <c r="Y265" i="13"/>
  <c r="AJ265" i="13"/>
  <c r="O265" i="13"/>
  <c r="AG265" i="13"/>
  <c r="AB265" i="13"/>
  <c r="P265" i="13"/>
  <c r="R265" i="13"/>
  <c r="W265" i="13"/>
  <c r="AA265" i="13"/>
  <c r="J265" i="13"/>
  <c r="Z265" i="13"/>
  <c r="E265" i="13"/>
  <c r="F265" i="13"/>
  <c r="X265" i="13"/>
  <c r="AE265" i="13"/>
  <c r="AI265" i="13"/>
  <c r="M265" i="13"/>
  <c r="L265" i="13"/>
  <c r="AF265" i="13"/>
  <c r="AC265" i="13"/>
  <c r="AH265" i="13"/>
  <c r="T265" i="13"/>
  <c r="I265" i="13"/>
  <c r="C265" i="13"/>
  <c r="C266" i="13"/>
  <c r="F266" i="13"/>
  <c r="T266" i="13"/>
  <c r="D266" i="13"/>
  <c r="P266" i="13"/>
  <c r="Y266" i="13"/>
  <c r="J266" i="13"/>
  <c r="U266" i="13"/>
  <c r="AF266" i="13"/>
  <c r="AC266" i="13"/>
  <c r="I266" i="13"/>
  <c r="K266" i="13"/>
  <c r="Q266" i="13"/>
  <c r="AD266" i="13"/>
  <c r="AG266" i="13"/>
  <c r="E266" i="13"/>
  <c r="AA266" i="13"/>
  <c r="L266" i="13"/>
  <c r="AJ266" i="13"/>
  <c r="W266" i="13"/>
  <c r="S266" i="13"/>
  <c r="AB266" i="13"/>
  <c r="Z266" i="13"/>
  <c r="AI266" i="13"/>
  <c r="R266" i="13"/>
  <c r="M266" i="13"/>
  <c r="X266" i="13"/>
  <c r="H266" i="13"/>
  <c r="AH266" i="13"/>
  <c r="G266" i="13"/>
  <c r="O266" i="13"/>
  <c r="AE266" i="13"/>
  <c r="N266" i="13"/>
  <c r="V266" i="13"/>
  <c r="I267" i="13"/>
  <c r="C267" i="13"/>
  <c r="AB267" i="13"/>
  <c r="P267" i="13"/>
  <c r="M267" i="13"/>
  <c r="U267" i="13"/>
  <c r="Y267" i="13"/>
  <c r="W267" i="13"/>
  <c r="N267" i="13"/>
  <c r="AI267" i="13"/>
  <c r="X267" i="13"/>
  <c r="T267" i="13"/>
  <c r="Q267" i="13"/>
  <c r="K267" i="13"/>
  <c r="AJ267" i="13"/>
  <c r="E267" i="13"/>
  <c r="S267" i="13"/>
  <c r="H267" i="13"/>
  <c r="AA267" i="13"/>
  <c r="AC267" i="13"/>
  <c r="F267" i="13"/>
  <c r="L267" i="13"/>
  <c r="AG267" i="13"/>
  <c r="G267" i="13"/>
  <c r="D267" i="13"/>
  <c r="J267" i="13"/>
  <c r="V267" i="13"/>
  <c r="AD267" i="13"/>
  <c r="O267" i="13"/>
  <c r="R267" i="13"/>
  <c r="AF267" i="13"/>
  <c r="Z267" i="13"/>
  <c r="AE267" i="13"/>
  <c r="AH267" i="13"/>
  <c r="E268" i="13"/>
  <c r="AF268" i="13"/>
  <c r="D268" i="13"/>
  <c r="Q268" i="13"/>
  <c r="AH268" i="13"/>
  <c r="P268" i="13"/>
  <c r="M268" i="13"/>
  <c r="G268" i="13"/>
  <c r="J268" i="13"/>
  <c r="AA268" i="13"/>
  <c r="S268" i="13"/>
  <c r="AG268" i="13"/>
  <c r="W268" i="13"/>
  <c r="L268" i="13"/>
  <c r="AI268" i="13"/>
  <c r="X268" i="13"/>
  <c r="U268" i="13"/>
  <c r="O268" i="13"/>
  <c r="R268" i="13"/>
  <c r="I268" i="13"/>
  <c r="Z268" i="13"/>
  <c r="AB268" i="13"/>
  <c r="H268" i="13"/>
  <c r="Y268" i="13"/>
  <c r="AC268" i="13"/>
  <c r="V268" i="13"/>
  <c r="F268" i="13"/>
  <c r="AE268" i="13"/>
  <c r="T268" i="13"/>
  <c r="AJ268" i="13"/>
  <c r="N268" i="13"/>
  <c r="K268" i="13"/>
  <c r="C268" i="13"/>
  <c r="AD268" i="13"/>
  <c r="J269" i="13"/>
  <c r="AI269" i="13"/>
  <c r="Q269" i="13"/>
  <c r="I269" i="13"/>
  <c r="X269" i="13"/>
  <c r="D269" i="13"/>
  <c r="W269" i="13"/>
  <c r="AB269" i="13"/>
  <c r="AJ269" i="13"/>
  <c r="N269" i="13"/>
  <c r="C269" i="13"/>
  <c r="S269" i="13"/>
  <c r="R269" i="13"/>
  <c r="AE269" i="13"/>
  <c r="AC269" i="13"/>
  <c r="T269" i="13"/>
  <c r="AF269" i="13"/>
  <c r="H269" i="13"/>
  <c r="O269" i="13"/>
  <c r="Z269" i="13"/>
  <c r="F269" i="13"/>
  <c r="G269" i="13"/>
  <c r="M269" i="13"/>
  <c r="V269" i="13"/>
  <c r="U269" i="13"/>
  <c r="P269" i="13"/>
  <c r="AH269" i="13"/>
  <c r="K269" i="13"/>
  <c r="L269" i="13"/>
  <c r="AG269" i="13"/>
  <c r="Y269" i="13"/>
  <c r="AD269" i="13"/>
  <c r="E269" i="13"/>
  <c r="AA269" i="13"/>
  <c r="F270" i="13"/>
  <c r="J270" i="13"/>
  <c r="U270" i="13"/>
  <c r="C270" i="13"/>
  <c r="S270" i="13"/>
  <c r="AC270" i="13"/>
  <c r="X270" i="13"/>
  <c r="D270" i="13"/>
  <c r="E270" i="13"/>
  <c r="M270" i="13"/>
  <c r="N270" i="13"/>
  <c r="R270" i="13"/>
  <c r="AG270" i="13"/>
  <c r="P270" i="13"/>
  <c r="AA270" i="13"/>
  <c r="AH270" i="13"/>
  <c r="H270" i="13"/>
  <c r="L270" i="13"/>
  <c r="AJ270" i="13"/>
  <c r="V270" i="13"/>
  <c r="Z270" i="13"/>
  <c r="K270" i="13"/>
  <c r="AB270" i="13"/>
  <c r="AE270" i="13"/>
  <c r="AI270" i="13"/>
  <c r="AF270" i="13"/>
  <c r="AD270" i="13"/>
  <c r="T270" i="13"/>
  <c r="G270" i="13"/>
  <c r="I270" i="13"/>
  <c r="O270" i="13"/>
  <c r="Y270" i="13"/>
  <c r="W270" i="13"/>
  <c r="Q270" i="13"/>
  <c r="J271" i="13"/>
  <c r="T271" i="13"/>
  <c r="AI271" i="13"/>
  <c r="O271" i="13"/>
  <c r="D271" i="13"/>
  <c r="AG271" i="13"/>
  <c r="V271" i="13"/>
  <c r="X271" i="13"/>
  <c r="R271" i="13"/>
  <c r="G271" i="13"/>
  <c r="AE271" i="13"/>
  <c r="Y271" i="13"/>
  <c r="P271" i="13"/>
  <c r="AA271" i="13"/>
  <c r="AH271" i="13"/>
  <c r="H271" i="13"/>
  <c r="S271" i="13"/>
  <c r="M271" i="13"/>
  <c r="Z271" i="13"/>
  <c r="Q271" i="13"/>
  <c r="K271" i="13"/>
  <c r="W271" i="13"/>
  <c r="U271" i="13"/>
  <c r="AF271" i="13"/>
  <c r="C271" i="13"/>
  <c r="AJ271" i="13"/>
  <c r="AB271" i="13"/>
  <c r="AC271" i="13"/>
  <c r="L271" i="13"/>
  <c r="F271" i="13"/>
  <c r="E271" i="13"/>
  <c r="AD271" i="13"/>
  <c r="N271" i="13"/>
  <c r="I271" i="13"/>
  <c r="F272" i="13"/>
  <c r="AH272" i="13"/>
  <c r="AJ272" i="13"/>
  <c r="T272" i="13"/>
  <c r="AG272" i="13"/>
  <c r="K272" i="13"/>
  <c r="M272" i="13"/>
  <c r="L272" i="13"/>
  <c r="G272" i="13"/>
  <c r="AB272" i="13"/>
  <c r="N272" i="13"/>
  <c r="C272" i="13"/>
  <c r="E272" i="13"/>
  <c r="AE272" i="13"/>
  <c r="P272" i="13"/>
  <c r="S272" i="13"/>
  <c r="U272" i="13"/>
  <c r="W272" i="13"/>
  <c r="AC272" i="13"/>
  <c r="I272" i="13"/>
  <c r="V272" i="13"/>
  <c r="AI272" i="13"/>
  <c r="AF272" i="13"/>
  <c r="AD272" i="13"/>
  <c r="X272" i="13"/>
  <c r="AA272" i="13"/>
  <c r="Q272" i="13"/>
  <c r="H272" i="13"/>
  <c r="J272" i="13"/>
  <c r="D272" i="13"/>
  <c r="R272" i="13"/>
  <c r="O272" i="13"/>
  <c r="Z272" i="13"/>
  <c r="Y272" i="13"/>
  <c r="J273" i="13"/>
  <c r="AB273" i="13"/>
  <c r="M273" i="13"/>
  <c r="AG273" i="13"/>
  <c r="Z273" i="13"/>
  <c r="W273" i="13"/>
  <c r="D273" i="13"/>
  <c r="AI273" i="13"/>
  <c r="O273" i="13"/>
  <c r="L273" i="13"/>
  <c r="Q273" i="13"/>
  <c r="R273" i="13"/>
  <c r="G273" i="13"/>
  <c r="F273" i="13"/>
  <c r="K273" i="13"/>
  <c r="H273" i="13"/>
  <c r="E273" i="13"/>
  <c r="P273" i="13"/>
  <c r="U273" i="13"/>
  <c r="AH273" i="13"/>
  <c r="N273" i="13"/>
  <c r="T273" i="13"/>
  <c r="AF273" i="13"/>
  <c r="AA273" i="13"/>
  <c r="AD273" i="13"/>
  <c r="Y273" i="13"/>
  <c r="AE273" i="13"/>
  <c r="X273" i="13"/>
  <c r="V273" i="13"/>
  <c r="AC273" i="13"/>
  <c r="AJ273" i="13"/>
  <c r="I273" i="13"/>
  <c r="C273" i="13"/>
  <c r="S273" i="13"/>
  <c r="J274" i="13"/>
  <c r="C274" i="13"/>
  <c r="E274" i="13"/>
  <c r="Q274" i="13"/>
  <c r="I274" i="13"/>
  <c r="X274" i="13"/>
  <c r="AF274" i="13"/>
  <c r="F274" i="13"/>
  <c r="T274" i="13"/>
  <c r="R274" i="13"/>
  <c r="L274" i="13"/>
  <c r="N274" i="13"/>
  <c r="S274" i="13"/>
  <c r="AJ274" i="13"/>
  <c r="AD274" i="13"/>
  <c r="D274" i="13"/>
  <c r="AC274" i="13"/>
  <c r="H274" i="13"/>
  <c r="Z274" i="13"/>
  <c r="U274" i="13"/>
  <c r="W274" i="13"/>
  <c r="O274" i="13"/>
  <c r="AA274" i="13"/>
  <c r="G274" i="13"/>
  <c r="M274" i="13"/>
  <c r="AG274" i="13"/>
  <c r="AH274" i="13"/>
  <c r="V274" i="13"/>
  <c r="K274" i="13"/>
  <c r="AB274" i="13"/>
  <c r="Y274" i="13"/>
  <c r="P274" i="13"/>
  <c r="AI274" i="13"/>
  <c r="AE274" i="13"/>
  <c r="F275" i="13"/>
  <c r="C275" i="13"/>
  <c r="E275" i="13"/>
  <c r="G275" i="13"/>
  <c r="S275" i="13"/>
  <c r="L275" i="13"/>
  <c r="AB275" i="13"/>
  <c r="I275" i="13"/>
  <c r="AE275" i="13"/>
  <c r="H275" i="13"/>
  <c r="K275" i="13"/>
  <c r="T275" i="13"/>
  <c r="AC275" i="13"/>
  <c r="N275" i="13"/>
  <c r="O275" i="13"/>
  <c r="Y275" i="13"/>
  <c r="AA275" i="13"/>
  <c r="AH275" i="13"/>
  <c r="D275" i="13"/>
  <c r="M275" i="13"/>
  <c r="W275" i="13"/>
  <c r="AI275" i="13"/>
  <c r="V275" i="13"/>
  <c r="U275" i="13"/>
  <c r="X275" i="13"/>
  <c r="AD275" i="13"/>
  <c r="AG275" i="13"/>
  <c r="J275" i="13"/>
  <c r="Q275" i="13"/>
  <c r="Z275" i="13"/>
  <c r="R275" i="13"/>
  <c r="AJ275" i="13"/>
  <c r="P275" i="13"/>
  <c r="AF275" i="13"/>
  <c r="J276" i="13"/>
  <c r="D276" i="13"/>
  <c r="F276" i="13"/>
  <c r="S276" i="13"/>
  <c r="K276" i="13"/>
  <c r="P276" i="13"/>
  <c r="R276" i="13"/>
  <c r="M276" i="13"/>
  <c r="O276" i="13"/>
  <c r="T276" i="13"/>
  <c r="AE276" i="13"/>
  <c r="AB276" i="13"/>
  <c r="H276" i="13"/>
  <c r="N276" i="13"/>
  <c r="AJ276" i="13"/>
  <c r="Z276" i="13"/>
  <c r="V276" i="13"/>
  <c r="X276" i="13"/>
  <c r="Y276" i="13"/>
  <c r="AG276" i="13"/>
  <c r="G276" i="13"/>
  <c r="Q276" i="13"/>
  <c r="AA276" i="13"/>
  <c r="AH276" i="13"/>
  <c r="W276" i="13"/>
  <c r="C276" i="13"/>
  <c r="E276" i="13"/>
  <c r="AC276" i="13"/>
  <c r="AF276" i="13"/>
  <c r="L276" i="13"/>
  <c r="AI276" i="13"/>
  <c r="U276" i="13"/>
  <c r="I276" i="13"/>
  <c r="AD276" i="13"/>
  <c r="F277" i="13"/>
  <c r="AE277" i="13"/>
  <c r="AG277" i="13"/>
  <c r="AJ277" i="13"/>
  <c r="T277" i="13"/>
  <c r="D277" i="13"/>
  <c r="H277" i="13"/>
  <c r="Z277" i="13"/>
  <c r="P277" i="13"/>
  <c r="J277" i="13"/>
  <c r="AH277" i="13"/>
  <c r="C277" i="13"/>
  <c r="R277" i="13"/>
  <c r="S277" i="13"/>
  <c r="N277" i="13"/>
  <c r="G277" i="13"/>
  <c r="AB277" i="13"/>
  <c r="Y277" i="13"/>
  <c r="AF277" i="13"/>
  <c r="I277" i="13"/>
  <c r="O277" i="13"/>
  <c r="V277" i="13"/>
  <c r="M277" i="13"/>
  <c r="AC277" i="13"/>
  <c r="AD277" i="13"/>
  <c r="W277" i="13"/>
  <c r="AI277" i="13"/>
  <c r="K277" i="13"/>
  <c r="AA277" i="13"/>
  <c r="Q277" i="13"/>
  <c r="E277" i="13"/>
  <c r="X277" i="13"/>
  <c r="L277" i="13"/>
  <c r="U277" i="13"/>
  <c r="J278" i="13"/>
  <c r="E278" i="13"/>
  <c r="G278" i="13"/>
  <c r="U278" i="13"/>
  <c r="L278" i="13"/>
  <c r="C278" i="13"/>
  <c r="AF278" i="13"/>
  <c r="F278" i="13"/>
  <c r="H278" i="13"/>
  <c r="X278" i="13"/>
  <c r="T278" i="13"/>
  <c r="R278" i="13"/>
  <c r="N278" i="13"/>
  <c r="P278" i="13"/>
  <c r="AA278" i="13"/>
  <c r="Q278" i="13"/>
  <c r="O278" i="13"/>
  <c r="K278" i="13"/>
  <c r="Z278" i="13"/>
  <c r="W278" i="13"/>
  <c r="Y278" i="13"/>
  <c r="AI278" i="13"/>
  <c r="AC278" i="13"/>
  <c r="I278" i="13"/>
  <c r="AD278" i="13"/>
  <c r="AB278" i="13"/>
  <c r="AH278" i="13"/>
  <c r="S278" i="13"/>
  <c r="AE278" i="13"/>
  <c r="D278" i="13"/>
  <c r="V278" i="13"/>
  <c r="AG278" i="13"/>
  <c r="M278" i="13"/>
  <c r="AJ278" i="13"/>
  <c r="F279" i="13"/>
  <c r="AD279" i="13"/>
  <c r="X279" i="13"/>
  <c r="I279" i="13"/>
  <c r="S279" i="13"/>
  <c r="AF279" i="13"/>
  <c r="AB279" i="13"/>
  <c r="T279" i="13"/>
  <c r="K279" i="13"/>
  <c r="AG279" i="13"/>
  <c r="AE279" i="13"/>
  <c r="D279" i="13"/>
  <c r="Y279" i="13"/>
  <c r="L279" i="13"/>
  <c r="H279" i="13"/>
  <c r="M279" i="13"/>
  <c r="G279" i="13"/>
  <c r="J279" i="13"/>
  <c r="Z279" i="13"/>
  <c r="C279" i="13"/>
  <c r="U279" i="13"/>
  <c r="O279" i="13"/>
  <c r="R279" i="13"/>
  <c r="AH279" i="13"/>
  <c r="AC279" i="13"/>
  <c r="W279" i="13"/>
  <c r="AI279" i="13"/>
  <c r="P279" i="13"/>
  <c r="E279" i="13"/>
  <c r="AA279" i="13"/>
  <c r="N279" i="13"/>
  <c r="Q279" i="13"/>
  <c r="V279" i="13"/>
  <c r="AJ279" i="13"/>
  <c r="I280" i="13"/>
  <c r="C280" i="13"/>
  <c r="AB280" i="13"/>
  <c r="AE280" i="13"/>
  <c r="X280" i="13"/>
  <c r="N280" i="13"/>
  <c r="V280" i="13"/>
  <c r="Q280" i="13"/>
  <c r="K280" i="13"/>
  <c r="AJ280" i="13"/>
  <c r="M280" i="13"/>
  <c r="G280" i="13"/>
  <c r="AA280" i="13"/>
  <c r="D280" i="13"/>
  <c r="H280" i="13"/>
  <c r="Y280" i="13"/>
  <c r="S280" i="13"/>
  <c r="F280" i="13"/>
  <c r="AF280" i="13"/>
  <c r="AC280" i="13"/>
  <c r="O280" i="13"/>
  <c r="P280" i="13"/>
  <c r="L280" i="13"/>
  <c r="AG280" i="13"/>
  <c r="AD280" i="13"/>
  <c r="E280" i="13"/>
  <c r="J280" i="13"/>
  <c r="AI280" i="13"/>
  <c r="U280" i="13"/>
  <c r="W280" i="13"/>
  <c r="R280" i="13"/>
  <c r="T280" i="13"/>
  <c r="Z280" i="13"/>
  <c r="AH280" i="13"/>
  <c r="E281" i="13"/>
  <c r="AF281" i="13"/>
  <c r="T281" i="13"/>
  <c r="AG281" i="13"/>
  <c r="D281" i="13"/>
  <c r="N281" i="13"/>
  <c r="AB281" i="13"/>
  <c r="S281" i="13"/>
  <c r="M281" i="13"/>
  <c r="G281" i="13"/>
  <c r="J281" i="13"/>
  <c r="C281" i="13"/>
  <c r="L281" i="13"/>
  <c r="AI281" i="13"/>
  <c r="F281" i="13"/>
  <c r="Q281" i="13"/>
  <c r="X281" i="13"/>
  <c r="U281" i="13"/>
  <c r="O281" i="13"/>
  <c r="R281" i="13"/>
  <c r="Y281" i="13"/>
  <c r="Z281" i="13"/>
  <c r="AA281" i="13"/>
  <c r="I281" i="13"/>
  <c r="AJ281" i="13"/>
  <c r="AC281" i="13"/>
  <c r="W281" i="13"/>
  <c r="AH281" i="13"/>
  <c r="V281" i="13"/>
  <c r="AE281" i="13"/>
  <c r="H281" i="13"/>
  <c r="K281" i="13"/>
  <c r="P281" i="13"/>
  <c r="AD281" i="13"/>
  <c r="I282" i="13"/>
  <c r="C282" i="13"/>
  <c r="AB282" i="13"/>
  <c r="W282" i="13"/>
  <c r="AF282" i="13"/>
  <c r="E282" i="13"/>
  <c r="O282" i="13"/>
  <c r="F282" i="13"/>
  <c r="P282" i="13"/>
  <c r="V282" i="13"/>
  <c r="AD282" i="13"/>
  <c r="T282" i="13"/>
  <c r="M282" i="13"/>
  <c r="Q282" i="13"/>
  <c r="K282" i="13"/>
  <c r="AJ282" i="13"/>
  <c r="X282" i="13"/>
  <c r="N282" i="13"/>
  <c r="R282" i="13"/>
  <c r="AE282" i="13"/>
  <c r="Y282" i="13"/>
  <c r="S282" i="13"/>
  <c r="AI282" i="13"/>
  <c r="L282" i="13"/>
  <c r="AG282" i="13"/>
  <c r="AA282" i="13"/>
  <c r="G282" i="13"/>
  <c r="D282" i="13"/>
  <c r="J282" i="13"/>
  <c r="AC282" i="13"/>
  <c r="H282" i="13"/>
  <c r="AH282" i="13"/>
  <c r="U282" i="13"/>
  <c r="Z282" i="13"/>
  <c r="E283" i="13"/>
  <c r="AF283" i="13"/>
  <c r="AB283" i="13"/>
  <c r="T283" i="13"/>
  <c r="AG283" i="13"/>
  <c r="AH283" i="13"/>
  <c r="P283" i="13"/>
  <c r="M283" i="13"/>
  <c r="G283" i="13"/>
  <c r="J283" i="13"/>
  <c r="K283" i="13"/>
  <c r="C283" i="13"/>
  <c r="O283" i="13"/>
  <c r="Y283" i="13"/>
  <c r="D283" i="13"/>
  <c r="X283" i="13"/>
  <c r="U283" i="13"/>
  <c r="R283" i="13"/>
  <c r="AI283" i="13"/>
  <c r="Q283" i="13"/>
  <c r="S283" i="13"/>
  <c r="AC283" i="13"/>
  <c r="W283" i="13"/>
  <c r="Z283" i="13"/>
  <c r="L283" i="13"/>
  <c r="H283" i="13"/>
  <c r="F283" i="13"/>
  <c r="AE283" i="13"/>
  <c r="AA283" i="13"/>
  <c r="N283" i="13"/>
  <c r="I283" i="13"/>
  <c r="V283" i="13"/>
  <c r="AJ283" i="13"/>
  <c r="AD283" i="13"/>
  <c r="J284" i="13"/>
  <c r="AI284" i="13"/>
  <c r="AC284" i="13"/>
  <c r="G284" i="13"/>
  <c r="K284" i="13"/>
  <c r="AA284" i="13"/>
  <c r="R284" i="13"/>
  <c r="D284" i="13"/>
  <c r="H284" i="13"/>
  <c r="P284" i="13"/>
  <c r="W284" i="13"/>
  <c r="X284" i="13"/>
  <c r="AJ284" i="13"/>
  <c r="F284" i="13"/>
  <c r="V284" i="13"/>
  <c r="AG284" i="13"/>
  <c r="Z284" i="13"/>
  <c r="L284" i="13"/>
  <c r="AE284" i="13"/>
  <c r="AF284" i="13"/>
  <c r="M284" i="13"/>
  <c r="U284" i="13"/>
  <c r="AH284" i="13"/>
  <c r="T284" i="13"/>
  <c r="I284" i="13"/>
  <c r="Q284" i="13"/>
  <c r="N284" i="13"/>
  <c r="AD284" i="13"/>
  <c r="C284" i="13"/>
  <c r="Y284" i="13"/>
  <c r="AB284" i="13"/>
  <c r="O284" i="13"/>
  <c r="E284" i="13"/>
  <c r="S284" i="13"/>
  <c r="F285" i="13"/>
  <c r="AE285" i="13"/>
  <c r="P285" i="13"/>
  <c r="H285" i="13"/>
  <c r="AJ285" i="13"/>
  <c r="T285" i="13"/>
  <c r="R285" i="13"/>
  <c r="Y285" i="13"/>
  <c r="I285" i="13"/>
  <c r="U285" i="13"/>
  <c r="AI285" i="13"/>
  <c r="S285" i="13"/>
  <c r="N285" i="13"/>
  <c r="J285" i="13"/>
  <c r="AB285" i="13"/>
  <c r="L285" i="13"/>
  <c r="D285" i="13"/>
  <c r="AG285" i="13"/>
  <c r="AC285" i="13"/>
  <c r="E285" i="13"/>
  <c r="AA285" i="13"/>
  <c r="X285" i="13"/>
  <c r="V285" i="13"/>
  <c r="AH285" i="13"/>
  <c r="K285" i="13"/>
  <c r="AD285" i="13"/>
  <c r="Z285" i="13"/>
  <c r="Q285" i="13"/>
  <c r="G285" i="13"/>
  <c r="M285" i="13"/>
  <c r="C285" i="13"/>
  <c r="O285" i="13"/>
  <c r="W285" i="13"/>
  <c r="AF285" i="13"/>
  <c r="J286" i="13"/>
  <c r="F286" i="13"/>
  <c r="E286" i="13"/>
  <c r="AG286" i="13"/>
  <c r="Y286" i="13"/>
  <c r="I286" i="13"/>
  <c r="V286" i="13"/>
  <c r="W286" i="13"/>
  <c r="AH286" i="13"/>
  <c r="T286" i="13"/>
  <c r="X286" i="13"/>
  <c r="H286" i="13"/>
  <c r="R286" i="13"/>
  <c r="N286" i="13"/>
  <c r="Q286" i="13"/>
  <c r="O286" i="13"/>
  <c r="AE286" i="13"/>
  <c r="Z286" i="13"/>
  <c r="AB286" i="13"/>
  <c r="AF286" i="13"/>
  <c r="AJ286" i="13"/>
  <c r="C286" i="13"/>
  <c r="AD286" i="13"/>
  <c r="G286" i="13"/>
  <c r="D286" i="13"/>
  <c r="K286" i="13"/>
  <c r="L286" i="13"/>
  <c r="U286" i="13"/>
  <c r="S286" i="13"/>
  <c r="AC286" i="13"/>
  <c r="AA286" i="13"/>
  <c r="P286" i="13"/>
  <c r="AI286" i="13"/>
  <c r="M286" i="13"/>
  <c r="D287" i="13"/>
  <c r="AC287" i="13"/>
  <c r="W287" i="13"/>
  <c r="Y287" i="13"/>
  <c r="S287" i="13"/>
  <c r="AA287" i="13"/>
  <c r="N287" i="13"/>
  <c r="H287" i="13"/>
  <c r="AI287" i="13"/>
  <c r="Z287" i="13"/>
  <c r="M287" i="13"/>
  <c r="K287" i="13"/>
  <c r="L287" i="13"/>
  <c r="F287" i="13"/>
  <c r="AE287" i="13"/>
  <c r="AG287" i="13"/>
  <c r="J287" i="13"/>
  <c r="R287" i="13"/>
  <c r="X287" i="13"/>
  <c r="AF287" i="13"/>
  <c r="I287" i="13"/>
  <c r="T287" i="13"/>
  <c r="AB287" i="13"/>
  <c r="V287" i="13"/>
  <c r="P287" i="13"/>
  <c r="AH287" i="13"/>
  <c r="O287" i="13"/>
  <c r="AJ287" i="13"/>
  <c r="AD287" i="13"/>
  <c r="G287" i="13"/>
  <c r="Q287" i="13"/>
  <c r="E287" i="13"/>
  <c r="U287" i="13"/>
  <c r="C287" i="13"/>
  <c r="H288" i="13"/>
  <c r="J288" i="13"/>
  <c r="AI288" i="13"/>
  <c r="U288" i="13"/>
  <c r="O288" i="13"/>
  <c r="R288" i="13"/>
  <c r="AC288" i="13"/>
  <c r="AE288" i="13"/>
  <c r="T288" i="13"/>
  <c r="Q288" i="13"/>
  <c r="AA288" i="13"/>
  <c r="P288" i="13"/>
  <c r="D288" i="13"/>
  <c r="W288" i="13"/>
  <c r="C288" i="13"/>
  <c r="AJ288" i="13"/>
  <c r="E288" i="13"/>
  <c r="M288" i="13"/>
  <c r="X288" i="13"/>
  <c r="Z288" i="13"/>
  <c r="L288" i="13"/>
  <c r="F288" i="13"/>
  <c r="AB288" i="13"/>
  <c r="S288" i="13"/>
  <c r="G288" i="13"/>
  <c r="AF288" i="13"/>
  <c r="AH288" i="13"/>
  <c r="N288" i="13"/>
  <c r="K288" i="13"/>
  <c r="AG288" i="13"/>
  <c r="I288" i="13"/>
  <c r="V288" i="13"/>
  <c r="AD288" i="13"/>
  <c r="Y288" i="13"/>
  <c r="D289" i="13"/>
  <c r="AC289" i="13"/>
  <c r="W289" i="13"/>
  <c r="Y289" i="13"/>
  <c r="S289" i="13"/>
  <c r="AE289" i="13"/>
  <c r="AA289" i="13"/>
  <c r="AI289" i="13"/>
  <c r="Z289" i="13"/>
  <c r="AF289" i="13"/>
  <c r="K289" i="13"/>
  <c r="L289" i="13"/>
  <c r="F289" i="13"/>
  <c r="AG289" i="13"/>
  <c r="X289" i="13"/>
  <c r="G289" i="13"/>
  <c r="C289" i="13"/>
  <c r="T289" i="13"/>
  <c r="N289" i="13"/>
  <c r="H289" i="13"/>
  <c r="J289" i="13"/>
  <c r="R289" i="13"/>
  <c r="E289" i="13"/>
  <c r="AB289" i="13"/>
  <c r="V289" i="13"/>
  <c r="P289" i="13"/>
  <c r="AH289" i="13"/>
  <c r="Q289" i="13"/>
  <c r="AJ289" i="13"/>
  <c r="AD289" i="13"/>
  <c r="I289" i="13"/>
  <c r="M289" i="13"/>
  <c r="U289" i="13"/>
  <c r="O289" i="13"/>
  <c r="I191" i="13"/>
  <c r="AH191" i="13"/>
  <c r="T191" i="13"/>
  <c r="F191" i="13"/>
  <c r="W191" i="13"/>
  <c r="AJ191" i="13"/>
  <c r="V191" i="13"/>
  <c r="Q191" i="13"/>
  <c r="C191" i="13"/>
  <c r="AB191" i="13"/>
  <c r="N191" i="13"/>
  <c r="AE191" i="13"/>
  <c r="K191" i="13"/>
  <c r="H191" i="13"/>
  <c r="Y191" i="13"/>
  <c r="AG191" i="13"/>
  <c r="S191" i="13"/>
  <c r="E191" i="13"/>
  <c r="AD191" i="13"/>
  <c r="P191" i="13"/>
  <c r="AA191" i="13"/>
  <c r="M191" i="13"/>
  <c r="J191" i="13"/>
  <c r="AI191" i="13"/>
  <c r="U191" i="13"/>
  <c r="AF191" i="13"/>
  <c r="Z191" i="13"/>
  <c r="X191" i="13"/>
  <c r="O191" i="13"/>
  <c r="R191" i="13"/>
  <c r="D191" i="13"/>
  <c r="AC191" i="13"/>
  <c r="G191" i="13"/>
  <c r="L191" i="13"/>
  <c r="E192" i="13"/>
  <c r="AD192" i="13"/>
  <c r="H192" i="13"/>
  <c r="AG192" i="13"/>
  <c r="S192" i="13"/>
  <c r="D192" i="13"/>
  <c r="M192" i="13"/>
  <c r="P192" i="13"/>
  <c r="AJ192" i="13"/>
  <c r="AA192" i="13"/>
  <c r="Q192" i="13"/>
  <c r="U192" i="13"/>
  <c r="L192" i="13"/>
  <c r="X192" i="13"/>
  <c r="J192" i="13"/>
  <c r="AI192" i="13"/>
  <c r="C192" i="13"/>
  <c r="AC192" i="13"/>
  <c r="G192" i="13"/>
  <c r="AF192" i="13"/>
  <c r="R192" i="13"/>
  <c r="AH192" i="13"/>
  <c r="AB192" i="13"/>
  <c r="O192" i="13"/>
  <c r="T192" i="13"/>
  <c r="Z192" i="13"/>
  <c r="AE192" i="13"/>
  <c r="F192" i="13"/>
  <c r="W192" i="13"/>
  <c r="I192" i="13"/>
  <c r="Y192" i="13"/>
  <c r="N192" i="13"/>
  <c r="V192" i="13"/>
  <c r="K192" i="13"/>
  <c r="I193" i="13"/>
  <c r="AF193" i="13"/>
  <c r="L193" i="13"/>
  <c r="AC193" i="13"/>
  <c r="W193" i="13"/>
  <c r="AJ193" i="13"/>
  <c r="AI193" i="13"/>
  <c r="G193" i="13"/>
  <c r="Q193" i="13"/>
  <c r="C193" i="13"/>
  <c r="T193" i="13"/>
  <c r="F193" i="13"/>
  <c r="AE193" i="13"/>
  <c r="H193" i="13"/>
  <c r="Y193" i="13"/>
  <c r="K193" i="13"/>
  <c r="AB193" i="13"/>
  <c r="N193" i="13"/>
  <c r="P193" i="13"/>
  <c r="AA193" i="13"/>
  <c r="M193" i="13"/>
  <c r="O193" i="13"/>
  <c r="AG193" i="13"/>
  <c r="S193" i="13"/>
  <c r="V193" i="13"/>
  <c r="E193" i="13"/>
  <c r="D193" i="13"/>
  <c r="J193" i="13"/>
  <c r="AD193" i="13"/>
  <c r="X193" i="13"/>
  <c r="U193" i="13"/>
  <c r="R193" i="13"/>
  <c r="Z193" i="13"/>
  <c r="AH193" i="13"/>
  <c r="E194" i="13"/>
  <c r="AD194" i="13"/>
  <c r="X194" i="13"/>
  <c r="J194" i="13"/>
  <c r="S194" i="13"/>
  <c r="AA194" i="13"/>
  <c r="D194" i="13"/>
  <c r="Y194" i="13"/>
  <c r="C194" i="13"/>
  <c r="M194" i="13"/>
  <c r="AF194" i="13"/>
  <c r="R194" i="13"/>
  <c r="F194" i="13"/>
  <c r="P194" i="13"/>
  <c r="U194" i="13"/>
  <c r="G194" i="13"/>
  <c r="AJ194" i="13"/>
  <c r="Z194" i="13"/>
  <c r="AI194" i="13"/>
  <c r="Q194" i="13"/>
  <c r="H194" i="13"/>
  <c r="AC194" i="13"/>
  <c r="O194" i="13"/>
  <c r="I194" i="13"/>
  <c r="AH194" i="13"/>
  <c r="AB194" i="13"/>
  <c r="T194" i="13"/>
  <c r="L194" i="13"/>
  <c r="W194" i="13"/>
  <c r="AG194" i="13"/>
  <c r="K194" i="13"/>
  <c r="AE194" i="13"/>
  <c r="N194" i="13"/>
  <c r="V194" i="13"/>
  <c r="I195" i="13"/>
  <c r="AH195" i="13"/>
  <c r="D195" i="13"/>
  <c r="AC195" i="13"/>
  <c r="W195" i="13"/>
  <c r="AE195" i="13"/>
  <c r="AJ195" i="13"/>
  <c r="Q195" i="13"/>
  <c r="H195" i="13"/>
  <c r="L195" i="13"/>
  <c r="F195" i="13"/>
  <c r="AD195" i="13"/>
  <c r="AI195" i="13"/>
  <c r="Y195" i="13"/>
  <c r="C195" i="13"/>
  <c r="T195" i="13"/>
  <c r="N195" i="13"/>
  <c r="X195" i="13"/>
  <c r="AA195" i="13"/>
  <c r="U195" i="13"/>
  <c r="AG195" i="13"/>
  <c r="K195" i="13"/>
  <c r="AB195" i="13"/>
  <c r="V195" i="13"/>
  <c r="E195" i="13"/>
  <c r="G195" i="13"/>
  <c r="AF195" i="13"/>
  <c r="S195" i="13"/>
  <c r="M195" i="13"/>
  <c r="J195" i="13"/>
  <c r="O195" i="13"/>
  <c r="R195" i="13"/>
  <c r="Z195" i="13"/>
  <c r="P195" i="13"/>
  <c r="E196" i="13"/>
  <c r="AD196" i="13"/>
  <c r="P196" i="13"/>
  <c r="D196" i="13"/>
  <c r="S196" i="13"/>
  <c r="I196" i="13"/>
  <c r="L196" i="13"/>
  <c r="H196" i="13"/>
  <c r="M196" i="13"/>
  <c r="X196" i="13"/>
  <c r="J196" i="13"/>
  <c r="AA196" i="13"/>
  <c r="W196" i="13"/>
  <c r="AG196" i="13"/>
  <c r="U196" i="13"/>
  <c r="T196" i="13"/>
  <c r="AF196" i="13"/>
  <c r="R196" i="13"/>
  <c r="AI196" i="13"/>
  <c r="AH196" i="13"/>
  <c r="N196" i="13"/>
  <c r="AC196" i="13"/>
  <c r="G196" i="13"/>
  <c r="AB196" i="13"/>
  <c r="Z196" i="13"/>
  <c r="Q196" i="13"/>
  <c r="AJ196" i="13"/>
  <c r="O196" i="13"/>
  <c r="Y196" i="13"/>
  <c r="C196" i="13"/>
  <c r="F196" i="13"/>
  <c r="AE196" i="13"/>
  <c r="V196" i="13"/>
  <c r="K196" i="13"/>
  <c r="I197" i="13"/>
  <c r="C197" i="13"/>
  <c r="T197" i="13"/>
  <c r="F197" i="13"/>
  <c r="W197" i="13"/>
  <c r="AJ197" i="13"/>
  <c r="Q197" i="13"/>
  <c r="K197" i="13"/>
  <c r="AB197" i="13"/>
  <c r="N197" i="13"/>
  <c r="AE197" i="13"/>
  <c r="P197" i="13"/>
  <c r="M197" i="13"/>
  <c r="D197" i="13"/>
  <c r="Y197" i="13"/>
  <c r="S197" i="13"/>
  <c r="V197" i="13"/>
  <c r="H197" i="13"/>
  <c r="X197" i="13"/>
  <c r="AG197" i="13"/>
  <c r="AA197" i="13"/>
  <c r="E197" i="13"/>
  <c r="AD197" i="13"/>
  <c r="U197" i="13"/>
  <c r="O197" i="13"/>
  <c r="J197" i="13"/>
  <c r="AI197" i="13"/>
  <c r="AC197" i="13"/>
  <c r="R197" i="13"/>
  <c r="AF197" i="13"/>
  <c r="Z197" i="13"/>
  <c r="G197" i="13"/>
  <c r="AH197" i="13"/>
  <c r="L197" i="13"/>
  <c r="E198" i="13"/>
  <c r="AD198" i="13"/>
  <c r="P198" i="13"/>
  <c r="J198" i="13"/>
  <c r="AA198" i="13"/>
  <c r="AI198" i="13"/>
  <c r="L198" i="13"/>
  <c r="F198" i="13"/>
  <c r="K198" i="13"/>
  <c r="M198" i="13"/>
  <c r="X198" i="13"/>
  <c r="R198" i="13"/>
  <c r="T198" i="13"/>
  <c r="AE198" i="13"/>
  <c r="AG198" i="13"/>
  <c r="U198" i="13"/>
  <c r="D198" i="13"/>
  <c r="AF198" i="13"/>
  <c r="Z198" i="13"/>
  <c r="AJ198" i="13"/>
  <c r="O198" i="13"/>
  <c r="N198" i="13"/>
  <c r="AC198" i="13"/>
  <c r="G198" i="13"/>
  <c r="AH198" i="13"/>
  <c r="W198" i="13"/>
  <c r="S198" i="13"/>
  <c r="AB198" i="13"/>
  <c r="I198" i="13"/>
  <c r="C198" i="13"/>
  <c r="H198" i="13"/>
  <c r="Q198" i="13"/>
  <c r="Y198" i="13"/>
  <c r="V198" i="13"/>
  <c r="I199" i="13"/>
  <c r="X199" i="13"/>
  <c r="L199" i="13"/>
  <c r="H199" i="13"/>
  <c r="O199" i="13"/>
  <c r="V199" i="13"/>
  <c r="AI199" i="13"/>
  <c r="AC199" i="13"/>
  <c r="Q199" i="13"/>
  <c r="C199" i="13"/>
  <c r="T199" i="13"/>
  <c r="F199" i="13"/>
  <c r="W199" i="13"/>
  <c r="AE199" i="13"/>
  <c r="AA199" i="13"/>
  <c r="U199" i="13"/>
  <c r="Y199" i="13"/>
  <c r="K199" i="13"/>
  <c r="AB199" i="13"/>
  <c r="N199" i="13"/>
  <c r="AD199" i="13"/>
  <c r="P199" i="13"/>
  <c r="AG199" i="13"/>
  <c r="S199" i="13"/>
  <c r="AJ199" i="13"/>
  <c r="M199" i="13"/>
  <c r="D199" i="13"/>
  <c r="J199" i="13"/>
  <c r="E199" i="13"/>
  <c r="AF199" i="13"/>
  <c r="R199" i="13"/>
  <c r="Z199" i="13"/>
  <c r="AH199" i="13"/>
  <c r="G199" i="13"/>
  <c r="E200" i="13"/>
  <c r="AD200" i="13"/>
  <c r="X200" i="13"/>
  <c r="J200" i="13"/>
  <c r="AA200" i="13"/>
  <c r="AF200" i="13"/>
  <c r="AI200" i="13"/>
  <c r="W200" i="13"/>
  <c r="C200" i="13"/>
  <c r="M200" i="13"/>
  <c r="R200" i="13"/>
  <c r="Y200" i="13"/>
  <c r="K200" i="13"/>
  <c r="U200" i="13"/>
  <c r="G200" i="13"/>
  <c r="L200" i="13"/>
  <c r="Z200" i="13"/>
  <c r="AB200" i="13"/>
  <c r="Q200" i="13"/>
  <c r="H200" i="13"/>
  <c r="AC200" i="13"/>
  <c r="O200" i="13"/>
  <c r="I200" i="13"/>
  <c r="AH200" i="13"/>
  <c r="AE200" i="13"/>
  <c r="T200" i="13"/>
  <c r="D200" i="13"/>
  <c r="AJ200" i="13"/>
  <c r="AG200" i="13"/>
  <c r="F200" i="13"/>
  <c r="N200" i="13"/>
  <c r="V200" i="13"/>
  <c r="P200" i="13"/>
  <c r="S200" i="13"/>
  <c r="I201" i="13"/>
  <c r="AH201" i="13"/>
  <c r="D201" i="13"/>
  <c r="AC201" i="13"/>
  <c r="W201" i="13"/>
  <c r="S201" i="13"/>
  <c r="R201" i="13"/>
  <c r="Q201" i="13"/>
  <c r="H201" i="13"/>
  <c r="L201" i="13"/>
  <c r="F201" i="13"/>
  <c r="AE201" i="13"/>
  <c r="AJ201" i="13"/>
  <c r="X201" i="13"/>
  <c r="G201" i="13"/>
  <c r="Y201" i="13"/>
  <c r="C201" i="13"/>
  <c r="T201" i="13"/>
  <c r="N201" i="13"/>
  <c r="E201" i="13"/>
  <c r="P201" i="13"/>
  <c r="AG201" i="13"/>
  <c r="K201" i="13"/>
  <c r="AB201" i="13"/>
  <c r="V201" i="13"/>
  <c r="AA201" i="13"/>
  <c r="O201" i="13"/>
  <c r="AF201" i="13"/>
  <c r="AD201" i="13"/>
  <c r="AI201" i="13"/>
  <c r="U201" i="13"/>
  <c r="J201" i="13"/>
  <c r="M201" i="13"/>
  <c r="Z201" i="13"/>
  <c r="I5" i="13"/>
  <c r="Q5" i="13"/>
  <c r="Y5" i="13"/>
  <c r="AG5" i="13"/>
  <c r="J5" i="13"/>
  <c r="R5" i="13"/>
  <c r="Z5" i="13"/>
  <c r="AH5" i="13"/>
  <c r="X5" i="13"/>
  <c r="AH6" i="13"/>
  <c r="K5" i="13"/>
  <c r="S5" i="13"/>
  <c r="AA5" i="13"/>
  <c r="AI5" i="13"/>
  <c r="X6" i="13"/>
  <c r="P6" i="13"/>
  <c r="D5" i="13"/>
  <c r="L5" i="13"/>
  <c r="T5" i="13"/>
  <c r="AB5" i="13"/>
  <c r="AJ5" i="13"/>
  <c r="P5" i="13"/>
  <c r="E5" i="13"/>
  <c r="M5" i="13"/>
  <c r="U5" i="13"/>
  <c r="AC5" i="13"/>
  <c r="AF5" i="13"/>
  <c r="F5" i="13"/>
  <c r="N5" i="13"/>
  <c r="V5" i="13"/>
  <c r="AD5" i="13"/>
  <c r="H5" i="13"/>
  <c r="C6" i="13"/>
  <c r="G5" i="13"/>
  <c r="O5" i="13"/>
  <c r="W5" i="13"/>
  <c r="AE5" i="13"/>
  <c r="C5" i="13"/>
  <c r="Y6" i="13"/>
  <c r="AG6" i="13"/>
  <c r="R6" i="13"/>
  <c r="G6" i="13"/>
  <c r="E6" i="13"/>
  <c r="S6" i="13"/>
  <c r="Q7" i="13"/>
  <c r="D7" i="13"/>
  <c r="AJ6" i="13"/>
  <c r="J6" i="13"/>
  <c r="W7" i="13"/>
  <c r="AD6" i="13"/>
  <c r="AA6" i="13"/>
  <c r="AF6" i="13"/>
  <c r="Q6" i="13"/>
  <c r="V6" i="13"/>
  <c r="AB6" i="13"/>
  <c r="AE7" i="13"/>
  <c r="W6" i="13"/>
  <c r="T7" i="13"/>
  <c r="I6" i="13"/>
  <c r="N6" i="13"/>
  <c r="T6" i="13"/>
  <c r="E7" i="13"/>
  <c r="R7" i="13"/>
  <c r="M6" i="13"/>
  <c r="Z6" i="13"/>
  <c r="F6" i="13"/>
  <c r="L6" i="13"/>
  <c r="AI6" i="13"/>
  <c r="O6" i="13"/>
  <c r="H6" i="13"/>
  <c r="AE6" i="13"/>
  <c r="AC6" i="13"/>
  <c r="D6" i="13"/>
  <c r="N7" i="13"/>
  <c r="U6" i="13"/>
  <c r="AI7" i="13"/>
  <c r="K6" i="13"/>
  <c r="AG7" i="13"/>
  <c r="S7" i="13"/>
  <c r="L7" i="13"/>
  <c r="M7" i="13"/>
  <c r="G7" i="13"/>
  <c r="F7" i="13"/>
  <c r="Z7" i="13"/>
  <c r="AB7" i="13"/>
  <c r="P7" i="13"/>
  <c r="I7" i="13"/>
  <c r="AD7" i="13"/>
  <c r="C7" i="13"/>
  <c r="X7" i="13"/>
  <c r="V7" i="13"/>
  <c r="K7" i="13"/>
  <c r="AA7" i="13"/>
  <c r="U7" i="13"/>
  <c r="O7" i="13"/>
  <c r="Y7" i="13"/>
  <c r="AJ7" i="13"/>
  <c r="AC7" i="13"/>
  <c r="AF7" i="13"/>
  <c r="H7" i="13"/>
  <c r="J7" i="13"/>
  <c r="AH7" i="13"/>
  <c r="X8" i="13"/>
  <c r="AH8" i="13"/>
  <c r="AI8" i="13"/>
  <c r="AG8" i="13"/>
  <c r="C8" i="13"/>
  <c r="I8" i="13"/>
  <c r="N8" i="13"/>
  <c r="O8" i="13"/>
  <c r="G8" i="13"/>
  <c r="P8" i="13"/>
  <c r="AD8" i="13"/>
  <c r="Z8" i="13"/>
  <c r="R8" i="13"/>
  <c r="M8" i="13"/>
  <c r="AJ8" i="13"/>
  <c r="L8" i="13"/>
  <c r="AB8" i="13"/>
  <c r="H8" i="13"/>
  <c r="W8" i="13"/>
  <c r="AA8" i="13"/>
  <c r="K8" i="13"/>
  <c r="U8" i="13"/>
  <c r="AE8" i="13"/>
  <c r="AC8" i="13"/>
  <c r="F8" i="13"/>
  <c r="T8" i="13"/>
  <c r="Y8" i="13"/>
  <c r="S8" i="13"/>
  <c r="J8" i="13"/>
  <c r="D8" i="13"/>
  <c r="AF8" i="13"/>
  <c r="Q8" i="13"/>
  <c r="E8" i="13"/>
  <c r="V8" i="13"/>
  <c r="N9" i="13"/>
  <c r="C9" i="13"/>
  <c r="I9" i="13"/>
  <c r="F9" i="13"/>
  <c r="H9" i="13"/>
  <c r="R9" i="13"/>
  <c r="AF9" i="13"/>
  <c r="AE9" i="13"/>
  <c r="Y9" i="13"/>
  <c r="AB9" i="13"/>
  <c r="AD9" i="13"/>
  <c r="K9" i="13"/>
  <c r="AC9" i="13"/>
  <c r="AA9" i="13"/>
  <c r="AH9" i="13"/>
  <c r="AG9" i="13"/>
  <c r="M9" i="13"/>
  <c r="X9" i="13"/>
  <c r="G9" i="13"/>
  <c r="Q9" i="13"/>
  <c r="U9" i="13"/>
  <c r="Z9" i="13"/>
  <c r="V9" i="13"/>
  <c r="AI9" i="13"/>
  <c r="AJ9" i="13"/>
  <c r="L9" i="13"/>
  <c r="P9" i="13"/>
  <c r="W9" i="13"/>
  <c r="D9" i="13"/>
  <c r="J9" i="13"/>
  <c r="E9" i="13"/>
  <c r="O9" i="13"/>
  <c r="T9" i="13"/>
  <c r="S9" i="13"/>
  <c r="O10" i="13"/>
  <c r="Z10" i="13"/>
  <c r="AG10" i="13"/>
  <c r="I10" i="13"/>
  <c r="S10" i="13"/>
  <c r="J10" i="13"/>
  <c r="X10" i="13"/>
  <c r="L10" i="13"/>
  <c r="C10" i="13"/>
  <c r="E10" i="13"/>
  <c r="AI10" i="13"/>
  <c r="N10" i="13"/>
  <c r="Q10" i="13"/>
  <c r="AB10" i="13"/>
  <c r="AF10" i="13"/>
  <c r="U10" i="13"/>
  <c r="K10" i="13"/>
  <c r="AJ10" i="13"/>
  <c r="V10" i="13"/>
  <c r="M10" i="13"/>
  <c r="G10" i="13"/>
  <c r="P10" i="13"/>
  <c r="R10" i="13"/>
  <c r="D10" i="13"/>
  <c r="F10" i="13"/>
  <c r="AH10" i="13"/>
  <c r="AD10" i="13"/>
  <c r="AC10" i="13"/>
  <c r="T10" i="13"/>
  <c r="AE10" i="13"/>
  <c r="AA10" i="13"/>
  <c r="W10" i="13"/>
  <c r="H10" i="13"/>
  <c r="Y10" i="13"/>
  <c r="F11" i="13"/>
  <c r="X11" i="13"/>
  <c r="U11" i="13"/>
  <c r="N11" i="13"/>
  <c r="AE11" i="13"/>
  <c r="R11" i="13"/>
  <c r="AF11" i="13"/>
  <c r="AB11" i="13"/>
  <c r="AG11" i="13"/>
  <c r="Y11" i="13"/>
  <c r="C11" i="13"/>
  <c r="AI11" i="13"/>
  <c r="I11" i="13"/>
  <c r="V11" i="13"/>
  <c r="S11" i="13"/>
  <c r="Z11" i="13"/>
  <c r="D11" i="13"/>
  <c r="AC11" i="13"/>
  <c r="AA11" i="13"/>
  <c r="H11" i="13"/>
  <c r="AH11" i="13"/>
  <c r="K11" i="13"/>
  <c r="W11" i="13"/>
  <c r="AJ11" i="13"/>
  <c r="T11" i="13"/>
  <c r="O11" i="13"/>
  <c r="M11" i="13"/>
  <c r="Q11" i="13"/>
  <c r="J11" i="13"/>
  <c r="P11" i="13"/>
  <c r="G11" i="13"/>
  <c r="L11" i="13"/>
  <c r="AD11" i="13"/>
  <c r="E11" i="13"/>
  <c r="AG12" i="13"/>
  <c r="H12" i="13"/>
  <c r="F12" i="13"/>
  <c r="AE12" i="13"/>
  <c r="E12" i="13"/>
  <c r="M12" i="13"/>
  <c r="AA12" i="13"/>
  <c r="O12" i="13"/>
  <c r="P12" i="13"/>
  <c r="X12" i="13"/>
  <c r="T12" i="13"/>
  <c r="Q12" i="13"/>
  <c r="AF12" i="13"/>
  <c r="G12" i="13"/>
  <c r="R12" i="13"/>
  <c r="W12" i="13"/>
  <c r="K12" i="13"/>
  <c r="AH12" i="13"/>
  <c r="AI12" i="13"/>
  <c r="Y12" i="13"/>
  <c r="N12" i="13"/>
  <c r="D12" i="13"/>
  <c r="I12" i="13"/>
  <c r="AJ12" i="13"/>
  <c r="AB12" i="13"/>
  <c r="J12" i="13"/>
  <c r="AC12" i="13"/>
  <c r="C12" i="13"/>
  <c r="AD12" i="13"/>
  <c r="Z12" i="13"/>
  <c r="U12" i="13"/>
  <c r="L12" i="13"/>
  <c r="V12" i="13"/>
  <c r="S12" i="13"/>
  <c r="F13" i="13"/>
  <c r="AG13" i="13"/>
  <c r="X13" i="13"/>
  <c r="S13" i="13"/>
  <c r="I13" i="13"/>
  <c r="P13" i="13"/>
  <c r="G13" i="13"/>
  <c r="AE13" i="13"/>
  <c r="V13" i="13"/>
  <c r="R13" i="13"/>
  <c r="M13" i="13"/>
  <c r="C13" i="13"/>
  <c r="Y13" i="13"/>
  <c r="L13" i="13"/>
  <c r="T13" i="13"/>
  <c r="Q13" i="13"/>
  <c r="D13" i="13"/>
  <c r="J13" i="13"/>
  <c r="W13" i="13"/>
  <c r="AJ13" i="13"/>
  <c r="K13" i="13"/>
  <c r="E13" i="13"/>
  <c r="AH13" i="13"/>
  <c r="AF13" i="13"/>
  <c r="AB13" i="13"/>
  <c r="AA13" i="13"/>
  <c r="AI13" i="13"/>
  <c r="N13" i="13"/>
  <c r="AC13" i="13"/>
  <c r="U13" i="13"/>
  <c r="H13" i="13"/>
  <c r="AD13" i="13"/>
  <c r="Z13" i="13"/>
  <c r="O13" i="13"/>
  <c r="AG14" i="13"/>
  <c r="R14" i="13"/>
  <c r="AH14" i="13"/>
  <c r="AB14" i="13"/>
  <c r="P14" i="13"/>
  <c r="M14" i="13"/>
  <c r="W14" i="13"/>
  <c r="AA14" i="13"/>
  <c r="AC14" i="13"/>
  <c r="N14" i="13"/>
  <c r="V14" i="13"/>
  <c r="D14" i="13"/>
  <c r="K14" i="13"/>
  <c r="G14" i="13"/>
  <c r="AE14" i="13"/>
  <c r="X14" i="13"/>
  <c r="T14" i="13"/>
  <c r="Q14" i="13"/>
  <c r="AJ14" i="13"/>
  <c r="I14" i="13"/>
  <c r="J14" i="13"/>
  <c r="Z14" i="13"/>
  <c r="O14" i="13"/>
  <c r="Y14" i="13"/>
  <c r="E14" i="13"/>
  <c r="AI14" i="13"/>
  <c r="L14" i="13"/>
  <c r="AD14" i="13"/>
  <c r="S14" i="13"/>
  <c r="U14" i="13"/>
  <c r="F14" i="13"/>
  <c r="AF14" i="13"/>
  <c r="H14" i="13"/>
  <c r="C14" i="13"/>
  <c r="F15" i="13"/>
  <c r="U15" i="13"/>
  <c r="V15" i="13"/>
  <c r="AH15" i="13"/>
  <c r="AB15" i="13"/>
  <c r="Y15" i="13"/>
  <c r="M15" i="13"/>
  <c r="I15" i="13"/>
  <c r="AE15" i="13"/>
  <c r="N15" i="13"/>
  <c r="AA15" i="13"/>
  <c r="S15" i="13"/>
  <c r="T15" i="13"/>
  <c r="H15" i="13"/>
  <c r="E15" i="13"/>
  <c r="X15" i="13"/>
  <c r="C15" i="13"/>
  <c r="AG15" i="13"/>
  <c r="P15" i="13"/>
  <c r="AI15" i="13"/>
  <c r="AF15" i="13"/>
  <c r="O15" i="13"/>
  <c r="K15" i="13"/>
  <c r="D15" i="13"/>
  <c r="J15" i="13"/>
  <c r="Z15" i="13"/>
  <c r="AC15" i="13"/>
  <c r="R15" i="13"/>
  <c r="AD15" i="13"/>
  <c r="W15" i="13"/>
  <c r="AJ15" i="13"/>
  <c r="L15" i="13"/>
  <c r="G15" i="13"/>
  <c r="Q15" i="13"/>
  <c r="AG16" i="13"/>
  <c r="AI16" i="13"/>
  <c r="Z16" i="13"/>
  <c r="N16" i="13"/>
  <c r="AD16" i="13"/>
  <c r="M16" i="13"/>
  <c r="F16" i="13"/>
  <c r="C16" i="13"/>
  <c r="AJ16" i="13"/>
  <c r="AA16" i="13"/>
  <c r="U16" i="13"/>
  <c r="L16" i="13"/>
  <c r="I16" i="13"/>
  <c r="Y16" i="13"/>
  <c r="X16" i="13"/>
  <c r="S16" i="13"/>
  <c r="Q16" i="13"/>
  <c r="W16" i="13"/>
  <c r="D16" i="13"/>
  <c r="AF16" i="13"/>
  <c r="AB16" i="13"/>
  <c r="E16" i="13"/>
  <c r="H16" i="13"/>
  <c r="R16" i="13"/>
  <c r="AE16" i="13"/>
  <c r="T16" i="13"/>
  <c r="V16" i="13"/>
  <c r="AC16" i="13"/>
  <c r="K16" i="13"/>
  <c r="G16" i="13"/>
  <c r="O16" i="13"/>
  <c r="J16" i="13"/>
  <c r="P16" i="13"/>
  <c r="AH16" i="13"/>
  <c r="F17" i="13"/>
  <c r="N17" i="13"/>
  <c r="R17" i="13"/>
  <c r="O17" i="13"/>
  <c r="W17" i="13"/>
  <c r="AE17" i="13"/>
  <c r="H17" i="13"/>
  <c r="S17" i="13"/>
  <c r="M17" i="13"/>
  <c r="Q17" i="13"/>
  <c r="T17" i="13"/>
  <c r="Y17" i="13"/>
  <c r="AG17" i="13"/>
  <c r="E17" i="13"/>
  <c r="G17" i="13"/>
  <c r="AA17" i="13"/>
  <c r="V17" i="13"/>
  <c r="AH17" i="13"/>
  <c r="AJ17" i="13"/>
  <c r="AB17" i="13"/>
  <c r="P17" i="13"/>
  <c r="AF17" i="13"/>
  <c r="D17" i="13"/>
  <c r="J17" i="13"/>
  <c r="C17" i="13"/>
  <c r="Z17" i="13"/>
  <c r="U17" i="13"/>
  <c r="AC17" i="13"/>
  <c r="AI17" i="13"/>
  <c r="AD17" i="13"/>
  <c r="K17" i="13"/>
  <c r="I17" i="13"/>
  <c r="L17" i="13"/>
  <c r="X17" i="13"/>
  <c r="AG18" i="13"/>
  <c r="J18" i="13"/>
  <c r="L18" i="13"/>
  <c r="AE18" i="13"/>
  <c r="S18" i="13"/>
  <c r="AA18" i="13"/>
  <c r="AI18" i="13"/>
  <c r="F18" i="13"/>
  <c r="I18" i="13"/>
  <c r="E18" i="13"/>
  <c r="M18" i="13"/>
  <c r="U18" i="13"/>
  <c r="X18" i="13"/>
  <c r="C18" i="13"/>
  <c r="Q18" i="13"/>
  <c r="O18" i="13"/>
  <c r="P18" i="13"/>
  <c r="T18" i="13"/>
  <c r="AB18" i="13"/>
  <c r="AF18" i="13"/>
  <c r="R18" i="13"/>
  <c r="D18" i="13"/>
  <c r="AJ18" i="13"/>
  <c r="G18" i="13"/>
  <c r="AC18" i="13"/>
  <c r="W18" i="13"/>
  <c r="V18" i="13"/>
  <c r="K18" i="13"/>
  <c r="AH18" i="13"/>
  <c r="H18" i="13"/>
  <c r="AD18" i="13"/>
  <c r="Z18" i="13"/>
  <c r="N18" i="13"/>
  <c r="Y18" i="13"/>
  <c r="F19" i="13"/>
  <c r="AJ19" i="13"/>
  <c r="K19" i="13"/>
  <c r="W19" i="13"/>
  <c r="M19" i="13"/>
  <c r="AE19" i="13"/>
  <c r="N19" i="13"/>
  <c r="AC19" i="13"/>
  <c r="E19" i="13"/>
  <c r="G19" i="13"/>
  <c r="L19" i="13"/>
  <c r="Y19" i="13"/>
  <c r="H19" i="13"/>
  <c r="P19" i="13"/>
  <c r="D19" i="13"/>
  <c r="AH19" i="13"/>
  <c r="S19" i="13"/>
  <c r="AG19" i="13"/>
  <c r="C19" i="13"/>
  <c r="AF19" i="13"/>
  <c r="AB19" i="13"/>
  <c r="I19" i="13"/>
  <c r="V19" i="13"/>
  <c r="T19" i="13"/>
  <c r="O19" i="13"/>
  <c r="Z19" i="13"/>
  <c r="AA19" i="13"/>
  <c r="J19" i="13"/>
  <c r="Q19" i="13"/>
  <c r="AI19" i="13"/>
  <c r="X19" i="13"/>
  <c r="AD19" i="13"/>
  <c r="R19" i="13"/>
  <c r="U19" i="13"/>
  <c r="AG20" i="13"/>
  <c r="C20" i="13"/>
  <c r="N20" i="13"/>
  <c r="AA20" i="13"/>
  <c r="M20" i="13"/>
  <c r="AI20" i="13"/>
  <c r="AJ20" i="13"/>
  <c r="V20" i="13"/>
  <c r="U20" i="13"/>
  <c r="X20" i="13"/>
  <c r="I20" i="13"/>
  <c r="W20" i="13"/>
  <c r="G20" i="13"/>
  <c r="AH20" i="13"/>
  <c r="J20" i="13"/>
  <c r="AE20" i="13"/>
  <c r="AD20" i="13"/>
  <c r="AF20" i="13"/>
  <c r="H20" i="13"/>
  <c r="D20" i="13"/>
  <c r="Z20" i="13"/>
  <c r="Q20" i="13"/>
  <c r="L20" i="13"/>
  <c r="AC20" i="13"/>
  <c r="T20" i="13"/>
  <c r="S20" i="13"/>
  <c r="O20" i="13"/>
  <c r="R20" i="13"/>
  <c r="AB20" i="13"/>
  <c r="E20" i="13"/>
  <c r="P20" i="13"/>
  <c r="F20" i="13"/>
  <c r="K20" i="13"/>
  <c r="Y20" i="13"/>
  <c r="G21" i="13"/>
  <c r="Z21" i="13"/>
  <c r="W21" i="13"/>
  <c r="J21" i="13"/>
  <c r="R21" i="13"/>
  <c r="O21" i="13"/>
  <c r="Q21" i="13"/>
  <c r="E21" i="13"/>
  <c r="AC21" i="13"/>
  <c r="AH21" i="13"/>
  <c r="I21" i="13"/>
  <c r="S21" i="13"/>
  <c r="H21" i="13"/>
  <c r="L21" i="13"/>
  <c r="K21" i="13"/>
  <c r="T21" i="13"/>
  <c r="AI21" i="13"/>
  <c r="AG21" i="13"/>
  <c r="N21" i="13"/>
  <c r="AD21" i="13"/>
  <c r="AB21" i="13"/>
  <c r="X21" i="13"/>
  <c r="AJ21" i="13"/>
  <c r="C21" i="13"/>
  <c r="AE21" i="13"/>
  <c r="AF21" i="13"/>
  <c r="AA21" i="13"/>
  <c r="D21" i="13"/>
  <c r="Y21" i="13"/>
  <c r="M21" i="13"/>
  <c r="F21" i="13"/>
  <c r="U21" i="13"/>
  <c r="V21" i="13"/>
  <c r="P21" i="13"/>
  <c r="AG22" i="13"/>
  <c r="K22" i="13"/>
  <c r="S22" i="13"/>
  <c r="P22" i="13"/>
  <c r="Y22" i="13"/>
  <c r="T22" i="13"/>
  <c r="AJ22" i="13"/>
  <c r="E22" i="13"/>
  <c r="D22" i="13"/>
  <c r="L22" i="13"/>
  <c r="N22" i="13"/>
  <c r="AD22" i="13"/>
  <c r="AH22" i="13"/>
  <c r="I22" i="13"/>
  <c r="F22" i="13"/>
  <c r="J22" i="13"/>
  <c r="O22" i="13"/>
  <c r="M22" i="13"/>
  <c r="AI22" i="13"/>
  <c r="AE22" i="13"/>
  <c r="Q22" i="13"/>
  <c r="C22" i="13"/>
  <c r="Z22" i="13"/>
  <c r="U22" i="13"/>
  <c r="AB22" i="13"/>
  <c r="G22" i="13"/>
  <c r="R22" i="13"/>
  <c r="X22" i="13"/>
  <c r="V22" i="13"/>
  <c r="W22" i="13"/>
  <c r="AF22" i="13"/>
  <c r="AC22" i="13"/>
  <c r="AA22" i="13"/>
  <c r="H22" i="13"/>
  <c r="G23" i="13"/>
  <c r="W23" i="13"/>
  <c r="AA23" i="13"/>
  <c r="AJ23" i="13"/>
  <c r="AC23" i="13"/>
  <c r="Q23" i="13"/>
  <c r="AE23" i="13"/>
  <c r="AD23" i="13"/>
  <c r="AF23" i="13"/>
  <c r="AH23" i="13"/>
  <c r="AI23" i="13"/>
  <c r="N23" i="13"/>
  <c r="D23" i="13"/>
  <c r="Z23" i="13"/>
  <c r="C23" i="13"/>
  <c r="F23" i="13"/>
  <c r="J23" i="13"/>
  <c r="R23" i="13"/>
  <c r="T23" i="13"/>
  <c r="O23" i="13"/>
  <c r="Y23" i="13"/>
  <c r="M23" i="13"/>
  <c r="I23" i="13"/>
  <c r="AB23" i="13"/>
  <c r="E23" i="13"/>
  <c r="S23" i="13"/>
  <c r="L23" i="13"/>
  <c r="P23" i="13"/>
  <c r="H23" i="13"/>
  <c r="U23" i="13"/>
  <c r="V23" i="13"/>
  <c r="K23" i="13"/>
  <c r="AG23" i="13"/>
  <c r="X23" i="13"/>
  <c r="AG24" i="13"/>
  <c r="V24" i="13"/>
  <c r="AA24" i="13"/>
  <c r="X24" i="13"/>
  <c r="L24" i="13"/>
  <c r="P24" i="13"/>
  <c r="T24" i="13"/>
  <c r="H24" i="13"/>
  <c r="AC24" i="13"/>
  <c r="I24" i="13"/>
  <c r="F24" i="13"/>
  <c r="N24" i="13"/>
  <c r="R24" i="13"/>
  <c r="S24" i="13"/>
  <c r="AI24" i="13"/>
  <c r="G24" i="13"/>
  <c r="Z24" i="13"/>
  <c r="Q24" i="13"/>
  <c r="E24" i="13"/>
  <c r="U24" i="13"/>
  <c r="AF24" i="13"/>
  <c r="M24" i="13"/>
  <c r="K24" i="13"/>
  <c r="W24" i="13"/>
  <c r="D24" i="13"/>
  <c r="AJ24" i="13"/>
  <c r="O24" i="13"/>
  <c r="J24" i="13"/>
  <c r="C24" i="13"/>
  <c r="AD24" i="13"/>
  <c r="AB24" i="13"/>
  <c r="AE24" i="13"/>
  <c r="AH24" i="13"/>
  <c r="Y24" i="13"/>
  <c r="G25" i="13"/>
  <c r="K25" i="13"/>
  <c r="C25" i="13"/>
  <c r="E25" i="13"/>
  <c r="AF25" i="13"/>
  <c r="AD25" i="13"/>
  <c r="V25" i="13"/>
  <c r="AB25" i="13"/>
  <c r="Z25" i="13"/>
  <c r="AH25" i="13"/>
  <c r="W25" i="13"/>
  <c r="AE25" i="13"/>
  <c r="J25" i="13"/>
  <c r="L25" i="13"/>
  <c r="AI25" i="13"/>
  <c r="Q25" i="13"/>
  <c r="Y25" i="13"/>
  <c r="M25" i="13"/>
  <c r="O25" i="13"/>
  <c r="AA25" i="13"/>
  <c r="F25" i="13"/>
  <c r="P25" i="13"/>
  <c r="I25" i="13"/>
  <c r="AJ25" i="13"/>
  <c r="T25" i="13"/>
  <c r="U25" i="13"/>
  <c r="D25" i="13"/>
  <c r="H25" i="13"/>
  <c r="AG25" i="13"/>
  <c r="R25" i="13"/>
  <c r="N25" i="13"/>
  <c r="S25" i="13"/>
  <c r="X25" i="13"/>
  <c r="AC25" i="13"/>
  <c r="C26" i="13"/>
  <c r="M26" i="13"/>
  <c r="G26" i="13"/>
  <c r="T26" i="13"/>
  <c r="Y26" i="13"/>
  <c r="AB26" i="13"/>
  <c r="E26" i="13"/>
  <c r="AF26" i="13"/>
  <c r="F26" i="13"/>
  <c r="J26" i="13"/>
  <c r="AJ26" i="13"/>
  <c r="AH26" i="13"/>
  <c r="V26" i="13"/>
  <c r="AD26" i="13"/>
  <c r="W26" i="13"/>
  <c r="D26" i="13"/>
  <c r="R26" i="13"/>
  <c r="I26" i="13"/>
  <c r="AI26" i="13"/>
  <c r="X26" i="13"/>
  <c r="AG26" i="13"/>
  <c r="Q26" i="13"/>
  <c r="AA26" i="13"/>
  <c r="L26" i="13"/>
  <c r="Z26" i="13"/>
  <c r="P26" i="13"/>
  <c r="S26" i="13"/>
  <c r="AC26" i="13"/>
  <c r="H26" i="13"/>
  <c r="U26" i="13"/>
  <c r="K26" i="13"/>
  <c r="O26" i="13"/>
  <c r="N26" i="13"/>
  <c r="AE26" i="13"/>
  <c r="AJ27" i="13"/>
  <c r="AG27" i="13"/>
  <c r="Q27" i="13"/>
  <c r="W27" i="13"/>
  <c r="AB27" i="13"/>
  <c r="AD27" i="13"/>
  <c r="H27" i="13"/>
  <c r="AH27" i="13"/>
  <c r="Z27" i="13"/>
  <c r="V27" i="13"/>
  <c r="X27" i="13"/>
  <c r="M27" i="13"/>
  <c r="C27" i="13"/>
  <c r="AE27" i="13"/>
  <c r="P27" i="13"/>
  <c r="L27" i="13"/>
  <c r="AA27" i="13"/>
  <c r="G27" i="13"/>
  <c r="U27" i="13"/>
  <c r="S27" i="13"/>
  <c r="Y27" i="13"/>
  <c r="E27" i="13"/>
  <c r="J27" i="13"/>
  <c r="AI27" i="13"/>
  <c r="K27" i="13"/>
  <c r="F27" i="13"/>
  <c r="AF27" i="13"/>
  <c r="O27" i="13"/>
  <c r="D27" i="13"/>
  <c r="T27" i="13"/>
  <c r="I27" i="13"/>
  <c r="R27" i="13"/>
  <c r="AC27" i="13"/>
  <c r="N27" i="13"/>
  <c r="AH28" i="13"/>
  <c r="Q28" i="13"/>
  <c r="Y28" i="13"/>
  <c r="M28" i="13"/>
  <c r="L28" i="13"/>
  <c r="Z28" i="13"/>
  <c r="T28" i="13"/>
  <c r="K28" i="13"/>
  <c r="S28" i="13"/>
  <c r="P28" i="13"/>
  <c r="O28" i="13"/>
  <c r="AJ28" i="13"/>
  <c r="E28" i="13"/>
  <c r="V28" i="13"/>
  <c r="AE28" i="13"/>
  <c r="D28" i="13"/>
  <c r="I28" i="13"/>
  <c r="W28" i="13"/>
  <c r="J28" i="13"/>
  <c r="R28" i="13"/>
  <c r="C28" i="13"/>
  <c r="F28" i="13"/>
  <c r="H28" i="13"/>
  <c r="X28" i="13"/>
  <c r="AD28" i="13"/>
  <c r="AB28" i="13"/>
  <c r="N28" i="13"/>
  <c r="AG28" i="13"/>
  <c r="AC28" i="13"/>
  <c r="U28" i="13"/>
  <c r="AI28" i="13"/>
  <c r="AA28" i="13"/>
  <c r="AF28" i="13"/>
  <c r="G28" i="13"/>
  <c r="AJ29" i="13"/>
  <c r="D29" i="13"/>
  <c r="L29" i="13"/>
  <c r="O29" i="13"/>
  <c r="V29" i="13"/>
  <c r="T29" i="13"/>
  <c r="AD29" i="13"/>
  <c r="W29" i="13"/>
  <c r="I29" i="13"/>
  <c r="AA29" i="13"/>
  <c r="P29" i="13"/>
  <c r="K29" i="13"/>
  <c r="X29" i="13"/>
  <c r="AE29" i="13"/>
  <c r="M29" i="13"/>
  <c r="Z29" i="13"/>
  <c r="Q29" i="13"/>
  <c r="S29" i="13"/>
  <c r="H29" i="13"/>
  <c r="J29" i="13"/>
  <c r="AH29" i="13"/>
  <c r="Y29" i="13"/>
  <c r="N29" i="13"/>
  <c r="AF29" i="13"/>
  <c r="E29" i="13"/>
  <c r="AI29" i="13"/>
  <c r="F29" i="13"/>
  <c r="G29" i="13"/>
  <c r="C29" i="13"/>
  <c r="AG29" i="13"/>
  <c r="R29" i="13"/>
  <c r="AC29" i="13"/>
  <c r="U29" i="13"/>
  <c r="AB29" i="13"/>
  <c r="I30" i="13"/>
  <c r="AE30" i="13"/>
  <c r="F30" i="13"/>
  <c r="C30" i="13"/>
  <c r="Q30" i="13"/>
  <c r="AC30" i="13"/>
  <c r="P30" i="13"/>
  <c r="Z30" i="13"/>
  <c r="AB30" i="13"/>
  <c r="AJ30" i="13"/>
  <c r="E30" i="13"/>
  <c r="J30" i="13"/>
  <c r="L30" i="13"/>
  <c r="M30" i="13"/>
  <c r="N30" i="13"/>
  <c r="V30" i="13"/>
  <c r="AI30" i="13"/>
  <c r="K30" i="13"/>
  <c r="R30" i="13"/>
  <c r="W30" i="13"/>
  <c r="X30" i="13"/>
  <c r="O30" i="13"/>
  <c r="AH30" i="13"/>
  <c r="H30" i="13"/>
  <c r="D30" i="13"/>
  <c r="AG30" i="13"/>
  <c r="Y30" i="13"/>
  <c r="AA30" i="13"/>
  <c r="T30" i="13"/>
  <c r="AF30" i="13"/>
  <c r="U30" i="13"/>
  <c r="S30" i="13"/>
  <c r="AD30" i="13"/>
  <c r="G30" i="13"/>
  <c r="AJ31" i="13"/>
  <c r="Y31" i="13"/>
  <c r="D31" i="13"/>
  <c r="AB31" i="13"/>
  <c r="S31" i="13"/>
  <c r="AD31" i="13"/>
  <c r="AF31" i="13"/>
  <c r="AA31" i="13"/>
  <c r="AC31" i="13"/>
  <c r="V31" i="13"/>
  <c r="X31" i="13"/>
  <c r="K31" i="13"/>
  <c r="AH31" i="13"/>
  <c r="W31" i="13"/>
  <c r="P31" i="13"/>
  <c r="L31" i="13"/>
  <c r="I31" i="13"/>
  <c r="Z31" i="13"/>
  <c r="T31" i="13"/>
  <c r="AE31" i="13"/>
  <c r="AI31" i="13"/>
  <c r="G31" i="13"/>
  <c r="R31" i="13"/>
  <c r="F31" i="13"/>
  <c r="U31" i="13"/>
  <c r="H31" i="13"/>
  <c r="C31" i="13"/>
  <c r="M31" i="13"/>
  <c r="O31" i="13"/>
  <c r="Q31" i="13"/>
  <c r="E31" i="13"/>
  <c r="J31" i="13"/>
  <c r="AG31" i="13"/>
  <c r="N31" i="13"/>
  <c r="I32" i="13"/>
  <c r="O32" i="13"/>
  <c r="AH32" i="13"/>
  <c r="N32" i="13"/>
  <c r="R32" i="13"/>
  <c r="AE32" i="13"/>
  <c r="Z32" i="13"/>
  <c r="C32" i="13"/>
  <c r="W32" i="13"/>
  <c r="Y32" i="13"/>
  <c r="AD32" i="13"/>
  <c r="AF32" i="13"/>
  <c r="F32" i="13"/>
  <c r="AB32" i="13"/>
  <c r="E32" i="13"/>
  <c r="Q32" i="13"/>
  <c r="V32" i="13"/>
  <c r="P32" i="13"/>
  <c r="L32" i="13"/>
  <c r="G32" i="13"/>
  <c r="K32" i="13"/>
  <c r="AC32" i="13"/>
  <c r="J32" i="13"/>
  <c r="S32" i="13"/>
  <c r="AJ32" i="13"/>
  <c r="T32" i="13"/>
  <c r="AI32" i="13"/>
  <c r="U32" i="13"/>
  <c r="AA32" i="13"/>
  <c r="H32" i="13"/>
  <c r="M32" i="13"/>
  <c r="D32" i="13"/>
  <c r="AG32" i="13"/>
  <c r="X32" i="13"/>
  <c r="AJ33" i="13"/>
  <c r="C33" i="13"/>
  <c r="Z33" i="13"/>
  <c r="K33" i="13"/>
  <c r="AB33" i="13"/>
  <c r="AD33" i="13"/>
  <c r="AE33" i="13"/>
  <c r="U33" i="13"/>
  <c r="T33" i="13"/>
  <c r="V33" i="13"/>
  <c r="AA33" i="13"/>
  <c r="X33" i="13"/>
  <c r="N33" i="13"/>
  <c r="O33" i="13"/>
  <c r="L33" i="13"/>
  <c r="P33" i="13"/>
  <c r="AG33" i="13"/>
  <c r="Y33" i="13"/>
  <c r="R33" i="13"/>
  <c r="F33" i="13"/>
  <c r="S33" i="13"/>
  <c r="M33" i="13"/>
  <c r="Q33" i="13"/>
  <c r="AH33" i="13"/>
  <c r="E33" i="13"/>
  <c r="G33" i="13"/>
  <c r="D33" i="13"/>
  <c r="H33" i="13"/>
  <c r="J33" i="13"/>
  <c r="AC33" i="13"/>
  <c r="AF33" i="13"/>
  <c r="AI33" i="13"/>
  <c r="W33" i="13"/>
  <c r="I33" i="13"/>
  <c r="I34" i="13"/>
  <c r="AH34" i="13"/>
  <c r="C34" i="13"/>
  <c r="F34" i="13"/>
  <c r="E34" i="13"/>
  <c r="Z34" i="13"/>
  <c r="S34" i="13"/>
  <c r="T34" i="13"/>
  <c r="AB34" i="13"/>
  <c r="M34" i="13"/>
  <c r="V34" i="13"/>
  <c r="L34" i="13"/>
  <c r="N34" i="13"/>
  <c r="W34" i="13"/>
  <c r="AC34" i="13"/>
  <c r="J34" i="13"/>
  <c r="R34" i="13"/>
  <c r="AF34" i="13"/>
  <c r="K34" i="13"/>
  <c r="Q34" i="13"/>
  <c r="D34" i="13"/>
  <c r="P34" i="13"/>
  <c r="AE34" i="13"/>
  <c r="AJ34" i="13"/>
  <c r="H34" i="13"/>
  <c r="AI34" i="13"/>
  <c r="O34" i="13"/>
  <c r="X34" i="13"/>
  <c r="AG34" i="13"/>
  <c r="U34" i="13"/>
  <c r="G34" i="13"/>
  <c r="Y34" i="13"/>
  <c r="AA34" i="13"/>
  <c r="AD34" i="13"/>
  <c r="AJ35" i="13"/>
  <c r="T35" i="13"/>
  <c r="M35" i="13"/>
  <c r="W35" i="13"/>
  <c r="AB35" i="13"/>
  <c r="AD35" i="13"/>
  <c r="AI35" i="13"/>
  <c r="G35" i="13"/>
  <c r="Q35" i="13"/>
  <c r="V35" i="13"/>
  <c r="X35" i="13"/>
  <c r="E35" i="13"/>
  <c r="J35" i="13"/>
  <c r="AG35" i="13"/>
  <c r="P35" i="13"/>
  <c r="AA35" i="13"/>
  <c r="R35" i="13"/>
  <c r="H35" i="13"/>
  <c r="Y35" i="13"/>
  <c r="C35" i="13"/>
  <c r="AF35" i="13"/>
  <c r="F35" i="13"/>
  <c r="L35" i="13"/>
  <c r="O35" i="13"/>
  <c r="I35" i="13"/>
  <c r="S35" i="13"/>
  <c r="AH35" i="13"/>
  <c r="K35" i="13"/>
  <c r="U35" i="13"/>
  <c r="D35" i="13"/>
  <c r="N35" i="13"/>
  <c r="AE35" i="13"/>
  <c r="Z35" i="13"/>
  <c r="AC35" i="13"/>
  <c r="I36" i="13"/>
  <c r="M36" i="13"/>
  <c r="S36" i="13"/>
  <c r="P36" i="13"/>
  <c r="AF36" i="13"/>
  <c r="C36" i="13"/>
  <c r="Q36" i="13"/>
  <c r="V36" i="13"/>
  <c r="J36" i="13"/>
  <c r="Z36" i="13"/>
  <c r="O36" i="13"/>
  <c r="AB36" i="13"/>
  <c r="K36" i="13"/>
  <c r="AC36" i="13"/>
  <c r="AI36" i="13"/>
  <c r="L36" i="13"/>
  <c r="E36" i="13"/>
  <c r="AJ36" i="13"/>
  <c r="H36" i="13"/>
  <c r="U36" i="13"/>
  <c r="T36" i="13"/>
  <c r="Y36" i="13"/>
  <c r="AE36" i="13"/>
  <c r="AG36" i="13"/>
  <c r="F36" i="13"/>
  <c r="AD36" i="13"/>
  <c r="AA36" i="13"/>
  <c r="X36" i="13"/>
  <c r="N36" i="13"/>
  <c r="D36" i="13"/>
  <c r="G36" i="13"/>
  <c r="R36" i="13"/>
  <c r="AH36" i="13"/>
  <c r="W36" i="13"/>
  <c r="AJ37" i="13"/>
  <c r="E37" i="13"/>
  <c r="C37" i="13"/>
  <c r="H37" i="13"/>
  <c r="L37" i="13"/>
  <c r="AH37" i="13"/>
  <c r="AF37" i="13"/>
  <c r="O37" i="13"/>
  <c r="W37" i="13"/>
  <c r="F37" i="13"/>
  <c r="AD37" i="13"/>
  <c r="Y37" i="13"/>
  <c r="U37" i="13"/>
  <c r="I37" i="13"/>
  <c r="AE37" i="13"/>
  <c r="D37" i="13"/>
  <c r="G37" i="13"/>
  <c r="V37" i="13"/>
  <c r="J37" i="13"/>
  <c r="N37" i="13"/>
  <c r="AI37" i="13"/>
  <c r="P37" i="13"/>
  <c r="X37" i="13"/>
  <c r="S37" i="13"/>
  <c r="K37" i="13"/>
  <c r="Z37" i="13"/>
  <c r="M37" i="13"/>
  <c r="AA37" i="13"/>
  <c r="Q37" i="13"/>
  <c r="T37" i="13"/>
  <c r="AC37" i="13"/>
  <c r="AG37" i="13"/>
  <c r="AB37" i="13"/>
  <c r="R37" i="13"/>
  <c r="J38" i="13"/>
  <c r="D38" i="13"/>
  <c r="U38" i="13"/>
  <c r="O38" i="13"/>
  <c r="AA38" i="13"/>
  <c r="AI38" i="13"/>
  <c r="E38" i="13"/>
  <c r="AE38" i="13"/>
  <c r="P38" i="13"/>
  <c r="Q38" i="13"/>
  <c r="AG38" i="13"/>
  <c r="AD38" i="13"/>
  <c r="H38" i="13"/>
  <c r="K38" i="13"/>
  <c r="AC38" i="13"/>
  <c r="Y38" i="13"/>
  <c r="F38" i="13"/>
  <c r="S38" i="13"/>
  <c r="AJ38" i="13"/>
  <c r="W38" i="13"/>
  <c r="T38" i="13"/>
  <c r="C38" i="13"/>
  <c r="AH38" i="13"/>
  <c r="N38" i="13"/>
  <c r="AB38" i="13"/>
  <c r="I38" i="13"/>
  <c r="G38" i="13"/>
  <c r="M38" i="13"/>
  <c r="X38" i="13"/>
  <c r="Z38" i="13"/>
  <c r="V38" i="13"/>
  <c r="R38" i="13"/>
  <c r="L38" i="13"/>
  <c r="AF38" i="13"/>
  <c r="AJ39" i="13"/>
  <c r="AG39" i="13"/>
  <c r="AH39" i="13"/>
  <c r="J39" i="13"/>
  <c r="AE39" i="13"/>
  <c r="AA39" i="13"/>
  <c r="U39" i="13"/>
  <c r="L39" i="13"/>
  <c r="AB39" i="13"/>
  <c r="Q39" i="13"/>
  <c r="X39" i="13"/>
  <c r="D39" i="13"/>
  <c r="G39" i="13"/>
  <c r="W39" i="13"/>
  <c r="Z39" i="13"/>
  <c r="E39" i="13"/>
  <c r="AD39" i="13"/>
  <c r="M39" i="13"/>
  <c r="V39" i="13"/>
  <c r="N39" i="13"/>
  <c r="AF39" i="13"/>
  <c r="Y39" i="13"/>
  <c r="AI39" i="13"/>
  <c r="P39" i="13"/>
  <c r="I39" i="13"/>
  <c r="AC39" i="13"/>
  <c r="F39" i="13"/>
  <c r="R39" i="13"/>
  <c r="K39" i="13"/>
  <c r="T39" i="13"/>
  <c r="H39" i="13"/>
  <c r="C39" i="13"/>
  <c r="S39" i="13"/>
  <c r="O39" i="13"/>
  <c r="S40" i="13"/>
  <c r="D40" i="13"/>
  <c r="L40" i="13"/>
  <c r="E40" i="13"/>
  <c r="U40" i="13"/>
  <c r="Y40" i="13"/>
  <c r="V40" i="13"/>
  <c r="AD40" i="13"/>
  <c r="AC40" i="13"/>
  <c r="AA40" i="13"/>
  <c r="W40" i="13"/>
  <c r="AH40" i="13"/>
  <c r="N40" i="13"/>
  <c r="AG40" i="13"/>
  <c r="H40" i="13"/>
  <c r="M40" i="13"/>
  <c r="Q40" i="13"/>
  <c r="AB40" i="13"/>
  <c r="AF40" i="13"/>
  <c r="AI40" i="13"/>
  <c r="G40" i="13"/>
  <c r="K40" i="13"/>
  <c r="AE40" i="13"/>
  <c r="F40" i="13"/>
  <c r="AJ40" i="13"/>
  <c r="C40" i="13"/>
  <c r="O40" i="13"/>
  <c r="R40" i="13"/>
  <c r="T40" i="13"/>
  <c r="Z40" i="13"/>
  <c r="X40" i="13"/>
  <c r="I40" i="13"/>
  <c r="J40" i="13"/>
  <c r="P40" i="13"/>
  <c r="AG41" i="13"/>
  <c r="J41" i="13"/>
  <c r="R41" i="13"/>
  <c r="AH41" i="13"/>
  <c r="AA41" i="13"/>
  <c r="AI41" i="13"/>
  <c r="F41" i="13"/>
  <c r="H41" i="13"/>
  <c r="Y41" i="13"/>
  <c r="AC41" i="13"/>
  <c r="O41" i="13"/>
  <c r="AE41" i="13"/>
  <c r="U41" i="13"/>
  <c r="S41" i="13"/>
  <c r="X41" i="13"/>
  <c r="AB41" i="13"/>
  <c r="E41" i="13"/>
  <c r="I41" i="13"/>
  <c r="W41" i="13"/>
  <c r="Z41" i="13"/>
  <c r="N41" i="13"/>
  <c r="P41" i="13"/>
  <c r="C41" i="13"/>
  <c r="G41" i="13"/>
  <c r="V41" i="13"/>
  <c r="AF41" i="13"/>
  <c r="AD41" i="13"/>
  <c r="Q41" i="13"/>
  <c r="D41" i="13"/>
  <c r="L41" i="13"/>
  <c r="K41" i="13"/>
  <c r="AJ41" i="13"/>
  <c r="M41" i="13"/>
  <c r="T41" i="13"/>
  <c r="F42" i="13"/>
  <c r="J42" i="13"/>
  <c r="AI42" i="13"/>
  <c r="G42" i="13"/>
  <c r="AC42" i="13"/>
  <c r="AE42" i="13"/>
  <c r="C42" i="13"/>
  <c r="AH42" i="13"/>
  <c r="I42" i="13"/>
  <c r="W42" i="13"/>
  <c r="AA42" i="13"/>
  <c r="P42" i="13"/>
  <c r="AD42" i="13"/>
  <c r="T42" i="13"/>
  <c r="K42" i="13"/>
  <c r="AG42" i="13"/>
  <c r="Z42" i="13"/>
  <c r="H42" i="13"/>
  <c r="L42" i="13"/>
  <c r="X42" i="13"/>
  <c r="E42" i="13"/>
  <c r="S42" i="13"/>
  <c r="D42" i="13"/>
  <c r="V42" i="13"/>
  <c r="AF42" i="13"/>
  <c r="U42" i="13"/>
  <c r="AJ42" i="13"/>
  <c r="R42" i="13"/>
  <c r="Q42" i="13"/>
  <c r="O42" i="13"/>
  <c r="N42" i="13"/>
  <c r="AB42" i="13"/>
  <c r="M42" i="13"/>
  <c r="Y42" i="13"/>
  <c r="AG43" i="13"/>
  <c r="AI43" i="13"/>
  <c r="R43" i="13"/>
  <c r="N43" i="13"/>
  <c r="I43" i="13"/>
  <c r="AA43" i="13"/>
  <c r="G43" i="13"/>
  <c r="F43" i="13"/>
  <c r="H43" i="13"/>
  <c r="C43" i="13"/>
  <c r="U43" i="13"/>
  <c r="AC43" i="13"/>
  <c r="W43" i="13"/>
  <c r="L43" i="13"/>
  <c r="AD43" i="13"/>
  <c r="T43" i="13"/>
  <c r="AF43" i="13"/>
  <c r="AE43" i="13"/>
  <c r="Y43" i="13"/>
  <c r="K43" i="13"/>
  <c r="V43" i="13"/>
  <c r="D43" i="13"/>
  <c r="AH43" i="13"/>
  <c r="Q43" i="13"/>
  <c r="M43" i="13"/>
  <c r="X43" i="13"/>
  <c r="P43" i="13"/>
  <c r="O43" i="13"/>
  <c r="AJ43" i="13"/>
  <c r="AB43" i="13"/>
  <c r="J43" i="13"/>
  <c r="S43" i="13"/>
  <c r="Z43" i="13"/>
  <c r="E43" i="13"/>
  <c r="F44" i="13"/>
  <c r="AE44" i="13"/>
  <c r="N44" i="13"/>
  <c r="H44" i="13"/>
  <c r="AB44" i="13"/>
  <c r="W44" i="13"/>
  <c r="U44" i="13"/>
  <c r="C44" i="13"/>
  <c r="J44" i="13"/>
  <c r="AF44" i="13"/>
  <c r="I44" i="13"/>
  <c r="AG44" i="13"/>
  <c r="L44" i="13"/>
  <c r="S44" i="13"/>
  <c r="Z44" i="13"/>
  <c r="K44" i="13"/>
  <c r="X44" i="13"/>
  <c r="AJ44" i="13"/>
  <c r="P44" i="13"/>
  <c r="V44" i="13"/>
  <c r="O44" i="13"/>
  <c r="M44" i="13"/>
  <c r="T44" i="13"/>
  <c r="Y44" i="13"/>
  <c r="R44" i="13"/>
  <c r="E44" i="13"/>
  <c r="G44" i="13"/>
  <c r="AC44" i="13"/>
  <c r="AD44" i="13"/>
  <c r="AI44" i="13"/>
  <c r="AA44" i="13"/>
  <c r="D44" i="13"/>
  <c r="AH44" i="13"/>
  <c r="Q44" i="13"/>
  <c r="AG45" i="13"/>
  <c r="D45" i="13"/>
  <c r="C45" i="13"/>
  <c r="AF45" i="13"/>
  <c r="Y45" i="13"/>
  <c r="AA45" i="13"/>
  <c r="AB45" i="13"/>
  <c r="R45" i="13"/>
  <c r="I45" i="13"/>
  <c r="S45" i="13"/>
  <c r="AD45" i="13"/>
  <c r="AC45" i="13"/>
  <c r="J45" i="13"/>
  <c r="F45" i="13"/>
  <c r="G45" i="13"/>
  <c r="M45" i="13"/>
  <c r="H45" i="13"/>
  <c r="AI45" i="13"/>
  <c r="AE45" i="13"/>
  <c r="E45" i="13"/>
  <c r="AJ45" i="13"/>
  <c r="U45" i="13"/>
  <c r="O45" i="13"/>
  <c r="W45" i="13"/>
  <c r="L45" i="13"/>
  <c r="T45" i="13"/>
  <c r="Q45" i="13"/>
  <c r="AH45" i="13"/>
  <c r="P45" i="13"/>
  <c r="Z45" i="13"/>
  <c r="K45" i="13"/>
  <c r="X45" i="13"/>
  <c r="V45" i="13"/>
  <c r="N45" i="13"/>
  <c r="N46" i="13"/>
  <c r="V46" i="13"/>
  <c r="AD46" i="13"/>
  <c r="M46" i="13"/>
  <c r="K46" i="13"/>
  <c r="AI46" i="13"/>
  <c r="J46" i="13"/>
  <c r="R46" i="13"/>
  <c r="Z46" i="13"/>
  <c r="G46" i="13"/>
  <c r="H46" i="13"/>
  <c r="I46" i="13"/>
  <c r="L46" i="13"/>
  <c r="AB46" i="13"/>
  <c r="S46" i="13"/>
  <c r="T46" i="13"/>
  <c r="AG46" i="13"/>
  <c r="Y46" i="13"/>
  <c r="AA46" i="13"/>
  <c r="P46" i="13"/>
  <c r="AF46" i="13"/>
  <c r="E46" i="13"/>
  <c r="O46" i="13"/>
  <c r="AH46" i="13"/>
  <c r="X46" i="13"/>
  <c r="AE46" i="13"/>
  <c r="D46" i="13"/>
  <c r="U46" i="13"/>
  <c r="C46" i="13"/>
  <c r="AC46" i="13"/>
  <c r="Q46" i="13"/>
  <c r="F46" i="13"/>
  <c r="AJ46" i="13"/>
  <c r="W46" i="13"/>
  <c r="AG47" i="13"/>
  <c r="AE47" i="13"/>
  <c r="R47" i="13"/>
  <c r="V47" i="13"/>
  <c r="K47" i="13"/>
  <c r="AA47" i="13"/>
  <c r="J47" i="13"/>
  <c r="F47" i="13"/>
  <c r="Y47" i="13"/>
  <c r="U47" i="13"/>
  <c r="AI47" i="13"/>
  <c r="W47" i="13"/>
  <c r="I47" i="13"/>
  <c r="S47" i="13"/>
  <c r="AD47" i="13"/>
  <c r="D47" i="13"/>
  <c r="G47" i="13"/>
  <c r="M47" i="13"/>
  <c r="C47" i="13"/>
  <c r="E47" i="13"/>
  <c r="N47" i="13"/>
  <c r="AJ47" i="13"/>
  <c r="AH47" i="13"/>
  <c r="O47" i="13"/>
  <c r="T47" i="13"/>
  <c r="AC47" i="13"/>
  <c r="X47" i="13"/>
  <c r="P47" i="13"/>
  <c r="Z47" i="13"/>
  <c r="AF47" i="13"/>
  <c r="L47" i="13"/>
  <c r="AB47" i="13"/>
  <c r="H47" i="13"/>
  <c r="Q47" i="13"/>
  <c r="F48" i="13"/>
  <c r="J48" i="13"/>
  <c r="D48" i="13"/>
  <c r="L48" i="13"/>
  <c r="W48" i="13"/>
  <c r="AE48" i="13"/>
  <c r="S48" i="13"/>
  <c r="K48" i="13"/>
  <c r="AJ48" i="13"/>
  <c r="AG48" i="13"/>
  <c r="C48" i="13"/>
  <c r="AF48" i="13"/>
  <c r="G48" i="13"/>
  <c r="P48" i="13"/>
  <c r="X48" i="13"/>
  <c r="AB48" i="13"/>
  <c r="R48" i="13"/>
  <c r="Y48" i="13"/>
  <c r="M48" i="13"/>
  <c r="AA48" i="13"/>
  <c r="V48" i="13"/>
  <c r="I48" i="13"/>
  <c r="E48" i="13"/>
  <c r="AI48" i="13"/>
  <c r="Q48" i="13"/>
  <c r="U48" i="13"/>
  <c r="O48" i="13"/>
  <c r="AD48" i="13"/>
  <c r="AH48" i="13"/>
  <c r="H48" i="13"/>
  <c r="N48" i="13"/>
  <c r="Z48" i="13"/>
  <c r="T48" i="13"/>
  <c r="AC48" i="13"/>
  <c r="AG49" i="13"/>
  <c r="J49" i="13"/>
  <c r="U49" i="13"/>
  <c r="H49" i="13"/>
  <c r="Y49" i="13"/>
  <c r="Q49" i="13"/>
  <c r="AA49" i="13"/>
  <c r="AI49" i="13"/>
  <c r="R49" i="13"/>
  <c r="S49" i="13"/>
  <c r="AC49" i="13"/>
  <c r="O49" i="13"/>
  <c r="F49" i="13"/>
  <c r="I49" i="13"/>
  <c r="M49" i="13"/>
  <c r="AF49" i="13"/>
  <c r="X49" i="13"/>
  <c r="AB49" i="13"/>
  <c r="E49" i="13"/>
  <c r="C49" i="13"/>
  <c r="AJ49" i="13"/>
  <c r="AE49" i="13"/>
  <c r="P49" i="13"/>
  <c r="K49" i="13"/>
  <c r="AD49" i="13"/>
  <c r="N49" i="13"/>
  <c r="G49" i="13"/>
  <c r="AH49" i="13"/>
  <c r="Z49" i="13"/>
  <c r="L49" i="13"/>
  <c r="W49" i="13"/>
  <c r="D49" i="13"/>
  <c r="V49" i="13"/>
  <c r="T49" i="13"/>
  <c r="F50" i="13"/>
  <c r="H50" i="13"/>
  <c r="T50" i="13"/>
  <c r="X50" i="13"/>
  <c r="AC50" i="13"/>
  <c r="AE50" i="13"/>
  <c r="Z50" i="13"/>
  <c r="Q50" i="13"/>
  <c r="V50" i="13"/>
  <c r="AB50" i="13"/>
  <c r="R50" i="13"/>
  <c r="L50" i="13"/>
  <c r="S50" i="13"/>
  <c r="C50" i="13"/>
  <c r="N50" i="13"/>
  <c r="G50" i="13"/>
  <c r="M50" i="13"/>
  <c r="AD50" i="13"/>
  <c r="AF50" i="13"/>
  <c r="AH50" i="13"/>
  <c r="I50" i="13"/>
  <c r="K50" i="13"/>
  <c r="D50" i="13"/>
  <c r="AA50" i="13"/>
  <c r="E50" i="13"/>
  <c r="AI50" i="13"/>
  <c r="AG50" i="13"/>
  <c r="P50" i="13"/>
  <c r="J50" i="13"/>
  <c r="U50" i="13"/>
  <c r="AJ50" i="13"/>
  <c r="W50" i="13"/>
  <c r="O50" i="13"/>
  <c r="Y50" i="13"/>
  <c r="AG51" i="13"/>
  <c r="J51" i="13"/>
  <c r="K51" i="13"/>
  <c r="Q51" i="13"/>
  <c r="N51" i="13"/>
  <c r="D51" i="13"/>
  <c r="V51" i="13"/>
  <c r="C51" i="13"/>
  <c r="P51" i="13"/>
  <c r="AD51" i="13"/>
  <c r="E51" i="13"/>
  <c r="G51" i="13"/>
  <c r="L51" i="13"/>
  <c r="T51" i="13"/>
  <c r="U51" i="13"/>
  <c r="W51" i="13"/>
  <c r="I51" i="13"/>
  <c r="AF51" i="13"/>
  <c r="AC51" i="13"/>
  <c r="AA51" i="13"/>
  <c r="Z51" i="13"/>
  <c r="AI51" i="13"/>
  <c r="R51" i="13"/>
  <c r="H51" i="13"/>
  <c r="S51" i="13"/>
  <c r="AB51" i="13"/>
  <c r="AH51" i="13"/>
  <c r="F51" i="13"/>
  <c r="M51" i="13"/>
  <c r="AJ51" i="13"/>
  <c r="AE51" i="13"/>
  <c r="X51" i="13"/>
  <c r="O51" i="13"/>
  <c r="Y51" i="13"/>
  <c r="J52" i="13"/>
  <c r="AA52" i="13"/>
  <c r="AH52" i="13"/>
  <c r="E52" i="13"/>
  <c r="AE52" i="13"/>
  <c r="AI52" i="13"/>
  <c r="D52" i="13"/>
  <c r="R52" i="13"/>
  <c r="AJ52" i="13"/>
  <c r="Q52" i="13"/>
  <c r="N52" i="13"/>
  <c r="U52" i="13"/>
  <c r="X52" i="13"/>
  <c r="F52" i="13"/>
  <c r="I52" i="13"/>
  <c r="AB52" i="13"/>
  <c r="AF52" i="13"/>
  <c r="O52" i="13"/>
  <c r="AG52" i="13"/>
  <c r="Z52" i="13"/>
  <c r="AD52" i="13"/>
  <c r="L52" i="13"/>
  <c r="M52" i="13"/>
  <c r="Y52" i="13"/>
  <c r="W52" i="13"/>
  <c r="P52" i="13"/>
  <c r="K52" i="13"/>
  <c r="V52" i="13"/>
  <c r="G52" i="13"/>
  <c r="H52" i="13"/>
  <c r="S52" i="13"/>
  <c r="AC52" i="13"/>
  <c r="C52" i="13"/>
  <c r="T52" i="13"/>
  <c r="F53" i="13"/>
  <c r="L53" i="13"/>
  <c r="W53" i="13"/>
  <c r="AA53" i="13"/>
  <c r="Y53" i="13"/>
  <c r="AF53" i="13"/>
  <c r="U53" i="13"/>
  <c r="V53" i="13"/>
  <c r="H53" i="13"/>
  <c r="AC53" i="13"/>
  <c r="J53" i="13"/>
  <c r="X53" i="13"/>
  <c r="AG53" i="13"/>
  <c r="AI53" i="13"/>
  <c r="AB53" i="13"/>
  <c r="Z53" i="13"/>
  <c r="E53" i="13"/>
  <c r="P53" i="13"/>
  <c r="N53" i="13"/>
  <c r="AJ53" i="13"/>
  <c r="O53" i="13"/>
  <c r="R53" i="13"/>
  <c r="AE53" i="13"/>
  <c r="D53" i="13"/>
  <c r="AH53" i="13"/>
  <c r="K53" i="13"/>
  <c r="G53" i="13"/>
  <c r="M53" i="13"/>
  <c r="C53" i="13"/>
  <c r="AD53" i="13"/>
  <c r="Q53" i="13"/>
  <c r="I53" i="13"/>
  <c r="T53" i="13"/>
  <c r="S53" i="13"/>
  <c r="C54" i="13"/>
  <c r="Q54" i="13"/>
  <c r="M54" i="13"/>
  <c r="O54" i="13"/>
  <c r="AH54" i="13"/>
  <c r="Z54" i="13"/>
  <c r="AB54" i="13"/>
  <c r="H54" i="13"/>
  <c r="AD54" i="13"/>
  <c r="G54" i="13"/>
  <c r="T54" i="13"/>
  <c r="I54" i="13"/>
  <c r="S54" i="13"/>
  <c r="F54" i="13"/>
  <c r="AC54" i="13"/>
  <c r="X54" i="13"/>
  <c r="AG54" i="13"/>
  <c r="E54" i="13"/>
  <c r="R54" i="13"/>
  <c r="V54" i="13"/>
  <c r="AF54" i="13"/>
  <c r="J54" i="13"/>
  <c r="K54" i="13"/>
  <c r="N54" i="13"/>
  <c r="W54" i="13"/>
  <c r="AE54" i="13"/>
  <c r="AJ54" i="13"/>
  <c r="Y54" i="13"/>
  <c r="D54" i="13"/>
  <c r="AI54" i="13"/>
  <c r="L54" i="13"/>
  <c r="AA54" i="13"/>
  <c r="U54" i="13"/>
  <c r="P54" i="13"/>
  <c r="AF55" i="13"/>
  <c r="E55" i="13"/>
  <c r="P55" i="13"/>
  <c r="H55" i="13"/>
  <c r="T55" i="13"/>
  <c r="AJ55" i="13"/>
  <c r="AI55" i="13"/>
  <c r="F55" i="13"/>
  <c r="AG55" i="13"/>
  <c r="L55" i="13"/>
  <c r="N55" i="13"/>
  <c r="AB55" i="13"/>
  <c r="U55" i="13"/>
  <c r="AE55" i="13"/>
  <c r="S55" i="13"/>
  <c r="AH55" i="13"/>
  <c r="X55" i="13"/>
  <c r="O55" i="13"/>
  <c r="W55" i="13"/>
  <c r="Y55" i="13"/>
  <c r="AC55" i="13"/>
  <c r="I55" i="13"/>
  <c r="Q55" i="13"/>
  <c r="Z55" i="13"/>
  <c r="V55" i="13"/>
  <c r="R55" i="13"/>
  <c r="C55" i="13"/>
  <c r="J55" i="13"/>
  <c r="K55" i="13"/>
  <c r="AA55" i="13"/>
  <c r="G55" i="13"/>
  <c r="M55" i="13"/>
  <c r="D55" i="13"/>
  <c r="AD55" i="13"/>
  <c r="C56" i="13"/>
  <c r="AJ56" i="13"/>
  <c r="AE56" i="13"/>
  <c r="M56" i="13"/>
  <c r="P56" i="13"/>
  <c r="E56" i="13"/>
  <c r="J56" i="13"/>
  <c r="AB56" i="13"/>
  <c r="Q56" i="13"/>
  <c r="S56" i="13"/>
  <c r="Y56" i="13"/>
  <c r="AH56" i="13"/>
  <c r="X56" i="13"/>
  <c r="T56" i="13"/>
  <c r="H56" i="13"/>
  <c r="I56" i="13"/>
  <c r="AG56" i="13"/>
  <c r="AI56" i="13"/>
  <c r="W56" i="13"/>
  <c r="N56" i="13"/>
  <c r="F56" i="13"/>
  <c r="U56" i="13"/>
  <c r="D56" i="13"/>
  <c r="V56" i="13"/>
  <c r="O56" i="13"/>
  <c r="AC56" i="13"/>
  <c r="AF56" i="13"/>
  <c r="R56" i="13"/>
  <c r="L56" i="13"/>
  <c r="G56" i="13"/>
  <c r="K56" i="13"/>
  <c r="AD56" i="13"/>
  <c r="AA56" i="13"/>
  <c r="Z56" i="13"/>
  <c r="G57" i="13"/>
  <c r="O57" i="13"/>
  <c r="Q57" i="13"/>
  <c r="M57" i="13"/>
  <c r="X57" i="13"/>
  <c r="I57" i="13"/>
  <c r="AH57" i="13"/>
  <c r="N57" i="13"/>
  <c r="AB57" i="13"/>
  <c r="AC57" i="13"/>
  <c r="R57" i="13"/>
  <c r="AG57" i="13"/>
  <c r="H57" i="13"/>
  <c r="D57" i="13"/>
  <c r="AJ57" i="13"/>
  <c r="J57" i="13"/>
  <c r="AA57" i="13"/>
  <c r="Z57" i="13"/>
  <c r="AF57" i="13"/>
  <c r="U57" i="13"/>
  <c r="K57" i="13"/>
  <c r="F57" i="13"/>
  <c r="V57" i="13"/>
  <c r="S57" i="13"/>
  <c r="C57" i="13"/>
  <c r="AE57" i="13"/>
  <c r="P57" i="13"/>
  <c r="E57" i="13"/>
  <c r="L57" i="13"/>
  <c r="Y57" i="13"/>
  <c r="T57" i="13"/>
  <c r="W57" i="13"/>
  <c r="AI57" i="13"/>
  <c r="AD57" i="13"/>
  <c r="C58" i="13"/>
  <c r="AJ58" i="13"/>
  <c r="AD58" i="13"/>
  <c r="T58" i="13"/>
  <c r="G58" i="13"/>
  <c r="AB58" i="13"/>
  <c r="Y58" i="13"/>
  <c r="AG58" i="13"/>
  <c r="R58" i="13"/>
  <c r="X58" i="13"/>
  <c r="H58" i="13"/>
  <c r="I58" i="13"/>
  <c r="V58" i="13"/>
  <c r="D58" i="13"/>
  <c r="AE58" i="13"/>
  <c r="AF58" i="13"/>
  <c r="Q58" i="13"/>
  <c r="E58" i="13"/>
  <c r="S58" i="13"/>
  <c r="W58" i="13"/>
  <c r="J58" i="13"/>
  <c r="AC58" i="13"/>
  <c r="N58" i="13"/>
  <c r="P58" i="13"/>
  <c r="AI58" i="13"/>
  <c r="F58" i="13"/>
  <c r="L58" i="13"/>
  <c r="AA58" i="13"/>
  <c r="U58" i="13"/>
  <c r="Z58" i="13"/>
  <c r="K58" i="13"/>
  <c r="M58" i="13"/>
  <c r="O58" i="13"/>
  <c r="AH58" i="13"/>
  <c r="O59" i="13"/>
  <c r="Q59" i="13"/>
  <c r="AI59" i="13"/>
  <c r="X59" i="13"/>
  <c r="AG59" i="13"/>
  <c r="AF59" i="13"/>
  <c r="I59" i="13"/>
  <c r="J59" i="13"/>
  <c r="C59" i="13"/>
  <c r="T59" i="13"/>
  <c r="K59" i="13"/>
  <c r="AJ59" i="13"/>
  <c r="U59" i="13"/>
  <c r="H59" i="13"/>
  <c r="V59" i="13"/>
  <c r="L59" i="13"/>
  <c r="AB59" i="13"/>
  <c r="AC59" i="13"/>
  <c r="P59" i="13"/>
  <c r="R59" i="13"/>
  <c r="M59" i="13"/>
  <c r="AE59" i="13"/>
  <c r="G59" i="13"/>
  <c r="AH59" i="13"/>
  <c r="F59" i="13"/>
  <c r="N59" i="13"/>
  <c r="E59" i="13"/>
  <c r="AA59" i="13"/>
  <c r="Y59" i="13"/>
  <c r="D59" i="13"/>
  <c r="S59" i="13"/>
  <c r="W59" i="13"/>
  <c r="Z59" i="13"/>
  <c r="AD59" i="13"/>
  <c r="C60" i="13"/>
  <c r="Q60" i="13"/>
  <c r="AA60" i="13"/>
  <c r="N60" i="13"/>
  <c r="P60" i="13"/>
  <c r="M60" i="13"/>
  <c r="R60" i="13"/>
  <c r="AB60" i="13"/>
  <c r="X60" i="13"/>
  <c r="F60" i="13"/>
  <c r="G60" i="13"/>
  <c r="AH60" i="13"/>
  <c r="O60" i="13"/>
  <c r="T60" i="13"/>
  <c r="H60" i="13"/>
  <c r="L60" i="13"/>
  <c r="J60" i="13"/>
  <c r="D60" i="13"/>
  <c r="AF60" i="13"/>
  <c r="AE60" i="13"/>
  <c r="S60" i="13"/>
  <c r="AI60" i="13"/>
  <c r="AC60" i="13"/>
  <c r="Y60" i="13"/>
  <c r="E60" i="13"/>
  <c r="U60" i="13"/>
  <c r="K60" i="13"/>
  <c r="AG60" i="13"/>
  <c r="V60" i="13"/>
  <c r="W60" i="13"/>
  <c r="AJ60" i="13"/>
  <c r="AD60" i="13"/>
  <c r="I60" i="13"/>
  <c r="Z60" i="13"/>
  <c r="AC61" i="13"/>
  <c r="N61" i="13"/>
  <c r="AE61" i="13"/>
  <c r="X61" i="13"/>
  <c r="AD61" i="13"/>
  <c r="AF61" i="13"/>
  <c r="AJ61" i="13"/>
  <c r="AI61" i="13"/>
  <c r="Y61" i="13"/>
  <c r="AB61" i="13"/>
  <c r="M61" i="13"/>
  <c r="K61" i="13"/>
  <c r="W61" i="13"/>
  <c r="H61" i="13"/>
  <c r="D61" i="13"/>
  <c r="F61" i="13"/>
  <c r="T61" i="13"/>
  <c r="O61" i="13"/>
  <c r="Q61" i="13"/>
  <c r="S61" i="13"/>
  <c r="AA61" i="13"/>
  <c r="J61" i="13"/>
  <c r="I61" i="13"/>
  <c r="AH61" i="13"/>
  <c r="V61" i="13"/>
  <c r="U61" i="13"/>
  <c r="R61" i="13"/>
  <c r="AG61" i="13"/>
  <c r="P61" i="13"/>
  <c r="C61" i="13"/>
  <c r="G61" i="13"/>
  <c r="E61" i="13"/>
  <c r="Z61" i="13"/>
  <c r="L61" i="13"/>
  <c r="C62" i="13"/>
  <c r="AJ62" i="13"/>
  <c r="AD62" i="13"/>
  <c r="V62" i="13"/>
  <c r="T62" i="13"/>
  <c r="E62" i="13"/>
  <c r="AB62" i="13"/>
  <c r="Y62" i="13"/>
  <c r="Q62" i="13"/>
  <c r="AC62" i="13"/>
  <c r="X62" i="13"/>
  <c r="D62" i="13"/>
  <c r="I62" i="13"/>
  <c r="F62" i="13"/>
  <c r="O62" i="13"/>
  <c r="H62" i="13"/>
  <c r="AF62" i="13"/>
  <c r="R62" i="13"/>
  <c r="S62" i="13"/>
  <c r="G62" i="13"/>
  <c r="W62" i="13"/>
  <c r="AE62" i="13"/>
  <c r="N62" i="13"/>
  <c r="AG62" i="13"/>
  <c r="J62" i="13"/>
  <c r="Z62" i="13"/>
  <c r="P62" i="13"/>
  <c r="AA62" i="13"/>
  <c r="AI62" i="13"/>
  <c r="L62" i="13"/>
  <c r="K62" i="13"/>
  <c r="M62" i="13"/>
  <c r="U62" i="13"/>
  <c r="AH62" i="13"/>
  <c r="AF63" i="13"/>
  <c r="J63" i="13"/>
  <c r="M63" i="13"/>
  <c r="AH63" i="13"/>
  <c r="L63" i="13"/>
  <c r="Z63" i="13"/>
  <c r="AJ63" i="13"/>
  <c r="S63" i="13"/>
  <c r="R63" i="13"/>
  <c r="X63" i="13"/>
  <c r="D63" i="13"/>
  <c r="N63" i="13"/>
  <c r="AI63" i="13"/>
  <c r="AG63" i="13"/>
  <c r="H63" i="13"/>
  <c r="F63" i="13"/>
  <c r="C63" i="13"/>
  <c r="E63" i="13"/>
  <c r="AB63" i="13"/>
  <c r="AC63" i="13"/>
  <c r="AE63" i="13"/>
  <c r="AA63" i="13"/>
  <c r="AD63" i="13"/>
  <c r="W63" i="13"/>
  <c r="Y63" i="13"/>
  <c r="U63" i="13"/>
  <c r="P63" i="13"/>
  <c r="O63" i="13"/>
  <c r="Q63" i="13"/>
  <c r="V63" i="13"/>
  <c r="G63" i="13"/>
  <c r="I63" i="13"/>
  <c r="K63" i="13"/>
  <c r="T63" i="13"/>
  <c r="C64" i="13"/>
  <c r="AG64" i="13"/>
  <c r="AC64" i="13"/>
  <c r="L64" i="13"/>
  <c r="R64" i="13"/>
  <c r="AB64" i="13"/>
  <c r="I64" i="13"/>
  <c r="M64" i="13"/>
  <c r="Q64" i="13"/>
  <c r="AH64" i="13"/>
  <c r="G64" i="13"/>
  <c r="AE64" i="13"/>
  <c r="F64" i="13"/>
  <c r="AA64" i="13"/>
  <c r="AD64" i="13"/>
  <c r="X64" i="13"/>
  <c r="T64" i="13"/>
  <c r="J64" i="13"/>
  <c r="Y64" i="13"/>
  <c r="N64" i="13"/>
  <c r="AI64" i="13"/>
  <c r="D64" i="13"/>
  <c r="K64" i="13"/>
  <c r="AF64" i="13"/>
  <c r="U64" i="13"/>
  <c r="H64" i="13"/>
  <c r="AJ64" i="13"/>
  <c r="S64" i="13"/>
  <c r="W64" i="13"/>
  <c r="P64" i="13"/>
  <c r="V64" i="13"/>
  <c r="E64" i="13"/>
  <c r="O64" i="13"/>
  <c r="Z64" i="13"/>
  <c r="G65" i="13"/>
  <c r="C65" i="13"/>
  <c r="S65" i="13"/>
  <c r="AD65" i="13"/>
  <c r="E65" i="13"/>
  <c r="AG65" i="13"/>
  <c r="N65" i="13"/>
  <c r="X65" i="13"/>
  <c r="AH65" i="13"/>
  <c r="J65" i="13"/>
  <c r="AJ65" i="13"/>
  <c r="H65" i="13"/>
  <c r="AB65" i="13"/>
  <c r="AC65" i="13"/>
  <c r="K65" i="13"/>
  <c r="AA65" i="13"/>
  <c r="D65" i="13"/>
  <c r="R65" i="13"/>
  <c r="AI65" i="13"/>
  <c r="M65" i="13"/>
  <c r="F65" i="13"/>
  <c r="Z65" i="13"/>
  <c r="P65" i="13"/>
  <c r="L65" i="13"/>
  <c r="AE65" i="13"/>
  <c r="V65" i="13"/>
  <c r="O65" i="13"/>
  <c r="W65" i="13"/>
  <c r="Y65" i="13"/>
  <c r="T65" i="13"/>
  <c r="I65" i="13"/>
  <c r="Q65" i="13"/>
  <c r="U65" i="13"/>
  <c r="AF65" i="13"/>
  <c r="C66" i="13"/>
  <c r="AJ66" i="13"/>
  <c r="AA66" i="13"/>
  <c r="L66" i="13"/>
  <c r="W66" i="13"/>
  <c r="AI66" i="13"/>
  <c r="X66" i="13"/>
  <c r="AB66" i="13"/>
  <c r="AD66" i="13"/>
  <c r="V66" i="13"/>
  <c r="R66" i="13"/>
  <c r="AH66" i="13"/>
  <c r="N66" i="13"/>
  <c r="AG66" i="13"/>
  <c r="J66" i="13"/>
  <c r="D66" i="13"/>
  <c r="T66" i="13"/>
  <c r="AC66" i="13"/>
  <c r="M66" i="13"/>
  <c r="S66" i="13"/>
  <c r="U66" i="13"/>
  <c r="AF66" i="13"/>
  <c r="AE66" i="13"/>
  <c r="E66" i="13"/>
  <c r="P66" i="13"/>
  <c r="H66" i="13"/>
  <c r="Y66" i="13"/>
  <c r="O66" i="13"/>
  <c r="G66" i="13"/>
  <c r="Q66" i="13"/>
  <c r="K66" i="13"/>
  <c r="F66" i="13"/>
  <c r="I66" i="13"/>
  <c r="Z66" i="13"/>
  <c r="O67" i="13"/>
  <c r="W67" i="13"/>
  <c r="AI67" i="13"/>
  <c r="AD67" i="13"/>
  <c r="AA67" i="13"/>
  <c r="AF67" i="13"/>
  <c r="I67" i="13"/>
  <c r="Q67" i="13"/>
  <c r="E67" i="13"/>
  <c r="X67" i="13"/>
  <c r="AJ67" i="13"/>
  <c r="Z67" i="13"/>
  <c r="C67" i="13"/>
  <c r="D67" i="13"/>
  <c r="T67" i="13"/>
  <c r="M67" i="13"/>
  <c r="U67" i="13"/>
  <c r="AH67" i="13"/>
  <c r="H67" i="13"/>
  <c r="N67" i="13"/>
  <c r="S67" i="13"/>
  <c r="G67" i="13"/>
  <c r="K67" i="13"/>
  <c r="R67" i="13"/>
  <c r="L67" i="13"/>
  <c r="F67" i="13"/>
  <c r="J67" i="13"/>
  <c r="AG67" i="13"/>
  <c r="AE67" i="13"/>
  <c r="V67" i="13"/>
  <c r="AC67" i="13"/>
  <c r="P67" i="13"/>
  <c r="Y67" i="13"/>
  <c r="AB67" i="13"/>
  <c r="C68" i="13"/>
  <c r="AJ68" i="13"/>
  <c r="G68" i="13"/>
  <c r="R68" i="13"/>
  <c r="AH68" i="13"/>
  <c r="AB68" i="13"/>
  <c r="V68" i="13"/>
  <c r="I68" i="13"/>
  <c r="D68" i="13"/>
  <c r="T68" i="13"/>
  <c r="F68" i="13"/>
  <c r="Y68" i="13"/>
  <c r="J68" i="13"/>
  <c r="AC68" i="13"/>
  <c r="AF68" i="13"/>
  <c r="Q68" i="13"/>
  <c r="AE68" i="13"/>
  <c r="AI68" i="13"/>
  <c r="H68" i="13"/>
  <c r="N68" i="13"/>
  <c r="AD68" i="13"/>
  <c r="S68" i="13"/>
  <c r="U68" i="13"/>
  <c r="AG68" i="13"/>
  <c r="M68" i="13"/>
  <c r="E68" i="13"/>
  <c r="W68" i="13"/>
  <c r="O68" i="13"/>
  <c r="X68" i="13"/>
  <c r="Z68" i="13"/>
  <c r="K68" i="13"/>
  <c r="AA68" i="13"/>
  <c r="P68" i="13"/>
  <c r="L68" i="13"/>
  <c r="AH69" i="13"/>
  <c r="U69" i="13"/>
  <c r="E69" i="13"/>
  <c r="AD69" i="13"/>
  <c r="C69" i="13"/>
  <c r="AF69" i="13"/>
  <c r="M69" i="13"/>
  <c r="AA69" i="13"/>
  <c r="F69" i="13"/>
  <c r="X69" i="13"/>
  <c r="R69" i="13"/>
  <c r="AI69" i="13"/>
  <c r="T69" i="13"/>
  <c r="AE69" i="13"/>
  <c r="AB69" i="13"/>
  <c r="K69" i="13"/>
  <c r="H69" i="13"/>
  <c r="W69" i="13"/>
  <c r="Y69" i="13"/>
  <c r="AJ69" i="13"/>
  <c r="S69" i="13"/>
  <c r="J69" i="13"/>
  <c r="Q69" i="13"/>
  <c r="D69" i="13"/>
  <c r="L69" i="13"/>
  <c r="AG69" i="13"/>
  <c r="O69" i="13"/>
  <c r="Z69" i="13"/>
  <c r="V69" i="13"/>
  <c r="AC69" i="13"/>
  <c r="G69" i="13"/>
  <c r="I69" i="13"/>
  <c r="N69" i="13"/>
  <c r="P69" i="13"/>
  <c r="C70" i="13"/>
  <c r="AF70" i="13"/>
  <c r="E70" i="13"/>
  <c r="J70" i="13"/>
  <c r="T70" i="13"/>
  <c r="AB70" i="13"/>
  <c r="Z70" i="13"/>
  <c r="O70" i="13"/>
  <c r="U70" i="13"/>
  <c r="X70" i="13"/>
  <c r="I70" i="13"/>
  <c r="H70" i="13"/>
  <c r="N70" i="13"/>
  <c r="K70" i="13"/>
  <c r="AI70" i="13"/>
  <c r="Q70" i="13"/>
  <c r="AJ70" i="13"/>
  <c r="L70" i="13"/>
  <c r="R70" i="13"/>
  <c r="F70" i="13"/>
  <c r="V70" i="13"/>
  <c r="AD70" i="13"/>
  <c r="AA70" i="13"/>
  <c r="AC70" i="13"/>
  <c r="D70" i="13"/>
  <c r="W70" i="13"/>
  <c r="AE70" i="13"/>
  <c r="M70" i="13"/>
  <c r="G70" i="13"/>
  <c r="Y70" i="13"/>
  <c r="P70" i="13"/>
  <c r="S70" i="13"/>
  <c r="AG70" i="13"/>
  <c r="AH70" i="13"/>
  <c r="AF71" i="13"/>
  <c r="J71" i="13"/>
  <c r="Z71" i="13"/>
  <c r="K71" i="13"/>
  <c r="N71" i="13"/>
  <c r="AJ71" i="13"/>
  <c r="E71" i="13"/>
  <c r="M71" i="13"/>
  <c r="R71" i="13"/>
  <c r="P71" i="13"/>
  <c r="D71" i="13"/>
  <c r="AI71" i="13"/>
  <c r="AG71" i="13"/>
  <c r="Y71" i="13"/>
  <c r="V71" i="13"/>
  <c r="T71" i="13"/>
  <c r="I71" i="13"/>
  <c r="AA71" i="13"/>
  <c r="AC71" i="13"/>
  <c r="L71" i="13"/>
  <c r="F71" i="13"/>
  <c r="H71" i="13"/>
  <c r="AD71" i="13"/>
  <c r="AB71" i="13"/>
  <c r="AE71" i="13"/>
  <c r="AH71" i="13"/>
  <c r="C71" i="13"/>
  <c r="X71" i="13"/>
  <c r="S71" i="13"/>
  <c r="G71" i="13"/>
  <c r="O71" i="13"/>
  <c r="W71" i="13"/>
  <c r="U71" i="13"/>
  <c r="Q71" i="13"/>
  <c r="C72" i="13"/>
  <c r="Y72" i="13"/>
  <c r="G72" i="13"/>
  <c r="O72" i="13"/>
  <c r="T72" i="13"/>
  <c r="AC72" i="13"/>
  <c r="AD72" i="13"/>
  <c r="AB72" i="13"/>
  <c r="K72" i="13"/>
  <c r="N72" i="13"/>
  <c r="R72" i="13"/>
  <c r="AF72" i="13"/>
  <c r="V72" i="13"/>
  <c r="F72" i="13"/>
  <c r="AJ72" i="13"/>
  <c r="Q72" i="13"/>
  <c r="D72" i="13"/>
  <c r="AE72" i="13"/>
  <c r="P72" i="13"/>
  <c r="S72" i="13"/>
  <c r="AG72" i="13"/>
  <c r="J72" i="13"/>
  <c r="H72" i="13"/>
  <c r="E72" i="13"/>
  <c r="AI72" i="13"/>
  <c r="X72" i="13"/>
  <c r="I72" i="13"/>
  <c r="AA72" i="13"/>
  <c r="U72" i="13"/>
  <c r="Z72" i="13"/>
  <c r="L72" i="13"/>
  <c r="M72" i="13"/>
  <c r="W72" i="13"/>
  <c r="AH72" i="13"/>
  <c r="G73" i="13"/>
  <c r="AF73" i="13"/>
  <c r="Q73" i="13"/>
  <c r="N73" i="13"/>
  <c r="AD73" i="13"/>
  <c r="O73" i="13"/>
  <c r="S73" i="13"/>
  <c r="H73" i="13"/>
  <c r="X73" i="13"/>
  <c r="AH73" i="13"/>
  <c r="I73" i="13"/>
  <c r="K73" i="13"/>
  <c r="AG73" i="13"/>
  <c r="AB73" i="13"/>
  <c r="AC73" i="13"/>
  <c r="C73" i="13"/>
  <c r="D73" i="13"/>
  <c r="Z73" i="13"/>
  <c r="AJ73" i="13"/>
  <c r="J73" i="13"/>
  <c r="E73" i="13"/>
  <c r="F73" i="13"/>
  <c r="Y73" i="13"/>
  <c r="AE73" i="13"/>
  <c r="AI73" i="13"/>
  <c r="V73" i="13"/>
  <c r="M73" i="13"/>
  <c r="P73" i="13"/>
  <c r="L73" i="13"/>
  <c r="U73" i="13"/>
  <c r="T73" i="13"/>
  <c r="W73" i="13"/>
  <c r="R73" i="13"/>
  <c r="AA73" i="13"/>
  <c r="C74" i="13"/>
  <c r="AD74" i="13"/>
  <c r="O74" i="13"/>
  <c r="G74" i="13"/>
  <c r="V74" i="13"/>
  <c r="M74" i="13"/>
  <c r="AB74" i="13"/>
  <c r="AG74" i="13"/>
  <c r="AA74" i="13"/>
  <c r="R74" i="13"/>
  <c r="AH74" i="13"/>
  <c r="W74" i="13"/>
  <c r="Q74" i="13"/>
  <c r="N74" i="13"/>
  <c r="F74" i="13"/>
  <c r="AC74" i="13"/>
  <c r="T74" i="13"/>
  <c r="X74" i="13"/>
  <c r="AE74" i="13"/>
  <c r="I74" i="13"/>
  <c r="J74" i="13"/>
  <c r="D74" i="13"/>
  <c r="H74" i="13"/>
  <c r="Y74" i="13"/>
  <c r="AI74" i="13"/>
  <c r="AF74" i="13"/>
  <c r="K74" i="13"/>
  <c r="S74" i="13"/>
  <c r="U74" i="13"/>
  <c r="Z74" i="13"/>
  <c r="AJ74" i="13"/>
  <c r="E74" i="13"/>
  <c r="P74" i="13"/>
  <c r="L74" i="13"/>
  <c r="O75" i="13"/>
  <c r="Q75" i="13"/>
  <c r="N75" i="13"/>
  <c r="X75" i="13"/>
  <c r="Y75" i="13"/>
  <c r="AF75" i="13"/>
  <c r="I75" i="13"/>
  <c r="K75" i="13"/>
  <c r="H75" i="13"/>
  <c r="T75" i="13"/>
  <c r="AE75" i="13"/>
  <c r="AJ75" i="13"/>
  <c r="Z75" i="13"/>
  <c r="AA75" i="13"/>
  <c r="AG75" i="13"/>
  <c r="S75" i="13"/>
  <c r="U75" i="13"/>
  <c r="AH75" i="13"/>
  <c r="L75" i="13"/>
  <c r="E75" i="13"/>
  <c r="R75" i="13"/>
  <c r="G75" i="13"/>
  <c r="C75" i="13"/>
  <c r="F75" i="13"/>
  <c r="V75" i="13"/>
  <c r="P75" i="13"/>
  <c r="J75" i="13"/>
  <c r="AB75" i="13"/>
  <c r="AI75" i="13"/>
  <c r="M75" i="13"/>
  <c r="AC75" i="13"/>
  <c r="W75" i="13"/>
  <c r="D75" i="13"/>
  <c r="AD75" i="13"/>
  <c r="C76" i="13"/>
  <c r="K76" i="13"/>
  <c r="G76" i="13"/>
  <c r="D76" i="13"/>
  <c r="AH76" i="13"/>
  <c r="AB76" i="13"/>
  <c r="AJ76" i="13"/>
  <c r="J76" i="13"/>
  <c r="AC76" i="13"/>
  <c r="T76" i="13"/>
  <c r="Z76" i="13"/>
  <c r="F76" i="13"/>
  <c r="V76" i="13"/>
  <c r="AI76" i="13"/>
  <c r="H76" i="13"/>
  <c r="AF76" i="13"/>
  <c r="Q76" i="13"/>
  <c r="Y76" i="13"/>
  <c r="U76" i="13"/>
  <c r="AG76" i="13"/>
  <c r="O76" i="13"/>
  <c r="S76" i="13"/>
  <c r="W76" i="13"/>
  <c r="P76" i="13"/>
  <c r="AD76" i="13"/>
  <c r="M76" i="13"/>
  <c r="AA76" i="13"/>
  <c r="N76" i="13"/>
  <c r="X76" i="13"/>
  <c r="L76" i="13"/>
  <c r="AE76" i="13"/>
  <c r="E76" i="13"/>
  <c r="R76" i="13"/>
  <c r="I76" i="13"/>
  <c r="G77" i="13"/>
  <c r="AI77" i="13"/>
  <c r="AE77" i="13"/>
  <c r="X77" i="13"/>
  <c r="H77" i="13"/>
  <c r="Y77" i="13"/>
  <c r="AB77" i="13"/>
  <c r="AF77" i="13"/>
  <c r="R77" i="13"/>
  <c r="AH77" i="13"/>
  <c r="AC77" i="13"/>
  <c r="AG77" i="13"/>
  <c r="AJ77" i="13"/>
  <c r="K77" i="13"/>
  <c r="M77" i="13"/>
  <c r="W77" i="13"/>
  <c r="V77" i="13"/>
  <c r="J77" i="13"/>
  <c r="S77" i="13"/>
  <c r="O77" i="13"/>
  <c r="Q77" i="13"/>
  <c r="P77" i="13"/>
  <c r="AA77" i="13"/>
  <c r="I77" i="13"/>
  <c r="Z77" i="13"/>
  <c r="L77" i="13"/>
  <c r="D77" i="13"/>
  <c r="C77" i="13"/>
  <c r="N77" i="13"/>
  <c r="T77" i="13"/>
  <c r="E77" i="13"/>
  <c r="U77" i="13"/>
  <c r="F77" i="13"/>
  <c r="AD77" i="13"/>
  <c r="C78" i="13"/>
  <c r="K78" i="13"/>
  <c r="W78" i="13"/>
  <c r="AG78" i="13"/>
  <c r="T78" i="13"/>
  <c r="AB78" i="13"/>
  <c r="AJ78" i="13"/>
  <c r="J78" i="13"/>
  <c r="U78" i="13"/>
  <c r="X78" i="13"/>
  <c r="N78" i="13"/>
  <c r="AD78" i="13"/>
  <c r="AF78" i="13"/>
  <c r="D78" i="13"/>
  <c r="I78" i="13"/>
  <c r="Q78" i="13"/>
  <c r="V78" i="13"/>
  <c r="Z78" i="13"/>
  <c r="O78" i="13"/>
  <c r="AE78" i="13"/>
  <c r="AA78" i="13"/>
  <c r="L78" i="13"/>
  <c r="Y78" i="13"/>
  <c r="P78" i="13"/>
  <c r="M78" i="13"/>
  <c r="H78" i="13"/>
  <c r="AI78" i="13"/>
  <c r="S78" i="13"/>
  <c r="F78" i="13"/>
  <c r="G78" i="13"/>
  <c r="R78" i="13"/>
  <c r="E78" i="13"/>
  <c r="AC78" i="13"/>
  <c r="AH78" i="13"/>
  <c r="O79" i="13"/>
  <c r="W79" i="13"/>
  <c r="T79" i="13"/>
  <c r="E79" i="13"/>
  <c r="D79" i="13"/>
  <c r="AC79" i="13"/>
  <c r="I79" i="13"/>
  <c r="C79" i="13"/>
  <c r="AD79" i="13"/>
  <c r="AG79" i="13"/>
  <c r="Y79" i="13"/>
  <c r="AH79" i="13"/>
  <c r="AB79" i="13"/>
  <c r="L79" i="13"/>
  <c r="M79" i="13"/>
  <c r="AJ79" i="13"/>
  <c r="X79" i="13"/>
  <c r="U79" i="13"/>
  <c r="G79" i="13"/>
  <c r="Q79" i="13"/>
  <c r="S79" i="13"/>
  <c r="N79" i="13"/>
  <c r="R79" i="13"/>
  <c r="P79" i="13"/>
  <c r="J79" i="13"/>
  <c r="AF79" i="13"/>
  <c r="K79" i="13"/>
  <c r="Z79" i="13"/>
  <c r="F79" i="13"/>
  <c r="AA79" i="13"/>
  <c r="AI79" i="13"/>
  <c r="AE79" i="13"/>
  <c r="H79" i="13"/>
  <c r="V79" i="13"/>
  <c r="C80" i="13"/>
  <c r="L80" i="13"/>
  <c r="X80" i="13"/>
  <c r="G80" i="13"/>
  <c r="S80" i="13"/>
  <c r="F80" i="13"/>
  <c r="O80" i="13"/>
  <c r="M80" i="13"/>
  <c r="Q80" i="13"/>
  <c r="AH80" i="13"/>
  <c r="AI80" i="13"/>
  <c r="K80" i="13"/>
  <c r="AC80" i="13"/>
  <c r="D80" i="13"/>
  <c r="H80" i="13"/>
  <c r="AF80" i="13"/>
  <c r="T80" i="13"/>
  <c r="V80" i="13"/>
  <c r="Y80" i="13"/>
  <c r="AG80" i="13"/>
  <c r="AD80" i="13"/>
  <c r="AJ80" i="13"/>
  <c r="R80" i="13"/>
  <c r="AE80" i="13"/>
  <c r="P80" i="13"/>
  <c r="AA80" i="13"/>
  <c r="N80" i="13"/>
  <c r="AB80" i="13"/>
  <c r="I80" i="13"/>
  <c r="J80" i="13"/>
  <c r="W80" i="13"/>
  <c r="U80" i="13"/>
  <c r="E80" i="13"/>
  <c r="Z80" i="13"/>
  <c r="U81" i="13"/>
  <c r="AC81" i="13"/>
  <c r="Q81" i="13"/>
  <c r="X81" i="13"/>
  <c r="AF81" i="13"/>
  <c r="AH81" i="13"/>
  <c r="K81" i="13"/>
  <c r="P81" i="13"/>
  <c r="M81" i="13"/>
  <c r="AD81" i="13"/>
  <c r="N81" i="13"/>
  <c r="AB81" i="13"/>
  <c r="L81" i="13"/>
  <c r="AJ81" i="13"/>
  <c r="D81" i="13"/>
  <c r="I81" i="13"/>
  <c r="AE81" i="13"/>
  <c r="T81" i="13"/>
  <c r="H81" i="13"/>
  <c r="E81" i="13"/>
  <c r="AI81" i="13"/>
  <c r="AG81" i="13"/>
  <c r="R81" i="13"/>
  <c r="V81" i="13"/>
  <c r="F81" i="13"/>
  <c r="S81" i="13"/>
  <c r="J81" i="13"/>
  <c r="G81" i="13"/>
  <c r="W81" i="13"/>
  <c r="AA81" i="13"/>
  <c r="Z81" i="13"/>
  <c r="O81" i="13"/>
  <c r="Y81" i="13"/>
  <c r="C81" i="13"/>
  <c r="AG82" i="13"/>
  <c r="O82" i="13"/>
  <c r="V82" i="13"/>
  <c r="S82" i="13"/>
  <c r="Y82" i="13"/>
  <c r="T82" i="13"/>
  <c r="G82" i="13"/>
  <c r="K82" i="13"/>
  <c r="AI82" i="13"/>
  <c r="L82" i="13"/>
  <c r="H82" i="13"/>
  <c r="I82" i="13"/>
  <c r="X82" i="13"/>
  <c r="C82" i="13"/>
  <c r="AJ82" i="13"/>
  <c r="AF82" i="13"/>
  <c r="AB82" i="13"/>
  <c r="Z82" i="13"/>
  <c r="M82" i="13"/>
  <c r="P82" i="13"/>
  <c r="AH82" i="13"/>
  <c r="J82" i="13"/>
  <c r="W82" i="13"/>
  <c r="D82" i="13"/>
  <c r="E82" i="13"/>
  <c r="R82" i="13"/>
  <c r="AD82" i="13"/>
  <c r="AE82" i="13"/>
  <c r="N82" i="13"/>
  <c r="F82" i="13"/>
  <c r="AA82" i="13"/>
  <c r="Q82" i="13"/>
  <c r="AC82" i="13"/>
  <c r="U82" i="13"/>
  <c r="O83" i="13"/>
  <c r="W83" i="13"/>
  <c r="S83" i="13"/>
  <c r="F83" i="13"/>
  <c r="AC83" i="13"/>
  <c r="AJ83" i="13"/>
  <c r="I83" i="13"/>
  <c r="Q83" i="13"/>
  <c r="AH83" i="13"/>
  <c r="M83" i="13"/>
  <c r="AF83" i="13"/>
  <c r="P83" i="13"/>
  <c r="V83" i="13"/>
  <c r="AD83" i="13"/>
  <c r="N83" i="13"/>
  <c r="K83" i="13"/>
  <c r="E83" i="13"/>
  <c r="D83" i="13"/>
  <c r="L83" i="13"/>
  <c r="AE83" i="13"/>
  <c r="H83" i="13"/>
  <c r="T83" i="13"/>
  <c r="Z83" i="13"/>
  <c r="Y83" i="13"/>
  <c r="AG83" i="13"/>
  <c r="AB83" i="13"/>
  <c r="X83" i="13"/>
  <c r="J83" i="13"/>
  <c r="R83" i="13"/>
  <c r="U83" i="13"/>
  <c r="G83" i="13"/>
  <c r="C83" i="13"/>
  <c r="AI83" i="13"/>
  <c r="AA83" i="13"/>
  <c r="AG84" i="13"/>
  <c r="AC84" i="13"/>
  <c r="E84" i="13"/>
  <c r="G84" i="13"/>
  <c r="L84" i="13"/>
  <c r="T84" i="13"/>
  <c r="C84" i="13"/>
  <c r="F84" i="13"/>
  <c r="I84" i="13"/>
  <c r="P84" i="13"/>
  <c r="AF84" i="13"/>
  <c r="AB84" i="13"/>
  <c r="Z84" i="13"/>
  <c r="AI84" i="13"/>
  <c r="W84" i="13"/>
  <c r="H84" i="13"/>
  <c r="R84" i="13"/>
  <c r="M84" i="13"/>
  <c r="U84" i="13"/>
  <c r="N84" i="13"/>
  <c r="AE84" i="13"/>
  <c r="K84" i="13"/>
  <c r="X84" i="13"/>
  <c r="D84" i="13"/>
  <c r="AJ84" i="13"/>
  <c r="AH84" i="13"/>
  <c r="J84" i="13"/>
  <c r="O84" i="13"/>
  <c r="AA84" i="13"/>
  <c r="Q84" i="13"/>
  <c r="AD84" i="13"/>
  <c r="S84" i="13"/>
  <c r="V84" i="13"/>
  <c r="Y84" i="13"/>
  <c r="G85" i="13"/>
  <c r="O85" i="13"/>
  <c r="Z85" i="13"/>
  <c r="AG85" i="13"/>
  <c r="AC85" i="13"/>
  <c r="I85" i="13"/>
  <c r="AE85" i="13"/>
  <c r="X85" i="13"/>
  <c r="AF85" i="13"/>
  <c r="AD85" i="13"/>
  <c r="R85" i="13"/>
  <c r="Y85" i="13"/>
  <c r="M85" i="13"/>
  <c r="N85" i="13"/>
  <c r="AJ85" i="13"/>
  <c r="F85" i="13"/>
  <c r="C85" i="13"/>
  <c r="P85" i="13"/>
  <c r="T85" i="13"/>
  <c r="Q85" i="13"/>
  <c r="W85" i="13"/>
  <c r="L85" i="13"/>
  <c r="AH85" i="13"/>
  <c r="V85" i="13"/>
  <c r="H85" i="13"/>
  <c r="AI85" i="13"/>
  <c r="S85" i="13"/>
  <c r="J85" i="13"/>
  <c r="D85" i="13"/>
  <c r="AA85" i="13"/>
  <c r="AB85" i="13"/>
  <c r="K85" i="13"/>
  <c r="E85" i="13"/>
  <c r="U85" i="13"/>
  <c r="AG86" i="13"/>
  <c r="AI86" i="13"/>
  <c r="AD86" i="13"/>
  <c r="E86" i="13"/>
  <c r="L86" i="13"/>
  <c r="Q86" i="13"/>
  <c r="T86" i="13"/>
  <c r="W86" i="13"/>
  <c r="I86" i="13"/>
  <c r="O86" i="13"/>
  <c r="H86" i="13"/>
  <c r="X86" i="13"/>
  <c r="C86" i="13"/>
  <c r="AE86" i="13"/>
  <c r="AA86" i="13"/>
  <c r="P86" i="13"/>
  <c r="AF86" i="13"/>
  <c r="AB86" i="13"/>
  <c r="K86" i="13"/>
  <c r="U86" i="13"/>
  <c r="F86" i="13"/>
  <c r="AJ86" i="13"/>
  <c r="J86" i="13"/>
  <c r="Z86" i="13"/>
  <c r="AC86" i="13"/>
  <c r="G86" i="13"/>
  <c r="R86" i="13"/>
  <c r="M86" i="13"/>
  <c r="AH86" i="13"/>
  <c r="D86" i="13"/>
  <c r="V86" i="13"/>
  <c r="N86" i="13"/>
  <c r="S86" i="13"/>
  <c r="Y86" i="13"/>
  <c r="G87" i="13"/>
  <c r="Y87" i="13"/>
  <c r="T87" i="13"/>
  <c r="AF87" i="13"/>
  <c r="AD87" i="13"/>
  <c r="J87" i="13"/>
  <c r="M87" i="13"/>
  <c r="AJ87" i="13"/>
  <c r="F87" i="13"/>
  <c r="AG87" i="13"/>
  <c r="AI87" i="13"/>
  <c r="P87" i="13"/>
  <c r="L87" i="13"/>
  <c r="AB87" i="13"/>
  <c r="C87" i="13"/>
  <c r="D87" i="13"/>
  <c r="K87" i="13"/>
  <c r="S87" i="13"/>
  <c r="O87" i="13"/>
  <c r="R87" i="13"/>
  <c r="I87" i="13"/>
  <c r="U87" i="13"/>
  <c r="N87" i="13"/>
  <c r="AH87" i="13"/>
  <c r="E87" i="13"/>
  <c r="X87" i="13"/>
  <c r="W87" i="13"/>
  <c r="V87" i="13"/>
  <c r="H87" i="13"/>
  <c r="AA87" i="13"/>
  <c r="Q87" i="13"/>
  <c r="AE87" i="13"/>
  <c r="Z87" i="13"/>
  <c r="AC87" i="13"/>
  <c r="AG88" i="13"/>
  <c r="AB88" i="13"/>
  <c r="AH88" i="13"/>
  <c r="AI88" i="13"/>
  <c r="L88" i="13"/>
  <c r="W88" i="13"/>
  <c r="T88" i="13"/>
  <c r="R88" i="13"/>
  <c r="J88" i="13"/>
  <c r="AC88" i="13"/>
  <c r="P88" i="13"/>
  <c r="AF88" i="13"/>
  <c r="X88" i="13"/>
  <c r="N88" i="13"/>
  <c r="H88" i="13"/>
  <c r="M88" i="13"/>
  <c r="I88" i="13"/>
  <c r="AA88" i="13"/>
  <c r="AE88" i="13"/>
  <c r="Z88" i="13"/>
  <c r="AD88" i="13"/>
  <c r="V88" i="13"/>
  <c r="O88" i="13"/>
  <c r="D88" i="13"/>
  <c r="S88" i="13"/>
  <c r="U88" i="13"/>
  <c r="G88" i="13"/>
  <c r="K88" i="13"/>
  <c r="E88" i="13"/>
  <c r="Q88" i="13"/>
  <c r="C88" i="13"/>
  <c r="AJ88" i="13"/>
  <c r="F88" i="13"/>
  <c r="Y88" i="13"/>
  <c r="G89" i="13"/>
  <c r="AH89" i="13"/>
  <c r="AA89" i="13"/>
  <c r="AF89" i="13"/>
  <c r="V89" i="13"/>
  <c r="J89" i="13"/>
  <c r="AI89" i="13"/>
  <c r="N89" i="13"/>
  <c r="AD89" i="13"/>
  <c r="P89" i="13"/>
  <c r="D89" i="13"/>
  <c r="AB89" i="13"/>
  <c r="T89" i="13"/>
  <c r="AJ89" i="13"/>
  <c r="Z89" i="13"/>
  <c r="R89" i="13"/>
  <c r="M89" i="13"/>
  <c r="K89" i="13"/>
  <c r="O89" i="13"/>
  <c r="F89" i="13"/>
  <c r="E89" i="13"/>
  <c r="L89" i="13"/>
  <c r="I89" i="13"/>
  <c r="AE89" i="13"/>
  <c r="H89" i="13"/>
  <c r="U89" i="13"/>
  <c r="W89" i="13"/>
  <c r="Y89" i="13"/>
  <c r="AG89" i="13"/>
  <c r="X89" i="13"/>
  <c r="Q89" i="13"/>
  <c r="C89" i="13"/>
  <c r="S89" i="13"/>
  <c r="AC89" i="13"/>
  <c r="AG90" i="13"/>
  <c r="AC90" i="13"/>
  <c r="V90" i="13"/>
  <c r="L90" i="13"/>
  <c r="Y90" i="13"/>
  <c r="T90" i="13"/>
  <c r="C90" i="13"/>
  <c r="S90" i="13"/>
  <c r="I90" i="13"/>
  <c r="H90" i="13"/>
  <c r="X90" i="13"/>
  <c r="AB90" i="13"/>
  <c r="E90" i="13"/>
  <c r="AI90" i="13"/>
  <c r="R90" i="13"/>
  <c r="AH90" i="13"/>
  <c r="N90" i="13"/>
  <c r="O90" i="13"/>
  <c r="U90" i="13"/>
  <c r="Z90" i="13"/>
  <c r="F90" i="13"/>
  <c r="K90" i="13"/>
  <c r="J90" i="13"/>
  <c r="P90" i="13"/>
  <c r="AJ90" i="13"/>
  <c r="G90" i="13"/>
  <c r="AA90" i="13"/>
  <c r="Q90" i="13"/>
  <c r="AD90" i="13"/>
  <c r="AE90" i="13"/>
  <c r="AF90" i="13"/>
  <c r="D90" i="13"/>
  <c r="M90" i="13"/>
  <c r="W90" i="13"/>
  <c r="G91" i="13"/>
  <c r="Q91" i="13"/>
  <c r="Y91" i="13"/>
  <c r="V91" i="13"/>
  <c r="AF91" i="13"/>
  <c r="K91" i="13"/>
  <c r="AA91" i="13"/>
  <c r="AH91" i="13"/>
  <c r="AJ91" i="13"/>
  <c r="J91" i="13"/>
  <c r="R91" i="13"/>
  <c r="S91" i="13"/>
  <c r="N91" i="13"/>
  <c r="AD91" i="13"/>
  <c r="C91" i="13"/>
  <c r="AG91" i="13"/>
  <c r="P91" i="13"/>
  <c r="M91" i="13"/>
  <c r="AI91" i="13"/>
  <c r="O91" i="13"/>
  <c r="AB91" i="13"/>
  <c r="D91" i="13"/>
  <c r="Z91" i="13"/>
  <c r="T91" i="13"/>
  <c r="E91" i="13"/>
  <c r="U91" i="13"/>
  <c r="I91" i="13"/>
  <c r="F91" i="13"/>
  <c r="H91" i="13"/>
  <c r="X91" i="13"/>
  <c r="W91" i="13"/>
  <c r="AE91" i="13"/>
  <c r="L91" i="13"/>
  <c r="AC91" i="13"/>
  <c r="AG92" i="13"/>
  <c r="AB92" i="13"/>
  <c r="V92" i="13"/>
  <c r="I92" i="13"/>
  <c r="T92" i="13"/>
  <c r="F92" i="13"/>
  <c r="N92" i="13"/>
  <c r="AD92" i="13"/>
  <c r="AI92" i="13"/>
  <c r="AF92" i="13"/>
  <c r="Z92" i="13"/>
  <c r="G92" i="13"/>
  <c r="AE92" i="13"/>
  <c r="Y92" i="13"/>
  <c r="J92" i="13"/>
  <c r="AA92" i="13"/>
  <c r="W92" i="13"/>
  <c r="L92" i="13"/>
  <c r="D92" i="13"/>
  <c r="O92" i="13"/>
  <c r="AC92" i="13"/>
  <c r="H92" i="13"/>
  <c r="R92" i="13"/>
  <c r="X92" i="13"/>
  <c r="P92" i="13"/>
  <c r="M92" i="13"/>
  <c r="U92" i="13"/>
  <c r="K92" i="13"/>
  <c r="S92" i="13"/>
  <c r="Q92" i="13"/>
  <c r="C92" i="13"/>
  <c r="AJ92" i="13"/>
  <c r="E92" i="13"/>
  <c r="AH92" i="13"/>
  <c r="G93" i="13"/>
  <c r="W93" i="13"/>
  <c r="AB93" i="13"/>
  <c r="D93" i="13"/>
  <c r="AF93" i="13"/>
  <c r="Q93" i="13"/>
  <c r="AE93" i="13"/>
  <c r="AD93" i="13"/>
  <c r="R93" i="13"/>
  <c r="AH93" i="13"/>
  <c r="S93" i="13"/>
  <c r="Y93" i="13"/>
  <c r="K93" i="13"/>
  <c r="F93" i="13"/>
  <c r="V93" i="13"/>
  <c r="N93" i="13"/>
  <c r="Z93" i="13"/>
  <c r="M93" i="13"/>
  <c r="J93" i="13"/>
  <c r="O93" i="13"/>
  <c r="AI93" i="13"/>
  <c r="P93" i="13"/>
  <c r="L93" i="13"/>
  <c r="I93" i="13"/>
  <c r="AG93" i="13"/>
  <c r="AJ93" i="13"/>
  <c r="U93" i="13"/>
  <c r="C93" i="13"/>
  <c r="AA93" i="13"/>
  <c r="E93" i="13"/>
  <c r="X93" i="13"/>
  <c r="T93" i="13"/>
  <c r="H93" i="13"/>
  <c r="AC93" i="13"/>
  <c r="AG94" i="13"/>
  <c r="AB94" i="13"/>
  <c r="AJ94" i="13"/>
  <c r="AF94" i="13"/>
  <c r="L94" i="13"/>
  <c r="U94" i="13"/>
  <c r="T94" i="13"/>
  <c r="N94" i="13"/>
  <c r="AD94" i="13"/>
  <c r="I94" i="13"/>
  <c r="H94" i="13"/>
  <c r="J94" i="13"/>
  <c r="X94" i="13"/>
  <c r="W94" i="13"/>
  <c r="Z94" i="13"/>
  <c r="AI94" i="13"/>
  <c r="R94" i="13"/>
  <c r="AH94" i="13"/>
  <c r="O94" i="13"/>
  <c r="AA94" i="13"/>
  <c r="V94" i="13"/>
  <c r="G94" i="13"/>
  <c r="M94" i="13"/>
  <c r="F94" i="13"/>
  <c r="S94" i="13"/>
  <c r="Q94" i="13"/>
  <c r="P94" i="13"/>
  <c r="AC94" i="13"/>
  <c r="E94" i="13"/>
  <c r="D94" i="13"/>
  <c r="C94" i="13"/>
  <c r="K94" i="13"/>
  <c r="AE94" i="13"/>
  <c r="Y94" i="13"/>
  <c r="G95" i="13"/>
  <c r="Q95" i="13"/>
  <c r="Y95" i="13"/>
  <c r="L95" i="13"/>
  <c r="AI95" i="13"/>
  <c r="K95" i="13"/>
  <c r="AA95" i="13"/>
  <c r="X95" i="13"/>
  <c r="AC95" i="13"/>
  <c r="J95" i="13"/>
  <c r="C95" i="13"/>
  <c r="M95" i="13"/>
  <c r="AF95" i="13"/>
  <c r="AH95" i="13"/>
  <c r="F95" i="13"/>
  <c r="AB95" i="13"/>
  <c r="P95" i="13"/>
  <c r="AJ95" i="13"/>
  <c r="O95" i="13"/>
  <c r="R95" i="13"/>
  <c r="V95" i="13"/>
  <c r="D95" i="13"/>
  <c r="Z95" i="13"/>
  <c r="T95" i="13"/>
  <c r="E95" i="13"/>
  <c r="S95" i="13"/>
  <c r="I95" i="13"/>
  <c r="AD95" i="13"/>
  <c r="H95" i="13"/>
  <c r="U95" i="13"/>
  <c r="W95" i="13"/>
  <c r="AE95" i="13"/>
  <c r="AG95" i="13"/>
  <c r="N95" i="13"/>
  <c r="C96" i="13"/>
  <c r="AJ96" i="13"/>
  <c r="E96" i="13"/>
  <c r="I96" i="13"/>
  <c r="Y96" i="13"/>
  <c r="AB96" i="13"/>
  <c r="V96" i="13"/>
  <c r="AH96" i="13"/>
  <c r="D96" i="13"/>
  <c r="T96" i="13"/>
  <c r="F96" i="13"/>
  <c r="Z96" i="13"/>
  <c r="AA96" i="13"/>
  <c r="AC96" i="13"/>
  <c r="AF96" i="13"/>
  <c r="J96" i="13"/>
  <c r="AG96" i="13"/>
  <c r="N96" i="13"/>
  <c r="X96" i="13"/>
  <c r="L96" i="13"/>
  <c r="M96" i="13"/>
  <c r="G96" i="13"/>
  <c r="W96" i="13"/>
  <c r="AE96" i="13"/>
  <c r="U96" i="13"/>
  <c r="AI96" i="13"/>
  <c r="AD96" i="13"/>
  <c r="Q96" i="13"/>
  <c r="H96" i="13"/>
  <c r="R96" i="13"/>
  <c r="K96" i="13"/>
  <c r="S96" i="13"/>
  <c r="O96" i="13"/>
  <c r="P96" i="13"/>
  <c r="H97" i="13"/>
  <c r="X97" i="13"/>
  <c r="AB97" i="13"/>
  <c r="O97" i="13"/>
  <c r="Y97" i="13"/>
  <c r="W97" i="13"/>
  <c r="AG97" i="13"/>
  <c r="U97" i="13"/>
  <c r="K97" i="13"/>
  <c r="I97" i="13"/>
  <c r="AA97" i="13"/>
  <c r="N97" i="13"/>
  <c r="R97" i="13"/>
  <c r="Z97" i="13"/>
  <c r="AH97" i="13"/>
  <c r="E97" i="13"/>
  <c r="F97" i="13"/>
  <c r="G97" i="13"/>
  <c r="T97" i="13"/>
  <c r="V97" i="13"/>
  <c r="P97" i="13"/>
  <c r="S97" i="13"/>
  <c r="J97" i="13"/>
  <c r="AC97" i="13"/>
  <c r="L97" i="13"/>
  <c r="Q97" i="13"/>
  <c r="C97" i="13"/>
  <c r="AF97" i="13"/>
  <c r="D97" i="13"/>
  <c r="M97" i="13"/>
  <c r="AJ97" i="13"/>
  <c r="AI97" i="13"/>
  <c r="AD97" i="13"/>
  <c r="AE97" i="13"/>
  <c r="AI98" i="13"/>
  <c r="Y98" i="13"/>
  <c r="W98" i="13"/>
  <c r="C98" i="13"/>
  <c r="AA98" i="13"/>
  <c r="U98" i="13"/>
  <c r="D98" i="13"/>
  <c r="L98" i="13"/>
  <c r="AB98" i="13"/>
  <c r="M98" i="13"/>
  <c r="P98" i="13"/>
  <c r="AC98" i="13"/>
  <c r="J98" i="13"/>
  <c r="AE98" i="13"/>
  <c r="Z98" i="13"/>
  <c r="K98" i="13"/>
  <c r="R98" i="13"/>
  <c r="AG98" i="13"/>
  <c r="AD98" i="13"/>
  <c r="F98" i="13"/>
  <c r="G98" i="13"/>
  <c r="AF98" i="13"/>
  <c r="X98" i="13"/>
  <c r="AH98" i="13"/>
  <c r="H98" i="13"/>
  <c r="O98" i="13"/>
  <c r="N98" i="13"/>
  <c r="T98" i="13"/>
  <c r="Q98" i="13"/>
  <c r="V98" i="13"/>
  <c r="I98" i="13"/>
  <c r="S98" i="13"/>
  <c r="AJ98" i="13"/>
  <c r="E98" i="13"/>
  <c r="O99" i="13"/>
  <c r="AF99" i="13"/>
  <c r="M99" i="13"/>
  <c r="AB99" i="13"/>
  <c r="F99" i="13"/>
  <c r="K99" i="13"/>
  <c r="S99" i="13"/>
  <c r="AI99" i="13"/>
  <c r="Z99" i="13"/>
  <c r="AE99" i="13"/>
  <c r="AC99" i="13"/>
  <c r="C99" i="13"/>
  <c r="AH99" i="13"/>
  <c r="Y99" i="13"/>
  <c r="N99" i="13"/>
  <c r="U99" i="13"/>
  <c r="W99" i="13"/>
  <c r="J99" i="13"/>
  <c r="G99" i="13"/>
  <c r="E99" i="13"/>
  <c r="P99" i="13"/>
  <c r="L99" i="13"/>
  <c r="AD99" i="13"/>
  <c r="T99" i="13"/>
  <c r="AG99" i="13"/>
  <c r="D99" i="13"/>
  <c r="I99" i="13"/>
  <c r="AJ99" i="13"/>
  <c r="R99" i="13"/>
  <c r="V99" i="13"/>
  <c r="AA99" i="13"/>
  <c r="Q99" i="13"/>
  <c r="H99" i="13"/>
  <c r="X99" i="13"/>
  <c r="G100" i="13"/>
  <c r="O100" i="13"/>
  <c r="Z100" i="13"/>
  <c r="M100" i="13"/>
  <c r="S100" i="13"/>
  <c r="I100" i="13"/>
  <c r="W100" i="13"/>
  <c r="T100" i="13"/>
  <c r="U100" i="13"/>
  <c r="AH100" i="13"/>
  <c r="L100" i="13"/>
  <c r="Q100" i="13"/>
  <c r="E100" i="13"/>
  <c r="C100" i="13"/>
  <c r="V100" i="13"/>
  <c r="AI100" i="13"/>
  <c r="H100" i="13"/>
  <c r="AB100" i="13"/>
  <c r="AG100" i="13"/>
  <c r="D100" i="13"/>
  <c r="AE100" i="13"/>
  <c r="K100" i="13"/>
  <c r="P100" i="13"/>
  <c r="AJ100" i="13"/>
  <c r="Y100" i="13"/>
  <c r="AD100" i="13"/>
  <c r="F100" i="13"/>
  <c r="J100" i="13"/>
  <c r="N100" i="13"/>
  <c r="X100" i="13"/>
  <c r="AC100" i="13"/>
  <c r="R100" i="13"/>
  <c r="AA100" i="13"/>
  <c r="AF100" i="13"/>
  <c r="C101" i="13"/>
  <c r="K101" i="13"/>
  <c r="AF101" i="13"/>
  <c r="I101" i="13"/>
  <c r="L101" i="13"/>
  <c r="Q101" i="13"/>
  <c r="AB101" i="13"/>
  <c r="AJ101" i="13"/>
  <c r="X101" i="13"/>
  <c r="AI101" i="13"/>
  <c r="AE101" i="13"/>
  <c r="P101" i="13"/>
  <c r="M101" i="13"/>
  <c r="V101" i="13"/>
  <c r="U101" i="13"/>
  <c r="W101" i="13"/>
  <c r="R101" i="13"/>
  <c r="D101" i="13"/>
  <c r="AC101" i="13"/>
  <c r="O101" i="13"/>
  <c r="H101" i="13"/>
  <c r="E101" i="13"/>
  <c r="AA101" i="13"/>
  <c r="G101" i="13"/>
  <c r="N101" i="13"/>
  <c r="AD101" i="13"/>
  <c r="AH101" i="13"/>
  <c r="S101" i="13"/>
  <c r="J101" i="13"/>
  <c r="T101" i="13"/>
  <c r="Z101" i="13"/>
  <c r="F101" i="13"/>
  <c r="AG101" i="13"/>
  <c r="Y101" i="13"/>
  <c r="G102" i="13"/>
  <c r="W102" i="13"/>
  <c r="Q102" i="13"/>
  <c r="Y102" i="13"/>
  <c r="AF102" i="13"/>
  <c r="X102" i="13"/>
  <c r="J102" i="13"/>
  <c r="Z102" i="13"/>
  <c r="I102" i="13"/>
  <c r="C102" i="13"/>
  <c r="AB102" i="13"/>
  <c r="P102" i="13"/>
  <c r="AI102" i="13"/>
  <c r="N102" i="13"/>
  <c r="D102" i="13"/>
  <c r="AJ102" i="13"/>
  <c r="L102" i="13"/>
  <c r="M102" i="13"/>
  <c r="O102" i="13"/>
  <c r="F102" i="13"/>
  <c r="E102" i="13"/>
  <c r="AA102" i="13"/>
  <c r="R102" i="13"/>
  <c r="S102" i="13"/>
  <c r="H102" i="13"/>
  <c r="U102" i="13"/>
  <c r="AD102" i="13"/>
  <c r="AE102" i="13"/>
  <c r="K102" i="13"/>
  <c r="V102" i="13"/>
  <c r="T102" i="13"/>
  <c r="AH102" i="13"/>
  <c r="AG102" i="13"/>
  <c r="AC102" i="13"/>
  <c r="AG103" i="13"/>
  <c r="AA103" i="13"/>
  <c r="S103" i="13"/>
  <c r="AI103" i="13"/>
  <c r="L103" i="13"/>
  <c r="T103" i="13"/>
  <c r="J103" i="13"/>
  <c r="F103" i="13"/>
  <c r="V103" i="13"/>
  <c r="I103" i="13"/>
  <c r="G103" i="13"/>
  <c r="M103" i="13"/>
  <c r="X103" i="13"/>
  <c r="Z103" i="13"/>
  <c r="AC103" i="13"/>
  <c r="O103" i="13"/>
  <c r="K103" i="13"/>
  <c r="AF103" i="13"/>
  <c r="U103" i="13"/>
  <c r="AH103" i="13"/>
  <c r="AB103" i="13"/>
  <c r="AJ103" i="13"/>
  <c r="N103" i="13"/>
  <c r="Q103" i="13"/>
  <c r="C103" i="13"/>
  <c r="H103" i="13"/>
  <c r="E103" i="13"/>
  <c r="D103" i="13"/>
  <c r="Y103" i="13"/>
  <c r="W103" i="13"/>
  <c r="P103" i="13"/>
  <c r="R103" i="13"/>
  <c r="AD103" i="13"/>
  <c r="AE103" i="13"/>
  <c r="G104" i="13"/>
  <c r="R104" i="13"/>
  <c r="V104" i="13"/>
  <c r="M104" i="13"/>
  <c r="AC104" i="13"/>
  <c r="P104" i="13"/>
  <c r="AF104" i="13"/>
  <c r="J104" i="13"/>
  <c r="AJ104" i="13"/>
  <c r="T104" i="13"/>
  <c r="L104" i="13"/>
  <c r="E104" i="13"/>
  <c r="S104" i="13"/>
  <c r="D104" i="13"/>
  <c r="AA104" i="13"/>
  <c r="Z104" i="13"/>
  <c r="H104" i="13"/>
  <c r="I104" i="13"/>
  <c r="K104" i="13"/>
  <c r="W104" i="13"/>
  <c r="AB104" i="13"/>
  <c r="C104" i="13"/>
  <c r="AG104" i="13"/>
  <c r="AD104" i="13"/>
  <c r="F104" i="13"/>
  <c r="AI104" i="13"/>
  <c r="Y104" i="13"/>
  <c r="AE104" i="13"/>
  <c r="Q104" i="13"/>
  <c r="U104" i="13"/>
  <c r="O104" i="13"/>
  <c r="AH104" i="13"/>
  <c r="X104" i="13"/>
  <c r="N104" i="13"/>
  <c r="AG105" i="13"/>
  <c r="C105" i="13"/>
  <c r="AJ105" i="13"/>
  <c r="AH105" i="13"/>
  <c r="AC105" i="13"/>
  <c r="E105" i="13"/>
  <c r="T105" i="13"/>
  <c r="AB105" i="13"/>
  <c r="P105" i="13"/>
  <c r="L105" i="13"/>
  <c r="Q105" i="13"/>
  <c r="O105" i="13"/>
  <c r="AE105" i="13"/>
  <c r="R105" i="13"/>
  <c r="G105" i="13"/>
  <c r="W105" i="13"/>
  <c r="D105" i="13"/>
  <c r="N105" i="13"/>
  <c r="Z105" i="13"/>
  <c r="H105" i="13"/>
  <c r="X105" i="13"/>
  <c r="U105" i="13"/>
  <c r="J105" i="13"/>
  <c r="AA105" i="13"/>
  <c r="M105" i="13"/>
  <c r="S105" i="13"/>
  <c r="Y105" i="13"/>
  <c r="AD105" i="13"/>
  <c r="V105" i="13"/>
  <c r="F105" i="13"/>
  <c r="I105" i="13"/>
  <c r="K105" i="13"/>
  <c r="AF105" i="13"/>
  <c r="AI105" i="13"/>
  <c r="G106" i="13"/>
  <c r="AA106" i="13"/>
  <c r="AH106" i="13"/>
  <c r="AG106" i="13"/>
  <c r="AF106" i="13"/>
  <c r="J106" i="13"/>
  <c r="L106" i="13"/>
  <c r="Q106" i="13"/>
  <c r="Y106" i="13"/>
  <c r="AB106" i="13"/>
  <c r="U106" i="13"/>
  <c r="N106" i="13"/>
  <c r="W106" i="13"/>
  <c r="I106" i="13"/>
  <c r="M106" i="13"/>
  <c r="AI106" i="13"/>
  <c r="V106" i="13"/>
  <c r="D106" i="13"/>
  <c r="Z106" i="13"/>
  <c r="C106" i="13"/>
  <c r="F106" i="13"/>
  <c r="O106" i="13"/>
  <c r="R106" i="13"/>
  <c r="AJ106" i="13"/>
  <c r="E106" i="13"/>
  <c r="X106" i="13"/>
  <c r="AD106" i="13"/>
  <c r="P106" i="13"/>
  <c r="H106" i="13"/>
  <c r="S106" i="13"/>
  <c r="T106" i="13"/>
  <c r="AE106" i="13"/>
  <c r="K106" i="13"/>
  <c r="AC106" i="13"/>
  <c r="AG107" i="13"/>
  <c r="M107" i="13"/>
  <c r="AH107" i="13"/>
  <c r="AA107" i="13"/>
  <c r="Q107" i="13"/>
  <c r="T107" i="13"/>
  <c r="C107" i="13"/>
  <c r="S107" i="13"/>
  <c r="N107" i="13"/>
  <c r="Y107" i="13"/>
  <c r="AC107" i="13"/>
  <c r="G107" i="13"/>
  <c r="AB107" i="13"/>
  <c r="F107" i="13"/>
  <c r="AD107" i="13"/>
  <c r="L107" i="13"/>
  <c r="O107" i="13"/>
  <c r="W107" i="13"/>
  <c r="X107" i="13"/>
  <c r="I107" i="13"/>
  <c r="AE107" i="13"/>
  <c r="K107" i="13"/>
  <c r="AF107" i="13"/>
  <c r="AI107" i="13"/>
  <c r="AJ107" i="13"/>
  <c r="H107" i="13"/>
  <c r="E107" i="13"/>
  <c r="V107" i="13"/>
  <c r="P107" i="13"/>
  <c r="Z107" i="13"/>
  <c r="D107" i="13"/>
  <c r="U107" i="13"/>
  <c r="J107" i="13"/>
  <c r="R107" i="13"/>
  <c r="G108" i="13"/>
  <c r="O108" i="13"/>
  <c r="Z108" i="13"/>
  <c r="P108" i="13"/>
  <c r="AF108" i="13"/>
  <c r="V108" i="13"/>
  <c r="J108" i="13"/>
  <c r="R108" i="13"/>
  <c r="F108" i="13"/>
  <c r="S108" i="13"/>
  <c r="D108" i="13"/>
  <c r="C108" i="13"/>
  <c r="T108" i="13"/>
  <c r="AJ108" i="13"/>
  <c r="AB108" i="13"/>
  <c r="I108" i="13"/>
  <c r="K108" i="13"/>
  <c r="X108" i="13"/>
  <c r="AA108" i="13"/>
  <c r="L108" i="13"/>
  <c r="H108" i="13"/>
  <c r="AG108" i="13"/>
  <c r="N108" i="13"/>
  <c r="AE108" i="13"/>
  <c r="AH108" i="13"/>
  <c r="AI108" i="13"/>
  <c r="U108" i="13"/>
  <c r="Q108" i="13"/>
  <c r="E108" i="13"/>
  <c r="AD108" i="13"/>
  <c r="Y108" i="13"/>
  <c r="W108" i="13"/>
  <c r="M108" i="13"/>
  <c r="AC108" i="13"/>
  <c r="AG109" i="13"/>
  <c r="Z109" i="13"/>
  <c r="K109" i="13"/>
  <c r="AC109" i="13"/>
  <c r="V109" i="13"/>
  <c r="Q109" i="13"/>
  <c r="U109" i="13"/>
  <c r="T109" i="13"/>
  <c r="C109" i="13"/>
  <c r="AJ109" i="13"/>
  <c r="L109" i="13"/>
  <c r="Y109" i="13"/>
  <c r="O109" i="13"/>
  <c r="AB109" i="13"/>
  <c r="P109" i="13"/>
  <c r="G109" i="13"/>
  <c r="AE109" i="13"/>
  <c r="AA109" i="13"/>
  <c r="N109" i="13"/>
  <c r="J109" i="13"/>
  <c r="H109" i="13"/>
  <c r="W109" i="13"/>
  <c r="E109" i="13"/>
  <c r="D109" i="13"/>
  <c r="AF109" i="13"/>
  <c r="F109" i="13"/>
  <c r="R109" i="13"/>
  <c r="M109" i="13"/>
  <c r="S109" i="13"/>
  <c r="I109" i="13"/>
  <c r="AD109" i="13"/>
  <c r="AH109" i="13"/>
  <c r="X109" i="13"/>
  <c r="AI109" i="13"/>
  <c r="G110" i="13"/>
  <c r="R110" i="13"/>
  <c r="F110" i="13"/>
  <c r="H110" i="13"/>
  <c r="AF110" i="13"/>
  <c r="W110" i="13"/>
  <c r="J110" i="13"/>
  <c r="AD110" i="13"/>
  <c r="AE110" i="13"/>
  <c r="K110" i="13"/>
  <c r="AB110" i="13"/>
  <c r="P110" i="13"/>
  <c r="N110" i="13"/>
  <c r="T110" i="13"/>
  <c r="AH110" i="13"/>
  <c r="M110" i="13"/>
  <c r="AI110" i="13"/>
  <c r="D110" i="13"/>
  <c r="Q110" i="13"/>
  <c r="I110" i="13"/>
  <c r="AA110" i="13"/>
  <c r="X110" i="13"/>
  <c r="Y110" i="13"/>
  <c r="Z110" i="13"/>
  <c r="C110" i="13"/>
  <c r="U110" i="13"/>
  <c r="V110" i="13"/>
  <c r="AJ110" i="13"/>
  <c r="L110" i="13"/>
  <c r="S110" i="13"/>
  <c r="O110" i="13"/>
  <c r="AG110" i="13"/>
  <c r="E110" i="13"/>
  <c r="AC110" i="13"/>
  <c r="AG111" i="13"/>
  <c r="AB111" i="13"/>
  <c r="S111" i="13"/>
  <c r="AA111" i="13"/>
  <c r="L111" i="13"/>
  <c r="T111" i="13"/>
  <c r="W111" i="13"/>
  <c r="F111" i="13"/>
  <c r="N111" i="13"/>
  <c r="G111" i="13"/>
  <c r="AE111" i="13"/>
  <c r="X111" i="13"/>
  <c r="AI111" i="13"/>
  <c r="AC111" i="13"/>
  <c r="O111" i="13"/>
  <c r="AJ111" i="13"/>
  <c r="AF111" i="13"/>
  <c r="AD111" i="13"/>
  <c r="AH111" i="13"/>
  <c r="K111" i="13"/>
  <c r="P111" i="13"/>
  <c r="E111" i="13"/>
  <c r="I111" i="13"/>
  <c r="H111" i="13"/>
  <c r="J111" i="13"/>
  <c r="Z111" i="13"/>
  <c r="U111" i="13"/>
  <c r="Y111" i="13"/>
  <c r="D111" i="13"/>
  <c r="V111" i="13"/>
  <c r="M111" i="13"/>
  <c r="Q111" i="13"/>
  <c r="C111" i="13"/>
  <c r="R111" i="13"/>
  <c r="G112" i="13"/>
  <c r="R112" i="13"/>
  <c r="F112" i="13"/>
  <c r="I112" i="13"/>
  <c r="AF112" i="13"/>
  <c r="AG112" i="13"/>
  <c r="D112" i="13"/>
  <c r="J112" i="13"/>
  <c r="AJ112" i="13"/>
  <c r="T112" i="13"/>
  <c r="L112" i="13"/>
  <c r="H112" i="13"/>
  <c r="Y112" i="13"/>
  <c r="K112" i="13"/>
  <c r="AA112" i="13"/>
  <c r="AB112" i="13"/>
  <c r="Q112" i="13"/>
  <c r="U112" i="13"/>
  <c r="AD112" i="13"/>
  <c r="N112" i="13"/>
  <c r="Z112" i="13"/>
  <c r="AE112" i="13"/>
  <c r="V112" i="13"/>
  <c r="X112" i="13"/>
  <c r="AH112" i="13"/>
  <c r="E112" i="13"/>
  <c r="M112" i="13"/>
  <c r="AI112" i="13"/>
  <c r="C112" i="13"/>
  <c r="P112" i="13"/>
  <c r="O112" i="13"/>
  <c r="W112" i="13"/>
  <c r="S112" i="13"/>
  <c r="AC112" i="13"/>
  <c r="AG113" i="13"/>
  <c r="Y113" i="13"/>
  <c r="K113" i="13"/>
  <c r="F113" i="13"/>
  <c r="AI113" i="13"/>
  <c r="J113" i="13"/>
  <c r="T113" i="13"/>
  <c r="C113" i="13"/>
  <c r="AJ113" i="13"/>
  <c r="AH113" i="13"/>
  <c r="V113" i="13"/>
  <c r="O113" i="13"/>
  <c r="AB113" i="13"/>
  <c r="P113" i="13"/>
  <c r="L113" i="13"/>
  <c r="Q113" i="13"/>
  <c r="G113" i="13"/>
  <c r="AE113" i="13"/>
  <c r="H113" i="13"/>
  <c r="W113" i="13"/>
  <c r="X113" i="13"/>
  <c r="AA113" i="13"/>
  <c r="N113" i="13"/>
  <c r="Z113" i="13"/>
  <c r="AF113" i="13"/>
  <c r="M113" i="13"/>
  <c r="E113" i="13"/>
  <c r="AD113" i="13"/>
  <c r="R113" i="13"/>
  <c r="D113" i="13"/>
  <c r="AC113" i="13"/>
  <c r="U113" i="13"/>
  <c r="S113" i="13"/>
  <c r="I113" i="13"/>
  <c r="G114" i="13"/>
  <c r="L114" i="13"/>
  <c r="AH114" i="13"/>
  <c r="Y114" i="13"/>
  <c r="AF114" i="13"/>
  <c r="J114" i="13"/>
  <c r="W114" i="13"/>
  <c r="Q114" i="13"/>
  <c r="C114" i="13"/>
  <c r="AB114" i="13"/>
  <c r="M114" i="13"/>
  <c r="N114" i="13"/>
  <c r="Z114" i="13"/>
  <c r="I114" i="13"/>
  <c r="U114" i="13"/>
  <c r="AI114" i="13"/>
  <c r="V114" i="13"/>
  <c r="D114" i="13"/>
  <c r="O114" i="13"/>
  <c r="AJ114" i="13"/>
  <c r="E114" i="13"/>
  <c r="P114" i="13"/>
  <c r="R114" i="13"/>
  <c r="AA114" i="13"/>
  <c r="H114" i="13"/>
  <c r="X114" i="13"/>
  <c r="AD114" i="13"/>
  <c r="S114" i="13"/>
  <c r="K114" i="13"/>
  <c r="F114" i="13"/>
  <c r="T114" i="13"/>
  <c r="AE114" i="13"/>
  <c r="AG114" i="13"/>
  <c r="AC114" i="13"/>
  <c r="C115" i="13"/>
  <c r="K115" i="13"/>
  <c r="S115" i="13"/>
  <c r="AI115" i="13"/>
  <c r="T115" i="13"/>
  <c r="Y115" i="13"/>
  <c r="AB115" i="13"/>
  <c r="AJ115" i="13"/>
  <c r="F115" i="13"/>
  <c r="V115" i="13"/>
  <c r="E115" i="13"/>
  <c r="U115" i="13"/>
  <c r="G115" i="13"/>
  <c r="W115" i="13"/>
  <c r="X115" i="13"/>
  <c r="M115" i="13"/>
  <c r="I115" i="13"/>
  <c r="AC115" i="13"/>
  <c r="O115" i="13"/>
  <c r="AE115" i="13"/>
  <c r="Q115" i="13"/>
  <c r="R115" i="13"/>
  <c r="AA115" i="13"/>
  <c r="N115" i="13"/>
  <c r="AD115" i="13"/>
  <c r="AH115" i="13"/>
  <c r="H115" i="13"/>
  <c r="J115" i="13"/>
  <c r="Z115" i="13"/>
  <c r="AF115" i="13"/>
  <c r="D115" i="13"/>
  <c r="P115" i="13"/>
  <c r="L115" i="13"/>
  <c r="AG115" i="13"/>
  <c r="Y116" i="13"/>
  <c r="H116" i="13"/>
  <c r="L116" i="13"/>
  <c r="AB116" i="13"/>
  <c r="AF116" i="13"/>
  <c r="AH116" i="13"/>
  <c r="V116" i="13"/>
  <c r="AA116" i="13"/>
  <c r="J116" i="13"/>
  <c r="AJ116" i="13"/>
  <c r="I116" i="13"/>
  <c r="AE116" i="13"/>
  <c r="E116" i="13"/>
  <c r="F116" i="13"/>
  <c r="AI116" i="13"/>
  <c r="O116" i="13"/>
  <c r="M116" i="13"/>
  <c r="K116" i="13"/>
  <c r="AG116" i="13"/>
  <c r="Q116" i="13"/>
  <c r="G116" i="13"/>
  <c r="Z116" i="13"/>
  <c r="W116" i="13"/>
  <c r="U116" i="13"/>
  <c r="X116" i="13"/>
  <c r="R116" i="13"/>
  <c r="D116" i="13"/>
  <c r="S116" i="13"/>
  <c r="P116" i="13"/>
  <c r="N116" i="13"/>
  <c r="C116" i="13"/>
  <c r="AD116" i="13"/>
  <c r="T116" i="13"/>
  <c r="AC116" i="13"/>
  <c r="N117" i="13"/>
  <c r="F117" i="13"/>
  <c r="X117" i="13"/>
  <c r="AE117" i="13"/>
  <c r="AA117" i="13"/>
  <c r="AH117" i="13"/>
  <c r="M117" i="13"/>
  <c r="Z117" i="13"/>
  <c r="AB117" i="13"/>
  <c r="I117" i="13"/>
  <c r="W117" i="13"/>
  <c r="P117" i="13"/>
  <c r="U117" i="13"/>
  <c r="H117" i="13"/>
  <c r="R117" i="13"/>
  <c r="AJ117" i="13"/>
  <c r="AC117" i="13"/>
  <c r="J117" i="13"/>
  <c r="D117" i="13"/>
  <c r="C117" i="13"/>
  <c r="AG117" i="13"/>
  <c r="G117" i="13"/>
  <c r="L117" i="13"/>
  <c r="AD117" i="13"/>
  <c r="S117" i="13"/>
  <c r="K117" i="13"/>
  <c r="Q117" i="13"/>
  <c r="AI117" i="13"/>
  <c r="AF117" i="13"/>
  <c r="T117" i="13"/>
  <c r="O117" i="13"/>
  <c r="V117" i="13"/>
  <c r="Y117" i="13"/>
  <c r="E117" i="13"/>
  <c r="Z118" i="13"/>
  <c r="F118" i="13"/>
  <c r="R118" i="13"/>
  <c r="K118" i="13"/>
  <c r="U118" i="13"/>
  <c r="V118" i="13"/>
  <c r="AG118" i="13"/>
  <c r="AD118" i="13"/>
  <c r="X118" i="13"/>
  <c r="AI118" i="13"/>
  <c r="O118" i="13"/>
  <c r="AJ118" i="13"/>
  <c r="I118" i="13"/>
  <c r="M118" i="13"/>
  <c r="E118" i="13"/>
  <c r="S118" i="13"/>
  <c r="C118" i="13"/>
  <c r="AB118" i="13"/>
  <c r="D118" i="13"/>
  <c r="L118" i="13"/>
  <c r="N118" i="13"/>
  <c r="AH118" i="13"/>
  <c r="AF118" i="13"/>
  <c r="P118" i="13"/>
  <c r="W118" i="13"/>
  <c r="Y118" i="13"/>
  <c r="Q118" i="13"/>
  <c r="AC118" i="13"/>
  <c r="G118" i="13"/>
  <c r="T118" i="13"/>
  <c r="AA118" i="13"/>
  <c r="J118" i="13"/>
  <c r="H118" i="13"/>
  <c r="AE118" i="13"/>
  <c r="V119" i="13"/>
  <c r="X119" i="13"/>
  <c r="AH119" i="13"/>
  <c r="K119" i="13"/>
  <c r="AE119" i="13"/>
  <c r="AD119" i="13"/>
  <c r="P119" i="13"/>
  <c r="Z119" i="13"/>
  <c r="L119" i="13"/>
  <c r="O119" i="13"/>
  <c r="AG119" i="13"/>
  <c r="AB119" i="13"/>
  <c r="R119" i="13"/>
  <c r="AJ119" i="13"/>
  <c r="Y119" i="13"/>
  <c r="Q119" i="13"/>
  <c r="AC119" i="13"/>
  <c r="AF119" i="13"/>
  <c r="AI119" i="13"/>
  <c r="J119" i="13"/>
  <c r="C119" i="13"/>
  <c r="S119" i="13"/>
  <c r="D119" i="13"/>
  <c r="M119" i="13"/>
  <c r="W119" i="13"/>
  <c r="E119" i="13"/>
  <c r="F119" i="13"/>
  <c r="T119" i="13"/>
  <c r="N119" i="13"/>
  <c r="H119" i="13"/>
  <c r="AA119" i="13"/>
  <c r="I119" i="13"/>
  <c r="U119" i="13"/>
  <c r="G119" i="13"/>
  <c r="R120" i="13"/>
  <c r="K120" i="13"/>
  <c r="AB120" i="13"/>
  <c r="AA120" i="13"/>
  <c r="D120" i="13"/>
  <c r="T120" i="13"/>
  <c r="H120" i="13"/>
  <c r="P120" i="13"/>
  <c r="AJ120" i="13"/>
  <c r="S120" i="13"/>
  <c r="AC120" i="13"/>
  <c r="N120" i="13"/>
  <c r="Q120" i="13"/>
  <c r="AD120" i="13"/>
  <c r="E120" i="13"/>
  <c r="L120" i="13"/>
  <c r="I120" i="13"/>
  <c r="W120" i="13"/>
  <c r="U120" i="13"/>
  <c r="G120" i="13"/>
  <c r="V120" i="13"/>
  <c r="C120" i="13"/>
  <c r="AH120" i="13"/>
  <c r="M120" i="13"/>
  <c r="Y120" i="13"/>
  <c r="J120" i="13"/>
  <c r="Z120" i="13"/>
  <c r="AG120" i="13"/>
  <c r="AE120" i="13"/>
  <c r="O120" i="13"/>
  <c r="AI120" i="13"/>
  <c r="F120" i="13"/>
  <c r="X120" i="13"/>
  <c r="AF120" i="13"/>
  <c r="G121" i="13"/>
  <c r="O121" i="13"/>
  <c r="W121" i="13"/>
  <c r="AE121" i="13"/>
  <c r="E121" i="13"/>
  <c r="D121" i="13"/>
  <c r="Z121" i="13"/>
  <c r="I121" i="13"/>
  <c r="Q121" i="13"/>
  <c r="Y121" i="13"/>
  <c r="AI121" i="13"/>
  <c r="AB121" i="13"/>
  <c r="J121" i="13"/>
  <c r="S121" i="13"/>
  <c r="T121" i="13"/>
  <c r="C121" i="13"/>
  <c r="AA121" i="13"/>
  <c r="AF121" i="13"/>
  <c r="H121" i="13"/>
  <c r="K121" i="13"/>
  <c r="AC121" i="13"/>
  <c r="L121" i="13"/>
  <c r="AD121" i="13"/>
  <c r="X121" i="13"/>
  <c r="AJ121" i="13"/>
  <c r="U121" i="13"/>
  <c r="AG121" i="13"/>
  <c r="V121" i="13"/>
  <c r="N121" i="13"/>
  <c r="F121" i="13"/>
  <c r="R121" i="13"/>
  <c r="P121" i="13"/>
  <c r="AH121" i="13"/>
  <c r="M121" i="13"/>
  <c r="K122" i="13"/>
  <c r="AE122" i="13"/>
  <c r="I122" i="13"/>
  <c r="T122" i="13"/>
  <c r="L122" i="13"/>
  <c r="F122" i="13"/>
  <c r="AH122" i="13"/>
  <c r="Z122" i="13"/>
  <c r="AJ122" i="13"/>
  <c r="V122" i="13"/>
  <c r="AA122" i="13"/>
  <c r="R122" i="13"/>
  <c r="AB122" i="13"/>
  <c r="N122" i="13"/>
  <c r="AD122" i="13"/>
  <c r="E122" i="13"/>
  <c r="M122" i="13"/>
  <c r="D122" i="13"/>
  <c r="H122" i="13"/>
  <c r="AF122" i="13"/>
  <c r="O122" i="13"/>
  <c r="X122" i="13"/>
  <c r="AC122" i="13"/>
  <c r="C122" i="13"/>
  <c r="U122" i="13"/>
  <c r="S122" i="13"/>
  <c r="G122" i="13"/>
  <c r="AG122" i="13"/>
  <c r="Y122" i="13"/>
  <c r="AI122" i="13"/>
  <c r="W122" i="13"/>
  <c r="J122" i="13"/>
  <c r="Q122" i="13"/>
  <c r="P122" i="13"/>
  <c r="G123" i="13"/>
  <c r="O123" i="13"/>
  <c r="AI123" i="13"/>
  <c r="F123" i="13"/>
  <c r="AD123" i="13"/>
  <c r="AC123" i="13"/>
  <c r="I123" i="13"/>
  <c r="Q123" i="13"/>
  <c r="X123" i="13"/>
  <c r="AE123" i="13"/>
  <c r="M123" i="13"/>
  <c r="U123" i="13"/>
  <c r="AF123" i="13"/>
  <c r="AG123" i="13"/>
  <c r="AA123" i="13"/>
  <c r="E123" i="13"/>
  <c r="AB123" i="13"/>
  <c r="V123" i="13"/>
  <c r="S123" i="13"/>
  <c r="T123" i="13"/>
  <c r="AJ123" i="13"/>
  <c r="N123" i="13"/>
  <c r="C123" i="13"/>
  <c r="K123" i="13"/>
  <c r="W123" i="13"/>
  <c r="L123" i="13"/>
  <c r="Y123" i="13"/>
  <c r="Z123" i="13"/>
  <c r="J123" i="13"/>
  <c r="D123" i="13"/>
  <c r="H123" i="13"/>
  <c r="R123" i="13"/>
  <c r="AH123" i="13"/>
  <c r="P123" i="13"/>
  <c r="P124" i="13"/>
  <c r="AA124" i="13"/>
  <c r="C124" i="13"/>
  <c r="K124" i="13"/>
  <c r="Q124" i="13"/>
  <c r="M124" i="13"/>
  <c r="U124" i="13"/>
  <c r="X124" i="13"/>
  <c r="H124" i="13"/>
  <c r="AJ124" i="13"/>
  <c r="N124" i="13"/>
  <c r="O124" i="13"/>
  <c r="AG124" i="13"/>
  <c r="Z124" i="13"/>
  <c r="AI124" i="13"/>
  <c r="AD124" i="13"/>
  <c r="S124" i="13"/>
  <c r="L124" i="13"/>
  <c r="AE124" i="13"/>
  <c r="T124" i="13"/>
  <c r="AH124" i="13"/>
  <c r="J124" i="13"/>
  <c r="G124" i="13"/>
  <c r="F124" i="13"/>
  <c r="V124" i="13"/>
  <c r="E124" i="13"/>
  <c r="I124" i="13"/>
  <c r="W124" i="13"/>
  <c r="R124" i="13"/>
  <c r="AC124" i="13"/>
  <c r="Y124" i="13"/>
  <c r="AF124" i="13"/>
  <c r="AB124" i="13"/>
  <c r="D124" i="13"/>
  <c r="O125" i="13"/>
  <c r="AF125" i="13"/>
  <c r="G125" i="13"/>
  <c r="Q125" i="13"/>
  <c r="F125" i="13"/>
  <c r="N125" i="13"/>
  <c r="Z125" i="13"/>
  <c r="AJ125" i="13"/>
  <c r="I125" i="13"/>
  <c r="T125" i="13"/>
  <c r="AE125" i="13"/>
  <c r="H125" i="13"/>
  <c r="E125" i="13"/>
  <c r="AB125" i="13"/>
  <c r="S125" i="13"/>
  <c r="AC125" i="13"/>
  <c r="AG125" i="13"/>
  <c r="J125" i="13"/>
  <c r="AH125" i="13"/>
  <c r="AA125" i="13"/>
  <c r="K125" i="13"/>
  <c r="Y125" i="13"/>
  <c r="U125" i="13"/>
  <c r="D125" i="13"/>
  <c r="W125" i="13"/>
  <c r="R125" i="13"/>
  <c r="AI125" i="13"/>
  <c r="M125" i="13"/>
  <c r="AD125" i="13"/>
  <c r="L125" i="13"/>
  <c r="C125" i="13"/>
  <c r="V125" i="13"/>
  <c r="P125" i="13"/>
  <c r="X125" i="13"/>
  <c r="P126" i="13"/>
  <c r="T126" i="13"/>
  <c r="V126" i="13"/>
  <c r="H126" i="13"/>
  <c r="K126" i="13"/>
  <c r="Y126" i="13"/>
  <c r="AA126" i="13"/>
  <c r="U126" i="13"/>
  <c r="AH126" i="13"/>
  <c r="F126" i="13"/>
  <c r="AJ126" i="13"/>
  <c r="AE126" i="13"/>
  <c r="M126" i="13"/>
  <c r="R126" i="13"/>
  <c r="C126" i="13"/>
  <c r="N126" i="13"/>
  <c r="AD126" i="13"/>
  <c r="S126" i="13"/>
  <c r="X126" i="13"/>
  <c r="D126" i="13"/>
  <c r="I126" i="13"/>
  <c r="AF126" i="13"/>
  <c r="AG126" i="13"/>
  <c r="AB126" i="13"/>
  <c r="W126" i="13"/>
  <c r="E126" i="13"/>
  <c r="G126" i="13"/>
  <c r="J126" i="13"/>
  <c r="Z126" i="13"/>
  <c r="O126" i="13"/>
  <c r="Q126" i="13"/>
  <c r="AC126" i="13"/>
  <c r="L126" i="13"/>
  <c r="AI126" i="13"/>
  <c r="M127" i="13"/>
  <c r="Z127" i="13"/>
  <c r="AA127" i="13"/>
  <c r="V127" i="13"/>
  <c r="G127" i="13"/>
  <c r="AJ127" i="13"/>
  <c r="AH127" i="13"/>
  <c r="P127" i="13"/>
  <c r="L127" i="13"/>
  <c r="I127" i="13"/>
  <c r="O127" i="13"/>
  <c r="W127" i="13"/>
  <c r="F127" i="13"/>
  <c r="R127" i="13"/>
  <c r="D127" i="13"/>
  <c r="E127" i="13"/>
  <c r="Q127" i="13"/>
  <c r="Y127" i="13"/>
  <c r="U127" i="13"/>
  <c r="X127" i="13"/>
  <c r="H127" i="13"/>
  <c r="S127" i="13"/>
  <c r="AB127" i="13"/>
  <c r="K127" i="13"/>
  <c r="AI127" i="13"/>
  <c r="J127" i="13"/>
  <c r="AE127" i="13"/>
  <c r="T127" i="13"/>
  <c r="C127" i="13"/>
  <c r="AD127" i="13"/>
  <c r="N127" i="13"/>
  <c r="AG127" i="13"/>
  <c r="AC127" i="13"/>
  <c r="AF127" i="13"/>
  <c r="X128" i="13"/>
  <c r="N128" i="13"/>
  <c r="W128" i="13"/>
  <c r="F128" i="13"/>
  <c r="AB128" i="13"/>
  <c r="S128" i="13"/>
  <c r="AA128" i="13"/>
  <c r="AG128" i="13"/>
  <c r="Q128" i="13"/>
  <c r="AC128" i="13"/>
  <c r="K128" i="13"/>
  <c r="E128" i="13"/>
  <c r="M128" i="13"/>
  <c r="R128" i="13"/>
  <c r="AF128" i="13"/>
  <c r="AH128" i="13"/>
  <c r="AJ128" i="13"/>
  <c r="O128" i="13"/>
  <c r="D128" i="13"/>
  <c r="C128" i="13"/>
  <c r="L128" i="13"/>
  <c r="AD128" i="13"/>
  <c r="Y128" i="13"/>
  <c r="H128" i="13"/>
  <c r="T128" i="13"/>
  <c r="I128" i="13"/>
  <c r="G128" i="13"/>
  <c r="U128" i="13"/>
  <c r="AI128" i="13"/>
  <c r="V128" i="13"/>
  <c r="J128" i="13"/>
  <c r="AE128" i="13"/>
  <c r="P128" i="13"/>
  <c r="Z128" i="13"/>
  <c r="AB129" i="13"/>
  <c r="E129" i="13"/>
  <c r="X129" i="13"/>
  <c r="AF129" i="13"/>
  <c r="P129" i="13"/>
  <c r="U129" i="13"/>
  <c r="O129" i="13"/>
  <c r="AH129" i="13"/>
  <c r="Y129" i="13"/>
  <c r="H129" i="13"/>
  <c r="R129" i="13"/>
  <c r="AE129" i="13"/>
  <c r="M129" i="13"/>
  <c r="AI129" i="13"/>
  <c r="W129" i="13"/>
  <c r="J129" i="13"/>
  <c r="T129" i="13"/>
  <c r="N129" i="13"/>
  <c r="AD129" i="13"/>
  <c r="S129" i="13"/>
  <c r="G129" i="13"/>
  <c r="C129" i="13"/>
  <c r="L129" i="13"/>
  <c r="AC129" i="13"/>
  <c r="Z129" i="13"/>
  <c r="AG129" i="13"/>
  <c r="AA129" i="13"/>
  <c r="AJ129" i="13"/>
  <c r="Q129" i="13"/>
  <c r="K129" i="13"/>
  <c r="D129" i="13"/>
  <c r="F129" i="13"/>
  <c r="V129" i="13"/>
  <c r="I129" i="13"/>
  <c r="AJ130" i="13"/>
  <c r="E130" i="13"/>
  <c r="R130" i="13"/>
  <c r="Y130" i="13"/>
  <c r="D130" i="13"/>
  <c r="I130" i="13"/>
  <c r="AB130" i="13"/>
  <c r="AG130" i="13"/>
  <c r="AH130" i="13"/>
  <c r="Z130" i="13"/>
  <c r="C130" i="13"/>
  <c r="AC130" i="13"/>
  <c r="T130" i="13"/>
  <c r="H130" i="13"/>
  <c r="U130" i="13"/>
  <c r="AA130" i="13"/>
  <c r="AF130" i="13"/>
  <c r="L130" i="13"/>
  <c r="N130" i="13"/>
  <c r="X130" i="13"/>
  <c r="AI130" i="13"/>
  <c r="O130" i="13"/>
  <c r="F130" i="13"/>
  <c r="P130" i="13"/>
  <c r="Q130" i="13"/>
  <c r="AE130" i="13"/>
  <c r="W130" i="13"/>
  <c r="S130" i="13"/>
  <c r="M130" i="13"/>
  <c r="G130" i="13"/>
  <c r="V130" i="13"/>
  <c r="J130" i="13"/>
  <c r="K130" i="13"/>
  <c r="AD130" i="13"/>
  <c r="V131" i="13"/>
  <c r="T131" i="13"/>
  <c r="Y131" i="13"/>
  <c r="AI131" i="13"/>
  <c r="P131" i="13"/>
  <c r="L131" i="13"/>
  <c r="AE131" i="13"/>
  <c r="O131" i="13"/>
  <c r="X131" i="13"/>
  <c r="K131" i="13"/>
  <c r="E131" i="13"/>
  <c r="AC131" i="13"/>
  <c r="N131" i="13"/>
  <c r="Z131" i="13"/>
  <c r="R131" i="13"/>
  <c r="H131" i="13"/>
  <c r="AJ131" i="13"/>
  <c r="G131" i="13"/>
  <c r="I131" i="13"/>
  <c r="AB131" i="13"/>
  <c r="AG131" i="13"/>
  <c r="AH131" i="13"/>
  <c r="Q131" i="13"/>
  <c r="AA131" i="13"/>
  <c r="D131" i="13"/>
  <c r="M131" i="13"/>
  <c r="W131" i="13"/>
  <c r="S131" i="13"/>
  <c r="F131" i="13"/>
  <c r="U131" i="13"/>
  <c r="C131" i="13"/>
  <c r="J131" i="13"/>
  <c r="AF131" i="13"/>
  <c r="AD131" i="13"/>
  <c r="P132" i="13"/>
  <c r="AE132" i="13"/>
  <c r="Q132" i="13"/>
  <c r="X132" i="13"/>
  <c r="D132" i="13"/>
  <c r="K132" i="13"/>
  <c r="AB132" i="13"/>
  <c r="AJ132" i="13"/>
  <c r="E132" i="13"/>
  <c r="V132" i="13"/>
  <c r="AD132" i="13"/>
  <c r="T132" i="13"/>
  <c r="W132" i="13"/>
  <c r="U132" i="13"/>
  <c r="AG132" i="13"/>
  <c r="AI132" i="13"/>
  <c r="AH132" i="13"/>
  <c r="Y132" i="13"/>
  <c r="I132" i="13"/>
  <c r="C132" i="13"/>
  <c r="R132" i="13"/>
  <c r="M132" i="13"/>
  <c r="H132" i="13"/>
  <c r="L132" i="13"/>
  <c r="AA132" i="13"/>
  <c r="AF132" i="13"/>
  <c r="F132" i="13"/>
  <c r="G132" i="13"/>
  <c r="S132" i="13"/>
  <c r="O132" i="13"/>
  <c r="J132" i="13"/>
  <c r="AC132" i="13"/>
  <c r="Z132" i="13"/>
  <c r="N132" i="13"/>
  <c r="J133" i="13"/>
  <c r="T133" i="13"/>
  <c r="F133" i="13"/>
  <c r="D133" i="13"/>
  <c r="AG133" i="13"/>
  <c r="AF133" i="13"/>
  <c r="K133" i="13"/>
  <c r="C133" i="13"/>
  <c r="AH133" i="13"/>
  <c r="P133" i="13"/>
  <c r="X133" i="13"/>
  <c r="N133" i="13"/>
  <c r="AD133" i="13"/>
  <c r="AJ133" i="13"/>
  <c r="H133" i="13"/>
  <c r="Y133" i="13"/>
  <c r="M133" i="13"/>
  <c r="AE133" i="13"/>
  <c r="AB133" i="13"/>
  <c r="O133" i="13"/>
  <c r="L133" i="13"/>
  <c r="AC133" i="13"/>
  <c r="E133" i="13"/>
  <c r="Z133" i="13"/>
  <c r="W133" i="13"/>
  <c r="Q133" i="13"/>
  <c r="U133" i="13"/>
  <c r="AI133" i="13"/>
  <c r="V133" i="13"/>
  <c r="I133" i="13"/>
  <c r="AA133" i="13"/>
  <c r="S133" i="13"/>
  <c r="R133" i="13"/>
  <c r="G133" i="13"/>
  <c r="E134" i="13"/>
  <c r="AD134" i="13"/>
  <c r="V134" i="13"/>
  <c r="L134" i="13"/>
  <c r="I134" i="13"/>
  <c r="AB134" i="13"/>
  <c r="J134" i="13"/>
  <c r="U134" i="13"/>
  <c r="AH134" i="13"/>
  <c r="T134" i="13"/>
  <c r="AA134" i="13"/>
  <c r="X134" i="13"/>
  <c r="Y134" i="13"/>
  <c r="P134" i="13"/>
  <c r="AE134" i="13"/>
  <c r="O134" i="13"/>
  <c r="S134" i="13"/>
  <c r="F134" i="13"/>
  <c r="D134" i="13"/>
  <c r="H134" i="13"/>
  <c r="W134" i="13"/>
  <c r="G134" i="13"/>
  <c r="K134" i="13"/>
  <c r="AG134" i="13"/>
  <c r="AC134" i="13"/>
  <c r="C134" i="13"/>
  <c r="AI134" i="13"/>
  <c r="AJ134" i="13"/>
  <c r="Q134" i="13"/>
  <c r="M134" i="13"/>
  <c r="AF134" i="13"/>
  <c r="R134" i="13"/>
  <c r="Z134" i="13"/>
  <c r="N134" i="13"/>
  <c r="AH135" i="13"/>
  <c r="P135" i="13"/>
  <c r="AC135" i="13"/>
  <c r="AF135" i="13"/>
  <c r="W135" i="13"/>
  <c r="J135" i="13"/>
  <c r="H135" i="13"/>
  <c r="Q135" i="13"/>
  <c r="U135" i="13"/>
  <c r="N135" i="13"/>
  <c r="O135" i="13"/>
  <c r="L135" i="13"/>
  <c r="AE135" i="13"/>
  <c r="D135" i="13"/>
  <c r="I135" i="13"/>
  <c r="AA135" i="13"/>
  <c r="AB135" i="13"/>
  <c r="AD135" i="13"/>
  <c r="R135" i="13"/>
  <c r="AG135" i="13"/>
  <c r="M135" i="13"/>
  <c r="AI135" i="13"/>
  <c r="Z135" i="13"/>
  <c r="AJ135" i="13"/>
  <c r="Y135" i="13"/>
  <c r="E135" i="13"/>
  <c r="S135" i="13"/>
  <c r="T135" i="13"/>
  <c r="F135" i="13"/>
  <c r="C135" i="13"/>
  <c r="K135" i="13"/>
  <c r="G135" i="13"/>
  <c r="V135" i="13"/>
  <c r="X135" i="13"/>
  <c r="X136" i="13"/>
  <c r="K136" i="13"/>
  <c r="E136" i="13"/>
  <c r="U136" i="13"/>
  <c r="AD136" i="13"/>
  <c r="F136" i="13"/>
  <c r="AC136" i="13"/>
  <c r="AH136" i="13"/>
  <c r="Y136" i="13"/>
  <c r="AJ136" i="13"/>
  <c r="L136" i="13"/>
  <c r="T136" i="13"/>
  <c r="J136" i="13"/>
  <c r="R136" i="13"/>
  <c r="O136" i="13"/>
  <c r="S136" i="13"/>
  <c r="AI136" i="13"/>
  <c r="AF136" i="13"/>
  <c r="M136" i="13"/>
  <c r="I136" i="13"/>
  <c r="P136" i="13"/>
  <c r="W136" i="13"/>
  <c r="AE136" i="13"/>
  <c r="Q136" i="13"/>
  <c r="V136" i="13"/>
  <c r="N136" i="13"/>
  <c r="C136" i="13"/>
  <c r="AA136" i="13"/>
  <c r="H136" i="13"/>
  <c r="D136" i="13"/>
  <c r="G136" i="13"/>
  <c r="AB136" i="13"/>
  <c r="AG136" i="13"/>
  <c r="Z136" i="13"/>
  <c r="P137" i="13"/>
  <c r="X137" i="13"/>
  <c r="F137" i="13"/>
  <c r="AJ137" i="13"/>
  <c r="H137" i="13"/>
  <c r="U137" i="13"/>
  <c r="AI137" i="13"/>
  <c r="AF137" i="13"/>
  <c r="D137" i="13"/>
  <c r="L137" i="13"/>
  <c r="I137" i="13"/>
  <c r="AA137" i="13"/>
  <c r="C137" i="13"/>
  <c r="AG137" i="13"/>
  <c r="AD137" i="13"/>
  <c r="M137" i="13"/>
  <c r="S137" i="13"/>
  <c r="O137" i="13"/>
  <c r="Y137" i="13"/>
  <c r="AC137" i="13"/>
  <c r="AH137" i="13"/>
  <c r="E137" i="13"/>
  <c r="AE137" i="13"/>
  <c r="AB137" i="13"/>
  <c r="N137" i="13"/>
  <c r="G137" i="13"/>
  <c r="K137" i="13"/>
  <c r="T137" i="13"/>
  <c r="Z137" i="13"/>
  <c r="J137" i="13"/>
  <c r="W137" i="13"/>
  <c r="Q137" i="13"/>
  <c r="V137" i="13"/>
  <c r="R137" i="13"/>
  <c r="AC138" i="13"/>
  <c r="Q138" i="13"/>
  <c r="I138" i="13"/>
  <c r="G138" i="13"/>
  <c r="D138" i="13"/>
  <c r="T138" i="13"/>
  <c r="AB138" i="13"/>
  <c r="R138" i="13"/>
  <c r="AH138" i="13"/>
  <c r="X138" i="13"/>
  <c r="L138" i="13"/>
  <c r="W138" i="13"/>
  <c r="AG138" i="13"/>
  <c r="C138" i="13"/>
  <c r="AJ138" i="13"/>
  <c r="M138" i="13"/>
  <c r="E138" i="13"/>
  <c r="P138" i="13"/>
  <c r="V138" i="13"/>
  <c r="AF138" i="13"/>
  <c r="F138" i="13"/>
  <c r="Y138" i="13"/>
  <c r="S138" i="13"/>
  <c r="AA138" i="13"/>
  <c r="O138" i="13"/>
  <c r="AI138" i="13"/>
  <c r="H138" i="13"/>
  <c r="AD138" i="13"/>
  <c r="AE138" i="13"/>
  <c r="Z138" i="13"/>
  <c r="N138" i="13"/>
  <c r="U138" i="13"/>
  <c r="J138" i="13"/>
  <c r="K138" i="13"/>
  <c r="AE139" i="13"/>
  <c r="M139" i="13"/>
  <c r="AI139" i="13"/>
  <c r="AG139" i="13"/>
  <c r="AA139" i="13"/>
  <c r="Q139" i="13"/>
  <c r="F139" i="13"/>
  <c r="V139" i="13"/>
  <c r="N139" i="13"/>
  <c r="D139" i="13"/>
  <c r="U139" i="13"/>
  <c r="X139" i="13"/>
  <c r="C139" i="13"/>
  <c r="R139" i="13"/>
  <c r="T139" i="13"/>
  <c r="H139" i="13"/>
  <c r="P139" i="13"/>
  <c r="J139" i="13"/>
  <c r="Y139" i="13"/>
  <c r="K139" i="13"/>
  <c r="S139" i="13"/>
  <c r="AC139" i="13"/>
  <c r="AH139" i="13"/>
  <c r="AD139" i="13"/>
  <c r="AF139" i="13"/>
  <c r="L139" i="13"/>
  <c r="W139" i="13"/>
  <c r="AJ139" i="13"/>
  <c r="I139" i="13"/>
  <c r="O139" i="13"/>
  <c r="Z139" i="13"/>
  <c r="E139" i="13"/>
  <c r="G139" i="13"/>
  <c r="AB139" i="13"/>
  <c r="V140" i="13"/>
  <c r="Y140" i="13"/>
  <c r="S140" i="13"/>
  <c r="AA140" i="13"/>
  <c r="D140" i="13"/>
  <c r="F140" i="13"/>
  <c r="H140" i="13"/>
  <c r="M140" i="13"/>
  <c r="I140" i="13"/>
  <c r="AI140" i="13"/>
  <c r="P140" i="13"/>
  <c r="AF140" i="13"/>
  <c r="R140" i="13"/>
  <c r="AH140" i="13"/>
  <c r="K140" i="13"/>
  <c r="AE140" i="13"/>
  <c r="T140" i="13"/>
  <c r="AJ140" i="13"/>
  <c r="AD140" i="13"/>
  <c r="N140" i="13"/>
  <c r="L140" i="13"/>
  <c r="O140" i="13"/>
  <c r="W140" i="13"/>
  <c r="X140" i="13"/>
  <c r="AB140" i="13"/>
  <c r="E140" i="13"/>
  <c r="AC140" i="13"/>
  <c r="AG140" i="13"/>
  <c r="G140" i="13"/>
  <c r="Q140" i="13"/>
  <c r="C140" i="13"/>
  <c r="U140" i="13"/>
  <c r="Z140" i="13"/>
  <c r="J140" i="13"/>
  <c r="G141" i="13"/>
  <c r="AF141" i="13"/>
  <c r="Y141" i="13"/>
  <c r="AE141" i="13"/>
  <c r="P141" i="13"/>
  <c r="X141" i="13"/>
  <c r="W141" i="13"/>
  <c r="H141" i="13"/>
  <c r="M141" i="13"/>
  <c r="AC141" i="13"/>
  <c r="AG141" i="13"/>
  <c r="L141" i="13"/>
  <c r="Z141" i="13"/>
  <c r="F141" i="13"/>
  <c r="AA141" i="13"/>
  <c r="Q141" i="13"/>
  <c r="D141" i="13"/>
  <c r="O141" i="13"/>
  <c r="I141" i="13"/>
  <c r="AI141" i="13"/>
  <c r="V141" i="13"/>
  <c r="R141" i="13"/>
  <c r="AB141" i="13"/>
  <c r="J141" i="13"/>
  <c r="E141" i="13"/>
  <c r="AD141" i="13"/>
  <c r="AJ141" i="13"/>
  <c r="AH141" i="13"/>
  <c r="C141" i="13"/>
  <c r="K141" i="13"/>
  <c r="T141" i="13"/>
  <c r="N141" i="13"/>
  <c r="S141" i="13"/>
  <c r="U141" i="13"/>
  <c r="P142" i="13"/>
  <c r="J142" i="13"/>
  <c r="AF142" i="13"/>
  <c r="I142" i="13"/>
  <c r="AC142" i="13"/>
  <c r="AD142" i="13"/>
  <c r="L142" i="13"/>
  <c r="D142" i="13"/>
  <c r="K142" i="13"/>
  <c r="AB142" i="13"/>
  <c r="W142" i="13"/>
  <c r="R142" i="13"/>
  <c r="Z142" i="13"/>
  <c r="C142" i="13"/>
  <c r="Y142" i="13"/>
  <c r="U142" i="13"/>
  <c r="X142" i="13"/>
  <c r="E142" i="13"/>
  <c r="S142" i="13"/>
  <c r="H142" i="13"/>
  <c r="F142" i="13"/>
  <c r="Q142" i="13"/>
  <c r="AJ142" i="13"/>
  <c r="AH142" i="13"/>
  <c r="AI142" i="13"/>
  <c r="AE142" i="13"/>
  <c r="AA142" i="13"/>
  <c r="V142" i="13"/>
  <c r="O142" i="13"/>
  <c r="G142" i="13"/>
  <c r="AG142" i="13"/>
  <c r="N142" i="13"/>
  <c r="T142" i="13"/>
  <c r="M142" i="13"/>
  <c r="AD143" i="13"/>
  <c r="P143" i="13"/>
  <c r="AI143" i="13"/>
  <c r="U143" i="13"/>
  <c r="G143" i="13"/>
  <c r="AH143" i="13"/>
  <c r="Q143" i="13"/>
  <c r="X143" i="13"/>
  <c r="R143" i="13"/>
  <c r="Z143" i="13"/>
  <c r="T143" i="13"/>
  <c r="AJ143" i="13"/>
  <c r="AG143" i="13"/>
  <c r="H143" i="13"/>
  <c r="D143" i="13"/>
  <c r="L143" i="13"/>
  <c r="K143" i="13"/>
  <c r="AA143" i="13"/>
  <c r="J143" i="13"/>
  <c r="AB143" i="13"/>
  <c r="AC143" i="13"/>
  <c r="F143" i="13"/>
  <c r="M143" i="13"/>
  <c r="O143" i="13"/>
  <c r="E143" i="13"/>
  <c r="W143" i="13"/>
  <c r="AE143" i="13"/>
  <c r="I143" i="13"/>
  <c r="Y143" i="13"/>
  <c r="V143" i="13"/>
  <c r="N143" i="13"/>
  <c r="AF143" i="13"/>
  <c r="C143" i="13"/>
  <c r="S143" i="13"/>
  <c r="K144" i="13"/>
  <c r="AB144" i="13"/>
  <c r="U144" i="13"/>
  <c r="F144" i="13"/>
  <c r="AA144" i="13"/>
  <c r="W144" i="13"/>
  <c r="Y144" i="13"/>
  <c r="O144" i="13"/>
  <c r="AJ144" i="13"/>
  <c r="AE144" i="13"/>
  <c r="G144" i="13"/>
  <c r="Z144" i="13"/>
  <c r="J144" i="13"/>
  <c r="R144" i="13"/>
  <c r="AI144" i="13"/>
  <c r="AH144" i="13"/>
  <c r="T144" i="13"/>
  <c r="D144" i="13"/>
  <c r="E144" i="13"/>
  <c r="AC144" i="13"/>
  <c r="N144" i="13"/>
  <c r="V144" i="13"/>
  <c r="AD144" i="13"/>
  <c r="AF144" i="13"/>
  <c r="AG144" i="13"/>
  <c r="H144" i="13"/>
  <c r="P144" i="13"/>
  <c r="X144" i="13"/>
  <c r="L144" i="13"/>
  <c r="C144" i="13"/>
  <c r="I144" i="13"/>
  <c r="S144" i="13"/>
  <c r="M144" i="13"/>
  <c r="Q144" i="13"/>
  <c r="AG145" i="13"/>
  <c r="W145" i="13"/>
  <c r="AJ145" i="13"/>
  <c r="S145" i="13"/>
  <c r="R145" i="13"/>
  <c r="N145" i="13"/>
  <c r="U145" i="13"/>
  <c r="P145" i="13"/>
  <c r="F145" i="13"/>
  <c r="X145" i="13"/>
  <c r="Y145" i="13"/>
  <c r="D145" i="13"/>
  <c r="AI145" i="13"/>
  <c r="V145" i="13"/>
  <c r="I145" i="13"/>
  <c r="AA145" i="13"/>
  <c r="M145" i="13"/>
  <c r="AD145" i="13"/>
  <c r="Z145" i="13"/>
  <c r="AH145" i="13"/>
  <c r="E145" i="13"/>
  <c r="J145" i="13"/>
  <c r="G145" i="13"/>
  <c r="O145" i="13"/>
  <c r="AC145" i="13"/>
  <c r="L145" i="13"/>
  <c r="T145" i="13"/>
  <c r="AE145" i="13"/>
  <c r="AB145" i="13"/>
  <c r="Q145" i="13"/>
  <c r="AF145" i="13"/>
  <c r="H145" i="13"/>
  <c r="K145" i="13"/>
  <c r="C145" i="13"/>
  <c r="AG146" i="13"/>
  <c r="AH146" i="13"/>
  <c r="Z146" i="13"/>
  <c r="F146" i="13"/>
  <c r="N146" i="13"/>
  <c r="V146" i="13"/>
  <c r="AD146" i="13"/>
  <c r="Y146" i="13"/>
  <c r="U146" i="13"/>
  <c r="AC146" i="13"/>
  <c r="H146" i="13"/>
  <c r="P146" i="13"/>
  <c r="X146" i="13"/>
  <c r="E146" i="13"/>
  <c r="O146" i="13"/>
  <c r="T146" i="13"/>
  <c r="C146" i="13"/>
  <c r="K146" i="13"/>
  <c r="S146" i="13"/>
  <c r="I146" i="13"/>
  <c r="AE146" i="13"/>
  <c r="G146" i="13"/>
  <c r="AB146" i="13"/>
  <c r="D146" i="13"/>
  <c r="AF146" i="13"/>
  <c r="R146" i="13"/>
  <c r="Q146" i="13"/>
  <c r="AJ146" i="13"/>
  <c r="AA146" i="13"/>
  <c r="M146" i="13"/>
  <c r="AI146" i="13"/>
  <c r="J146" i="13"/>
  <c r="L146" i="13"/>
  <c r="W146" i="13"/>
  <c r="U147" i="13"/>
  <c r="W147" i="13"/>
  <c r="S147" i="13"/>
  <c r="J147" i="13"/>
  <c r="E147" i="13"/>
  <c r="I147" i="13"/>
  <c r="C147" i="13"/>
  <c r="F147" i="13"/>
  <c r="G147" i="13"/>
  <c r="AI147" i="13"/>
  <c r="AB147" i="13"/>
  <c r="P147" i="13"/>
  <c r="K147" i="13"/>
  <c r="AE147" i="13"/>
  <c r="Q147" i="13"/>
  <c r="AD147" i="13"/>
  <c r="V147" i="13"/>
  <c r="M147" i="13"/>
  <c r="AJ147" i="13"/>
  <c r="AG147" i="13"/>
  <c r="X147" i="13"/>
  <c r="AC147" i="13"/>
  <c r="AF147" i="13"/>
  <c r="N147" i="13"/>
  <c r="AH147" i="13"/>
  <c r="R147" i="13"/>
  <c r="Z147" i="13"/>
  <c r="T147" i="13"/>
  <c r="AA147" i="13"/>
  <c r="D147" i="13"/>
  <c r="L147" i="13"/>
  <c r="H147" i="13"/>
  <c r="O147" i="13"/>
  <c r="Y147" i="13"/>
  <c r="G148" i="13"/>
  <c r="M148" i="13"/>
  <c r="K148" i="13"/>
  <c r="N148" i="13"/>
  <c r="AJ148" i="13"/>
  <c r="C148" i="13"/>
  <c r="R148" i="13"/>
  <c r="AE148" i="13"/>
  <c r="AF148" i="13"/>
  <c r="Q148" i="13"/>
  <c r="P148" i="13"/>
  <c r="AC148" i="13"/>
  <c r="Z148" i="13"/>
  <c r="AH148" i="13"/>
  <c r="S148" i="13"/>
  <c r="Y148" i="13"/>
  <c r="O148" i="13"/>
  <c r="E148" i="13"/>
  <c r="J148" i="13"/>
  <c r="U148" i="13"/>
  <c r="V148" i="13"/>
  <c r="AA148" i="13"/>
  <c r="AG148" i="13"/>
  <c r="X148" i="13"/>
  <c r="L148" i="13"/>
  <c r="D148" i="13"/>
  <c r="AD148" i="13"/>
  <c r="AI148" i="13"/>
  <c r="AB148" i="13"/>
  <c r="T148" i="13"/>
  <c r="I148" i="13"/>
  <c r="W148" i="13"/>
  <c r="H148" i="13"/>
  <c r="F148" i="13"/>
  <c r="Y149" i="13"/>
  <c r="AD149" i="13"/>
  <c r="AJ149" i="13"/>
  <c r="O149" i="13"/>
  <c r="AH149" i="13"/>
  <c r="M149" i="13"/>
  <c r="X149" i="13"/>
  <c r="AC149" i="13"/>
  <c r="R149" i="13"/>
  <c r="U149" i="13"/>
  <c r="N149" i="13"/>
  <c r="V149" i="13"/>
  <c r="AG149" i="13"/>
  <c r="Z149" i="13"/>
  <c r="AA149" i="13"/>
  <c r="H149" i="13"/>
  <c r="P149" i="13"/>
  <c r="AF149" i="13"/>
  <c r="I149" i="13"/>
  <c r="Q149" i="13"/>
  <c r="W149" i="13"/>
  <c r="AE149" i="13"/>
  <c r="S149" i="13"/>
  <c r="T149" i="13"/>
  <c r="L149" i="13"/>
  <c r="G149" i="13"/>
  <c r="AB149" i="13"/>
  <c r="K149" i="13"/>
  <c r="J149" i="13"/>
  <c r="C149" i="13"/>
  <c r="D149" i="13"/>
  <c r="AI149" i="13"/>
  <c r="F149" i="13"/>
  <c r="E149" i="13"/>
  <c r="K150" i="13"/>
  <c r="AH150" i="13"/>
  <c r="AB150" i="13"/>
  <c r="AA150" i="13"/>
  <c r="J150" i="13"/>
  <c r="F150" i="13"/>
  <c r="T150" i="13"/>
  <c r="U150" i="13"/>
  <c r="N150" i="13"/>
  <c r="AJ150" i="13"/>
  <c r="X150" i="13"/>
  <c r="AI150" i="13"/>
  <c r="Z150" i="13"/>
  <c r="W150" i="13"/>
  <c r="G150" i="13"/>
  <c r="AC150" i="13"/>
  <c r="O150" i="13"/>
  <c r="AE150" i="13"/>
  <c r="H150" i="13"/>
  <c r="L150" i="13"/>
  <c r="AF150" i="13"/>
  <c r="Q150" i="13"/>
  <c r="V150" i="13"/>
  <c r="R150" i="13"/>
  <c r="AG150" i="13"/>
  <c r="D150" i="13"/>
  <c r="M150" i="13"/>
  <c r="S150" i="13"/>
  <c r="Y150" i="13"/>
  <c r="AD150" i="13"/>
  <c r="E150" i="13"/>
  <c r="I150" i="13"/>
  <c r="P150" i="13"/>
  <c r="C150" i="13"/>
  <c r="AA151" i="13"/>
  <c r="S151" i="13"/>
  <c r="C151" i="13"/>
  <c r="AH151" i="13"/>
  <c r="F151" i="13"/>
  <c r="G151" i="13"/>
  <c r="AF151" i="13"/>
  <c r="K151" i="13"/>
  <c r="U151" i="13"/>
  <c r="N151" i="13"/>
  <c r="Y151" i="13"/>
  <c r="M151" i="13"/>
  <c r="L151" i="13"/>
  <c r="O151" i="13"/>
  <c r="AB151" i="13"/>
  <c r="H151" i="13"/>
  <c r="Z151" i="13"/>
  <c r="AG151" i="13"/>
  <c r="AC151" i="13"/>
  <c r="R151" i="13"/>
  <c r="W151" i="13"/>
  <c r="I151" i="13"/>
  <c r="AE151" i="13"/>
  <c r="AD151" i="13"/>
  <c r="AI151" i="13"/>
  <c r="E151" i="13"/>
  <c r="AJ151" i="13"/>
  <c r="V151" i="13"/>
  <c r="X151" i="13"/>
  <c r="Q151" i="13"/>
  <c r="T151" i="13"/>
  <c r="P151" i="13"/>
  <c r="D151" i="13"/>
  <c r="J151" i="13"/>
  <c r="W152" i="13"/>
  <c r="AH152" i="13"/>
  <c r="AG152" i="13"/>
  <c r="F152" i="13"/>
  <c r="J152" i="13"/>
  <c r="G152" i="13"/>
  <c r="T152" i="13"/>
  <c r="H152" i="13"/>
  <c r="P152" i="13"/>
  <c r="AA152" i="13"/>
  <c r="AC152" i="13"/>
  <c r="AI152" i="13"/>
  <c r="O152" i="13"/>
  <c r="M152" i="13"/>
  <c r="AB152" i="13"/>
  <c r="AE152" i="13"/>
  <c r="V152" i="13"/>
  <c r="Z152" i="13"/>
  <c r="X152" i="13"/>
  <c r="Q152" i="13"/>
  <c r="N152" i="13"/>
  <c r="C152" i="13"/>
  <c r="AJ152" i="13"/>
  <c r="U152" i="13"/>
  <c r="L152" i="13"/>
  <c r="I152" i="13"/>
  <c r="K152" i="13"/>
  <c r="AD152" i="13"/>
  <c r="R152" i="13"/>
  <c r="D152" i="13"/>
  <c r="E152" i="13"/>
  <c r="AF152" i="13"/>
  <c r="Y152" i="13"/>
  <c r="S152" i="13"/>
  <c r="L153" i="13"/>
  <c r="AB153" i="13"/>
  <c r="K153" i="13"/>
  <c r="Q153" i="13"/>
  <c r="N153" i="13"/>
  <c r="AI153" i="13"/>
  <c r="E153" i="13"/>
  <c r="AF153" i="13"/>
  <c r="U153" i="13"/>
  <c r="T153" i="13"/>
  <c r="H153" i="13"/>
  <c r="AC153" i="13"/>
  <c r="G153" i="13"/>
  <c r="J153" i="13"/>
  <c r="O153" i="13"/>
  <c r="S153" i="13"/>
  <c r="AA153" i="13"/>
  <c r="Z153" i="13"/>
  <c r="D153" i="13"/>
  <c r="R153" i="13"/>
  <c r="AD153" i="13"/>
  <c r="W153" i="13"/>
  <c r="I153" i="13"/>
  <c r="AE153" i="13"/>
  <c r="AH153" i="13"/>
  <c r="F153" i="13"/>
  <c r="AJ153" i="13"/>
  <c r="V153" i="13"/>
  <c r="C153" i="13"/>
  <c r="AG153" i="13"/>
  <c r="P153" i="13"/>
  <c r="X153" i="13"/>
  <c r="M153" i="13"/>
  <c r="Y153" i="13"/>
  <c r="X154" i="13"/>
  <c r="Q154" i="13"/>
  <c r="AF154" i="13"/>
  <c r="Y154" i="13"/>
  <c r="J154" i="13"/>
  <c r="N154" i="13"/>
  <c r="AJ154" i="13"/>
  <c r="E154" i="13"/>
  <c r="S154" i="13"/>
  <c r="H154" i="13"/>
  <c r="O154" i="13"/>
  <c r="V154" i="13"/>
  <c r="Z154" i="13"/>
  <c r="P154" i="13"/>
  <c r="AC154" i="13"/>
  <c r="F154" i="13"/>
  <c r="W154" i="13"/>
  <c r="R154" i="13"/>
  <c r="L154" i="13"/>
  <c r="AG154" i="13"/>
  <c r="I154" i="13"/>
  <c r="G154" i="13"/>
  <c r="U154" i="13"/>
  <c r="C154" i="13"/>
  <c r="D154" i="13"/>
  <c r="AD154" i="13"/>
  <c r="M154" i="13"/>
  <c r="AH154" i="13"/>
  <c r="K154" i="13"/>
  <c r="AE154" i="13"/>
  <c r="AB154" i="13"/>
  <c r="T154" i="13"/>
  <c r="AA154" i="13"/>
  <c r="AI154" i="13"/>
  <c r="E155" i="13"/>
  <c r="S155" i="13"/>
  <c r="D155" i="13"/>
  <c r="R155" i="13"/>
  <c r="F155" i="13"/>
  <c r="T155" i="13"/>
  <c r="AF155" i="13"/>
  <c r="AI155" i="13"/>
  <c r="AB155" i="13"/>
  <c r="AE155" i="13"/>
  <c r="G155" i="13"/>
  <c r="M155" i="13"/>
  <c r="AH155" i="13"/>
  <c r="Y155" i="13"/>
  <c r="N155" i="13"/>
  <c r="L155" i="13"/>
  <c r="C155" i="13"/>
  <c r="AG155" i="13"/>
  <c r="Z155" i="13"/>
  <c r="K155" i="13"/>
  <c r="H155" i="13"/>
  <c r="AA155" i="13"/>
  <c r="AC155" i="13"/>
  <c r="J155" i="13"/>
  <c r="O155" i="13"/>
  <c r="I155" i="13"/>
  <c r="V155" i="13"/>
  <c r="Q155" i="13"/>
  <c r="W155" i="13"/>
  <c r="AJ155" i="13"/>
  <c r="P155" i="13"/>
  <c r="AD155" i="13"/>
  <c r="U155" i="13"/>
  <c r="X155" i="13"/>
  <c r="AJ156" i="13"/>
  <c r="AE156" i="13"/>
  <c r="F156" i="13"/>
  <c r="J156" i="13"/>
  <c r="AA156" i="13"/>
  <c r="AI156" i="13"/>
  <c r="AG156" i="13"/>
  <c r="O156" i="13"/>
  <c r="N156" i="13"/>
  <c r="W156" i="13"/>
  <c r="U156" i="13"/>
  <c r="Z156" i="13"/>
  <c r="AH156" i="13"/>
  <c r="Q156" i="13"/>
  <c r="H156" i="13"/>
  <c r="M156" i="13"/>
  <c r="C156" i="13"/>
  <c r="R156" i="13"/>
  <c r="L156" i="13"/>
  <c r="T156" i="13"/>
  <c r="AC156" i="13"/>
  <c r="P156" i="13"/>
  <c r="Y156" i="13"/>
  <c r="D156" i="13"/>
  <c r="I156" i="13"/>
  <c r="AD156" i="13"/>
  <c r="E156" i="13"/>
  <c r="X156" i="13"/>
  <c r="V156" i="13"/>
  <c r="AB156" i="13"/>
  <c r="AF156" i="13"/>
  <c r="K156" i="13"/>
  <c r="S156" i="13"/>
  <c r="G156" i="13"/>
  <c r="Y157" i="13"/>
  <c r="AA157" i="13"/>
  <c r="L157" i="13"/>
  <c r="U157" i="13"/>
  <c r="F157" i="13"/>
  <c r="G157" i="13"/>
  <c r="AC157" i="13"/>
  <c r="J157" i="13"/>
  <c r="O157" i="13"/>
  <c r="AE157" i="13"/>
  <c r="AI157" i="13"/>
  <c r="I157" i="13"/>
  <c r="AF157" i="13"/>
  <c r="R157" i="13"/>
  <c r="K157" i="13"/>
  <c r="AB157" i="13"/>
  <c r="V157" i="13"/>
  <c r="AD157" i="13"/>
  <c r="Q157" i="13"/>
  <c r="Z157" i="13"/>
  <c r="AH157" i="13"/>
  <c r="N157" i="13"/>
  <c r="P157" i="13"/>
  <c r="X157" i="13"/>
  <c r="M157" i="13"/>
  <c r="H157" i="13"/>
  <c r="T157" i="13"/>
  <c r="C157" i="13"/>
  <c r="D157" i="13"/>
  <c r="S157" i="13"/>
  <c r="AG157" i="13"/>
  <c r="AJ157" i="13"/>
  <c r="W157" i="13"/>
  <c r="E157" i="13"/>
  <c r="G158" i="13"/>
  <c r="AH158" i="13"/>
  <c r="AB158" i="13"/>
  <c r="N158" i="13"/>
  <c r="AI158" i="13"/>
  <c r="Z158" i="13"/>
  <c r="T158" i="13"/>
  <c r="Q158" i="13"/>
  <c r="AC158" i="13"/>
  <c r="AA158" i="13"/>
  <c r="U158" i="13"/>
  <c r="L158" i="13"/>
  <c r="W158" i="13"/>
  <c r="K158" i="13"/>
  <c r="J158" i="13"/>
  <c r="S158" i="13"/>
  <c r="R158" i="13"/>
  <c r="M158" i="13"/>
  <c r="AJ158" i="13"/>
  <c r="V158" i="13"/>
  <c r="I158" i="13"/>
  <c r="D158" i="13"/>
  <c r="AE158" i="13"/>
  <c r="C158" i="13"/>
  <c r="Y158" i="13"/>
  <c r="E158" i="13"/>
  <c r="AD158" i="13"/>
  <c r="AF158" i="13"/>
  <c r="X158" i="13"/>
  <c r="P158" i="13"/>
  <c r="H158" i="13"/>
  <c r="O158" i="13"/>
  <c r="F158" i="13"/>
  <c r="AG158" i="13"/>
  <c r="AG159" i="13"/>
  <c r="L159" i="13"/>
  <c r="E159" i="13"/>
  <c r="U159" i="13"/>
  <c r="F159" i="13"/>
  <c r="J159" i="13"/>
  <c r="AD159" i="13"/>
  <c r="C159" i="13"/>
  <c r="O159" i="13"/>
  <c r="AE159" i="13"/>
  <c r="Y159" i="13"/>
  <c r="X159" i="13"/>
  <c r="AA159" i="13"/>
  <c r="R159" i="13"/>
  <c r="D159" i="13"/>
  <c r="AJ159" i="13"/>
  <c r="V159" i="13"/>
  <c r="K159" i="13"/>
  <c r="AC159" i="13"/>
  <c r="AI159" i="13"/>
  <c r="Z159" i="13"/>
  <c r="N159" i="13"/>
  <c r="P159" i="13"/>
  <c r="T159" i="13"/>
  <c r="Q159" i="13"/>
  <c r="H159" i="13"/>
  <c r="AB159" i="13"/>
  <c r="AF159" i="13"/>
  <c r="G159" i="13"/>
  <c r="I159" i="13"/>
  <c r="S159" i="13"/>
  <c r="M159" i="13"/>
  <c r="W159" i="13"/>
  <c r="AH159" i="13"/>
  <c r="AE160" i="13"/>
  <c r="G160" i="13"/>
  <c r="Q160" i="13"/>
  <c r="AC160" i="13"/>
  <c r="R160" i="13"/>
  <c r="U160" i="13"/>
  <c r="AH160" i="13"/>
  <c r="K160" i="13"/>
  <c r="AG160" i="13"/>
  <c r="O160" i="13"/>
  <c r="AB160" i="13"/>
  <c r="D160" i="13"/>
  <c r="Z160" i="13"/>
  <c r="T160" i="13"/>
  <c r="AA160" i="13"/>
  <c r="N160" i="13"/>
  <c r="Y160" i="13"/>
  <c r="AD160" i="13"/>
  <c r="L160" i="13"/>
  <c r="X160" i="13"/>
  <c r="AI160" i="13"/>
  <c r="V160" i="13"/>
  <c r="P160" i="13"/>
  <c r="W160" i="13"/>
  <c r="AJ160" i="13"/>
  <c r="M160" i="13"/>
  <c r="H160" i="13"/>
  <c r="J160" i="13"/>
  <c r="S160" i="13"/>
  <c r="AF160" i="13"/>
  <c r="E160" i="13"/>
  <c r="I160" i="13"/>
  <c r="F160" i="13"/>
  <c r="C160" i="13"/>
  <c r="J161" i="13"/>
  <c r="AD161" i="13"/>
  <c r="AI161" i="13"/>
  <c r="R161" i="13"/>
  <c r="AE161" i="13"/>
  <c r="L161" i="13"/>
  <c r="X161" i="13"/>
  <c r="AC161" i="13"/>
  <c r="D161" i="13"/>
  <c r="N161" i="13"/>
  <c r="V161" i="13"/>
  <c r="T161" i="13"/>
  <c r="AH161" i="13"/>
  <c r="Z161" i="13"/>
  <c r="C161" i="13"/>
  <c r="H161" i="13"/>
  <c r="P161" i="13"/>
  <c r="AG161" i="13"/>
  <c r="Y161" i="13"/>
  <c r="I161" i="13"/>
  <c r="M161" i="13"/>
  <c r="S161" i="13"/>
  <c r="Q161" i="13"/>
  <c r="AJ161" i="13"/>
  <c r="W161" i="13"/>
  <c r="AB161" i="13"/>
  <c r="K161" i="13"/>
  <c r="G161" i="13"/>
  <c r="F161" i="13"/>
  <c r="O161" i="13"/>
  <c r="E161" i="13"/>
  <c r="AA161" i="13"/>
  <c r="U161" i="13"/>
  <c r="AF161" i="13"/>
  <c r="AB162" i="13"/>
  <c r="AG162" i="13"/>
  <c r="K162" i="13"/>
  <c r="S162" i="13"/>
  <c r="J162" i="13"/>
  <c r="AJ162" i="13"/>
  <c r="AA162" i="13"/>
  <c r="N162" i="13"/>
  <c r="F162" i="13"/>
  <c r="W162" i="13"/>
  <c r="AI162" i="13"/>
  <c r="Z162" i="13"/>
  <c r="AH162" i="13"/>
  <c r="C162" i="13"/>
  <c r="G162" i="13"/>
  <c r="E162" i="13"/>
  <c r="V162" i="13"/>
  <c r="L162" i="13"/>
  <c r="T162" i="13"/>
  <c r="Q162" i="13"/>
  <c r="U162" i="13"/>
  <c r="P162" i="13"/>
  <c r="X162" i="13"/>
  <c r="R162" i="13"/>
  <c r="Y162" i="13"/>
  <c r="D162" i="13"/>
  <c r="M162" i="13"/>
  <c r="AF162" i="13"/>
  <c r="AC162" i="13"/>
  <c r="AD162" i="13"/>
  <c r="O162" i="13"/>
  <c r="I162" i="13"/>
  <c r="H162" i="13"/>
  <c r="AE162" i="13"/>
  <c r="T163" i="13"/>
  <c r="AB163" i="13"/>
  <c r="X163" i="13"/>
  <c r="W163" i="13"/>
  <c r="F163" i="13"/>
  <c r="L163" i="13"/>
  <c r="AA163" i="13"/>
  <c r="K163" i="13"/>
  <c r="J163" i="13"/>
  <c r="E163" i="13"/>
  <c r="AE163" i="13"/>
  <c r="O163" i="13"/>
  <c r="S163" i="13"/>
  <c r="U163" i="13"/>
  <c r="P163" i="13"/>
  <c r="N163" i="13"/>
  <c r="AC163" i="13"/>
  <c r="G163" i="13"/>
  <c r="AF163" i="13"/>
  <c r="D163" i="13"/>
  <c r="AD163" i="13"/>
  <c r="H163" i="13"/>
  <c r="Z163" i="13"/>
  <c r="C163" i="13"/>
  <c r="M163" i="13"/>
  <c r="I163" i="13"/>
  <c r="AH163" i="13"/>
  <c r="AI163" i="13"/>
  <c r="Y163" i="13"/>
  <c r="AJ163" i="13"/>
  <c r="V163" i="13"/>
  <c r="Q163" i="13"/>
  <c r="AG163" i="13"/>
  <c r="R163" i="13"/>
  <c r="AC164" i="13"/>
  <c r="C164" i="13"/>
  <c r="I164" i="13"/>
  <c r="S164" i="13"/>
  <c r="J164" i="13"/>
  <c r="AG164" i="13"/>
  <c r="AB164" i="13"/>
  <c r="G164" i="13"/>
  <c r="F164" i="13"/>
  <c r="X164" i="13"/>
  <c r="AI164" i="13"/>
  <c r="AA164" i="13"/>
  <c r="AJ164" i="13"/>
  <c r="Q164" i="13"/>
  <c r="P164" i="13"/>
  <c r="AF164" i="13"/>
  <c r="R164" i="13"/>
  <c r="W164" i="13"/>
  <c r="U164" i="13"/>
  <c r="K164" i="13"/>
  <c r="AE164" i="13"/>
  <c r="E164" i="13"/>
  <c r="D164" i="13"/>
  <c r="Z164" i="13"/>
  <c r="AH164" i="13"/>
  <c r="O164" i="13"/>
  <c r="Y164" i="13"/>
  <c r="AD164" i="13"/>
  <c r="L164" i="13"/>
  <c r="T164" i="13"/>
  <c r="N164" i="13"/>
  <c r="H164" i="13"/>
  <c r="M164" i="13"/>
  <c r="V164" i="13"/>
  <c r="Q165" i="13"/>
  <c r="G165" i="13"/>
  <c r="D165" i="13"/>
  <c r="U165" i="13"/>
  <c r="F165" i="13"/>
  <c r="AF165" i="13"/>
  <c r="Z165" i="13"/>
  <c r="O165" i="13"/>
  <c r="AH165" i="13"/>
  <c r="AE165" i="13"/>
  <c r="AG165" i="13"/>
  <c r="AD165" i="13"/>
  <c r="AI165" i="13"/>
  <c r="R165" i="13"/>
  <c r="Y165" i="13"/>
  <c r="AA165" i="13"/>
  <c r="L165" i="13"/>
  <c r="X165" i="13"/>
  <c r="AC165" i="13"/>
  <c r="AJ165" i="13"/>
  <c r="C165" i="13"/>
  <c r="N165" i="13"/>
  <c r="V165" i="13"/>
  <c r="T165" i="13"/>
  <c r="M165" i="13"/>
  <c r="I165" i="13"/>
  <c r="H165" i="13"/>
  <c r="P165" i="13"/>
  <c r="K165" i="13"/>
  <c r="J165" i="13"/>
  <c r="S165" i="13"/>
  <c r="AB165" i="13"/>
  <c r="E165" i="13"/>
  <c r="W165" i="13"/>
  <c r="O166" i="13"/>
  <c r="I166" i="13"/>
  <c r="S166" i="13"/>
  <c r="Y166" i="13"/>
  <c r="J166" i="13"/>
  <c r="K166" i="13"/>
  <c r="AJ166" i="13"/>
  <c r="N166" i="13"/>
  <c r="P166" i="13"/>
  <c r="AI166" i="13"/>
  <c r="R166" i="13"/>
  <c r="X166" i="13"/>
  <c r="F166" i="13"/>
  <c r="E166" i="13"/>
  <c r="AG166" i="13"/>
  <c r="Q166" i="13"/>
  <c r="D166" i="13"/>
  <c r="V166" i="13"/>
  <c r="AH166" i="13"/>
  <c r="G166" i="13"/>
  <c r="AC166" i="13"/>
  <c r="AD166" i="13"/>
  <c r="Z166" i="13"/>
  <c r="T166" i="13"/>
  <c r="H166" i="13"/>
  <c r="M166" i="13"/>
  <c r="AE166" i="13"/>
  <c r="L166" i="13"/>
  <c r="W166" i="13"/>
  <c r="U166" i="13"/>
  <c r="C166" i="13"/>
  <c r="AF166" i="13"/>
  <c r="AB166" i="13"/>
  <c r="AA166" i="13"/>
  <c r="G167" i="13"/>
  <c r="AH167" i="13"/>
  <c r="C167" i="13"/>
  <c r="D167" i="13"/>
  <c r="F167" i="13"/>
  <c r="W167" i="13"/>
  <c r="AD167" i="13"/>
  <c r="M167" i="13"/>
  <c r="AC167" i="13"/>
  <c r="L167" i="13"/>
  <c r="AE167" i="13"/>
  <c r="V167" i="13"/>
  <c r="X167" i="13"/>
  <c r="Y167" i="13"/>
  <c r="AA167" i="13"/>
  <c r="N167" i="13"/>
  <c r="P167" i="13"/>
  <c r="K167" i="13"/>
  <c r="Z167" i="13"/>
  <c r="Q167" i="13"/>
  <c r="AG167" i="13"/>
  <c r="H167" i="13"/>
  <c r="AB167" i="13"/>
  <c r="T167" i="13"/>
  <c r="U167" i="13"/>
  <c r="E167" i="13"/>
  <c r="I167" i="13"/>
  <c r="S167" i="13"/>
  <c r="AF167" i="13"/>
  <c r="O167" i="13"/>
  <c r="AJ167" i="13"/>
  <c r="J167" i="13"/>
  <c r="R167" i="13"/>
  <c r="AI167" i="13"/>
  <c r="I168" i="13"/>
  <c r="C168" i="13"/>
  <c r="AF168" i="13"/>
  <c r="Q168" i="13"/>
  <c r="J168" i="13"/>
  <c r="X168" i="13"/>
  <c r="AJ168" i="13"/>
  <c r="K168" i="13"/>
  <c r="F168" i="13"/>
  <c r="W168" i="13"/>
  <c r="AI168" i="13"/>
  <c r="H168" i="13"/>
  <c r="S168" i="13"/>
  <c r="G168" i="13"/>
  <c r="AA168" i="13"/>
  <c r="AE168" i="13"/>
  <c r="U168" i="13"/>
  <c r="Y168" i="13"/>
  <c r="V168" i="13"/>
  <c r="AC168" i="13"/>
  <c r="N168" i="13"/>
  <c r="O168" i="13"/>
  <c r="R168" i="13"/>
  <c r="Z168" i="13"/>
  <c r="AH168" i="13"/>
  <c r="AG168" i="13"/>
  <c r="D168" i="13"/>
  <c r="L168" i="13"/>
  <c r="T168" i="13"/>
  <c r="P168" i="13"/>
  <c r="E168" i="13"/>
  <c r="AD168" i="13"/>
  <c r="M168" i="13"/>
  <c r="AB168" i="13"/>
  <c r="AJ169" i="13"/>
  <c r="AG169" i="13"/>
  <c r="AH169" i="13"/>
  <c r="F169" i="13"/>
  <c r="D169" i="13"/>
  <c r="J169" i="13"/>
  <c r="E169" i="13"/>
  <c r="U169" i="13"/>
  <c r="K169" i="13"/>
  <c r="I169" i="13"/>
  <c r="AA169" i="13"/>
  <c r="R169" i="13"/>
  <c r="M169" i="13"/>
  <c r="O169" i="13"/>
  <c r="C169" i="13"/>
  <c r="N169" i="13"/>
  <c r="Q169" i="13"/>
  <c r="AC169" i="13"/>
  <c r="L169" i="13"/>
  <c r="Z169" i="13"/>
  <c r="W169" i="13"/>
  <c r="H169" i="13"/>
  <c r="V169" i="13"/>
  <c r="AE169" i="13"/>
  <c r="Y169" i="13"/>
  <c r="AF169" i="13"/>
  <c r="S169" i="13"/>
  <c r="P169" i="13"/>
  <c r="AD169" i="13"/>
  <c r="AI169" i="13"/>
  <c r="AB169" i="13"/>
  <c r="T169" i="13"/>
  <c r="X169" i="13"/>
  <c r="G169" i="13"/>
  <c r="O170" i="13"/>
  <c r="E170" i="13"/>
  <c r="AB170" i="13"/>
  <c r="Q170" i="13"/>
  <c r="J170" i="13"/>
  <c r="K170" i="13"/>
  <c r="AJ170" i="13"/>
  <c r="X170" i="13"/>
  <c r="Y170" i="13"/>
  <c r="AA170" i="13"/>
  <c r="AI170" i="13"/>
  <c r="P170" i="13"/>
  <c r="G170" i="13"/>
  <c r="U170" i="13"/>
  <c r="F170" i="13"/>
  <c r="AF170" i="13"/>
  <c r="V170" i="13"/>
  <c r="N170" i="13"/>
  <c r="AC170" i="13"/>
  <c r="H170" i="13"/>
  <c r="AG170" i="13"/>
  <c r="AE170" i="13"/>
  <c r="R170" i="13"/>
  <c r="Z170" i="13"/>
  <c r="AH170" i="13"/>
  <c r="I170" i="13"/>
  <c r="D170" i="13"/>
  <c r="L170" i="13"/>
  <c r="T170" i="13"/>
  <c r="C170" i="13"/>
  <c r="M170" i="13"/>
  <c r="AD170" i="13"/>
  <c r="W170" i="13"/>
  <c r="S170" i="13"/>
  <c r="Z171" i="13"/>
  <c r="AH171" i="13"/>
  <c r="C171" i="13"/>
  <c r="AI171" i="13"/>
  <c r="N171" i="13"/>
  <c r="V171" i="13"/>
  <c r="AD171" i="13"/>
  <c r="D171" i="13"/>
  <c r="AC171" i="13"/>
  <c r="U171" i="13"/>
  <c r="AA171" i="13"/>
  <c r="H171" i="13"/>
  <c r="P171" i="13"/>
  <c r="X171" i="13"/>
  <c r="L171" i="13"/>
  <c r="AE171" i="13"/>
  <c r="AF171" i="13"/>
  <c r="Y171" i="13"/>
  <c r="I171" i="13"/>
  <c r="AB171" i="13"/>
  <c r="K171" i="13"/>
  <c r="W171" i="13"/>
  <c r="Q171" i="13"/>
  <c r="R171" i="13"/>
  <c r="AJ171" i="13"/>
  <c r="S171" i="13"/>
  <c r="T171" i="13"/>
  <c r="F171" i="13"/>
  <c r="M171" i="13"/>
  <c r="E171" i="13"/>
  <c r="AG171" i="13"/>
  <c r="J171" i="13"/>
  <c r="G171" i="13"/>
  <c r="O171" i="13"/>
  <c r="E172" i="13"/>
  <c r="M172" i="13"/>
  <c r="AE172" i="13"/>
  <c r="J172" i="13"/>
  <c r="AB172" i="13"/>
  <c r="W172" i="13"/>
  <c r="AF172" i="13"/>
  <c r="N172" i="13"/>
  <c r="T172" i="13"/>
  <c r="AI172" i="13"/>
  <c r="K172" i="13"/>
  <c r="C172" i="13"/>
  <c r="Q172" i="13"/>
  <c r="O172" i="13"/>
  <c r="U172" i="13"/>
  <c r="V172" i="13"/>
  <c r="G172" i="13"/>
  <c r="AJ172" i="13"/>
  <c r="AC172" i="13"/>
  <c r="AG172" i="13"/>
  <c r="L172" i="13"/>
  <c r="R172" i="13"/>
  <c r="S172" i="13"/>
  <c r="F172" i="13"/>
  <c r="I172" i="13"/>
  <c r="D172" i="13"/>
  <c r="H172" i="13"/>
  <c r="P172" i="13"/>
  <c r="X172" i="13"/>
  <c r="AD172" i="13"/>
  <c r="Z172" i="13"/>
  <c r="AH172" i="13"/>
  <c r="Y172" i="13"/>
  <c r="AA172" i="13"/>
  <c r="Y173" i="13"/>
  <c r="AD173" i="13"/>
  <c r="AA173" i="13"/>
  <c r="F173" i="13"/>
  <c r="V173" i="13"/>
  <c r="X173" i="13"/>
  <c r="AI173" i="13"/>
  <c r="AJ173" i="13"/>
  <c r="E173" i="13"/>
  <c r="AE173" i="13"/>
  <c r="P173" i="13"/>
  <c r="C173" i="13"/>
  <c r="G173" i="13"/>
  <c r="AC173" i="13"/>
  <c r="I173" i="13"/>
  <c r="N173" i="13"/>
  <c r="T173" i="13"/>
  <c r="Q173" i="13"/>
  <c r="W173" i="13"/>
  <c r="AB173" i="13"/>
  <c r="R173" i="13"/>
  <c r="H173" i="13"/>
  <c r="AG173" i="13"/>
  <c r="L173" i="13"/>
  <c r="AH173" i="13"/>
  <c r="S173" i="13"/>
  <c r="AF173" i="13"/>
  <c r="M173" i="13"/>
  <c r="U173" i="13"/>
  <c r="K173" i="13"/>
  <c r="J173" i="13"/>
  <c r="D173" i="13"/>
  <c r="O173" i="13"/>
  <c r="Z173" i="13"/>
  <c r="H174" i="13"/>
  <c r="N174" i="13"/>
  <c r="C174" i="13"/>
  <c r="S174" i="13"/>
  <c r="R174" i="13"/>
  <c r="Z174" i="13"/>
  <c r="AH174" i="13"/>
  <c r="P174" i="13"/>
  <c r="F174" i="13"/>
  <c r="AC174" i="13"/>
  <c r="D174" i="13"/>
  <c r="L174" i="13"/>
  <c r="T174" i="13"/>
  <c r="AG174" i="13"/>
  <c r="G174" i="13"/>
  <c r="O174" i="13"/>
  <c r="AD174" i="13"/>
  <c r="W174" i="13"/>
  <c r="AI174" i="13"/>
  <c r="V174" i="13"/>
  <c r="K174" i="13"/>
  <c r="AE174" i="13"/>
  <c r="M174" i="13"/>
  <c r="AF174" i="13"/>
  <c r="X174" i="13"/>
  <c r="E174" i="13"/>
  <c r="AB174" i="13"/>
  <c r="I174" i="13"/>
  <c r="AA174" i="13"/>
  <c r="Q174" i="13"/>
  <c r="U174" i="13"/>
  <c r="AJ174" i="13"/>
  <c r="J174" i="13"/>
  <c r="Y174" i="13"/>
  <c r="V175" i="13"/>
  <c r="AD175" i="13"/>
  <c r="AH175" i="13"/>
  <c r="U175" i="13"/>
  <c r="N175" i="13"/>
  <c r="P175" i="13"/>
  <c r="X175" i="13"/>
  <c r="E175" i="13"/>
  <c r="O175" i="13"/>
  <c r="AF175" i="13"/>
  <c r="Q175" i="13"/>
  <c r="H175" i="13"/>
  <c r="AB175" i="13"/>
  <c r="K175" i="13"/>
  <c r="T175" i="13"/>
  <c r="Z175" i="13"/>
  <c r="F175" i="13"/>
  <c r="I175" i="13"/>
  <c r="AA175" i="13"/>
  <c r="S175" i="13"/>
  <c r="R175" i="13"/>
  <c r="AE175" i="13"/>
  <c r="W175" i="13"/>
  <c r="D175" i="13"/>
  <c r="AJ175" i="13"/>
  <c r="AG175" i="13"/>
  <c r="G175" i="13"/>
  <c r="L175" i="13"/>
  <c r="J175" i="13"/>
  <c r="M175" i="13"/>
  <c r="Y175" i="13"/>
  <c r="AI175" i="13"/>
  <c r="AC175" i="13"/>
  <c r="C175" i="13"/>
  <c r="K176" i="13"/>
  <c r="AE176" i="13"/>
  <c r="AG176" i="13"/>
  <c r="J176" i="13"/>
  <c r="Z176" i="13"/>
  <c r="X176" i="13"/>
  <c r="E176" i="13"/>
  <c r="I176" i="13"/>
  <c r="AI176" i="13"/>
  <c r="AB176" i="13"/>
  <c r="L176" i="13"/>
  <c r="G176" i="13"/>
  <c r="AJ176" i="13"/>
  <c r="O176" i="13"/>
  <c r="V176" i="13"/>
  <c r="D176" i="13"/>
  <c r="AA176" i="13"/>
  <c r="S176" i="13"/>
  <c r="P176" i="13"/>
  <c r="AC176" i="13"/>
  <c r="N176" i="13"/>
  <c r="AH176" i="13"/>
  <c r="AD176" i="13"/>
  <c r="AF176" i="13"/>
  <c r="R176" i="13"/>
  <c r="W176" i="13"/>
  <c r="T176" i="13"/>
  <c r="U176" i="13"/>
  <c r="H176" i="13"/>
  <c r="Q176" i="13"/>
  <c r="M176" i="13"/>
  <c r="C176" i="13"/>
  <c r="F176" i="13"/>
  <c r="Y176" i="13"/>
  <c r="D177" i="13"/>
  <c r="Q177" i="13"/>
  <c r="I177" i="13"/>
  <c r="AA177" i="13"/>
  <c r="AH177" i="13"/>
  <c r="AG177" i="13"/>
  <c r="E177" i="13"/>
  <c r="C177" i="13"/>
  <c r="P177" i="13"/>
  <c r="AF177" i="13"/>
  <c r="H177" i="13"/>
  <c r="L177" i="13"/>
  <c r="AD177" i="13"/>
  <c r="U177" i="13"/>
  <c r="AB177" i="13"/>
  <c r="O177" i="13"/>
  <c r="W177" i="13"/>
  <c r="N177" i="13"/>
  <c r="S177" i="13"/>
  <c r="F177" i="13"/>
  <c r="AI177" i="13"/>
  <c r="R177" i="13"/>
  <c r="Z177" i="13"/>
  <c r="K177" i="13"/>
  <c r="M177" i="13"/>
  <c r="G177" i="13"/>
  <c r="AC177" i="13"/>
  <c r="Y177" i="13"/>
  <c r="X177" i="13"/>
  <c r="J177" i="13"/>
  <c r="T177" i="13"/>
  <c r="AJ177" i="13"/>
  <c r="V177" i="13"/>
  <c r="AE177" i="13"/>
  <c r="AA178" i="13"/>
  <c r="X178" i="13"/>
  <c r="V178" i="13"/>
  <c r="L178" i="13"/>
  <c r="C178" i="13"/>
  <c r="AF178" i="13"/>
  <c r="P178" i="13"/>
  <c r="D178" i="13"/>
  <c r="U178" i="13"/>
  <c r="AB178" i="13"/>
  <c r="J178" i="13"/>
  <c r="N178" i="13"/>
  <c r="AI178" i="13"/>
  <c r="AH178" i="13"/>
  <c r="F178" i="13"/>
  <c r="W178" i="13"/>
  <c r="Q178" i="13"/>
  <c r="Y178" i="13"/>
  <c r="R178" i="13"/>
  <c r="O178" i="13"/>
  <c r="K178" i="13"/>
  <c r="AG178" i="13"/>
  <c r="AD178" i="13"/>
  <c r="M178" i="13"/>
  <c r="Z178" i="13"/>
  <c r="AJ178" i="13"/>
  <c r="E178" i="13"/>
  <c r="AC178" i="13"/>
  <c r="T178" i="13"/>
  <c r="H178" i="13"/>
  <c r="S178" i="13"/>
  <c r="AE178" i="13"/>
  <c r="G178" i="13"/>
  <c r="I178" i="13"/>
  <c r="N179" i="13"/>
  <c r="AD179" i="13"/>
  <c r="U179" i="13"/>
  <c r="J179" i="13"/>
  <c r="O179" i="13"/>
  <c r="AE179" i="13"/>
  <c r="M179" i="13"/>
  <c r="S179" i="13"/>
  <c r="I179" i="13"/>
  <c r="Z179" i="13"/>
  <c r="H179" i="13"/>
  <c r="E179" i="13"/>
  <c r="F179" i="13"/>
  <c r="AI179" i="13"/>
  <c r="AC179" i="13"/>
  <c r="G179" i="13"/>
  <c r="C179" i="13"/>
  <c r="P179" i="13"/>
  <c r="Y179" i="13"/>
  <c r="AA179" i="13"/>
  <c r="V179" i="13"/>
  <c r="AH179" i="13"/>
  <c r="AG179" i="13"/>
  <c r="Q179" i="13"/>
  <c r="AF179" i="13"/>
  <c r="D179" i="13"/>
  <c r="T179" i="13"/>
  <c r="AJ179" i="13"/>
  <c r="AB179" i="13"/>
  <c r="R179" i="13"/>
  <c r="W179" i="13"/>
  <c r="X179" i="13"/>
  <c r="L179" i="13"/>
  <c r="K179" i="13"/>
  <c r="S180" i="13"/>
  <c r="K180" i="13"/>
  <c r="X180" i="13"/>
  <c r="AG180" i="13"/>
  <c r="L180" i="13"/>
  <c r="AE180" i="13"/>
  <c r="C180" i="13"/>
  <c r="O180" i="13"/>
  <c r="M180" i="13"/>
  <c r="V180" i="13"/>
  <c r="G180" i="13"/>
  <c r="E180" i="13"/>
  <c r="H180" i="13"/>
  <c r="R180" i="13"/>
  <c r="Q180" i="13"/>
  <c r="AD180" i="13"/>
  <c r="AF180" i="13"/>
  <c r="AI180" i="13"/>
  <c r="F180" i="13"/>
  <c r="AC180" i="13"/>
  <c r="N180" i="13"/>
  <c r="Y180" i="13"/>
  <c r="J180" i="13"/>
  <c r="AA180" i="13"/>
  <c r="AJ180" i="13"/>
  <c r="AH180" i="13"/>
  <c r="P180" i="13"/>
  <c r="W180" i="13"/>
  <c r="I180" i="13"/>
  <c r="D180" i="13"/>
  <c r="T180" i="13"/>
  <c r="U180" i="13"/>
  <c r="AB180" i="13"/>
  <c r="Z180" i="13"/>
  <c r="G181" i="13"/>
  <c r="AE181" i="13"/>
  <c r="F181" i="13"/>
  <c r="M181" i="13"/>
  <c r="AF181" i="13"/>
  <c r="Z181" i="13"/>
  <c r="N181" i="13"/>
  <c r="AA181" i="13"/>
  <c r="E181" i="13"/>
  <c r="H181" i="13"/>
  <c r="R181" i="13"/>
  <c r="I181" i="13"/>
  <c r="C181" i="13"/>
  <c r="AD181" i="13"/>
  <c r="J181" i="13"/>
  <c r="AC181" i="13"/>
  <c r="AG181" i="13"/>
  <c r="AB181" i="13"/>
  <c r="U181" i="13"/>
  <c r="X181" i="13"/>
  <c r="S181" i="13"/>
  <c r="W181" i="13"/>
  <c r="O181" i="13"/>
  <c r="AI181" i="13"/>
  <c r="Y181" i="13"/>
  <c r="L181" i="13"/>
  <c r="D181" i="13"/>
  <c r="AH181" i="13"/>
  <c r="V181" i="13"/>
  <c r="P181" i="13"/>
  <c r="T181" i="13"/>
  <c r="AJ181" i="13"/>
  <c r="Q181" i="13"/>
  <c r="K181" i="13"/>
  <c r="G182" i="13"/>
  <c r="V182" i="13"/>
  <c r="AH182" i="13"/>
  <c r="C182" i="13"/>
  <c r="AI182" i="13"/>
  <c r="AC182" i="13"/>
  <c r="L182" i="13"/>
  <c r="F182" i="13"/>
  <c r="K182" i="13"/>
  <c r="AB182" i="13"/>
  <c r="O182" i="13"/>
  <c r="AE182" i="13"/>
  <c r="J182" i="13"/>
  <c r="X182" i="13"/>
  <c r="AD182" i="13"/>
  <c r="M182" i="13"/>
  <c r="I182" i="13"/>
  <c r="AG182" i="13"/>
  <c r="Z182" i="13"/>
  <c r="N182" i="13"/>
  <c r="Q182" i="13"/>
  <c r="P182" i="13"/>
  <c r="T182" i="13"/>
  <c r="AA182" i="13"/>
  <c r="AF182" i="13"/>
  <c r="S182" i="13"/>
  <c r="H182" i="13"/>
  <c r="W182" i="13"/>
  <c r="D182" i="13"/>
  <c r="E182" i="13"/>
  <c r="AJ182" i="13"/>
  <c r="Y182" i="13"/>
  <c r="U182" i="13"/>
  <c r="R182" i="13"/>
  <c r="AI183" i="13"/>
  <c r="H183" i="13"/>
  <c r="AA183" i="13"/>
  <c r="K183" i="13"/>
  <c r="AE183" i="13"/>
  <c r="V183" i="13"/>
  <c r="AF183" i="13"/>
  <c r="L183" i="13"/>
  <c r="Z183" i="13"/>
  <c r="AG183" i="13"/>
  <c r="P183" i="13"/>
  <c r="AH183" i="13"/>
  <c r="S183" i="13"/>
  <c r="J183" i="13"/>
  <c r="D183" i="13"/>
  <c r="F183" i="13"/>
  <c r="G183" i="13"/>
  <c r="R183" i="13"/>
  <c r="X183" i="13"/>
  <c r="AB183" i="13"/>
  <c r="Q183" i="13"/>
  <c r="E183" i="13"/>
  <c r="AC183" i="13"/>
  <c r="W183" i="13"/>
  <c r="T183" i="13"/>
  <c r="AD183" i="13"/>
  <c r="C183" i="13"/>
  <c r="O183" i="13"/>
  <c r="I183" i="13"/>
  <c r="N183" i="13"/>
  <c r="M183" i="13"/>
  <c r="U183" i="13"/>
  <c r="AJ183" i="13"/>
  <c r="Y183" i="13"/>
  <c r="H184" i="13"/>
  <c r="T184" i="13"/>
  <c r="K184" i="13"/>
  <c r="AJ184" i="13"/>
  <c r="AC184" i="13"/>
  <c r="Y184" i="13"/>
  <c r="AI184" i="13"/>
  <c r="AB184" i="13"/>
  <c r="S184" i="13"/>
  <c r="F184" i="13"/>
  <c r="AG184" i="13"/>
  <c r="C184" i="13"/>
  <c r="P184" i="13"/>
  <c r="AA184" i="13"/>
  <c r="AD184" i="13"/>
  <c r="O184" i="13"/>
  <c r="J184" i="13"/>
  <c r="U184" i="13"/>
  <c r="R184" i="13"/>
  <c r="X184" i="13"/>
  <c r="AF184" i="13"/>
  <c r="N184" i="13"/>
  <c r="W184" i="13"/>
  <c r="V184" i="13"/>
  <c r="Z184" i="13"/>
  <c r="AH184" i="13"/>
  <c r="AE184" i="13"/>
  <c r="G184" i="13"/>
  <c r="M184" i="13"/>
  <c r="D184" i="13"/>
  <c r="L184" i="13"/>
  <c r="E184" i="13"/>
  <c r="I184" i="13"/>
  <c r="Q184" i="13"/>
  <c r="P185" i="13"/>
  <c r="T185" i="13"/>
  <c r="AE185" i="13"/>
  <c r="AH185" i="13"/>
  <c r="D185" i="13"/>
  <c r="L185" i="13"/>
  <c r="F185" i="13"/>
  <c r="S185" i="13"/>
  <c r="R185" i="13"/>
  <c r="AA185" i="13"/>
  <c r="U185" i="13"/>
  <c r="AC185" i="13"/>
  <c r="W185" i="13"/>
  <c r="E185" i="13"/>
  <c r="AB185" i="13"/>
  <c r="G185" i="13"/>
  <c r="O185" i="13"/>
  <c r="I185" i="13"/>
  <c r="AI185" i="13"/>
  <c r="M185" i="13"/>
  <c r="V185" i="13"/>
  <c r="AF185" i="13"/>
  <c r="Z185" i="13"/>
  <c r="Q185" i="13"/>
  <c r="X185" i="13"/>
  <c r="J185" i="13"/>
  <c r="Y185" i="13"/>
  <c r="N185" i="13"/>
  <c r="AD185" i="13"/>
  <c r="K185" i="13"/>
  <c r="AG185" i="13"/>
  <c r="H185" i="13"/>
  <c r="C185" i="13"/>
  <c r="AJ185" i="13"/>
  <c r="X186" i="13"/>
  <c r="AE186" i="13"/>
  <c r="AJ186" i="13"/>
  <c r="Y186" i="13"/>
  <c r="H186" i="13"/>
  <c r="Z186" i="13"/>
  <c r="S186" i="13"/>
  <c r="J186" i="13"/>
  <c r="K186" i="13"/>
  <c r="W186" i="13"/>
  <c r="P186" i="13"/>
  <c r="AF186" i="13"/>
  <c r="L186" i="13"/>
  <c r="AB186" i="13"/>
  <c r="AD186" i="13"/>
  <c r="R186" i="13"/>
  <c r="M186" i="13"/>
  <c r="AH186" i="13"/>
  <c r="V186" i="13"/>
  <c r="AA186" i="13"/>
  <c r="O186" i="13"/>
  <c r="T186" i="13"/>
  <c r="AI186" i="13"/>
  <c r="G186" i="13"/>
  <c r="D186" i="13"/>
  <c r="Q186" i="13"/>
  <c r="E186" i="13"/>
  <c r="AC186" i="13"/>
  <c r="U186" i="13"/>
  <c r="C186" i="13"/>
  <c r="N186" i="13"/>
  <c r="F186" i="13"/>
  <c r="I186" i="13"/>
  <c r="AG186" i="13"/>
  <c r="AE187" i="13"/>
  <c r="W187" i="13"/>
  <c r="AJ187" i="13"/>
  <c r="Z187" i="13"/>
  <c r="AI187" i="13"/>
  <c r="Y187" i="13"/>
  <c r="Q187" i="13"/>
  <c r="AG187" i="13"/>
  <c r="AA187" i="13"/>
  <c r="I187" i="13"/>
  <c r="AF187" i="13"/>
  <c r="L187" i="13"/>
  <c r="AB187" i="13"/>
  <c r="M187" i="13"/>
  <c r="X187" i="13"/>
  <c r="S187" i="13"/>
  <c r="F187" i="13"/>
  <c r="D187" i="13"/>
  <c r="AH187" i="13"/>
  <c r="H187" i="13"/>
  <c r="R187" i="13"/>
  <c r="U187" i="13"/>
  <c r="K187" i="13"/>
  <c r="AC187" i="13"/>
  <c r="O187" i="13"/>
  <c r="G187" i="13"/>
  <c r="V187" i="13"/>
  <c r="C187" i="13"/>
  <c r="E187" i="13"/>
  <c r="P187" i="13"/>
  <c r="J187" i="13"/>
  <c r="T187" i="13"/>
  <c r="N187" i="13"/>
  <c r="AD187" i="13"/>
  <c r="G188" i="13"/>
  <c r="O188" i="13"/>
  <c r="AF188" i="13"/>
  <c r="AD188" i="13"/>
  <c r="AH188" i="13"/>
  <c r="AC188" i="13"/>
  <c r="I188" i="13"/>
  <c r="AE188" i="13"/>
  <c r="T188" i="13"/>
  <c r="AG188" i="13"/>
  <c r="U188" i="13"/>
  <c r="X188" i="13"/>
  <c r="Y188" i="13"/>
  <c r="K188" i="13"/>
  <c r="AI188" i="13"/>
  <c r="H188" i="13"/>
  <c r="V188" i="13"/>
  <c r="Z188" i="13"/>
  <c r="AJ188" i="13"/>
  <c r="S188" i="13"/>
  <c r="E188" i="13"/>
  <c r="J188" i="13"/>
  <c r="AB188" i="13"/>
  <c r="F188" i="13"/>
  <c r="W188" i="13"/>
  <c r="AA188" i="13"/>
  <c r="P188" i="13"/>
  <c r="M188" i="13"/>
  <c r="Q188" i="13"/>
  <c r="N188" i="13"/>
  <c r="R188" i="13"/>
  <c r="D188" i="13"/>
  <c r="C188" i="13"/>
  <c r="L188" i="13"/>
  <c r="E189" i="13"/>
  <c r="X189" i="13"/>
  <c r="Y189" i="13"/>
  <c r="H189" i="13"/>
  <c r="Q189" i="13"/>
  <c r="P189" i="13"/>
  <c r="J189" i="13"/>
  <c r="V189" i="13"/>
  <c r="D189" i="13"/>
  <c r="R189" i="13"/>
  <c r="M189" i="13"/>
  <c r="AJ189" i="13"/>
  <c r="AA189" i="13"/>
  <c r="F189" i="13"/>
  <c r="N189" i="13"/>
  <c r="AE189" i="13"/>
  <c r="AC189" i="13"/>
  <c r="L189" i="13"/>
  <c r="AH189" i="13"/>
  <c r="AG189" i="13"/>
  <c r="U189" i="13"/>
  <c r="T189" i="13"/>
  <c r="AI189" i="13"/>
  <c r="S189" i="13"/>
  <c r="AB189" i="13"/>
  <c r="G189" i="13"/>
  <c r="I189" i="13"/>
  <c r="AF189" i="13"/>
  <c r="O189" i="13"/>
  <c r="AD189" i="13"/>
  <c r="C189" i="13"/>
  <c r="Z189" i="13"/>
  <c r="W189" i="13"/>
  <c r="K189" i="13"/>
  <c r="P190" i="13"/>
  <c r="X190" i="13"/>
  <c r="Z190" i="13"/>
  <c r="AE190" i="13"/>
  <c r="AG190" i="13"/>
  <c r="M190" i="13"/>
  <c r="S190" i="13"/>
  <c r="W190" i="13"/>
  <c r="AA190" i="13"/>
  <c r="N190" i="13"/>
  <c r="J190" i="13"/>
  <c r="R190" i="13"/>
  <c r="D190" i="13"/>
  <c r="AD190" i="13"/>
  <c r="H190" i="13"/>
  <c r="I190" i="13"/>
  <c r="Y190" i="13"/>
  <c r="K190" i="13"/>
  <c r="AI190" i="13"/>
  <c r="V190" i="13"/>
  <c r="U190" i="13"/>
  <c r="O190" i="13"/>
  <c r="G190" i="13"/>
  <c r="AC190" i="13"/>
  <c r="F190" i="13"/>
  <c r="AF190" i="13"/>
  <c r="E190" i="13"/>
  <c r="AB190" i="13"/>
  <c r="AH190" i="13"/>
  <c r="L190" i="13"/>
  <c r="Q190" i="13"/>
  <c r="C190" i="13"/>
  <c r="T190" i="13"/>
  <c r="AJ190" i="13"/>
  <c r="D34" i="41"/>
  <c r="E19" i="24"/>
  <c r="E2" i="24"/>
  <c r="A20" i="24"/>
  <c r="A22" i="24"/>
  <c r="A23" i="24"/>
  <c r="A24" i="24"/>
  <c r="A5" i="39"/>
  <c r="A21" i="24"/>
  <c r="A5" i="38"/>
  <c r="A5" i="35" l="1"/>
  <c r="F9" i="12" l="1"/>
  <c r="E9" i="12"/>
  <c r="E14" i="12" a="1"/>
  <c r="E12" i="12" a="1"/>
  <c r="E14" i="12" l="1"/>
  <c r="F12" i="12"/>
  <c r="I13" i="12"/>
  <c r="F13" i="12"/>
  <c r="I12" i="12"/>
  <c r="G12" i="12"/>
  <c r="J13" i="12"/>
  <c r="J12" i="12"/>
  <c r="H13" i="12"/>
  <c r="H12" i="12"/>
  <c r="G13" i="12"/>
  <c r="F14" i="12"/>
  <c r="H14" i="12"/>
  <c r="I14" i="12"/>
  <c r="K14" i="12"/>
  <c r="G14" i="12"/>
  <c r="J14" i="12"/>
  <c r="E12" i="12"/>
  <c r="K12" i="12" s="1"/>
  <c r="A7" i="11"/>
  <c r="O12" i="12" l="1"/>
  <c r="W12" i="12"/>
  <c r="AE12" i="12"/>
  <c r="AM12" i="12"/>
  <c r="AD12" i="12"/>
  <c r="P12" i="12"/>
  <c r="X12" i="12"/>
  <c r="AF12" i="12"/>
  <c r="AN12" i="12"/>
  <c r="N12" i="12"/>
  <c r="Q12" i="12"/>
  <c r="Y12" i="12"/>
  <c r="AG12" i="12"/>
  <c r="AK12" i="12"/>
  <c r="R12" i="12"/>
  <c r="Z12" i="12"/>
  <c r="AH12" i="12"/>
  <c r="M12" i="12"/>
  <c r="S12" i="12"/>
  <c r="AA12" i="12"/>
  <c r="AI12" i="12"/>
  <c r="AC12" i="12"/>
  <c r="V12" i="12"/>
  <c r="L12" i="12"/>
  <c r="T12" i="12"/>
  <c r="AB12" i="12"/>
  <c r="AJ12" i="12"/>
  <c r="U12" i="12"/>
  <c r="AL12" i="12"/>
  <c r="S14" i="12"/>
  <c r="AA14" i="12"/>
  <c r="AI14" i="12"/>
  <c r="L14" i="12"/>
  <c r="T14" i="12"/>
  <c r="AB14" i="12"/>
  <c r="AJ14" i="12"/>
  <c r="R14" i="12"/>
  <c r="M14" i="12"/>
  <c r="U14" i="12"/>
  <c r="AC14" i="12"/>
  <c r="AK14" i="12"/>
  <c r="AG14" i="12"/>
  <c r="N14" i="12"/>
  <c r="V14" i="12"/>
  <c r="AD14" i="12"/>
  <c r="AL14" i="12"/>
  <c r="Z14" i="12"/>
  <c r="O14" i="12"/>
  <c r="W14" i="12"/>
  <c r="AE14" i="12"/>
  <c r="AM14" i="12"/>
  <c r="Q14" i="12"/>
  <c r="AH14" i="12"/>
  <c r="P14" i="12"/>
  <c r="X14" i="12"/>
  <c r="AF14" i="12"/>
  <c r="AN14" i="12"/>
  <c r="Y14" i="12"/>
  <c r="G4" i="12"/>
  <c r="G9" i="12" s="1" a="1"/>
  <c r="G9" i="12" s="1"/>
  <c r="B8" i="11"/>
  <c r="O19" i="24"/>
  <c r="AK19" i="24"/>
  <c r="AJ19" i="24"/>
  <c r="AI19" i="24"/>
  <c r="AH19" i="24"/>
  <c r="AG19" i="24"/>
  <c r="AF19" i="24"/>
  <c r="AE19" i="24"/>
  <c r="AD19" i="24"/>
  <c r="AC19" i="24"/>
  <c r="AB19" i="24"/>
  <c r="AA19" i="24"/>
  <c r="Z19" i="24"/>
  <c r="Y19" i="24"/>
  <c r="X19" i="24"/>
  <c r="W19" i="24"/>
  <c r="V19" i="24"/>
  <c r="U19" i="24"/>
  <c r="T19" i="24"/>
  <c r="S19" i="24"/>
  <c r="R19" i="24"/>
  <c r="Q19" i="24"/>
  <c r="P19" i="24"/>
  <c r="N19" i="24"/>
  <c r="M19" i="24"/>
  <c r="L19" i="24"/>
  <c r="K19" i="24"/>
  <c r="J19" i="24"/>
  <c r="I19" i="24"/>
  <c r="H19" i="24"/>
  <c r="G19" i="24"/>
  <c r="F19" i="24"/>
  <c r="A18" i="24"/>
  <c r="A17" i="24"/>
  <c r="A19" i="24"/>
  <c r="A16" i="24"/>
  <c r="A15" i="24"/>
  <c r="A14" i="24"/>
  <c r="A13" i="24"/>
  <c r="A12" i="24"/>
  <c r="A11" i="24"/>
  <c r="A10" i="24"/>
  <c r="A9" i="24"/>
  <c r="A8" i="24"/>
  <c r="A7" i="24"/>
  <c r="A6" i="24"/>
  <c r="A5" i="24"/>
  <c r="A4" i="24"/>
  <c r="A3" i="24"/>
  <c r="A2" i="24"/>
  <c r="A1" i="24"/>
  <c r="E12" i="24"/>
  <c r="K59" i="24" s="1"/>
  <c r="F7" i="24"/>
  <c r="G7" i="24"/>
  <c r="H7" i="24"/>
  <c r="I7" i="24"/>
  <c r="J7" i="24"/>
  <c r="K7" i="24"/>
  <c r="L7" i="24"/>
  <c r="M7" i="24"/>
  <c r="N7" i="24"/>
  <c r="O7" i="24"/>
  <c r="P7" i="24"/>
  <c r="Q7" i="24"/>
  <c r="R7" i="24"/>
  <c r="S7" i="24"/>
  <c r="T7" i="24"/>
  <c r="U7" i="24"/>
  <c r="V7" i="24"/>
  <c r="W7" i="24"/>
  <c r="X7" i="24"/>
  <c r="Y7" i="24"/>
  <c r="Z7" i="24"/>
  <c r="AA7" i="24"/>
  <c r="AB7" i="24"/>
  <c r="AC7" i="24"/>
  <c r="AD7" i="24"/>
  <c r="AE7" i="24"/>
  <c r="AF7" i="24"/>
  <c r="AG7" i="24"/>
  <c r="AH7" i="24"/>
  <c r="AI7" i="24"/>
  <c r="AJ7" i="24"/>
  <c r="AK7" i="24"/>
  <c r="E7" i="24"/>
  <c r="B6" i="39"/>
  <c r="A6" i="39" s="1"/>
  <c r="E15" i="24"/>
  <c r="E22" i="24" s="1"/>
  <c r="F5" i="24"/>
  <c r="G5" i="24"/>
  <c r="H5" i="24"/>
  <c r="I5" i="24"/>
  <c r="J5" i="24"/>
  <c r="K5" i="24"/>
  <c r="L5" i="24"/>
  <c r="M5" i="24"/>
  <c r="N5" i="24"/>
  <c r="O5" i="24"/>
  <c r="P5" i="24"/>
  <c r="Q5" i="24"/>
  <c r="R5" i="24"/>
  <c r="S5" i="24"/>
  <c r="T5" i="24"/>
  <c r="U5" i="24"/>
  <c r="V5" i="24"/>
  <c r="W5" i="24"/>
  <c r="X5" i="24"/>
  <c r="Y5" i="24"/>
  <c r="Z5" i="24"/>
  <c r="AA5" i="24"/>
  <c r="AB5" i="24"/>
  <c r="AC5" i="24"/>
  <c r="AD5" i="24"/>
  <c r="AE5" i="24"/>
  <c r="AF5" i="24"/>
  <c r="AG5" i="24"/>
  <c r="AH5" i="24"/>
  <c r="AI5" i="24"/>
  <c r="AJ5" i="24"/>
  <c r="AK5" i="24"/>
  <c r="F6" i="24"/>
  <c r="G6" i="24"/>
  <c r="H6" i="24"/>
  <c r="I6" i="24"/>
  <c r="J6" i="24"/>
  <c r="K6" i="24"/>
  <c r="L6" i="24"/>
  <c r="M6" i="24"/>
  <c r="N6" i="24"/>
  <c r="O6" i="24"/>
  <c r="P6" i="24"/>
  <c r="Q6" i="24"/>
  <c r="R6" i="24"/>
  <c r="S6" i="24"/>
  <c r="T6" i="24"/>
  <c r="U6" i="24"/>
  <c r="V6" i="24"/>
  <c r="W6" i="24"/>
  <c r="X6" i="24"/>
  <c r="Y6" i="24"/>
  <c r="Z6" i="24"/>
  <c r="AA6" i="24"/>
  <c r="AB6" i="24"/>
  <c r="AC6" i="24"/>
  <c r="AD6" i="24"/>
  <c r="AE6" i="24"/>
  <c r="AF6" i="24"/>
  <c r="AG6" i="24"/>
  <c r="AH6" i="24"/>
  <c r="AI6" i="24"/>
  <c r="AJ6" i="24"/>
  <c r="AK6" i="24"/>
  <c r="E6" i="24"/>
  <c r="E5" i="24"/>
  <c r="F2" i="24"/>
  <c r="G2" i="24"/>
  <c r="H2" i="24"/>
  <c r="I2" i="24"/>
  <c r="J2" i="24"/>
  <c r="K2" i="24"/>
  <c r="L2" i="24"/>
  <c r="M2" i="24"/>
  <c r="N2" i="24"/>
  <c r="O2" i="24"/>
  <c r="P2" i="24"/>
  <c r="R2" i="24"/>
  <c r="S2" i="24"/>
  <c r="T2" i="24"/>
  <c r="U2" i="24"/>
  <c r="W2" i="24"/>
  <c r="X2" i="24"/>
  <c r="Y2" i="24"/>
  <c r="Z2" i="24"/>
  <c r="AB2" i="24"/>
  <c r="AC2" i="24"/>
  <c r="AD2" i="24"/>
  <c r="AE2" i="24"/>
  <c r="AG2" i="24"/>
  <c r="AH2" i="24"/>
  <c r="AI2" i="24"/>
  <c r="AJ2" i="24"/>
  <c r="F4" i="24"/>
  <c r="G4" i="24"/>
  <c r="H4" i="24"/>
  <c r="I4" i="24"/>
  <c r="J4" i="24"/>
  <c r="K4" i="24"/>
  <c r="L4" i="24"/>
  <c r="M4" i="24"/>
  <c r="N4" i="24"/>
  <c r="O4" i="24"/>
  <c r="P4" i="24"/>
  <c r="Q4" i="24"/>
  <c r="R4" i="24"/>
  <c r="S4" i="24"/>
  <c r="T4" i="24"/>
  <c r="U4" i="24"/>
  <c r="V4" i="24"/>
  <c r="W4" i="24"/>
  <c r="X4" i="24"/>
  <c r="Y4" i="24"/>
  <c r="Z4" i="24"/>
  <c r="AA4" i="24"/>
  <c r="AB4" i="24"/>
  <c r="AC4" i="24"/>
  <c r="AD4" i="24"/>
  <c r="AE4" i="24"/>
  <c r="AF4" i="24"/>
  <c r="AG4" i="24"/>
  <c r="AH4" i="24"/>
  <c r="AI4" i="24"/>
  <c r="AJ4" i="24"/>
  <c r="AK4" i="24"/>
  <c r="E4" i="24"/>
  <c r="B51" i="36"/>
  <c r="F10" i="24"/>
  <c r="F13" i="24" s="1"/>
  <c r="G10" i="24"/>
  <c r="G13" i="24" s="1"/>
  <c r="H10" i="24"/>
  <c r="H13" i="24" s="1"/>
  <c r="I10" i="24"/>
  <c r="I13" i="24" s="1"/>
  <c r="J10" i="24"/>
  <c r="J13" i="24" s="1"/>
  <c r="K10" i="24"/>
  <c r="K13" i="24" s="1"/>
  <c r="L10" i="24"/>
  <c r="L13" i="24" s="1"/>
  <c r="M10" i="24"/>
  <c r="M13" i="24" s="1"/>
  <c r="N10" i="24"/>
  <c r="N13" i="24" s="1"/>
  <c r="O10" i="24"/>
  <c r="O13" i="24" s="1"/>
  <c r="P10" i="24"/>
  <c r="P13" i="24" s="1"/>
  <c r="Q10" i="24"/>
  <c r="R10" i="24"/>
  <c r="R13" i="24" s="1"/>
  <c r="S10" i="24"/>
  <c r="S13" i="24" s="1"/>
  <c r="T10" i="24"/>
  <c r="T13" i="24" s="1"/>
  <c r="U10" i="24"/>
  <c r="U13" i="24" s="1"/>
  <c r="V10" i="24"/>
  <c r="W10" i="24"/>
  <c r="W13" i="24" s="1"/>
  <c r="X10" i="24"/>
  <c r="X13" i="24" s="1"/>
  <c r="Y10" i="24"/>
  <c r="Y13" i="24" s="1"/>
  <c r="Z10" i="24"/>
  <c r="Z13" i="24" s="1"/>
  <c r="AA10" i="24"/>
  <c r="AB10" i="24"/>
  <c r="AB13" i="24" s="1"/>
  <c r="AC10" i="24"/>
  <c r="AC13" i="24" s="1"/>
  <c r="AD10" i="24"/>
  <c r="AD13" i="24" s="1"/>
  <c r="AE10" i="24"/>
  <c r="AE13" i="24" s="1"/>
  <c r="AF10" i="24"/>
  <c r="AG10" i="24"/>
  <c r="AG13" i="24" s="1"/>
  <c r="AH10" i="24"/>
  <c r="AH13" i="24" s="1"/>
  <c r="AI10" i="24"/>
  <c r="AI13" i="24" s="1"/>
  <c r="AJ10" i="24"/>
  <c r="AJ13" i="24" s="1"/>
  <c r="AK10" i="24"/>
  <c r="F11" i="24"/>
  <c r="G11" i="24"/>
  <c r="H11" i="24"/>
  <c r="I11" i="24"/>
  <c r="J11" i="24"/>
  <c r="K11" i="24"/>
  <c r="L11" i="24"/>
  <c r="M11" i="24"/>
  <c r="N11" i="24"/>
  <c r="O11" i="24"/>
  <c r="P11" i="24"/>
  <c r="Q11" i="24"/>
  <c r="R11" i="24"/>
  <c r="S11" i="24"/>
  <c r="T11" i="24"/>
  <c r="U11" i="24"/>
  <c r="V11" i="24"/>
  <c r="W11" i="24"/>
  <c r="X11" i="24"/>
  <c r="Y11" i="24"/>
  <c r="Z11" i="24"/>
  <c r="AA11" i="24"/>
  <c r="AB11" i="24"/>
  <c r="AC11" i="24"/>
  <c r="AD11" i="24"/>
  <c r="AE11" i="24"/>
  <c r="AF11" i="24"/>
  <c r="AG11" i="24"/>
  <c r="AH11" i="24"/>
  <c r="AI11" i="24"/>
  <c r="AJ11" i="24"/>
  <c r="AK11" i="24"/>
  <c r="F12" i="24"/>
  <c r="G12" i="24"/>
  <c r="H12" i="24"/>
  <c r="I12" i="24"/>
  <c r="J12" i="24"/>
  <c r="K12" i="24"/>
  <c r="L12" i="24"/>
  <c r="M12" i="24"/>
  <c r="N12" i="24"/>
  <c r="O12" i="24"/>
  <c r="P12" i="24"/>
  <c r="Q12" i="24"/>
  <c r="R12" i="24"/>
  <c r="S12" i="24"/>
  <c r="T12" i="24"/>
  <c r="U12" i="24"/>
  <c r="V12" i="24"/>
  <c r="W12" i="24"/>
  <c r="X12" i="24"/>
  <c r="Y12" i="24"/>
  <c r="Z12" i="24"/>
  <c r="AA12" i="24"/>
  <c r="AB12" i="24"/>
  <c r="AC12" i="24"/>
  <c r="AD12" i="24"/>
  <c r="AE12" i="24"/>
  <c r="AF12" i="24"/>
  <c r="AG12" i="24"/>
  <c r="AH12" i="24"/>
  <c r="AI12" i="24"/>
  <c r="AJ12" i="24"/>
  <c r="AK12" i="24"/>
  <c r="E11" i="24"/>
  <c r="Q58" i="24" s="1"/>
  <c r="E10" i="24"/>
  <c r="E9" i="24"/>
  <c r="I64" i="24" s="1"/>
  <c r="F9" i="24"/>
  <c r="G9" i="24"/>
  <c r="H9" i="24"/>
  <c r="I9" i="24"/>
  <c r="J9" i="24"/>
  <c r="K9" i="24"/>
  <c r="L9" i="24"/>
  <c r="M9" i="24"/>
  <c r="N9" i="24"/>
  <c r="O9" i="24"/>
  <c r="P9" i="24"/>
  <c r="Q9" i="24"/>
  <c r="R9" i="24"/>
  <c r="S9" i="24"/>
  <c r="T9" i="24"/>
  <c r="U9" i="24"/>
  <c r="V9" i="24"/>
  <c r="W9" i="24"/>
  <c r="X9" i="24"/>
  <c r="Y9" i="24"/>
  <c r="Z9" i="24"/>
  <c r="AA9" i="24"/>
  <c r="AB9" i="24"/>
  <c r="AC9" i="24"/>
  <c r="AD9" i="24"/>
  <c r="AE9" i="24"/>
  <c r="AF9" i="24"/>
  <c r="AG9" i="24"/>
  <c r="AH9" i="24"/>
  <c r="AI9" i="24"/>
  <c r="AJ9" i="24"/>
  <c r="AK9" i="24"/>
  <c r="E13" i="12" a="1"/>
  <c r="E13" i="12" l="1"/>
  <c r="K13" i="12" s="1"/>
  <c r="Q64" i="24"/>
  <c r="E13" i="24"/>
  <c r="O68" i="24"/>
  <c r="B7" i="39"/>
  <c r="A7" i="39" s="1"/>
  <c r="V13" i="24"/>
  <c r="V21" i="24" s="1"/>
  <c r="AK13" i="24"/>
  <c r="AK20" i="24" s="1"/>
  <c r="AA13" i="24"/>
  <c r="AA21" i="24" s="1"/>
  <c r="Q13" i="24"/>
  <c r="Q20" i="24" s="1"/>
  <c r="AF13" i="24"/>
  <c r="AF21" i="24" s="1"/>
  <c r="B6" i="38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Z15" i="24"/>
  <c r="AA15" i="24"/>
  <c r="AB15" i="24"/>
  <c r="AC15" i="24"/>
  <c r="AD15" i="24"/>
  <c r="AE15" i="24"/>
  <c r="AF15" i="24"/>
  <c r="AG15" i="24"/>
  <c r="AH15" i="24"/>
  <c r="AI15" i="24"/>
  <c r="AJ15" i="24"/>
  <c r="AK15" i="24"/>
  <c r="B52" i="36"/>
  <c r="G53" i="36"/>
  <c r="F53" i="36"/>
  <c r="E53" i="36"/>
  <c r="D53" i="36"/>
  <c r="C53" i="36"/>
  <c r="H53" i="36" s="1"/>
  <c r="B53" i="36"/>
  <c r="G52" i="36"/>
  <c r="F52" i="36"/>
  <c r="E52" i="36"/>
  <c r="I52" i="36" s="1"/>
  <c r="D52" i="36"/>
  <c r="C52" i="36"/>
  <c r="G51" i="36"/>
  <c r="J51" i="36" s="1"/>
  <c r="F51" i="36"/>
  <c r="E51" i="36"/>
  <c r="I51" i="36" s="1"/>
  <c r="D51" i="36"/>
  <c r="C51" i="36"/>
  <c r="H51" i="36" s="1"/>
  <c r="J41" i="36"/>
  <c r="I41" i="36"/>
  <c r="H41" i="36"/>
  <c r="J40" i="36"/>
  <c r="I40" i="36"/>
  <c r="H40" i="36"/>
  <c r="J39" i="36"/>
  <c r="I39" i="36"/>
  <c r="H39" i="36"/>
  <c r="J38" i="36"/>
  <c r="I38" i="36"/>
  <c r="H38" i="36"/>
  <c r="J37" i="36"/>
  <c r="I37" i="36"/>
  <c r="H37" i="36"/>
  <c r="J36" i="36"/>
  <c r="I36" i="36"/>
  <c r="H36" i="36"/>
  <c r="J35" i="36"/>
  <c r="I35" i="36"/>
  <c r="H35" i="36"/>
  <c r="G28" i="36"/>
  <c r="F28" i="36"/>
  <c r="AF2" i="24" s="1"/>
  <c r="E28" i="36"/>
  <c r="AA2" i="24" s="1"/>
  <c r="D28" i="36"/>
  <c r="V2" i="24" s="1"/>
  <c r="C28" i="36"/>
  <c r="B28" i="36"/>
  <c r="J27" i="36"/>
  <c r="I27" i="36"/>
  <c r="H27" i="36"/>
  <c r="J26" i="36"/>
  <c r="I26" i="36"/>
  <c r="H26" i="36"/>
  <c r="J25" i="36"/>
  <c r="I25" i="36"/>
  <c r="H25" i="36"/>
  <c r="J24" i="36"/>
  <c r="I24" i="36"/>
  <c r="H24" i="36"/>
  <c r="J23" i="36"/>
  <c r="I23" i="36"/>
  <c r="H23" i="36"/>
  <c r="J22" i="36"/>
  <c r="I22" i="36"/>
  <c r="H22" i="36"/>
  <c r="G15" i="36"/>
  <c r="F15" i="36"/>
  <c r="E15" i="36"/>
  <c r="D15" i="36"/>
  <c r="C15" i="36"/>
  <c r="B15" i="36"/>
  <c r="J14" i="36"/>
  <c r="I14" i="36"/>
  <c r="H14" i="36"/>
  <c r="J13" i="36"/>
  <c r="I13" i="36"/>
  <c r="H13" i="36"/>
  <c r="J12" i="36"/>
  <c r="I12" i="36"/>
  <c r="H12" i="36"/>
  <c r="J11" i="36"/>
  <c r="I11" i="36"/>
  <c r="H11" i="36"/>
  <c r="J10" i="36"/>
  <c r="I10" i="36"/>
  <c r="H10" i="36"/>
  <c r="G6" i="38" l="1"/>
  <c r="O6" i="38"/>
  <c r="W6" i="38"/>
  <c r="AE6" i="38"/>
  <c r="H6" i="38"/>
  <c r="P6" i="38"/>
  <c r="X6" i="38"/>
  <c r="AF6" i="38"/>
  <c r="I6" i="38"/>
  <c r="Q6" i="38"/>
  <c r="Y6" i="38"/>
  <c r="AG6" i="38"/>
  <c r="J6" i="38"/>
  <c r="R6" i="38"/>
  <c r="Z6" i="38"/>
  <c r="AH6" i="38"/>
  <c r="C6" i="38"/>
  <c r="K6" i="38"/>
  <c r="S6" i="38"/>
  <c r="AA6" i="38"/>
  <c r="AI6" i="38"/>
  <c r="F6" i="38"/>
  <c r="N6" i="38"/>
  <c r="V6" i="38"/>
  <c r="AD6" i="38"/>
  <c r="T6" i="38"/>
  <c r="U6" i="38"/>
  <c r="AB6" i="38"/>
  <c r="AC6" i="38"/>
  <c r="D6" i="38"/>
  <c r="AJ6" i="38"/>
  <c r="E6" i="38"/>
  <c r="L6" i="38"/>
  <c r="M6" i="38"/>
  <c r="M13" i="12"/>
  <c r="U13" i="12"/>
  <c r="AC13" i="12"/>
  <c r="AK13" i="12"/>
  <c r="S13" i="12"/>
  <c r="AI13" i="12"/>
  <c r="AJ13" i="12"/>
  <c r="N13" i="12"/>
  <c r="V13" i="12"/>
  <c r="AD13" i="12"/>
  <c r="AL13" i="12"/>
  <c r="O13" i="12"/>
  <c r="W13" i="12"/>
  <c r="AE13" i="12"/>
  <c r="AM13" i="12"/>
  <c r="T13" i="12"/>
  <c r="P13" i="12"/>
  <c r="X13" i="12"/>
  <c r="AF13" i="12"/>
  <c r="AN13" i="12"/>
  <c r="L13" i="12"/>
  <c r="Q13" i="12"/>
  <c r="Y13" i="12"/>
  <c r="AG13" i="12"/>
  <c r="AB13" i="12"/>
  <c r="R13" i="12"/>
  <c r="Z13" i="12"/>
  <c r="AH13" i="12"/>
  <c r="AA13" i="12"/>
  <c r="E21" i="24"/>
  <c r="E20" i="24"/>
  <c r="F20" i="24" s="1"/>
  <c r="V22" i="24"/>
  <c r="AA22" i="24"/>
  <c r="AF22" i="24"/>
  <c r="AA20" i="24"/>
  <c r="V20" i="24"/>
  <c r="AF20" i="24"/>
  <c r="AB21" i="24"/>
  <c r="A6" i="38"/>
  <c r="AK21" i="24"/>
  <c r="W21" i="24"/>
  <c r="Q21" i="24"/>
  <c r="M64" i="24"/>
  <c r="I15" i="36"/>
  <c r="J52" i="36"/>
  <c r="J15" i="36"/>
  <c r="J28" i="36"/>
  <c r="AK2" i="24"/>
  <c r="J53" i="36"/>
  <c r="H15" i="36"/>
  <c r="H28" i="36"/>
  <c r="Q2" i="24"/>
  <c r="I28" i="36"/>
  <c r="H52" i="36"/>
  <c r="B8" i="39"/>
  <c r="A8" i="39" s="1"/>
  <c r="B7" i="38"/>
  <c r="I53" i="36"/>
  <c r="E7" i="38" l="1"/>
  <c r="M7" i="38"/>
  <c r="U7" i="38"/>
  <c r="AC7" i="38"/>
  <c r="F7" i="38"/>
  <c r="N7" i="38"/>
  <c r="V7" i="38"/>
  <c r="AD7" i="38"/>
  <c r="G7" i="38"/>
  <c r="O7" i="38"/>
  <c r="W7" i="38"/>
  <c r="AE7" i="38"/>
  <c r="H7" i="38"/>
  <c r="P7" i="38"/>
  <c r="X7" i="38"/>
  <c r="AF7" i="38"/>
  <c r="I7" i="38"/>
  <c r="Q7" i="38"/>
  <c r="Y7" i="38"/>
  <c r="AG7" i="38"/>
  <c r="D7" i="38"/>
  <c r="L7" i="38"/>
  <c r="T7" i="38"/>
  <c r="AB7" i="38"/>
  <c r="AJ7" i="38"/>
  <c r="R7" i="38"/>
  <c r="S7" i="38"/>
  <c r="Z7" i="38"/>
  <c r="AA7" i="38"/>
  <c r="AH7" i="38"/>
  <c r="C7" i="38"/>
  <c r="AI7" i="38"/>
  <c r="K7" i="38"/>
  <c r="J7" i="38"/>
  <c r="AK22" i="24"/>
  <c r="AG22" i="24" s="1"/>
  <c r="AH22" i="24" s="1"/>
  <c r="AI22" i="24" s="1"/>
  <c r="AJ22" i="24" s="1"/>
  <c r="Q22" i="24"/>
  <c r="AB22" i="24"/>
  <c r="AC22" i="24" s="1"/>
  <c r="AD22" i="24" s="1"/>
  <c r="AE22" i="24" s="1"/>
  <c r="W22" i="24"/>
  <c r="X22" i="24" s="1"/>
  <c r="Y22" i="24" s="1"/>
  <c r="Z22" i="24" s="1"/>
  <c r="AG20" i="24"/>
  <c r="G20" i="24"/>
  <c r="F21" i="24"/>
  <c r="AB20" i="24"/>
  <c r="W20" i="24"/>
  <c r="R20" i="24"/>
  <c r="R21" i="24"/>
  <c r="AC21" i="24"/>
  <c r="X21" i="24"/>
  <c r="AG21" i="24"/>
  <c r="A7" i="38"/>
  <c r="B9" i="39"/>
  <c r="B8" i="38"/>
  <c r="C8" i="38" l="1"/>
  <c r="K8" i="38"/>
  <c r="S8" i="38"/>
  <c r="AA8" i="38"/>
  <c r="AI8" i="38"/>
  <c r="D8" i="38"/>
  <c r="L8" i="38"/>
  <c r="T8" i="38"/>
  <c r="AB8" i="38"/>
  <c r="AJ8" i="38"/>
  <c r="E8" i="38"/>
  <c r="M8" i="38"/>
  <c r="U8" i="38"/>
  <c r="AC8" i="38"/>
  <c r="F8" i="38"/>
  <c r="N8" i="38"/>
  <c r="V8" i="38"/>
  <c r="AD8" i="38"/>
  <c r="G8" i="38"/>
  <c r="O8" i="38"/>
  <c r="W8" i="38"/>
  <c r="AE8" i="38"/>
  <c r="J8" i="38"/>
  <c r="R8" i="38"/>
  <c r="Z8" i="38"/>
  <c r="AH8" i="38"/>
  <c r="P8" i="38"/>
  <c r="Q8" i="38"/>
  <c r="X8" i="38"/>
  <c r="Y8" i="38"/>
  <c r="AF8" i="38"/>
  <c r="AG8" i="38"/>
  <c r="H8" i="38"/>
  <c r="I8" i="38"/>
  <c r="A9" i="39"/>
  <c r="R22" i="24"/>
  <c r="S22" i="24" s="1"/>
  <c r="T22" i="24" s="1"/>
  <c r="U22" i="24" s="1"/>
  <c r="F22" i="24"/>
  <c r="G22" i="24" s="1"/>
  <c r="H22" i="24" s="1"/>
  <c r="I22" i="24" s="1"/>
  <c r="J22" i="24" s="1"/>
  <c r="K22" i="24" s="1"/>
  <c r="L22" i="24" s="1"/>
  <c r="M22" i="24" s="1"/>
  <c r="N22" i="24" s="1"/>
  <c r="O22" i="24" s="1"/>
  <c r="P22" i="24" s="1"/>
  <c r="G21" i="24"/>
  <c r="H21" i="24" s="1"/>
  <c r="S20" i="24"/>
  <c r="X20" i="24"/>
  <c r="H20" i="24"/>
  <c r="AC20" i="24"/>
  <c r="AH20" i="24"/>
  <c r="Y21" i="24"/>
  <c r="AD21" i="24"/>
  <c r="AH21" i="24"/>
  <c r="S21" i="24"/>
  <c r="A8" i="38"/>
  <c r="B10" i="39"/>
  <c r="B9" i="38"/>
  <c r="B6" i="35"/>
  <c r="I9" i="38" l="1"/>
  <c r="Q9" i="38"/>
  <c r="Y9" i="38"/>
  <c r="AG9" i="38"/>
  <c r="J9" i="38"/>
  <c r="R9" i="38"/>
  <c r="Z9" i="38"/>
  <c r="AH9" i="38"/>
  <c r="C9" i="38"/>
  <c r="K9" i="38"/>
  <c r="S9" i="38"/>
  <c r="AA9" i="38"/>
  <c r="AI9" i="38"/>
  <c r="D9" i="38"/>
  <c r="L9" i="38"/>
  <c r="T9" i="38"/>
  <c r="AB9" i="38"/>
  <c r="AJ9" i="38"/>
  <c r="E9" i="38"/>
  <c r="M9" i="38"/>
  <c r="U9" i="38"/>
  <c r="AC9" i="38"/>
  <c r="H9" i="38"/>
  <c r="P9" i="38"/>
  <c r="X9" i="38"/>
  <c r="AF9" i="38"/>
  <c r="N9" i="38"/>
  <c r="O9" i="38"/>
  <c r="V9" i="38"/>
  <c r="W9" i="38"/>
  <c r="AD9" i="38"/>
  <c r="AE9" i="38"/>
  <c r="F9" i="38"/>
  <c r="G9" i="38"/>
  <c r="A10" i="39"/>
  <c r="AD20" i="24"/>
  <c r="I20" i="24"/>
  <c r="Y20" i="24"/>
  <c r="AI20" i="24"/>
  <c r="T20" i="24"/>
  <c r="AI21" i="24"/>
  <c r="T21" i="24"/>
  <c r="AE21" i="24"/>
  <c r="Z21" i="24"/>
  <c r="I21" i="24"/>
  <c r="A9" i="38"/>
  <c r="A6" i="35"/>
  <c r="B11" i="39"/>
  <c r="B10" i="38"/>
  <c r="B7" i="35"/>
  <c r="G10" i="38" l="1"/>
  <c r="O10" i="38"/>
  <c r="W10" i="38"/>
  <c r="AE10" i="38"/>
  <c r="H10" i="38"/>
  <c r="P10" i="38"/>
  <c r="X10" i="38"/>
  <c r="AF10" i="38"/>
  <c r="I10" i="38"/>
  <c r="Q10" i="38"/>
  <c r="Y10" i="38"/>
  <c r="AG10" i="38"/>
  <c r="J10" i="38"/>
  <c r="R10" i="38"/>
  <c r="Z10" i="38"/>
  <c r="AH10" i="38"/>
  <c r="C10" i="38"/>
  <c r="K10" i="38"/>
  <c r="S10" i="38"/>
  <c r="AA10" i="38"/>
  <c r="AI10" i="38"/>
  <c r="F10" i="38"/>
  <c r="N10" i="38"/>
  <c r="V10" i="38"/>
  <c r="AD10" i="38"/>
  <c r="L10" i="38"/>
  <c r="M10" i="38"/>
  <c r="T10" i="38"/>
  <c r="U10" i="38"/>
  <c r="AB10" i="38"/>
  <c r="AC10" i="38"/>
  <c r="D10" i="38"/>
  <c r="AJ10" i="38"/>
  <c r="E10" i="38"/>
  <c r="A11" i="39"/>
  <c r="J20" i="24"/>
  <c r="U20" i="24"/>
  <c r="AE20" i="24"/>
  <c r="AJ20" i="24"/>
  <c r="Z20" i="24"/>
  <c r="U21" i="24"/>
  <c r="AJ21" i="24"/>
  <c r="J21" i="24"/>
  <c r="A10" i="38"/>
  <c r="A7" i="35"/>
  <c r="B12" i="39"/>
  <c r="B11" i="38"/>
  <c r="B8" i="35"/>
  <c r="E11" i="38" l="1"/>
  <c r="M11" i="38"/>
  <c r="U11" i="38"/>
  <c r="AC11" i="38"/>
  <c r="F11" i="38"/>
  <c r="N11" i="38"/>
  <c r="V11" i="38"/>
  <c r="AD11" i="38"/>
  <c r="G11" i="38"/>
  <c r="O11" i="38"/>
  <c r="W11" i="38"/>
  <c r="AE11" i="38"/>
  <c r="H11" i="38"/>
  <c r="P11" i="38"/>
  <c r="X11" i="38"/>
  <c r="AF11" i="38"/>
  <c r="I11" i="38"/>
  <c r="Q11" i="38"/>
  <c r="Y11" i="38"/>
  <c r="AG11" i="38"/>
  <c r="D11" i="38"/>
  <c r="L11" i="38"/>
  <c r="T11" i="38"/>
  <c r="AB11" i="38"/>
  <c r="AJ11" i="38"/>
  <c r="J11" i="38"/>
  <c r="K11" i="38"/>
  <c r="R11" i="38"/>
  <c r="S11" i="38"/>
  <c r="Z11" i="38"/>
  <c r="AA11" i="38"/>
  <c r="AH11" i="38"/>
  <c r="AI11" i="38"/>
  <c r="C11" i="38"/>
  <c r="A12" i="39"/>
  <c r="K20" i="24"/>
  <c r="K21" i="24"/>
  <c r="A11" i="38"/>
  <c r="A8" i="35"/>
  <c r="B13" i="39"/>
  <c r="B12" i="38"/>
  <c r="B9" i="35"/>
  <c r="C12" i="38" l="1"/>
  <c r="K12" i="38"/>
  <c r="S12" i="38"/>
  <c r="AA12" i="38"/>
  <c r="AI12" i="38"/>
  <c r="D12" i="38"/>
  <c r="L12" i="38"/>
  <c r="T12" i="38"/>
  <c r="AB12" i="38"/>
  <c r="AJ12" i="38"/>
  <c r="E12" i="38"/>
  <c r="M12" i="38"/>
  <c r="U12" i="38"/>
  <c r="AC12" i="38"/>
  <c r="F12" i="38"/>
  <c r="N12" i="38"/>
  <c r="V12" i="38"/>
  <c r="AD12" i="38"/>
  <c r="G12" i="38"/>
  <c r="O12" i="38"/>
  <c r="W12" i="38"/>
  <c r="AE12" i="38"/>
  <c r="J12" i="38"/>
  <c r="R12" i="38"/>
  <c r="Z12" i="38"/>
  <c r="AH12" i="38"/>
  <c r="H12" i="38"/>
  <c r="I12" i="38"/>
  <c r="P12" i="38"/>
  <c r="Q12" i="38"/>
  <c r="X12" i="38"/>
  <c r="Y12" i="38"/>
  <c r="AF12" i="38"/>
  <c r="AG12" i="38"/>
  <c r="A13" i="39"/>
  <c r="L20" i="24"/>
  <c r="L21" i="24"/>
  <c r="A12" i="38"/>
  <c r="A9" i="35"/>
  <c r="B14" i="39"/>
  <c r="B13" i="38"/>
  <c r="B10" i="35"/>
  <c r="I13" i="38" l="1"/>
  <c r="Q13" i="38"/>
  <c r="Y13" i="38"/>
  <c r="AG13" i="38"/>
  <c r="J13" i="38"/>
  <c r="R13" i="38"/>
  <c r="Z13" i="38"/>
  <c r="AH13" i="38"/>
  <c r="C13" i="38"/>
  <c r="K13" i="38"/>
  <c r="S13" i="38"/>
  <c r="AA13" i="38"/>
  <c r="AI13" i="38"/>
  <c r="D13" i="38"/>
  <c r="L13" i="38"/>
  <c r="T13" i="38"/>
  <c r="AB13" i="38"/>
  <c r="AJ13" i="38"/>
  <c r="E13" i="38"/>
  <c r="M13" i="38"/>
  <c r="U13" i="38"/>
  <c r="AC13" i="38"/>
  <c r="H13" i="38"/>
  <c r="P13" i="38"/>
  <c r="X13" i="38"/>
  <c r="AF13" i="38"/>
  <c r="F13" i="38"/>
  <c r="G13" i="38"/>
  <c r="N13" i="38"/>
  <c r="O13" i="38"/>
  <c r="V13" i="38"/>
  <c r="W13" i="38"/>
  <c r="AD13" i="38"/>
  <c r="AE13" i="38"/>
  <c r="A14" i="39"/>
  <c r="M20" i="24"/>
  <c r="M21" i="24"/>
  <c r="A13" i="38"/>
  <c r="A10" i="35"/>
  <c r="B15" i="39"/>
  <c r="B14" i="38"/>
  <c r="B11" i="35"/>
  <c r="G14" i="38" l="1"/>
  <c r="O14" i="38"/>
  <c r="W14" i="38"/>
  <c r="AE14" i="38"/>
  <c r="H14" i="38"/>
  <c r="P14" i="38"/>
  <c r="X14" i="38"/>
  <c r="AF14" i="38"/>
  <c r="I14" i="38"/>
  <c r="Q14" i="38"/>
  <c r="Y14" i="38"/>
  <c r="AG14" i="38"/>
  <c r="J14" i="38"/>
  <c r="R14" i="38"/>
  <c r="Z14" i="38"/>
  <c r="AH14" i="38"/>
  <c r="C14" i="38"/>
  <c r="K14" i="38"/>
  <c r="S14" i="38"/>
  <c r="AA14" i="38"/>
  <c r="AI14" i="38"/>
  <c r="F14" i="38"/>
  <c r="N14" i="38"/>
  <c r="V14" i="38"/>
  <c r="AD14" i="38"/>
  <c r="D14" i="38"/>
  <c r="AJ14" i="38"/>
  <c r="E14" i="38"/>
  <c r="L14" i="38"/>
  <c r="M14" i="38"/>
  <c r="T14" i="38"/>
  <c r="U14" i="38"/>
  <c r="AC14" i="38"/>
  <c r="AB14" i="38"/>
  <c r="A15" i="39"/>
  <c r="N20" i="24"/>
  <c r="N21" i="24"/>
  <c r="A14" i="38"/>
  <c r="A11" i="35"/>
  <c r="B16" i="39"/>
  <c r="B15" i="38"/>
  <c r="B12" i="35"/>
  <c r="E15" i="38" l="1"/>
  <c r="M15" i="38"/>
  <c r="U15" i="38"/>
  <c r="AC15" i="38"/>
  <c r="F15" i="38"/>
  <c r="N15" i="38"/>
  <c r="V15" i="38"/>
  <c r="AD15" i="38"/>
  <c r="G15" i="38"/>
  <c r="O15" i="38"/>
  <c r="W15" i="38"/>
  <c r="AE15" i="38"/>
  <c r="H15" i="38"/>
  <c r="P15" i="38"/>
  <c r="X15" i="38"/>
  <c r="AF15" i="38"/>
  <c r="I15" i="38"/>
  <c r="Q15" i="38"/>
  <c r="Y15" i="38"/>
  <c r="AG15" i="38"/>
  <c r="D15" i="38"/>
  <c r="L15" i="38"/>
  <c r="T15" i="38"/>
  <c r="AB15" i="38"/>
  <c r="AJ15" i="38"/>
  <c r="AH15" i="38"/>
  <c r="C15" i="38"/>
  <c r="AI15" i="38"/>
  <c r="J15" i="38"/>
  <c r="K15" i="38"/>
  <c r="R15" i="38"/>
  <c r="S15" i="38"/>
  <c r="Z15" i="38"/>
  <c r="AA15" i="38"/>
  <c r="A16" i="39"/>
  <c r="O20" i="24"/>
  <c r="O21" i="24"/>
  <c r="A15" i="38"/>
  <c r="A12" i="35"/>
  <c r="B17" i="39"/>
  <c r="B16" i="38"/>
  <c r="B13" i="35"/>
  <c r="C16" i="38" l="1"/>
  <c r="K16" i="38"/>
  <c r="S16" i="38"/>
  <c r="AA16" i="38"/>
  <c r="AI16" i="38"/>
  <c r="D16" i="38"/>
  <c r="L16" i="38"/>
  <c r="T16" i="38"/>
  <c r="AB16" i="38"/>
  <c r="AJ16" i="38"/>
  <c r="E16" i="38"/>
  <c r="M16" i="38"/>
  <c r="U16" i="38"/>
  <c r="AC16" i="38"/>
  <c r="F16" i="38"/>
  <c r="N16" i="38"/>
  <c r="V16" i="38"/>
  <c r="AD16" i="38"/>
  <c r="G16" i="38"/>
  <c r="O16" i="38"/>
  <c r="W16" i="38"/>
  <c r="AE16" i="38"/>
  <c r="J16" i="38"/>
  <c r="R16" i="38"/>
  <c r="Z16" i="38"/>
  <c r="AH16" i="38"/>
  <c r="AF16" i="38"/>
  <c r="AG16" i="38"/>
  <c r="H16" i="38"/>
  <c r="I16" i="38"/>
  <c r="P16" i="38"/>
  <c r="Q16" i="38"/>
  <c r="X16" i="38"/>
  <c r="Y16" i="38"/>
  <c r="A17" i="39"/>
  <c r="P20" i="24"/>
  <c r="P21" i="24"/>
  <c r="A16" i="38"/>
  <c r="A13" i="35"/>
  <c r="B18" i="39"/>
  <c r="B17" i="38"/>
  <c r="B14" i="35"/>
  <c r="B6" i="26"/>
  <c r="A5" i="26"/>
  <c r="I17" i="38" l="1"/>
  <c r="Q17" i="38"/>
  <c r="Y17" i="38"/>
  <c r="AG17" i="38"/>
  <c r="J17" i="38"/>
  <c r="R17" i="38"/>
  <c r="Z17" i="38"/>
  <c r="AH17" i="38"/>
  <c r="C17" i="38"/>
  <c r="K17" i="38"/>
  <c r="S17" i="38"/>
  <c r="AA17" i="38"/>
  <c r="AI17" i="38"/>
  <c r="D17" i="38"/>
  <c r="L17" i="38"/>
  <c r="T17" i="38"/>
  <c r="AB17" i="38"/>
  <c r="AJ17" i="38"/>
  <c r="E17" i="38"/>
  <c r="M17" i="38"/>
  <c r="U17" i="38"/>
  <c r="AC17" i="38"/>
  <c r="H17" i="38"/>
  <c r="P17" i="38"/>
  <c r="X17" i="38"/>
  <c r="AF17" i="38"/>
  <c r="AD17" i="38"/>
  <c r="AE17" i="38"/>
  <c r="F17" i="38"/>
  <c r="G17" i="38"/>
  <c r="N17" i="38"/>
  <c r="O17" i="38"/>
  <c r="V17" i="38"/>
  <c r="W17" i="38"/>
  <c r="A18" i="39"/>
  <c r="A17" i="38"/>
  <c r="A14" i="35"/>
  <c r="A6" i="26"/>
  <c r="B19" i="39"/>
  <c r="B18" i="38"/>
  <c r="B15" i="35"/>
  <c r="B7" i="26"/>
  <c r="G18" i="38" l="1"/>
  <c r="O18" i="38"/>
  <c r="W18" i="38"/>
  <c r="AE18" i="38"/>
  <c r="H18" i="38"/>
  <c r="P18" i="38"/>
  <c r="X18" i="38"/>
  <c r="AF18" i="38"/>
  <c r="I18" i="38"/>
  <c r="Q18" i="38"/>
  <c r="Y18" i="38"/>
  <c r="AG18" i="38"/>
  <c r="J18" i="38"/>
  <c r="R18" i="38"/>
  <c r="Z18" i="38"/>
  <c r="AH18" i="38"/>
  <c r="C18" i="38"/>
  <c r="K18" i="38"/>
  <c r="S18" i="38"/>
  <c r="AA18" i="38"/>
  <c r="AI18" i="38"/>
  <c r="F18" i="38"/>
  <c r="N18" i="38"/>
  <c r="V18" i="38"/>
  <c r="AD18" i="38"/>
  <c r="AB18" i="38"/>
  <c r="AC18" i="38"/>
  <c r="D18" i="38"/>
  <c r="AJ18" i="38"/>
  <c r="E18" i="38"/>
  <c r="L18" i="38"/>
  <c r="M18" i="38"/>
  <c r="U18" i="38"/>
  <c r="T18" i="38"/>
  <c r="A19" i="39"/>
  <c r="B8" i="26"/>
  <c r="A18" i="38"/>
  <c r="A15" i="35"/>
  <c r="B20" i="39"/>
  <c r="B19" i="38"/>
  <c r="B16" i="35"/>
  <c r="A7" i="26"/>
  <c r="A8" i="26"/>
  <c r="B9" i="26"/>
  <c r="E19" i="38" l="1"/>
  <c r="M19" i="38"/>
  <c r="U19" i="38"/>
  <c r="AC19" i="38"/>
  <c r="F19" i="38"/>
  <c r="N19" i="38"/>
  <c r="V19" i="38"/>
  <c r="AD19" i="38"/>
  <c r="G19" i="38"/>
  <c r="O19" i="38"/>
  <c r="W19" i="38"/>
  <c r="AE19" i="38"/>
  <c r="H19" i="38"/>
  <c r="P19" i="38"/>
  <c r="X19" i="38"/>
  <c r="AF19" i="38"/>
  <c r="I19" i="38"/>
  <c r="Q19" i="38"/>
  <c r="Y19" i="38"/>
  <c r="AG19" i="38"/>
  <c r="D19" i="38"/>
  <c r="L19" i="38"/>
  <c r="T19" i="38"/>
  <c r="AB19" i="38"/>
  <c r="AJ19" i="38"/>
  <c r="Z19" i="38"/>
  <c r="AA19" i="38"/>
  <c r="AH19" i="38"/>
  <c r="C19" i="38"/>
  <c r="AI19" i="38"/>
  <c r="J19" i="38"/>
  <c r="K19" i="38"/>
  <c r="R19" i="38"/>
  <c r="S19" i="38"/>
  <c r="A20" i="39"/>
  <c r="A19" i="38"/>
  <c r="A16" i="35"/>
  <c r="B21" i="39"/>
  <c r="B20" i="38"/>
  <c r="B17" i="35"/>
  <c r="A9" i="26"/>
  <c r="B10" i="26"/>
  <c r="AH20" i="38" l="1"/>
  <c r="C20" i="38"/>
  <c r="K20" i="38"/>
  <c r="S20" i="38"/>
  <c r="AA20" i="38"/>
  <c r="AJ20" i="38"/>
  <c r="D20" i="38"/>
  <c r="L20" i="38"/>
  <c r="T20" i="38"/>
  <c r="AB20" i="38"/>
  <c r="E20" i="38"/>
  <c r="M20" i="38"/>
  <c r="U20" i="38"/>
  <c r="AC20" i="38"/>
  <c r="F20" i="38"/>
  <c r="N20" i="38"/>
  <c r="V20" i="38"/>
  <c r="AD20" i="38"/>
  <c r="G20" i="38"/>
  <c r="O20" i="38"/>
  <c r="W20" i="38"/>
  <c r="AE20" i="38"/>
  <c r="J20" i="38"/>
  <c r="R20" i="38"/>
  <c r="Z20" i="38"/>
  <c r="AI20" i="38"/>
  <c r="X20" i="38"/>
  <c r="Y20" i="38"/>
  <c r="AF20" i="38"/>
  <c r="AG20" i="38"/>
  <c r="H20" i="38"/>
  <c r="I20" i="38"/>
  <c r="P20" i="38"/>
  <c r="Q20" i="38"/>
  <c r="A21" i="39"/>
  <c r="A20" i="38"/>
  <c r="A17" i="35"/>
  <c r="B22" i="39"/>
  <c r="B21" i="38"/>
  <c r="B18" i="35"/>
  <c r="A10" i="26"/>
  <c r="B11" i="26"/>
  <c r="J21" i="38" l="1"/>
  <c r="R21" i="38"/>
  <c r="Z21" i="38"/>
  <c r="AH21" i="38"/>
  <c r="C21" i="38"/>
  <c r="K21" i="38"/>
  <c r="S21" i="38"/>
  <c r="AA21" i="38"/>
  <c r="AI21" i="38"/>
  <c r="D21" i="38"/>
  <c r="L21" i="38"/>
  <c r="T21" i="38"/>
  <c r="AB21" i="38"/>
  <c r="AJ21" i="38"/>
  <c r="E21" i="38"/>
  <c r="M21" i="38"/>
  <c r="U21" i="38"/>
  <c r="AC21" i="38"/>
  <c r="F21" i="38"/>
  <c r="N21" i="38"/>
  <c r="V21" i="38"/>
  <c r="AD21" i="38"/>
  <c r="I21" i="38"/>
  <c r="Q21" i="38"/>
  <c r="Y21" i="38"/>
  <c r="AG21" i="38"/>
  <c r="W21" i="38"/>
  <c r="X21" i="38"/>
  <c r="AE21" i="38"/>
  <c r="AF21" i="38"/>
  <c r="G21" i="38"/>
  <c r="H21" i="38"/>
  <c r="O21" i="38"/>
  <c r="P21" i="38"/>
  <c r="A22" i="39"/>
  <c r="A21" i="38"/>
  <c r="A18" i="35"/>
  <c r="B23" i="39"/>
  <c r="B22" i="38"/>
  <c r="B19" i="35"/>
  <c r="A11" i="26"/>
  <c r="B12" i="26"/>
  <c r="B205" i="11"/>
  <c r="H22" i="38" l="1"/>
  <c r="P22" i="38"/>
  <c r="X22" i="38"/>
  <c r="AF22" i="38"/>
  <c r="I22" i="38"/>
  <c r="Q22" i="38"/>
  <c r="Y22" i="38"/>
  <c r="AG22" i="38"/>
  <c r="J22" i="38"/>
  <c r="R22" i="38"/>
  <c r="Z22" i="38"/>
  <c r="AH22" i="38"/>
  <c r="C22" i="38"/>
  <c r="K22" i="38"/>
  <c r="S22" i="38"/>
  <c r="AA22" i="38"/>
  <c r="AI22" i="38"/>
  <c r="D22" i="38"/>
  <c r="L22" i="38"/>
  <c r="T22" i="38"/>
  <c r="AB22" i="38"/>
  <c r="AJ22" i="38"/>
  <c r="G22" i="38"/>
  <c r="O22" i="38"/>
  <c r="W22" i="38"/>
  <c r="AE22" i="38"/>
  <c r="U22" i="38"/>
  <c r="V22" i="38"/>
  <c r="AC22" i="38"/>
  <c r="AD22" i="38"/>
  <c r="E22" i="38"/>
  <c r="F22" i="38"/>
  <c r="N22" i="38"/>
  <c r="M22" i="38"/>
  <c r="A23" i="39"/>
  <c r="A22" i="38"/>
  <c r="A19" i="35"/>
  <c r="B206" i="11"/>
  <c r="B24" i="39"/>
  <c r="B23" i="38"/>
  <c r="B20" i="35"/>
  <c r="A12" i="26"/>
  <c r="B13" i="26"/>
  <c r="F23" i="38" l="1"/>
  <c r="N23" i="38"/>
  <c r="V23" i="38"/>
  <c r="AD23" i="38"/>
  <c r="G23" i="38"/>
  <c r="O23" i="38"/>
  <c r="W23" i="38"/>
  <c r="AE23" i="38"/>
  <c r="H23" i="38"/>
  <c r="P23" i="38"/>
  <c r="X23" i="38"/>
  <c r="AF23" i="38"/>
  <c r="I23" i="38"/>
  <c r="Q23" i="38"/>
  <c r="Y23" i="38"/>
  <c r="AG23" i="38"/>
  <c r="J23" i="38"/>
  <c r="R23" i="38"/>
  <c r="Z23" i="38"/>
  <c r="AH23" i="38"/>
  <c r="E23" i="38"/>
  <c r="M23" i="38"/>
  <c r="U23" i="38"/>
  <c r="AC23" i="38"/>
  <c r="S23" i="38"/>
  <c r="T23" i="38"/>
  <c r="AA23" i="38"/>
  <c r="AB23" i="38"/>
  <c r="C23" i="38"/>
  <c r="AI23" i="38"/>
  <c r="D23" i="38"/>
  <c r="AJ23" i="38"/>
  <c r="K23" i="38"/>
  <c r="L23" i="38"/>
  <c r="A24" i="39"/>
  <c r="A23" i="38"/>
  <c r="A20" i="35"/>
  <c r="B207" i="11"/>
  <c r="B25" i="39"/>
  <c r="B24" i="38"/>
  <c r="B21" i="35"/>
  <c r="A13" i="26"/>
  <c r="B14" i="26"/>
  <c r="A205" i="11"/>
  <c r="A8" i="11"/>
  <c r="A204" i="11"/>
  <c r="A5" i="15"/>
  <c r="D24" i="38" l="1"/>
  <c r="L24" i="38"/>
  <c r="T24" i="38"/>
  <c r="AB24" i="38"/>
  <c r="AJ24" i="38"/>
  <c r="E24" i="38"/>
  <c r="M24" i="38"/>
  <c r="U24" i="38"/>
  <c r="AC24" i="38"/>
  <c r="F24" i="38"/>
  <c r="N24" i="38"/>
  <c r="V24" i="38"/>
  <c r="AD24" i="38"/>
  <c r="G24" i="38"/>
  <c r="O24" i="38"/>
  <c r="W24" i="38"/>
  <c r="AE24" i="38"/>
  <c r="H24" i="38"/>
  <c r="P24" i="38"/>
  <c r="X24" i="38"/>
  <c r="AF24" i="38"/>
  <c r="C24" i="38"/>
  <c r="K24" i="38"/>
  <c r="S24" i="38"/>
  <c r="AA24" i="38"/>
  <c r="AI24" i="38"/>
  <c r="Q24" i="38"/>
  <c r="R24" i="38"/>
  <c r="Y24" i="38"/>
  <c r="Z24" i="38"/>
  <c r="AG24" i="38"/>
  <c r="AH24" i="38"/>
  <c r="I24" i="38"/>
  <c r="J24" i="38"/>
  <c r="E6" i="15"/>
  <c r="M6" i="15"/>
  <c r="F6" i="15"/>
  <c r="N6" i="15"/>
  <c r="G6" i="15"/>
  <c r="O6" i="15"/>
  <c r="H6" i="15"/>
  <c r="J6" i="15"/>
  <c r="C6" i="15"/>
  <c r="K6" i="15"/>
  <c r="L6" i="15"/>
  <c r="D6" i="15"/>
  <c r="I6" i="15"/>
  <c r="A25" i="39"/>
  <c r="A24" i="38"/>
  <c r="A21" i="35"/>
  <c r="A6" i="15"/>
  <c r="B208" i="11"/>
  <c r="B26" i="39"/>
  <c r="B25" i="38"/>
  <c r="B22" i="35"/>
  <c r="A14" i="26"/>
  <c r="B15" i="26"/>
  <c r="B9" i="11"/>
  <c r="J25" i="38" l="1"/>
  <c r="R25" i="38"/>
  <c r="Z25" i="38"/>
  <c r="AH25" i="38"/>
  <c r="C25" i="38"/>
  <c r="K25" i="38"/>
  <c r="S25" i="38"/>
  <c r="AA25" i="38"/>
  <c r="AI25" i="38"/>
  <c r="D25" i="38"/>
  <c r="L25" i="38"/>
  <c r="T25" i="38"/>
  <c r="AB25" i="38"/>
  <c r="AJ25" i="38"/>
  <c r="E25" i="38"/>
  <c r="M25" i="38"/>
  <c r="U25" i="38"/>
  <c r="AC25" i="38"/>
  <c r="F25" i="38"/>
  <c r="N25" i="38"/>
  <c r="V25" i="38"/>
  <c r="AD25" i="38"/>
  <c r="I25" i="38"/>
  <c r="Q25" i="38"/>
  <c r="Y25" i="38"/>
  <c r="AG25" i="38"/>
  <c r="O25" i="38"/>
  <c r="P25" i="38"/>
  <c r="W25" i="38"/>
  <c r="X25" i="38"/>
  <c r="AE25" i="38"/>
  <c r="AF25" i="38"/>
  <c r="G25" i="38"/>
  <c r="H25" i="38"/>
  <c r="C7" i="15"/>
  <c r="K7" i="15"/>
  <c r="D7" i="15"/>
  <c r="L7" i="15"/>
  <c r="E7" i="15"/>
  <c r="M7" i="15"/>
  <c r="F7" i="15"/>
  <c r="N7" i="15"/>
  <c r="H7" i="15"/>
  <c r="I7" i="15"/>
  <c r="J7" i="15"/>
  <c r="O7" i="15"/>
  <c r="G7" i="15"/>
  <c r="A26" i="39"/>
  <c r="A25" i="38"/>
  <c r="A22" i="35"/>
  <c r="B209" i="11"/>
  <c r="B27" i="39"/>
  <c r="B26" i="38"/>
  <c r="B23" i="35"/>
  <c r="A15" i="26"/>
  <c r="B16" i="26"/>
  <c r="B10" i="11"/>
  <c r="C26" i="38" l="1"/>
  <c r="F26" i="38"/>
  <c r="N26" i="38"/>
  <c r="V26" i="38"/>
  <c r="AD26" i="38"/>
  <c r="G26" i="38"/>
  <c r="O26" i="38"/>
  <c r="W26" i="38"/>
  <c r="AE26" i="38"/>
  <c r="H26" i="38"/>
  <c r="P26" i="38"/>
  <c r="X26" i="38"/>
  <c r="AF26" i="38"/>
  <c r="I26" i="38"/>
  <c r="Q26" i="38"/>
  <c r="Y26" i="38"/>
  <c r="AG26" i="38"/>
  <c r="J26" i="38"/>
  <c r="R26" i="38"/>
  <c r="Z26" i="38"/>
  <c r="AH26" i="38"/>
  <c r="K26" i="38"/>
  <c r="S26" i="38"/>
  <c r="AA26" i="38"/>
  <c r="AI26" i="38"/>
  <c r="L26" i="38"/>
  <c r="M26" i="38"/>
  <c r="T26" i="38"/>
  <c r="U26" i="38"/>
  <c r="AB26" i="38"/>
  <c r="E26" i="38"/>
  <c r="AC26" i="38"/>
  <c r="AJ26" i="38"/>
  <c r="D26" i="38"/>
  <c r="I8" i="15"/>
  <c r="J8" i="15"/>
  <c r="C8" i="15"/>
  <c r="K8" i="15"/>
  <c r="D8" i="15"/>
  <c r="L8" i="15"/>
  <c r="F8" i="15"/>
  <c r="N8" i="15"/>
  <c r="G8" i="15"/>
  <c r="O8" i="15"/>
  <c r="H8" i="15"/>
  <c r="M8" i="15"/>
  <c r="E8" i="15"/>
  <c r="A27" i="39"/>
  <c r="A26" i="38"/>
  <c r="A23" i="35"/>
  <c r="B210" i="11"/>
  <c r="B28" i="39"/>
  <c r="B27" i="38"/>
  <c r="B24" i="35"/>
  <c r="A16" i="26"/>
  <c r="B17" i="26"/>
  <c r="B11" i="11"/>
  <c r="D27" i="38" l="1"/>
  <c r="L27" i="38"/>
  <c r="T27" i="38"/>
  <c r="AB27" i="38"/>
  <c r="AJ27" i="38"/>
  <c r="E27" i="38"/>
  <c r="M27" i="38"/>
  <c r="U27" i="38"/>
  <c r="AC27" i="38"/>
  <c r="F27" i="38"/>
  <c r="N27" i="38"/>
  <c r="V27" i="38"/>
  <c r="AD27" i="38"/>
  <c r="G27" i="38"/>
  <c r="O27" i="38"/>
  <c r="W27" i="38"/>
  <c r="AE27" i="38"/>
  <c r="H27" i="38"/>
  <c r="P27" i="38"/>
  <c r="X27" i="38"/>
  <c r="AF27" i="38"/>
  <c r="I27" i="38"/>
  <c r="Q27" i="38"/>
  <c r="Y27" i="38"/>
  <c r="AG27" i="38"/>
  <c r="J27" i="38"/>
  <c r="K27" i="38"/>
  <c r="R27" i="38"/>
  <c r="S27" i="38"/>
  <c r="Z27" i="38"/>
  <c r="C27" i="38"/>
  <c r="AI27" i="38"/>
  <c r="AA27" i="38"/>
  <c r="AH27" i="38"/>
  <c r="G9" i="15"/>
  <c r="O9" i="15"/>
  <c r="H9" i="15"/>
  <c r="I9" i="15"/>
  <c r="J9" i="15"/>
  <c r="D9" i="15"/>
  <c r="L9" i="15"/>
  <c r="E9" i="15"/>
  <c r="M9" i="15"/>
  <c r="F9" i="15"/>
  <c r="K9" i="15"/>
  <c r="N9" i="15"/>
  <c r="C9" i="15"/>
  <c r="A28" i="39"/>
  <c r="A27" i="38"/>
  <c r="A24" i="35"/>
  <c r="B211" i="11"/>
  <c r="B29" i="39"/>
  <c r="B28" i="38"/>
  <c r="B25" i="35"/>
  <c r="A17" i="26"/>
  <c r="B12" i="11"/>
  <c r="J28" i="38" l="1"/>
  <c r="R28" i="38"/>
  <c r="Z28" i="38"/>
  <c r="AH28" i="38"/>
  <c r="C28" i="38"/>
  <c r="K28" i="38"/>
  <c r="S28" i="38"/>
  <c r="AA28" i="38"/>
  <c r="AI28" i="38"/>
  <c r="D28" i="38"/>
  <c r="L28" i="38"/>
  <c r="T28" i="38"/>
  <c r="AB28" i="38"/>
  <c r="AJ28" i="38"/>
  <c r="E28" i="38"/>
  <c r="M28" i="38"/>
  <c r="U28" i="38"/>
  <c r="AC28" i="38"/>
  <c r="F28" i="38"/>
  <c r="N28" i="38"/>
  <c r="V28" i="38"/>
  <c r="AD28" i="38"/>
  <c r="G28" i="38"/>
  <c r="O28" i="38"/>
  <c r="W28" i="38"/>
  <c r="AE28" i="38"/>
  <c r="H28" i="38"/>
  <c r="I28" i="38"/>
  <c r="P28" i="38"/>
  <c r="Q28" i="38"/>
  <c r="X28" i="38"/>
  <c r="AG28" i="38"/>
  <c r="Y28" i="38"/>
  <c r="AF28" i="38"/>
  <c r="E10" i="15"/>
  <c r="M10" i="15"/>
  <c r="F10" i="15"/>
  <c r="N10" i="15"/>
  <c r="G10" i="15"/>
  <c r="O10" i="15"/>
  <c r="H10" i="15"/>
  <c r="J10" i="15"/>
  <c r="C10" i="15"/>
  <c r="K10" i="15"/>
  <c r="D10" i="15"/>
  <c r="I10" i="15"/>
  <c r="L10" i="15"/>
  <c r="A29" i="39"/>
  <c r="A28" i="38"/>
  <c r="A25" i="35"/>
  <c r="B212" i="11"/>
  <c r="B30" i="39"/>
  <c r="B29" i="38"/>
  <c r="B26" i="35"/>
  <c r="B18" i="26"/>
  <c r="B13" i="11"/>
  <c r="H29" i="38" l="1"/>
  <c r="P29" i="38"/>
  <c r="X29" i="38"/>
  <c r="AF29" i="38"/>
  <c r="I29" i="38"/>
  <c r="Q29" i="38"/>
  <c r="Y29" i="38"/>
  <c r="AG29" i="38"/>
  <c r="J29" i="38"/>
  <c r="R29" i="38"/>
  <c r="Z29" i="38"/>
  <c r="AH29" i="38"/>
  <c r="C29" i="38"/>
  <c r="K29" i="38"/>
  <c r="S29" i="38"/>
  <c r="AA29" i="38"/>
  <c r="AI29" i="38"/>
  <c r="D29" i="38"/>
  <c r="L29" i="38"/>
  <c r="T29" i="38"/>
  <c r="AB29" i="38"/>
  <c r="AJ29" i="38"/>
  <c r="E29" i="38"/>
  <c r="M29" i="38"/>
  <c r="U29" i="38"/>
  <c r="AC29" i="38"/>
  <c r="F29" i="38"/>
  <c r="G29" i="38"/>
  <c r="N29" i="38"/>
  <c r="O29" i="38"/>
  <c r="V29" i="38"/>
  <c r="AE29" i="38"/>
  <c r="AD29" i="38"/>
  <c r="W29" i="38"/>
  <c r="C11" i="15"/>
  <c r="K11" i="15"/>
  <c r="D11" i="15"/>
  <c r="L11" i="15"/>
  <c r="E11" i="15"/>
  <c r="M11" i="15"/>
  <c r="F11" i="15"/>
  <c r="N11" i="15"/>
  <c r="H11" i="15"/>
  <c r="I11" i="15"/>
  <c r="G11" i="15"/>
  <c r="J11" i="15"/>
  <c r="O11" i="15"/>
  <c r="A30" i="39"/>
  <c r="A29" i="38"/>
  <c r="A26" i="35"/>
  <c r="B213" i="11"/>
  <c r="B31" i="39"/>
  <c r="B30" i="38"/>
  <c r="B27" i="35"/>
  <c r="A18" i="26"/>
  <c r="B19" i="26"/>
  <c r="B14" i="11"/>
  <c r="F30" i="38" l="1"/>
  <c r="N30" i="38"/>
  <c r="V30" i="38"/>
  <c r="AD30" i="38"/>
  <c r="G30" i="38"/>
  <c r="O30" i="38"/>
  <c r="W30" i="38"/>
  <c r="AE30" i="38"/>
  <c r="H30" i="38"/>
  <c r="P30" i="38"/>
  <c r="X30" i="38"/>
  <c r="AF30" i="38"/>
  <c r="I30" i="38"/>
  <c r="Q30" i="38"/>
  <c r="Y30" i="38"/>
  <c r="AG30" i="38"/>
  <c r="J30" i="38"/>
  <c r="R30" i="38"/>
  <c r="Z30" i="38"/>
  <c r="AH30" i="38"/>
  <c r="C30" i="38"/>
  <c r="K30" i="38"/>
  <c r="S30" i="38"/>
  <c r="AA30" i="38"/>
  <c r="AI30" i="38"/>
  <c r="D30" i="38"/>
  <c r="AJ30" i="38"/>
  <c r="E30" i="38"/>
  <c r="L30" i="38"/>
  <c r="M30" i="38"/>
  <c r="T30" i="38"/>
  <c r="AC30" i="38"/>
  <c r="U30" i="38"/>
  <c r="AB30" i="38"/>
  <c r="I12" i="15"/>
  <c r="J12" i="15"/>
  <c r="C12" i="15"/>
  <c r="K12" i="15"/>
  <c r="D12" i="15"/>
  <c r="L12" i="15"/>
  <c r="F12" i="15"/>
  <c r="N12" i="15"/>
  <c r="G12" i="15"/>
  <c r="O12" i="15"/>
  <c r="E12" i="15"/>
  <c r="H12" i="15"/>
  <c r="M12" i="15"/>
  <c r="A31" i="39"/>
  <c r="A30" i="38"/>
  <c r="A27" i="35"/>
  <c r="B214" i="11"/>
  <c r="B32" i="39"/>
  <c r="B31" i="38"/>
  <c r="B28" i="35"/>
  <c r="A19" i="26"/>
  <c r="B20" i="26"/>
  <c r="B15" i="11"/>
  <c r="D31" i="38" l="1"/>
  <c r="L31" i="38"/>
  <c r="T31" i="38"/>
  <c r="AB31" i="38"/>
  <c r="AJ31" i="38"/>
  <c r="E31" i="38"/>
  <c r="M31" i="38"/>
  <c r="U31" i="38"/>
  <c r="AC31" i="38"/>
  <c r="F31" i="38"/>
  <c r="N31" i="38"/>
  <c r="V31" i="38"/>
  <c r="AD31" i="38"/>
  <c r="G31" i="38"/>
  <c r="O31" i="38"/>
  <c r="W31" i="38"/>
  <c r="AE31" i="38"/>
  <c r="H31" i="38"/>
  <c r="P31" i="38"/>
  <c r="X31" i="38"/>
  <c r="AF31" i="38"/>
  <c r="I31" i="38"/>
  <c r="Q31" i="38"/>
  <c r="Y31" i="38"/>
  <c r="AG31" i="38"/>
  <c r="AH31" i="38"/>
  <c r="C31" i="38"/>
  <c r="AI31" i="38"/>
  <c r="J31" i="38"/>
  <c r="K31" i="38"/>
  <c r="R31" i="38"/>
  <c r="AA31" i="38"/>
  <c r="S31" i="38"/>
  <c r="Z31" i="38"/>
  <c r="G13" i="15"/>
  <c r="O13" i="15"/>
  <c r="H13" i="15"/>
  <c r="I13" i="15"/>
  <c r="J13" i="15"/>
  <c r="D13" i="15"/>
  <c r="L13" i="15"/>
  <c r="E13" i="15"/>
  <c r="M13" i="15"/>
  <c r="C13" i="15"/>
  <c r="F13" i="15"/>
  <c r="K13" i="15"/>
  <c r="N13" i="15"/>
  <c r="A32" i="39"/>
  <c r="A31" i="38"/>
  <c r="A28" i="35"/>
  <c r="B215" i="11"/>
  <c r="B33" i="39"/>
  <c r="B32" i="38"/>
  <c r="B29" i="35"/>
  <c r="B21" i="26"/>
  <c r="A20" i="26"/>
  <c r="B16" i="11"/>
  <c r="J32" i="38" l="1"/>
  <c r="R32" i="38"/>
  <c r="Z32" i="38"/>
  <c r="AH32" i="38"/>
  <c r="C32" i="38"/>
  <c r="K32" i="38"/>
  <c r="S32" i="38"/>
  <c r="AA32" i="38"/>
  <c r="AI32" i="38"/>
  <c r="D32" i="38"/>
  <c r="L32" i="38"/>
  <c r="T32" i="38"/>
  <c r="AB32" i="38"/>
  <c r="AJ32" i="38"/>
  <c r="E32" i="38"/>
  <c r="M32" i="38"/>
  <c r="U32" i="38"/>
  <c r="AC32" i="38"/>
  <c r="F32" i="38"/>
  <c r="N32" i="38"/>
  <c r="V32" i="38"/>
  <c r="AD32" i="38"/>
  <c r="G32" i="38"/>
  <c r="O32" i="38"/>
  <c r="W32" i="38"/>
  <c r="AE32" i="38"/>
  <c r="AF32" i="38"/>
  <c r="AG32" i="38"/>
  <c r="H32" i="38"/>
  <c r="I32" i="38"/>
  <c r="P32" i="38"/>
  <c r="Y32" i="38"/>
  <c r="Q32" i="38"/>
  <c r="X32" i="38"/>
  <c r="E14" i="15"/>
  <c r="M14" i="15"/>
  <c r="F14" i="15"/>
  <c r="N14" i="15"/>
  <c r="G14" i="15"/>
  <c r="O14" i="15"/>
  <c r="H14" i="15"/>
  <c r="J14" i="15"/>
  <c r="C14" i="15"/>
  <c r="K14" i="15"/>
  <c r="D14" i="15"/>
  <c r="I14" i="15"/>
  <c r="L14" i="15"/>
  <c r="A33" i="39"/>
  <c r="A32" i="38"/>
  <c r="A29" i="35"/>
  <c r="B216" i="11"/>
  <c r="B34" i="39"/>
  <c r="B33" i="38"/>
  <c r="B30" i="35"/>
  <c r="B22" i="26"/>
  <c r="A21" i="26"/>
  <c r="B17" i="11"/>
  <c r="H33" i="38" l="1"/>
  <c r="P33" i="38"/>
  <c r="X33" i="38"/>
  <c r="AF33" i="38"/>
  <c r="I33" i="38"/>
  <c r="Q33" i="38"/>
  <c r="Y33" i="38"/>
  <c r="AG33" i="38"/>
  <c r="J33" i="38"/>
  <c r="R33" i="38"/>
  <c r="Z33" i="38"/>
  <c r="AH33" i="38"/>
  <c r="C33" i="38"/>
  <c r="K33" i="38"/>
  <c r="S33" i="38"/>
  <c r="AA33" i="38"/>
  <c r="AI33" i="38"/>
  <c r="D33" i="38"/>
  <c r="L33" i="38"/>
  <c r="T33" i="38"/>
  <c r="AB33" i="38"/>
  <c r="AJ33" i="38"/>
  <c r="E33" i="38"/>
  <c r="M33" i="38"/>
  <c r="U33" i="38"/>
  <c r="AC33" i="38"/>
  <c r="AD33" i="38"/>
  <c r="AE33" i="38"/>
  <c r="F33" i="38"/>
  <c r="G33" i="38"/>
  <c r="N33" i="38"/>
  <c r="W33" i="38"/>
  <c r="V33" i="38"/>
  <c r="O33" i="38"/>
  <c r="C15" i="15"/>
  <c r="K15" i="15"/>
  <c r="D15" i="15"/>
  <c r="L15" i="15"/>
  <c r="E15" i="15"/>
  <c r="M15" i="15"/>
  <c r="F15" i="15"/>
  <c r="N15" i="15"/>
  <c r="H15" i="15"/>
  <c r="I15" i="15"/>
  <c r="G15" i="15"/>
  <c r="J15" i="15"/>
  <c r="O15" i="15"/>
  <c r="A34" i="39"/>
  <c r="A33" i="38"/>
  <c r="A30" i="35"/>
  <c r="B217" i="11"/>
  <c r="B35" i="39"/>
  <c r="B34" i="38"/>
  <c r="B31" i="35"/>
  <c r="A22" i="26"/>
  <c r="B23" i="26"/>
  <c r="B18" i="11"/>
  <c r="F34" i="38" l="1"/>
  <c r="N34" i="38"/>
  <c r="V34" i="38"/>
  <c r="AD34" i="38"/>
  <c r="G34" i="38"/>
  <c r="O34" i="38"/>
  <c r="W34" i="38"/>
  <c r="AE34" i="38"/>
  <c r="H34" i="38"/>
  <c r="P34" i="38"/>
  <c r="X34" i="38"/>
  <c r="AF34" i="38"/>
  <c r="I34" i="38"/>
  <c r="Q34" i="38"/>
  <c r="Y34" i="38"/>
  <c r="AG34" i="38"/>
  <c r="J34" i="38"/>
  <c r="R34" i="38"/>
  <c r="Z34" i="38"/>
  <c r="AH34" i="38"/>
  <c r="C34" i="38"/>
  <c r="K34" i="38"/>
  <c r="S34" i="38"/>
  <c r="AA34" i="38"/>
  <c r="AI34" i="38"/>
  <c r="AB34" i="38"/>
  <c r="AC34" i="38"/>
  <c r="D34" i="38"/>
  <c r="AJ34" i="38"/>
  <c r="E34" i="38"/>
  <c r="L34" i="38"/>
  <c r="U34" i="38"/>
  <c r="M34" i="38"/>
  <c r="T34" i="38"/>
  <c r="I16" i="15"/>
  <c r="J16" i="15"/>
  <c r="C16" i="15"/>
  <c r="K16" i="15"/>
  <c r="D16" i="15"/>
  <c r="L16" i="15"/>
  <c r="F16" i="15"/>
  <c r="N16" i="15"/>
  <c r="G16" i="15"/>
  <c r="O16" i="15"/>
  <c r="E16" i="15"/>
  <c r="H16" i="15"/>
  <c r="M16" i="15"/>
  <c r="A35" i="39"/>
  <c r="A34" i="38"/>
  <c r="A31" i="35"/>
  <c r="B218" i="11"/>
  <c r="B36" i="39"/>
  <c r="B35" i="38"/>
  <c r="B32" i="35"/>
  <c r="A23" i="26"/>
  <c r="B24" i="26"/>
  <c r="B19" i="11"/>
  <c r="D35" i="38" l="1"/>
  <c r="L35" i="38"/>
  <c r="T35" i="38"/>
  <c r="AB35" i="38"/>
  <c r="AJ35" i="38"/>
  <c r="E35" i="38"/>
  <c r="M35" i="38"/>
  <c r="U35" i="38"/>
  <c r="AC35" i="38"/>
  <c r="F35" i="38"/>
  <c r="N35" i="38"/>
  <c r="V35" i="38"/>
  <c r="AD35" i="38"/>
  <c r="G35" i="38"/>
  <c r="O35" i="38"/>
  <c r="W35" i="38"/>
  <c r="AE35" i="38"/>
  <c r="H35" i="38"/>
  <c r="P35" i="38"/>
  <c r="X35" i="38"/>
  <c r="AF35" i="38"/>
  <c r="I35" i="38"/>
  <c r="Q35" i="38"/>
  <c r="Y35" i="38"/>
  <c r="AG35" i="38"/>
  <c r="Z35" i="38"/>
  <c r="AA35" i="38"/>
  <c r="AH35" i="38"/>
  <c r="C35" i="38"/>
  <c r="AI35" i="38"/>
  <c r="J35" i="38"/>
  <c r="S35" i="38"/>
  <c r="K35" i="38"/>
  <c r="R35" i="38"/>
  <c r="G17" i="15"/>
  <c r="O17" i="15"/>
  <c r="H17" i="15"/>
  <c r="I17" i="15"/>
  <c r="J17" i="15"/>
  <c r="D17" i="15"/>
  <c r="L17" i="15"/>
  <c r="E17" i="15"/>
  <c r="M17" i="15"/>
  <c r="C17" i="15"/>
  <c r="F17" i="15"/>
  <c r="K17" i="15"/>
  <c r="N17" i="15"/>
  <c r="A36" i="39"/>
  <c r="A35" i="38"/>
  <c r="A32" i="35"/>
  <c r="B219" i="11"/>
  <c r="B37" i="39"/>
  <c r="B36" i="38"/>
  <c r="B33" i="35"/>
  <c r="B25" i="26"/>
  <c r="A24" i="26"/>
  <c r="B20" i="11"/>
  <c r="J36" i="38" l="1"/>
  <c r="R36" i="38"/>
  <c r="Z36" i="38"/>
  <c r="AH36" i="38"/>
  <c r="C36" i="38"/>
  <c r="K36" i="38"/>
  <c r="S36" i="38"/>
  <c r="AA36" i="38"/>
  <c r="AI36" i="38"/>
  <c r="D36" i="38"/>
  <c r="L36" i="38"/>
  <c r="T36" i="38"/>
  <c r="AB36" i="38"/>
  <c r="AJ36" i="38"/>
  <c r="E36" i="38"/>
  <c r="M36" i="38"/>
  <c r="U36" i="38"/>
  <c r="AC36" i="38"/>
  <c r="F36" i="38"/>
  <c r="N36" i="38"/>
  <c r="V36" i="38"/>
  <c r="AD36" i="38"/>
  <c r="G36" i="38"/>
  <c r="O36" i="38"/>
  <c r="W36" i="38"/>
  <c r="AE36" i="38"/>
  <c r="X36" i="38"/>
  <c r="Y36" i="38"/>
  <c r="AF36" i="38"/>
  <c r="AG36" i="38"/>
  <c r="H36" i="38"/>
  <c r="Q36" i="38"/>
  <c r="I36" i="38"/>
  <c r="P36" i="38"/>
  <c r="E18" i="15"/>
  <c r="M18" i="15"/>
  <c r="F18" i="15"/>
  <c r="N18" i="15"/>
  <c r="G18" i="15"/>
  <c r="O18" i="15"/>
  <c r="H18" i="15"/>
  <c r="J18" i="15"/>
  <c r="C18" i="15"/>
  <c r="K18" i="15"/>
  <c r="D18" i="15"/>
  <c r="I18" i="15"/>
  <c r="L18" i="15"/>
  <c r="A37" i="39"/>
  <c r="A36" i="38"/>
  <c r="A33" i="35"/>
  <c r="B220" i="11"/>
  <c r="B38" i="39"/>
  <c r="B37" i="38"/>
  <c r="B34" i="35"/>
  <c r="A25" i="26"/>
  <c r="B26" i="26"/>
  <c r="B21" i="11"/>
  <c r="H37" i="38" l="1"/>
  <c r="P37" i="38"/>
  <c r="X37" i="38"/>
  <c r="AF37" i="38"/>
  <c r="I37" i="38"/>
  <c r="Q37" i="38"/>
  <c r="Y37" i="38"/>
  <c r="AG37" i="38"/>
  <c r="J37" i="38"/>
  <c r="R37" i="38"/>
  <c r="Z37" i="38"/>
  <c r="AH37" i="38"/>
  <c r="C37" i="38"/>
  <c r="K37" i="38"/>
  <c r="S37" i="38"/>
  <c r="AA37" i="38"/>
  <c r="AI37" i="38"/>
  <c r="D37" i="38"/>
  <c r="L37" i="38"/>
  <c r="T37" i="38"/>
  <c r="AB37" i="38"/>
  <c r="AJ37" i="38"/>
  <c r="E37" i="38"/>
  <c r="M37" i="38"/>
  <c r="U37" i="38"/>
  <c r="AC37" i="38"/>
  <c r="V37" i="38"/>
  <c r="W37" i="38"/>
  <c r="AD37" i="38"/>
  <c r="AE37" i="38"/>
  <c r="F37" i="38"/>
  <c r="O37" i="38"/>
  <c r="N37" i="38"/>
  <c r="G37" i="38"/>
  <c r="C19" i="15"/>
  <c r="K19" i="15"/>
  <c r="D19" i="15"/>
  <c r="L19" i="15"/>
  <c r="E19" i="15"/>
  <c r="M19" i="15"/>
  <c r="F19" i="15"/>
  <c r="N19" i="15"/>
  <c r="H19" i="15"/>
  <c r="I19" i="15"/>
  <c r="G19" i="15"/>
  <c r="J19" i="15"/>
  <c r="O19" i="15"/>
  <c r="A38" i="39"/>
  <c r="A37" i="38"/>
  <c r="A34" i="35"/>
  <c r="B221" i="11"/>
  <c r="B39" i="39"/>
  <c r="B38" i="38"/>
  <c r="B35" i="35"/>
  <c r="B27" i="26"/>
  <c r="A26" i="26"/>
  <c r="B22" i="11"/>
  <c r="F38" i="38" l="1"/>
  <c r="N38" i="38"/>
  <c r="V38" i="38"/>
  <c r="AD38" i="38"/>
  <c r="G38" i="38"/>
  <c r="O38" i="38"/>
  <c r="W38" i="38"/>
  <c r="AE38" i="38"/>
  <c r="H38" i="38"/>
  <c r="P38" i="38"/>
  <c r="X38" i="38"/>
  <c r="AF38" i="38"/>
  <c r="I38" i="38"/>
  <c r="Q38" i="38"/>
  <c r="Y38" i="38"/>
  <c r="AG38" i="38"/>
  <c r="J38" i="38"/>
  <c r="R38" i="38"/>
  <c r="Z38" i="38"/>
  <c r="AH38" i="38"/>
  <c r="C38" i="38"/>
  <c r="K38" i="38"/>
  <c r="S38" i="38"/>
  <c r="AA38" i="38"/>
  <c r="AI38" i="38"/>
  <c r="T38" i="38"/>
  <c r="U38" i="38"/>
  <c r="AB38" i="38"/>
  <c r="AC38" i="38"/>
  <c r="D38" i="38"/>
  <c r="AJ38" i="38"/>
  <c r="M38" i="38"/>
  <c r="E38" i="38"/>
  <c r="L38" i="38"/>
  <c r="I20" i="15"/>
  <c r="J20" i="15"/>
  <c r="C20" i="15"/>
  <c r="K20" i="15"/>
  <c r="D20" i="15"/>
  <c r="L20" i="15"/>
  <c r="F20" i="15"/>
  <c r="N20" i="15"/>
  <c r="G20" i="15"/>
  <c r="O20" i="15"/>
  <c r="E20" i="15"/>
  <c r="H20" i="15"/>
  <c r="M20" i="15"/>
  <c r="A39" i="39"/>
  <c r="A38" i="38"/>
  <c r="A35" i="35"/>
  <c r="B222" i="11"/>
  <c r="B40" i="39"/>
  <c r="B39" i="38"/>
  <c r="B36" i="35"/>
  <c r="A27" i="26"/>
  <c r="B28" i="26"/>
  <c r="B23" i="11"/>
  <c r="D39" i="38" l="1"/>
  <c r="L39" i="38"/>
  <c r="T39" i="38"/>
  <c r="AB39" i="38"/>
  <c r="AJ39" i="38"/>
  <c r="E39" i="38"/>
  <c r="M39" i="38"/>
  <c r="U39" i="38"/>
  <c r="AC39" i="38"/>
  <c r="F39" i="38"/>
  <c r="N39" i="38"/>
  <c r="V39" i="38"/>
  <c r="AD39" i="38"/>
  <c r="G39" i="38"/>
  <c r="O39" i="38"/>
  <c r="W39" i="38"/>
  <c r="AE39" i="38"/>
  <c r="H39" i="38"/>
  <c r="P39" i="38"/>
  <c r="X39" i="38"/>
  <c r="AF39" i="38"/>
  <c r="I39" i="38"/>
  <c r="Q39" i="38"/>
  <c r="Y39" i="38"/>
  <c r="AG39" i="38"/>
  <c r="R39" i="38"/>
  <c r="S39" i="38"/>
  <c r="Z39" i="38"/>
  <c r="AA39" i="38"/>
  <c r="AH39" i="38"/>
  <c r="K39" i="38"/>
  <c r="C39" i="38"/>
  <c r="J39" i="38"/>
  <c r="AI39" i="38"/>
  <c r="G21" i="15"/>
  <c r="O21" i="15"/>
  <c r="H21" i="15"/>
  <c r="I21" i="15"/>
  <c r="J21" i="15"/>
  <c r="D21" i="15"/>
  <c r="L21" i="15"/>
  <c r="E21" i="15"/>
  <c r="M21" i="15"/>
  <c r="N21" i="15"/>
  <c r="C21" i="15"/>
  <c r="F21" i="15"/>
  <c r="K21" i="15"/>
  <c r="A40" i="39"/>
  <c r="A39" i="38"/>
  <c r="A36" i="35"/>
  <c r="B223" i="11"/>
  <c r="B41" i="39"/>
  <c r="B40" i="38"/>
  <c r="B37" i="35"/>
  <c r="B29" i="26"/>
  <c r="A28" i="26"/>
  <c r="B24" i="11"/>
  <c r="J40" i="38" l="1"/>
  <c r="R40" i="38"/>
  <c r="Z40" i="38"/>
  <c r="AH40" i="38"/>
  <c r="C40" i="38"/>
  <c r="K40" i="38"/>
  <c r="S40" i="38"/>
  <c r="AA40" i="38"/>
  <c r="AI40" i="38"/>
  <c r="D40" i="38"/>
  <c r="L40" i="38"/>
  <c r="T40" i="38"/>
  <c r="AB40" i="38"/>
  <c r="AJ40" i="38"/>
  <c r="E40" i="38"/>
  <c r="M40" i="38"/>
  <c r="U40" i="38"/>
  <c r="AC40" i="38"/>
  <c r="F40" i="38"/>
  <c r="N40" i="38"/>
  <c r="V40" i="38"/>
  <c r="AD40" i="38"/>
  <c r="G40" i="38"/>
  <c r="O40" i="38"/>
  <c r="W40" i="38"/>
  <c r="AE40" i="38"/>
  <c r="P40" i="38"/>
  <c r="Q40" i="38"/>
  <c r="X40" i="38"/>
  <c r="Y40" i="38"/>
  <c r="AF40" i="38"/>
  <c r="I40" i="38"/>
  <c r="H40" i="38"/>
  <c r="AG40" i="38"/>
  <c r="E22" i="15"/>
  <c r="M22" i="15"/>
  <c r="F22" i="15"/>
  <c r="N22" i="15"/>
  <c r="G22" i="15"/>
  <c r="O22" i="15"/>
  <c r="H22" i="15"/>
  <c r="J22" i="15"/>
  <c r="C22" i="15"/>
  <c r="K22" i="15"/>
  <c r="L22" i="15"/>
  <c r="D22" i="15"/>
  <c r="I22" i="15"/>
  <c r="A41" i="39"/>
  <c r="A40" i="38"/>
  <c r="A37" i="35"/>
  <c r="B224" i="11"/>
  <c r="B42" i="39"/>
  <c r="B41" i="38"/>
  <c r="B38" i="35"/>
  <c r="A29" i="26"/>
  <c r="B30" i="26"/>
  <c r="B25" i="11"/>
  <c r="H41" i="38" l="1"/>
  <c r="P41" i="38"/>
  <c r="X41" i="38"/>
  <c r="AF41" i="38"/>
  <c r="I41" i="38"/>
  <c r="Q41" i="38"/>
  <c r="Y41" i="38"/>
  <c r="AG41" i="38"/>
  <c r="J41" i="38"/>
  <c r="R41" i="38"/>
  <c r="Z41" i="38"/>
  <c r="AH41" i="38"/>
  <c r="C41" i="38"/>
  <c r="K41" i="38"/>
  <c r="S41" i="38"/>
  <c r="AA41" i="38"/>
  <c r="AI41" i="38"/>
  <c r="D41" i="38"/>
  <c r="L41" i="38"/>
  <c r="T41" i="38"/>
  <c r="AB41" i="38"/>
  <c r="AJ41" i="38"/>
  <c r="G41" i="38"/>
  <c r="AD41" i="38"/>
  <c r="M41" i="38"/>
  <c r="AE41" i="38"/>
  <c r="N41" i="38"/>
  <c r="O41" i="38"/>
  <c r="U41" i="38"/>
  <c r="F41" i="38"/>
  <c r="AC41" i="38"/>
  <c r="V41" i="38"/>
  <c r="W41" i="38"/>
  <c r="E41" i="38"/>
  <c r="C23" i="15"/>
  <c r="K23" i="15"/>
  <c r="D23" i="15"/>
  <c r="L23" i="15"/>
  <c r="E23" i="15"/>
  <c r="M23" i="15"/>
  <c r="F23" i="15"/>
  <c r="N23" i="15"/>
  <c r="H23" i="15"/>
  <c r="I23" i="15"/>
  <c r="J23" i="15"/>
  <c r="O23" i="15"/>
  <c r="G23" i="15"/>
  <c r="A42" i="39"/>
  <c r="A41" i="38"/>
  <c r="A38" i="35"/>
  <c r="B225" i="11"/>
  <c r="B43" i="39"/>
  <c r="B42" i="38"/>
  <c r="B39" i="35"/>
  <c r="B31" i="26"/>
  <c r="A30" i="26"/>
  <c r="B26" i="11"/>
  <c r="F42" i="38" l="1"/>
  <c r="N42" i="38"/>
  <c r="V42" i="38"/>
  <c r="AD42" i="38"/>
  <c r="G42" i="38"/>
  <c r="O42" i="38"/>
  <c r="W42" i="38"/>
  <c r="AE42" i="38"/>
  <c r="H42" i="38"/>
  <c r="P42" i="38"/>
  <c r="X42" i="38"/>
  <c r="AF42" i="38"/>
  <c r="I42" i="38"/>
  <c r="Q42" i="38"/>
  <c r="Y42" i="38"/>
  <c r="AG42" i="38"/>
  <c r="J42" i="38"/>
  <c r="R42" i="38"/>
  <c r="AH42" i="38"/>
  <c r="S42" i="38"/>
  <c r="AI42" i="38"/>
  <c r="C42" i="38"/>
  <c r="T42" i="38"/>
  <c r="AJ42" i="38"/>
  <c r="D42" i="38"/>
  <c r="U42" i="38"/>
  <c r="E42" i="38"/>
  <c r="Z42" i="38"/>
  <c r="M42" i="38"/>
  <c r="AC42" i="38"/>
  <c r="K42" i="38"/>
  <c r="L42" i="38"/>
  <c r="AA42" i="38"/>
  <c r="AB42" i="38"/>
  <c r="I24" i="15"/>
  <c r="J24" i="15"/>
  <c r="C24" i="15"/>
  <c r="K24" i="15"/>
  <c r="D24" i="15"/>
  <c r="L24" i="15"/>
  <c r="F24" i="15"/>
  <c r="N24" i="15"/>
  <c r="G24" i="15"/>
  <c r="O24" i="15"/>
  <c r="H24" i="15"/>
  <c r="M24" i="15"/>
  <c r="E24" i="15"/>
  <c r="A43" i="39"/>
  <c r="A42" i="38"/>
  <c r="A39" i="35"/>
  <c r="B226" i="11"/>
  <c r="B44" i="39"/>
  <c r="B43" i="38"/>
  <c r="B40" i="35"/>
  <c r="A31" i="26"/>
  <c r="B32" i="26"/>
  <c r="B27" i="11"/>
  <c r="D43" i="38" l="1"/>
  <c r="L43" i="38"/>
  <c r="T43" i="38"/>
  <c r="AB43" i="38"/>
  <c r="AJ43" i="38"/>
  <c r="E43" i="38"/>
  <c r="M43" i="38"/>
  <c r="U43" i="38"/>
  <c r="AC43" i="38"/>
  <c r="F43" i="38"/>
  <c r="N43" i="38"/>
  <c r="V43" i="38"/>
  <c r="AD43" i="38"/>
  <c r="G43" i="38"/>
  <c r="O43" i="38"/>
  <c r="W43" i="38"/>
  <c r="AE43" i="38"/>
  <c r="P43" i="38"/>
  <c r="AF43" i="38"/>
  <c r="Q43" i="38"/>
  <c r="AG43" i="38"/>
  <c r="R43" i="38"/>
  <c r="AH43" i="38"/>
  <c r="C43" i="38"/>
  <c r="S43" i="38"/>
  <c r="AI43" i="38"/>
  <c r="H43" i="38"/>
  <c r="X43" i="38"/>
  <c r="K43" i="38"/>
  <c r="AA43" i="38"/>
  <c r="Y43" i="38"/>
  <c r="Z43" i="38"/>
  <c r="J43" i="38"/>
  <c r="I43" i="38"/>
  <c r="G25" i="15"/>
  <c r="O25" i="15"/>
  <c r="H25" i="15"/>
  <c r="I25" i="15"/>
  <c r="J25" i="15"/>
  <c r="D25" i="15"/>
  <c r="L25" i="15"/>
  <c r="E25" i="15"/>
  <c r="M25" i="15"/>
  <c r="F25" i="15"/>
  <c r="K25" i="15"/>
  <c r="N25" i="15"/>
  <c r="C25" i="15"/>
  <c r="A44" i="39"/>
  <c r="A43" i="38"/>
  <c r="A40" i="35"/>
  <c r="B227" i="11"/>
  <c r="B45" i="39"/>
  <c r="B44" i="38"/>
  <c r="B41" i="35"/>
  <c r="B33" i="26"/>
  <c r="A32" i="26"/>
  <c r="B28" i="11"/>
  <c r="J44" i="38" l="1"/>
  <c r="R44" i="38"/>
  <c r="Z44" i="38"/>
  <c r="C44" i="38"/>
  <c r="K44" i="38"/>
  <c r="S44" i="38"/>
  <c r="AA44" i="38"/>
  <c r="AI44" i="38"/>
  <c r="E44" i="38"/>
  <c r="M44" i="38"/>
  <c r="U44" i="38"/>
  <c r="AC44" i="38"/>
  <c r="I44" i="38"/>
  <c r="W44" i="38"/>
  <c r="AH44" i="38"/>
  <c r="L44" i="38"/>
  <c r="X44" i="38"/>
  <c r="AJ44" i="38"/>
  <c r="N44" i="38"/>
  <c r="Y44" i="38"/>
  <c r="O44" i="38"/>
  <c r="AB44" i="38"/>
  <c r="D44" i="38"/>
  <c r="P44" i="38"/>
  <c r="AD44" i="38"/>
  <c r="H44" i="38"/>
  <c r="V44" i="38"/>
  <c r="AG44" i="38"/>
  <c r="F44" i="38"/>
  <c r="G44" i="38"/>
  <c r="Q44" i="38"/>
  <c r="T44" i="38"/>
  <c r="AF44" i="38"/>
  <c r="AE44" i="38"/>
  <c r="I26" i="15"/>
  <c r="J26" i="15"/>
  <c r="C26" i="15"/>
  <c r="K26" i="15"/>
  <c r="D26" i="15"/>
  <c r="L26" i="15"/>
  <c r="E26" i="15"/>
  <c r="M26" i="15"/>
  <c r="F26" i="15"/>
  <c r="N26" i="15"/>
  <c r="G26" i="15"/>
  <c r="H26" i="15"/>
  <c r="O26" i="15"/>
  <c r="A45" i="39"/>
  <c r="A44" i="38"/>
  <c r="A41" i="35"/>
  <c r="B228" i="11"/>
  <c r="B46" i="39"/>
  <c r="B45" i="38"/>
  <c r="B42" i="35"/>
  <c r="A33" i="26"/>
  <c r="B34" i="26"/>
  <c r="B29" i="11"/>
  <c r="I45" i="38" l="1"/>
  <c r="Q45" i="38"/>
  <c r="J45" i="38"/>
  <c r="S45" i="38"/>
  <c r="AA45" i="38"/>
  <c r="AI45" i="38"/>
  <c r="K45" i="38"/>
  <c r="T45" i="38"/>
  <c r="AB45" i="38"/>
  <c r="AJ45" i="38"/>
  <c r="C45" i="38"/>
  <c r="L45" i="38"/>
  <c r="U45" i="38"/>
  <c r="AC45" i="38"/>
  <c r="D45" i="38"/>
  <c r="M45" i="38"/>
  <c r="V45" i="38"/>
  <c r="AD45" i="38"/>
  <c r="E45" i="38"/>
  <c r="N45" i="38"/>
  <c r="W45" i="38"/>
  <c r="AE45" i="38"/>
  <c r="H45" i="38"/>
  <c r="R45" i="38"/>
  <c r="Z45" i="38"/>
  <c r="AH45" i="38"/>
  <c r="F45" i="38"/>
  <c r="G45" i="38"/>
  <c r="O45" i="38"/>
  <c r="P45" i="38"/>
  <c r="X45" i="38"/>
  <c r="Y45" i="38"/>
  <c r="AG45" i="38"/>
  <c r="AF45" i="38"/>
  <c r="G27" i="15"/>
  <c r="O27" i="15"/>
  <c r="H27" i="15"/>
  <c r="I27" i="15"/>
  <c r="J27" i="15"/>
  <c r="C27" i="15"/>
  <c r="K27" i="15"/>
  <c r="D27" i="15"/>
  <c r="L27" i="15"/>
  <c r="E27" i="15"/>
  <c r="F27" i="15"/>
  <c r="M27" i="15"/>
  <c r="N27" i="15"/>
  <c r="A46" i="39"/>
  <c r="A45" i="38"/>
  <c r="A42" i="35"/>
  <c r="B229" i="11"/>
  <c r="B47" i="39"/>
  <c r="B46" i="38"/>
  <c r="B43" i="35"/>
  <c r="B35" i="26"/>
  <c r="A34" i="26"/>
  <c r="B30" i="11"/>
  <c r="I46" i="38" l="1"/>
  <c r="Q46" i="38"/>
  <c r="Y46" i="38"/>
  <c r="AG46" i="38"/>
  <c r="J46" i="38"/>
  <c r="R46" i="38"/>
  <c r="Z46" i="38"/>
  <c r="AH46" i="38"/>
  <c r="C46" i="38"/>
  <c r="K46" i="38"/>
  <c r="S46" i="38"/>
  <c r="AA46" i="38"/>
  <c r="AI46" i="38"/>
  <c r="D46" i="38"/>
  <c r="L46" i="38"/>
  <c r="T46" i="38"/>
  <c r="AB46" i="38"/>
  <c r="AJ46" i="38"/>
  <c r="E46" i="38"/>
  <c r="M46" i="38"/>
  <c r="U46" i="38"/>
  <c r="AC46" i="38"/>
  <c r="H46" i="38"/>
  <c r="P46" i="38"/>
  <c r="X46" i="38"/>
  <c r="AF46" i="38"/>
  <c r="F46" i="38"/>
  <c r="G46" i="38"/>
  <c r="N46" i="38"/>
  <c r="O46" i="38"/>
  <c r="V46" i="38"/>
  <c r="W46" i="38"/>
  <c r="AE46" i="38"/>
  <c r="AD46" i="38"/>
  <c r="E28" i="15"/>
  <c r="M28" i="15"/>
  <c r="F28" i="15"/>
  <c r="N28" i="15"/>
  <c r="G28" i="15"/>
  <c r="O28" i="15"/>
  <c r="H28" i="15"/>
  <c r="I28" i="15"/>
  <c r="J28" i="15"/>
  <c r="C28" i="15"/>
  <c r="D28" i="15"/>
  <c r="K28" i="15"/>
  <c r="L28" i="15"/>
  <c r="A47" i="39"/>
  <c r="A46" i="38"/>
  <c r="A43" i="35"/>
  <c r="B230" i="11"/>
  <c r="B48" i="39"/>
  <c r="B47" i="38"/>
  <c r="B44" i="35"/>
  <c r="A35" i="26"/>
  <c r="B36" i="26"/>
  <c r="B31" i="11"/>
  <c r="G47" i="38" l="1"/>
  <c r="O47" i="38"/>
  <c r="W47" i="38"/>
  <c r="AE47" i="38"/>
  <c r="H47" i="38"/>
  <c r="P47" i="38"/>
  <c r="X47" i="38"/>
  <c r="AF47" i="38"/>
  <c r="I47" i="38"/>
  <c r="Q47" i="38"/>
  <c r="Y47" i="38"/>
  <c r="AG47" i="38"/>
  <c r="J47" i="38"/>
  <c r="R47" i="38"/>
  <c r="Z47" i="38"/>
  <c r="AH47" i="38"/>
  <c r="C47" i="38"/>
  <c r="K47" i="38"/>
  <c r="S47" i="38"/>
  <c r="AA47" i="38"/>
  <c r="AI47" i="38"/>
  <c r="F47" i="38"/>
  <c r="N47" i="38"/>
  <c r="V47" i="38"/>
  <c r="AD47" i="38"/>
  <c r="D47" i="38"/>
  <c r="AJ47" i="38"/>
  <c r="E47" i="38"/>
  <c r="L47" i="38"/>
  <c r="M47" i="38"/>
  <c r="T47" i="38"/>
  <c r="U47" i="38"/>
  <c r="AC47" i="38"/>
  <c r="AB47" i="38"/>
  <c r="C29" i="15"/>
  <c r="K29" i="15"/>
  <c r="D29" i="15"/>
  <c r="L29" i="15"/>
  <c r="E29" i="15"/>
  <c r="M29" i="15"/>
  <c r="F29" i="15"/>
  <c r="N29" i="15"/>
  <c r="G29" i="15"/>
  <c r="O29" i="15"/>
  <c r="H29" i="15"/>
  <c r="I29" i="15"/>
  <c r="J29" i="15"/>
  <c r="A48" i="39"/>
  <c r="A47" i="38"/>
  <c r="A44" i="35"/>
  <c r="B231" i="11"/>
  <c r="B49" i="39"/>
  <c r="B48" i="38"/>
  <c r="B45" i="35"/>
  <c r="A36" i="26"/>
  <c r="B37" i="26"/>
  <c r="B32" i="11"/>
  <c r="E48" i="38" l="1"/>
  <c r="M48" i="38"/>
  <c r="U48" i="38"/>
  <c r="AC48" i="38"/>
  <c r="F48" i="38"/>
  <c r="N48" i="38"/>
  <c r="V48" i="38"/>
  <c r="AD48" i="38"/>
  <c r="G48" i="38"/>
  <c r="O48" i="38"/>
  <c r="W48" i="38"/>
  <c r="AE48" i="38"/>
  <c r="H48" i="38"/>
  <c r="P48" i="38"/>
  <c r="X48" i="38"/>
  <c r="AF48" i="38"/>
  <c r="I48" i="38"/>
  <c r="Q48" i="38"/>
  <c r="Y48" i="38"/>
  <c r="AG48" i="38"/>
  <c r="D48" i="38"/>
  <c r="L48" i="38"/>
  <c r="T48" i="38"/>
  <c r="AB48" i="38"/>
  <c r="AJ48" i="38"/>
  <c r="AH48" i="38"/>
  <c r="C48" i="38"/>
  <c r="AI48" i="38"/>
  <c r="J48" i="38"/>
  <c r="K48" i="38"/>
  <c r="R48" i="38"/>
  <c r="S48" i="38"/>
  <c r="AA48" i="38"/>
  <c r="Z48" i="38"/>
  <c r="I30" i="15"/>
  <c r="J30" i="15"/>
  <c r="C30" i="15"/>
  <c r="K30" i="15"/>
  <c r="D30" i="15"/>
  <c r="L30" i="15"/>
  <c r="E30" i="15"/>
  <c r="M30" i="15"/>
  <c r="F30" i="15"/>
  <c r="N30" i="15"/>
  <c r="G30" i="15"/>
  <c r="H30" i="15"/>
  <c r="O30" i="15"/>
  <c r="A49" i="39"/>
  <c r="A48" i="38"/>
  <c r="A45" i="35"/>
  <c r="B232" i="11"/>
  <c r="B50" i="39"/>
  <c r="B49" i="38"/>
  <c r="B46" i="35"/>
  <c r="A37" i="26"/>
  <c r="B38" i="26"/>
  <c r="B33" i="11"/>
  <c r="C49" i="38" l="1"/>
  <c r="K49" i="38"/>
  <c r="S49" i="38"/>
  <c r="AA49" i="38"/>
  <c r="AI49" i="38"/>
  <c r="D49" i="38"/>
  <c r="L49" i="38"/>
  <c r="T49" i="38"/>
  <c r="AB49" i="38"/>
  <c r="AJ49" i="38"/>
  <c r="E49" i="38"/>
  <c r="M49" i="38"/>
  <c r="U49" i="38"/>
  <c r="AC49" i="38"/>
  <c r="F49" i="38"/>
  <c r="N49" i="38"/>
  <c r="V49" i="38"/>
  <c r="AD49" i="38"/>
  <c r="G49" i="38"/>
  <c r="O49" i="38"/>
  <c r="W49" i="38"/>
  <c r="AE49" i="38"/>
  <c r="J49" i="38"/>
  <c r="R49" i="38"/>
  <c r="Z49" i="38"/>
  <c r="AH49" i="38"/>
  <c r="AF49" i="38"/>
  <c r="AG49" i="38"/>
  <c r="H49" i="38"/>
  <c r="I49" i="38"/>
  <c r="P49" i="38"/>
  <c r="Q49" i="38"/>
  <c r="Y49" i="38"/>
  <c r="X49" i="38"/>
  <c r="G31" i="15"/>
  <c r="O31" i="15"/>
  <c r="H31" i="15"/>
  <c r="I31" i="15"/>
  <c r="J31" i="15"/>
  <c r="C31" i="15"/>
  <c r="K31" i="15"/>
  <c r="D31" i="15"/>
  <c r="L31" i="15"/>
  <c r="E31" i="15"/>
  <c r="F31" i="15"/>
  <c r="N31" i="15"/>
  <c r="M31" i="15"/>
  <c r="A50" i="39"/>
  <c r="A49" i="38"/>
  <c r="A46" i="35"/>
  <c r="B233" i="11"/>
  <c r="B51" i="39"/>
  <c r="B50" i="38"/>
  <c r="B47" i="35"/>
  <c r="B39" i="26"/>
  <c r="A38" i="26"/>
  <c r="B34" i="11"/>
  <c r="I50" i="38" l="1"/>
  <c r="Q50" i="38"/>
  <c r="Y50" i="38"/>
  <c r="AG50" i="38"/>
  <c r="J50" i="38"/>
  <c r="R50" i="38"/>
  <c r="Z50" i="38"/>
  <c r="AH50" i="38"/>
  <c r="C50" i="38"/>
  <c r="K50" i="38"/>
  <c r="S50" i="38"/>
  <c r="AA50" i="38"/>
  <c r="AI50" i="38"/>
  <c r="D50" i="38"/>
  <c r="L50" i="38"/>
  <c r="T50" i="38"/>
  <c r="AB50" i="38"/>
  <c r="AJ50" i="38"/>
  <c r="E50" i="38"/>
  <c r="M50" i="38"/>
  <c r="U50" i="38"/>
  <c r="AC50" i="38"/>
  <c r="H50" i="38"/>
  <c r="P50" i="38"/>
  <c r="X50" i="38"/>
  <c r="AF50" i="38"/>
  <c r="AD50" i="38"/>
  <c r="AE50" i="38"/>
  <c r="F50" i="38"/>
  <c r="G50" i="38"/>
  <c r="N50" i="38"/>
  <c r="O50" i="38"/>
  <c r="W50" i="38"/>
  <c r="V50" i="38"/>
  <c r="E32" i="15"/>
  <c r="M32" i="15"/>
  <c r="F32" i="15"/>
  <c r="N32" i="15"/>
  <c r="G32" i="15"/>
  <c r="O32" i="15"/>
  <c r="H32" i="15"/>
  <c r="I32" i="15"/>
  <c r="J32" i="15"/>
  <c r="C32" i="15"/>
  <c r="D32" i="15"/>
  <c r="K32" i="15"/>
  <c r="L32" i="15"/>
  <c r="A51" i="39"/>
  <c r="A50" i="38"/>
  <c r="A47" i="35"/>
  <c r="B234" i="11"/>
  <c r="B52" i="39"/>
  <c r="B51" i="38"/>
  <c r="B48" i="35"/>
  <c r="B40" i="26"/>
  <c r="A39" i="26"/>
  <c r="B35" i="11"/>
  <c r="G51" i="38" l="1"/>
  <c r="O51" i="38"/>
  <c r="W51" i="38"/>
  <c r="AE51" i="38"/>
  <c r="H51" i="38"/>
  <c r="P51" i="38"/>
  <c r="X51" i="38"/>
  <c r="AF51" i="38"/>
  <c r="I51" i="38"/>
  <c r="Q51" i="38"/>
  <c r="Y51" i="38"/>
  <c r="AG51" i="38"/>
  <c r="J51" i="38"/>
  <c r="R51" i="38"/>
  <c r="Z51" i="38"/>
  <c r="AH51" i="38"/>
  <c r="C51" i="38"/>
  <c r="K51" i="38"/>
  <c r="S51" i="38"/>
  <c r="AA51" i="38"/>
  <c r="AI51" i="38"/>
  <c r="F51" i="38"/>
  <c r="N51" i="38"/>
  <c r="V51" i="38"/>
  <c r="AD51" i="38"/>
  <c r="AB51" i="38"/>
  <c r="AC51" i="38"/>
  <c r="D51" i="38"/>
  <c r="AJ51" i="38"/>
  <c r="E51" i="38"/>
  <c r="L51" i="38"/>
  <c r="M51" i="38"/>
  <c r="U51" i="38"/>
  <c r="T51" i="38"/>
  <c r="C33" i="15"/>
  <c r="K33" i="15"/>
  <c r="D33" i="15"/>
  <c r="L33" i="15"/>
  <c r="E33" i="15"/>
  <c r="M33" i="15"/>
  <c r="F33" i="15"/>
  <c r="N33" i="15"/>
  <c r="G33" i="15"/>
  <c r="O33" i="15"/>
  <c r="H33" i="15"/>
  <c r="I33" i="15"/>
  <c r="J33" i="15"/>
  <c r="A52" i="39"/>
  <c r="A51" i="38"/>
  <c r="A48" i="35"/>
  <c r="B235" i="11"/>
  <c r="B53" i="39"/>
  <c r="B52" i="38"/>
  <c r="B49" i="35"/>
  <c r="A40" i="26"/>
  <c r="B41" i="26"/>
  <c r="B36" i="11"/>
  <c r="E52" i="38" l="1"/>
  <c r="M52" i="38"/>
  <c r="U52" i="38"/>
  <c r="AC52" i="38"/>
  <c r="F52" i="38"/>
  <c r="N52" i="38"/>
  <c r="V52" i="38"/>
  <c r="AD52" i="38"/>
  <c r="G52" i="38"/>
  <c r="O52" i="38"/>
  <c r="W52" i="38"/>
  <c r="AE52" i="38"/>
  <c r="H52" i="38"/>
  <c r="P52" i="38"/>
  <c r="X52" i="38"/>
  <c r="AF52" i="38"/>
  <c r="I52" i="38"/>
  <c r="Q52" i="38"/>
  <c r="Y52" i="38"/>
  <c r="AG52" i="38"/>
  <c r="D52" i="38"/>
  <c r="L52" i="38"/>
  <c r="T52" i="38"/>
  <c r="AB52" i="38"/>
  <c r="AJ52" i="38"/>
  <c r="Z52" i="38"/>
  <c r="AA52" i="38"/>
  <c r="AH52" i="38"/>
  <c r="C52" i="38"/>
  <c r="AI52" i="38"/>
  <c r="J52" i="38"/>
  <c r="K52" i="38"/>
  <c r="S52" i="38"/>
  <c r="R52" i="38"/>
  <c r="I34" i="15"/>
  <c r="J34" i="15"/>
  <c r="C34" i="15"/>
  <c r="K34" i="15"/>
  <c r="D34" i="15"/>
  <c r="L34" i="15"/>
  <c r="E34" i="15"/>
  <c r="M34" i="15"/>
  <c r="F34" i="15"/>
  <c r="N34" i="15"/>
  <c r="O34" i="15"/>
  <c r="G34" i="15"/>
  <c r="H34" i="15"/>
  <c r="A53" i="39"/>
  <c r="A52" i="38"/>
  <c r="A49" i="35"/>
  <c r="B236" i="11"/>
  <c r="B54" i="39"/>
  <c r="B53" i="38"/>
  <c r="B50" i="35"/>
  <c r="A41" i="26"/>
  <c r="B42" i="26"/>
  <c r="B37" i="11"/>
  <c r="C53" i="38" l="1"/>
  <c r="K53" i="38"/>
  <c r="S53" i="38"/>
  <c r="AA53" i="38"/>
  <c r="AI53" i="38"/>
  <c r="D53" i="38"/>
  <c r="L53" i="38"/>
  <c r="T53" i="38"/>
  <c r="AB53" i="38"/>
  <c r="AJ53" i="38"/>
  <c r="E53" i="38"/>
  <c r="M53" i="38"/>
  <c r="U53" i="38"/>
  <c r="AC53" i="38"/>
  <c r="F53" i="38"/>
  <c r="N53" i="38"/>
  <c r="V53" i="38"/>
  <c r="AD53" i="38"/>
  <c r="G53" i="38"/>
  <c r="O53" i="38"/>
  <c r="W53" i="38"/>
  <c r="AE53" i="38"/>
  <c r="J53" i="38"/>
  <c r="R53" i="38"/>
  <c r="Z53" i="38"/>
  <c r="AH53" i="38"/>
  <c r="X53" i="38"/>
  <c r="Y53" i="38"/>
  <c r="AF53" i="38"/>
  <c r="AG53" i="38"/>
  <c r="H53" i="38"/>
  <c r="I53" i="38"/>
  <c r="Q53" i="38"/>
  <c r="P53" i="38"/>
  <c r="G35" i="15"/>
  <c r="O35" i="15"/>
  <c r="H35" i="15"/>
  <c r="I35" i="15"/>
  <c r="J35" i="15"/>
  <c r="C35" i="15"/>
  <c r="K35" i="15"/>
  <c r="D35" i="15"/>
  <c r="L35" i="15"/>
  <c r="M35" i="15"/>
  <c r="N35" i="15"/>
  <c r="F35" i="15"/>
  <c r="E35" i="15"/>
  <c r="A54" i="39"/>
  <c r="A53" i="38"/>
  <c r="A50" i="35"/>
  <c r="B237" i="11"/>
  <c r="B55" i="39"/>
  <c r="B54" i="38"/>
  <c r="B51" i="35"/>
  <c r="A42" i="26"/>
  <c r="B43" i="26"/>
  <c r="B38" i="11"/>
  <c r="I54" i="38" l="1"/>
  <c r="Q54" i="38"/>
  <c r="Y54" i="38"/>
  <c r="AG54" i="38"/>
  <c r="J54" i="38"/>
  <c r="R54" i="38"/>
  <c r="Z54" i="38"/>
  <c r="AH54" i="38"/>
  <c r="C54" i="38"/>
  <c r="K54" i="38"/>
  <c r="S54" i="38"/>
  <c r="AA54" i="38"/>
  <c r="AI54" i="38"/>
  <c r="D54" i="38"/>
  <c r="L54" i="38"/>
  <c r="T54" i="38"/>
  <c r="AB54" i="38"/>
  <c r="AJ54" i="38"/>
  <c r="E54" i="38"/>
  <c r="M54" i="38"/>
  <c r="U54" i="38"/>
  <c r="AC54" i="38"/>
  <c r="H54" i="38"/>
  <c r="P54" i="38"/>
  <c r="X54" i="38"/>
  <c r="AF54" i="38"/>
  <c r="V54" i="38"/>
  <c r="W54" i="38"/>
  <c r="AD54" i="38"/>
  <c r="AE54" i="38"/>
  <c r="F54" i="38"/>
  <c r="G54" i="38"/>
  <c r="O54" i="38"/>
  <c r="N54" i="38"/>
  <c r="E36" i="15"/>
  <c r="M36" i="15"/>
  <c r="F36" i="15"/>
  <c r="N36" i="15"/>
  <c r="G36" i="15"/>
  <c r="O36" i="15"/>
  <c r="H36" i="15"/>
  <c r="I36" i="15"/>
  <c r="J36" i="15"/>
  <c r="K36" i="15"/>
  <c r="L36" i="15"/>
  <c r="C36" i="15"/>
  <c r="D36" i="15"/>
  <c r="A55" i="39"/>
  <c r="A54" i="38"/>
  <c r="A51" i="35"/>
  <c r="B238" i="11"/>
  <c r="B56" i="39"/>
  <c r="B55" i="38"/>
  <c r="B52" i="35"/>
  <c r="B44" i="26"/>
  <c r="A43" i="26"/>
  <c r="B39" i="11"/>
  <c r="G55" i="38" l="1"/>
  <c r="O55" i="38"/>
  <c r="W55" i="38"/>
  <c r="AE55" i="38"/>
  <c r="H55" i="38"/>
  <c r="P55" i="38"/>
  <c r="X55" i="38"/>
  <c r="AF55" i="38"/>
  <c r="I55" i="38"/>
  <c r="Q55" i="38"/>
  <c r="Y55" i="38"/>
  <c r="AG55" i="38"/>
  <c r="J55" i="38"/>
  <c r="R55" i="38"/>
  <c r="Z55" i="38"/>
  <c r="AH55" i="38"/>
  <c r="C55" i="38"/>
  <c r="K55" i="38"/>
  <c r="S55" i="38"/>
  <c r="AA55" i="38"/>
  <c r="AI55" i="38"/>
  <c r="F55" i="38"/>
  <c r="N55" i="38"/>
  <c r="V55" i="38"/>
  <c r="AD55" i="38"/>
  <c r="T55" i="38"/>
  <c r="U55" i="38"/>
  <c r="AB55" i="38"/>
  <c r="AC55" i="38"/>
  <c r="D55" i="38"/>
  <c r="AJ55" i="38"/>
  <c r="E55" i="38"/>
  <c r="M55" i="38"/>
  <c r="L55" i="38"/>
  <c r="C37" i="15"/>
  <c r="K37" i="15"/>
  <c r="D37" i="15"/>
  <c r="L37" i="15"/>
  <c r="E37" i="15"/>
  <c r="M37" i="15"/>
  <c r="F37" i="15"/>
  <c r="N37" i="15"/>
  <c r="G37" i="15"/>
  <c r="O37" i="15"/>
  <c r="H37" i="15"/>
  <c r="I37" i="15"/>
  <c r="J37" i="15"/>
  <c r="A56" i="39"/>
  <c r="A55" i="38"/>
  <c r="A52" i="35"/>
  <c r="B239" i="11"/>
  <c r="B57" i="39"/>
  <c r="B56" i="38"/>
  <c r="B53" i="35"/>
  <c r="A44" i="26"/>
  <c r="B45" i="26"/>
  <c r="B40" i="11"/>
  <c r="E56" i="38" l="1"/>
  <c r="M56" i="38"/>
  <c r="U56" i="38"/>
  <c r="AC56" i="38"/>
  <c r="F56" i="38"/>
  <c r="N56" i="38"/>
  <c r="V56" i="38"/>
  <c r="AD56" i="38"/>
  <c r="G56" i="38"/>
  <c r="O56" i="38"/>
  <c r="W56" i="38"/>
  <c r="AE56" i="38"/>
  <c r="H56" i="38"/>
  <c r="P56" i="38"/>
  <c r="X56" i="38"/>
  <c r="AF56" i="38"/>
  <c r="I56" i="38"/>
  <c r="Q56" i="38"/>
  <c r="Y56" i="38"/>
  <c r="AG56" i="38"/>
  <c r="D56" i="38"/>
  <c r="L56" i="38"/>
  <c r="T56" i="38"/>
  <c r="AB56" i="38"/>
  <c r="AJ56" i="38"/>
  <c r="R56" i="38"/>
  <c r="S56" i="38"/>
  <c r="Z56" i="38"/>
  <c r="AA56" i="38"/>
  <c r="AH56" i="38"/>
  <c r="C56" i="38"/>
  <c r="AI56" i="38"/>
  <c r="K56" i="38"/>
  <c r="J56" i="38"/>
  <c r="I38" i="15"/>
  <c r="J38" i="15"/>
  <c r="C38" i="15"/>
  <c r="K38" i="15"/>
  <c r="D38" i="15"/>
  <c r="L38" i="15"/>
  <c r="E38" i="15"/>
  <c r="M38" i="15"/>
  <c r="F38" i="15"/>
  <c r="N38" i="15"/>
  <c r="G38" i="15"/>
  <c r="H38" i="15"/>
  <c r="O38" i="15"/>
  <c r="A57" i="39"/>
  <c r="A56" i="38"/>
  <c r="A53" i="35"/>
  <c r="B240" i="11"/>
  <c r="B58" i="39"/>
  <c r="B57" i="38"/>
  <c r="B54" i="35"/>
  <c r="A45" i="26"/>
  <c r="B46" i="26"/>
  <c r="B41" i="11"/>
  <c r="C57" i="38" l="1"/>
  <c r="K57" i="38"/>
  <c r="S57" i="38"/>
  <c r="AA57" i="38"/>
  <c r="AI57" i="38"/>
  <c r="D57" i="38"/>
  <c r="L57" i="38"/>
  <c r="T57" i="38"/>
  <c r="AB57" i="38"/>
  <c r="AJ57" i="38"/>
  <c r="E57" i="38"/>
  <c r="M57" i="38"/>
  <c r="U57" i="38"/>
  <c r="AC57" i="38"/>
  <c r="F57" i="38"/>
  <c r="N57" i="38"/>
  <c r="V57" i="38"/>
  <c r="AD57" i="38"/>
  <c r="G57" i="38"/>
  <c r="O57" i="38"/>
  <c r="W57" i="38"/>
  <c r="AE57" i="38"/>
  <c r="J57" i="38"/>
  <c r="R57" i="38"/>
  <c r="Z57" i="38"/>
  <c r="AH57" i="38"/>
  <c r="P57" i="38"/>
  <c r="Q57" i="38"/>
  <c r="X57" i="38"/>
  <c r="Y57" i="38"/>
  <c r="AF57" i="38"/>
  <c r="AG57" i="38"/>
  <c r="I57" i="38"/>
  <c r="H57" i="38"/>
  <c r="G39" i="15"/>
  <c r="O39" i="15"/>
  <c r="H39" i="15"/>
  <c r="I39" i="15"/>
  <c r="J39" i="15"/>
  <c r="N39" i="15"/>
  <c r="C39" i="15"/>
  <c r="D39" i="15"/>
  <c r="E39" i="15"/>
  <c r="F39" i="15"/>
  <c r="K39" i="15"/>
  <c r="L39" i="15"/>
  <c r="M39" i="15"/>
  <c r="A58" i="39"/>
  <c r="A57" i="38"/>
  <c r="A54" i="35"/>
  <c r="B241" i="11"/>
  <c r="B59" i="39"/>
  <c r="B58" i="38"/>
  <c r="B55" i="35"/>
  <c r="A46" i="26"/>
  <c r="B47" i="26"/>
  <c r="B42" i="11"/>
  <c r="I58" i="38" l="1"/>
  <c r="Q58" i="38"/>
  <c r="Y58" i="38"/>
  <c r="AG58" i="38"/>
  <c r="J58" i="38"/>
  <c r="R58" i="38"/>
  <c r="Z58" i="38"/>
  <c r="AH58" i="38"/>
  <c r="C58" i="38"/>
  <c r="K58" i="38"/>
  <c r="S58" i="38"/>
  <c r="AA58" i="38"/>
  <c r="AI58" i="38"/>
  <c r="D58" i="38"/>
  <c r="L58" i="38"/>
  <c r="T58" i="38"/>
  <c r="AB58" i="38"/>
  <c r="AJ58" i="38"/>
  <c r="E58" i="38"/>
  <c r="M58" i="38"/>
  <c r="U58" i="38"/>
  <c r="AC58" i="38"/>
  <c r="H58" i="38"/>
  <c r="P58" i="38"/>
  <c r="X58" i="38"/>
  <c r="AF58" i="38"/>
  <c r="N58" i="38"/>
  <c r="O58" i="38"/>
  <c r="V58" i="38"/>
  <c r="W58" i="38"/>
  <c r="AD58" i="38"/>
  <c r="AE58" i="38"/>
  <c r="G58" i="38"/>
  <c r="F58" i="38"/>
  <c r="E40" i="15"/>
  <c r="F40" i="15"/>
  <c r="N40" i="15"/>
  <c r="G40" i="15"/>
  <c r="O40" i="15"/>
  <c r="J40" i="15"/>
  <c r="K40" i="15"/>
  <c r="L40" i="15"/>
  <c r="M40" i="15"/>
  <c r="C40" i="15"/>
  <c r="D40" i="15"/>
  <c r="H40" i="15"/>
  <c r="I40" i="15"/>
  <c r="A59" i="39"/>
  <c r="A58" i="38"/>
  <c r="A55" i="35"/>
  <c r="B242" i="11"/>
  <c r="B60" i="39"/>
  <c r="B59" i="38"/>
  <c r="B56" i="35"/>
  <c r="B48" i="26"/>
  <c r="A47" i="26"/>
  <c r="B43" i="11"/>
  <c r="G59" i="38" l="1"/>
  <c r="O59" i="38"/>
  <c r="W59" i="38"/>
  <c r="AE59" i="38"/>
  <c r="H59" i="38"/>
  <c r="P59" i="38"/>
  <c r="X59" i="38"/>
  <c r="AF59" i="38"/>
  <c r="I59" i="38"/>
  <c r="Q59" i="38"/>
  <c r="Y59" i="38"/>
  <c r="AG59" i="38"/>
  <c r="J59" i="38"/>
  <c r="R59" i="38"/>
  <c r="Z59" i="38"/>
  <c r="AH59" i="38"/>
  <c r="C59" i="38"/>
  <c r="K59" i="38"/>
  <c r="S59" i="38"/>
  <c r="AA59" i="38"/>
  <c r="AI59" i="38"/>
  <c r="F59" i="38"/>
  <c r="N59" i="38"/>
  <c r="V59" i="38"/>
  <c r="AD59" i="38"/>
  <c r="L59" i="38"/>
  <c r="M59" i="38"/>
  <c r="T59" i="38"/>
  <c r="U59" i="38"/>
  <c r="AB59" i="38"/>
  <c r="AC59" i="38"/>
  <c r="E59" i="38"/>
  <c r="D59" i="38"/>
  <c r="AJ59" i="38"/>
  <c r="E41" i="15"/>
  <c r="G41" i="15"/>
  <c r="O41" i="15"/>
  <c r="H41" i="15"/>
  <c r="I41" i="15"/>
  <c r="J41" i="15"/>
  <c r="K41" i="15"/>
  <c r="C41" i="15"/>
  <c r="L41" i="15"/>
  <c r="D41" i="15"/>
  <c r="F41" i="15"/>
  <c r="M41" i="15"/>
  <c r="N41" i="15"/>
  <c r="A60" i="39"/>
  <c r="A59" i="38"/>
  <c r="A56" i="35"/>
  <c r="B243" i="11"/>
  <c r="B61" i="39"/>
  <c r="B60" i="38"/>
  <c r="B57" i="35"/>
  <c r="A48" i="26"/>
  <c r="B49" i="26"/>
  <c r="B44" i="11"/>
  <c r="E60" i="38" l="1"/>
  <c r="M60" i="38"/>
  <c r="U60" i="38"/>
  <c r="AC60" i="38"/>
  <c r="F60" i="38"/>
  <c r="N60" i="38"/>
  <c r="V60" i="38"/>
  <c r="AD60" i="38"/>
  <c r="G60" i="38"/>
  <c r="O60" i="38"/>
  <c r="W60" i="38"/>
  <c r="AE60" i="38"/>
  <c r="H60" i="38"/>
  <c r="P60" i="38"/>
  <c r="X60" i="38"/>
  <c r="AF60" i="38"/>
  <c r="I60" i="38"/>
  <c r="Q60" i="38"/>
  <c r="Y60" i="38"/>
  <c r="AG60" i="38"/>
  <c r="D60" i="38"/>
  <c r="L60" i="38"/>
  <c r="T60" i="38"/>
  <c r="AB60" i="38"/>
  <c r="AJ60" i="38"/>
  <c r="J60" i="38"/>
  <c r="K60" i="38"/>
  <c r="R60" i="38"/>
  <c r="S60" i="38"/>
  <c r="Z60" i="38"/>
  <c r="AA60" i="38"/>
  <c r="C60" i="38"/>
  <c r="AI60" i="38"/>
  <c r="AH60" i="38"/>
  <c r="E42" i="15"/>
  <c r="M42" i="15"/>
  <c r="F42" i="15"/>
  <c r="N42" i="15"/>
  <c r="G42" i="15"/>
  <c r="O42" i="15"/>
  <c r="H42" i="15"/>
  <c r="I42" i="15"/>
  <c r="J42" i="15"/>
  <c r="C42" i="15"/>
  <c r="D42" i="15"/>
  <c r="K42" i="15"/>
  <c r="L42" i="15"/>
  <c r="A61" i="39"/>
  <c r="A60" i="38"/>
  <c r="A57" i="35"/>
  <c r="B244" i="11"/>
  <c r="B62" i="39"/>
  <c r="B61" i="38"/>
  <c r="B58" i="35"/>
  <c r="A49" i="26"/>
  <c r="B50" i="26"/>
  <c r="B45" i="11"/>
  <c r="C61" i="38" l="1"/>
  <c r="K61" i="38"/>
  <c r="S61" i="38"/>
  <c r="AA61" i="38"/>
  <c r="AI61" i="38"/>
  <c r="D61" i="38"/>
  <c r="L61" i="38"/>
  <c r="T61" i="38"/>
  <c r="AB61" i="38"/>
  <c r="AJ61" i="38"/>
  <c r="E61" i="38"/>
  <c r="M61" i="38"/>
  <c r="U61" i="38"/>
  <c r="AC61" i="38"/>
  <c r="F61" i="38"/>
  <c r="N61" i="38"/>
  <c r="V61" i="38"/>
  <c r="AD61" i="38"/>
  <c r="G61" i="38"/>
  <c r="O61" i="38"/>
  <c r="W61" i="38"/>
  <c r="AE61" i="38"/>
  <c r="J61" i="38"/>
  <c r="R61" i="38"/>
  <c r="Z61" i="38"/>
  <c r="AH61" i="38"/>
  <c r="H61" i="38"/>
  <c r="I61" i="38"/>
  <c r="P61" i="38"/>
  <c r="Q61" i="38"/>
  <c r="X61" i="38"/>
  <c r="Y61" i="38"/>
  <c r="AG61" i="38"/>
  <c r="AF61" i="38"/>
  <c r="C43" i="15"/>
  <c r="K43" i="15"/>
  <c r="D43" i="15"/>
  <c r="L43" i="15"/>
  <c r="E43" i="15"/>
  <c r="M43" i="15"/>
  <c r="F43" i="15"/>
  <c r="N43" i="15"/>
  <c r="G43" i="15"/>
  <c r="O43" i="15"/>
  <c r="H43" i="15"/>
  <c r="I43" i="15"/>
  <c r="J43" i="15"/>
  <c r="A62" i="39"/>
  <c r="A61" i="38"/>
  <c r="A58" i="35"/>
  <c r="B245" i="11"/>
  <c r="B63" i="39"/>
  <c r="B62" i="38"/>
  <c r="B59" i="35"/>
  <c r="B51" i="26"/>
  <c r="A50" i="26"/>
  <c r="B46" i="11"/>
  <c r="I62" i="38" l="1"/>
  <c r="Q62" i="38"/>
  <c r="Y62" i="38"/>
  <c r="AG62" i="38"/>
  <c r="J62" i="38"/>
  <c r="R62" i="38"/>
  <c r="Z62" i="38"/>
  <c r="AH62" i="38"/>
  <c r="C62" i="38"/>
  <c r="K62" i="38"/>
  <c r="S62" i="38"/>
  <c r="AA62" i="38"/>
  <c r="AI62" i="38"/>
  <c r="D62" i="38"/>
  <c r="L62" i="38"/>
  <c r="T62" i="38"/>
  <c r="AB62" i="38"/>
  <c r="AJ62" i="38"/>
  <c r="E62" i="38"/>
  <c r="M62" i="38"/>
  <c r="U62" i="38"/>
  <c r="AC62" i="38"/>
  <c r="H62" i="38"/>
  <c r="P62" i="38"/>
  <c r="X62" i="38"/>
  <c r="AF62" i="38"/>
  <c r="F62" i="38"/>
  <c r="G62" i="38"/>
  <c r="N62" i="38"/>
  <c r="O62" i="38"/>
  <c r="V62" i="38"/>
  <c r="W62" i="38"/>
  <c r="AE62" i="38"/>
  <c r="AD62" i="38"/>
  <c r="I44" i="15"/>
  <c r="J44" i="15"/>
  <c r="C44" i="15"/>
  <c r="K44" i="15"/>
  <c r="D44" i="15"/>
  <c r="L44" i="15"/>
  <c r="E44" i="15"/>
  <c r="M44" i="15"/>
  <c r="F44" i="15"/>
  <c r="N44" i="15"/>
  <c r="G44" i="15"/>
  <c r="H44" i="15"/>
  <c r="O44" i="15"/>
  <c r="A63" i="39"/>
  <c r="A62" i="38"/>
  <c r="A59" i="35"/>
  <c r="B246" i="11"/>
  <c r="A245" i="11"/>
  <c r="B64" i="39"/>
  <c r="B63" i="38"/>
  <c r="B60" i="35"/>
  <c r="B52" i="26"/>
  <c r="A51" i="26"/>
  <c r="B47" i="11"/>
  <c r="G63" i="38" l="1"/>
  <c r="O63" i="38"/>
  <c r="W63" i="38"/>
  <c r="AE63" i="38"/>
  <c r="H63" i="38"/>
  <c r="P63" i="38"/>
  <c r="X63" i="38"/>
  <c r="AF63" i="38"/>
  <c r="I63" i="38"/>
  <c r="Q63" i="38"/>
  <c r="Y63" i="38"/>
  <c r="AG63" i="38"/>
  <c r="J63" i="38"/>
  <c r="R63" i="38"/>
  <c r="Z63" i="38"/>
  <c r="AH63" i="38"/>
  <c r="C63" i="38"/>
  <c r="K63" i="38"/>
  <c r="S63" i="38"/>
  <c r="AA63" i="38"/>
  <c r="AI63" i="38"/>
  <c r="F63" i="38"/>
  <c r="N63" i="38"/>
  <c r="V63" i="38"/>
  <c r="AD63" i="38"/>
  <c r="D63" i="38"/>
  <c r="AJ63" i="38"/>
  <c r="E63" i="38"/>
  <c r="L63" i="38"/>
  <c r="M63" i="38"/>
  <c r="T63" i="38"/>
  <c r="U63" i="38"/>
  <c r="AC63" i="38"/>
  <c r="AB63" i="38"/>
  <c r="G45" i="15"/>
  <c r="O45" i="15"/>
  <c r="H45" i="15"/>
  <c r="I45" i="15"/>
  <c r="J45" i="15"/>
  <c r="C45" i="15"/>
  <c r="K45" i="15"/>
  <c r="D45" i="15"/>
  <c r="L45" i="15"/>
  <c r="E45" i="15"/>
  <c r="F45" i="15"/>
  <c r="N45" i="15"/>
  <c r="M45" i="15"/>
  <c r="A64" i="39"/>
  <c r="A63" i="38"/>
  <c r="A60" i="35"/>
  <c r="B247" i="11"/>
  <c r="A246" i="11"/>
  <c r="B65" i="39"/>
  <c r="B64" i="38"/>
  <c r="B61" i="35"/>
  <c r="B53" i="26"/>
  <c r="A52" i="26"/>
  <c r="B48" i="11"/>
  <c r="E64" i="38" l="1"/>
  <c r="M64" i="38"/>
  <c r="U64" i="38"/>
  <c r="AC64" i="38"/>
  <c r="F64" i="38"/>
  <c r="N64" i="38"/>
  <c r="V64" i="38"/>
  <c r="AD64" i="38"/>
  <c r="G64" i="38"/>
  <c r="O64" i="38"/>
  <c r="W64" i="38"/>
  <c r="AE64" i="38"/>
  <c r="H64" i="38"/>
  <c r="P64" i="38"/>
  <c r="X64" i="38"/>
  <c r="AF64" i="38"/>
  <c r="I64" i="38"/>
  <c r="Q64" i="38"/>
  <c r="Y64" i="38"/>
  <c r="AG64" i="38"/>
  <c r="D64" i="38"/>
  <c r="L64" i="38"/>
  <c r="T64" i="38"/>
  <c r="AB64" i="38"/>
  <c r="AJ64" i="38"/>
  <c r="AH64" i="38"/>
  <c r="C64" i="38"/>
  <c r="AI64" i="38"/>
  <c r="J64" i="38"/>
  <c r="K64" i="38"/>
  <c r="R64" i="38"/>
  <c r="S64" i="38"/>
  <c r="AA64" i="38"/>
  <c r="Z64" i="38"/>
  <c r="E46" i="15"/>
  <c r="M46" i="15"/>
  <c r="F46" i="15"/>
  <c r="N46" i="15"/>
  <c r="G46" i="15"/>
  <c r="O46" i="15"/>
  <c r="H46" i="15"/>
  <c r="I46" i="15"/>
  <c r="J46" i="15"/>
  <c r="C46" i="15"/>
  <c r="D46" i="15"/>
  <c r="L46" i="15"/>
  <c r="K46" i="15"/>
  <c r="A65" i="39"/>
  <c r="A64" i="38"/>
  <c r="A61" i="35"/>
  <c r="B248" i="11"/>
  <c r="A247" i="11"/>
  <c r="B66" i="39"/>
  <c r="B65" i="38"/>
  <c r="B62" i="35"/>
  <c r="A53" i="26"/>
  <c r="B54" i="26"/>
  <c r="B49" i="11"/>
  <c r="C65" i="38" l="1"/>
  <c r="K65" i="38"/>
  <c r="S65" i="38"/>
  <c r="AA65" i="38"/>
  <c r="AI65" i="38"/>
  <c r="D65" i="38"/>
  <c r="L65" i="38"/>
  <c r="T65" i="38"/>
  <c r="AB65" i="38"/>
  <c r="AJ65" i="38"/>
  <c r="E65" i="38"/>
  <c r="M65" i="38"/>
  <c r="U65" i="38"/>
  <c r="AC65" i="38"/>
  <c r="F65" i="38"/>
  <c r="N65" i="38"/>
  <c r="V65" i="38"/>
  <c r="AD65" i="38"/>
  <c r="G65" i="38"/>
  <c r="O65" i="38"/>
  <c r="W65" i="38"/>
  <c r="AE65" i="38"/>
  <c r="J65" i="38"/>
  <c r="R65" i="38"/>
  <c r="Z65" i="38"/>
  <c r="AH65" i="38"/>
  <c r="AF65" i="38"/>
  <c r="AG65" i="38"/>
  <c r="H65" i="38"/>
  <c r="I65" i="38"/>
  <c r="P65" i="38"/>
  <c r="Q65" i="38"/>
  <c r="Y65" i="38"/>
  <c r="X65" i="38"/>
  <c r="C47" i="15"/>
  <c r="K47" i="15"/>
  <c r="D47" i="15"/>
  <c r="L47" i="15"/>
  <c r="E47" i="15"/>
  <c r="M47" i="15"/>
  <c r="F47" i="15"/>
  <c r="N47" i="15"/>
  <c r="G47" i="15"/>
  <c r="O47" i="15"/>
  <c r="H47" i="15"/>
  <c r="J47" i="15"/>
  <c r="I47" i="15"/>
  <c r="A66" i="39"/>
  <c r="A65" i="38"/>
  <c r="A62" i="35"/>
  <c r="B249" i="11"/>
  <c r="A248" i="11"/>
  <c r="B67" i="39"/>
  <c r="B66" i="38"/>
  <c r="B63" i="35"/>
  <c r="A54" i="26"/>
  <c r="B55" i="26"/>
  <c r="B50" i="11"/>
  <c r="I66" i="38" l="1"/>
  <c r="Q66" i="38"/>
  <c r="Y66" i="38"/>
  <c r="AG66" i="38"/>
  <c r="J66" i="38"/>
  <c r="R66" i="38"/>
  <c r="Z66" i="38"/>
  <c r="AH66" i="38"/>
  <c r="C66" i="38"/>
  <c r="K66" i="38"/>
  <c r="S66" i="38"/>
  <c r="AA66" i="38"/>
  <c r="AI66" i="38"/>
  <c r="D66" i="38"/>
  <c r="L66" i="38"/>
  <c r="T66" i="38"/>
  <c r="AB66" i="38"/>
  <c r="AJ66" i="38"/>
  <c r="E66" i="38"/>
  <c r="M66" i="38"/>
  <c r="U66" i="38"/>
  <c r="AC66" i="38"/>
  <c r="H66" i="38"/>
  <c r="P66" i="38"/>
  <c r="X66" i="38"/>
  <c r="AF66" i="38"/>
  <c r="AD66" i="38"/>
  <c r="AE66" i="38"/>
  <c r="F66" i="38"/>
  <c r="G66" i="38"/>
  <c r="N66" i="38"/>
  <c r="O66" i="38"/>
  <c r="W66" i="38"/>
  <c r="V66" i="38"/>
  <c r="I48" i="15"/>
  <c r="J48" i="15"/>
  <c r="C48" i="15"/>
  <c r="K48" i="15"/>
  <c r="D48" i="15"/>
  <c r="L48" i="15"/>
  <c r="E48" i="15"/>
  <c r="M48" i="15"/>
  <c r="F48" i="15"/>
  <c r="N48" i="15"/>
  <c r="H48" i="15"/>
  <c r="O48" i="15"/>
  <c r="G48" i="15"/>
  <c r="A67" i="39"/>
  <c r="A66" i="38"/>
  <c r="A63" i="35"/>
  <c r="B250" i="11"/>
  <c r="A249" i="11"/>
  <c r="B68" i="39"/>
  <c r="B67" i="38"/>
  <c r="B64" i="35"/>
  <c r="B56" i="26"/>
  <c r="A55" i="26"/>
  <c r="B51" i="11"/>
  <c r="G67" i="38" l="1"/>
  <c r="O67" i="38"/>
  <c r="W67" i="38"/>
  <c r="AE67" i="38"/>
  <c r="H67" i="38"/>
  <c r="P67" i="38"/>
  <c r="X67" i="38"/>
  <c r="AF67" i="38"/>
  <c r="I67" i="38"/>
  <c r="Q67" i="38"/>
  <c r="Y67" i="38"/>
  <c r="AG67" i="38"/>
  <c r="J67" i="38"/>
  <c r="R67" i="38"/>
  <c r="Z67" i="38"/>
  <c r="AH67" i="38"/>
  <c r="C67" i="38"/>
  <c r="K67" i="38"/>
  <c r="S67" i="38"/>
  <c r="AA67" i="38"/>
  <c r="AI67" i="38"/>
  <c r="F67" i="38"/>
  <c r="N67" i="38"/>
  <c r="V67" i="38"/>
  <c r="AD67" i="38"/>
  <c r="AB67" i="38"/>
  <c r="AC67" i="38"/>
  <c r="D67" i="38"/>
  <c r="AJ67" i="38"/>
  <c r="E67" i="38"/>
  <c r="L67" i="38"/>
  <c r="M67" i="38"/>
  <c r="U67" i="38"/>
  <c r="T67" i="38"/>
  <c r="G49" i="15"/>
  <c r="O49" i="15"/>
  <c r="H49" i="15"/>
  <c r="I49" i="15"/>
  <c r="J49" i="15"/>
  <c r="C49" i="15"/>
  <c r="K49" i="15"/>
  <c r="D49" i="15"/>
  <c r="L49" i="15"/>
  <c r="F49" i="15"/>
  <c r="M49" i="15"/>
  <c r="E49" i="15"/>
  <c r="N49" i="15"/>
  <c r="A68" i="39"/>
  <c r="A67" i="38"/>
  <c r="A64" i="35"/>
  <c r="B251" i="11"/>
  <c r="A250" i="11"/>
  <c r="B69" i="39"/>
  <c r="B68" i="38"/>
  <c r="B65" i="35"/>
  <c r="B57" i="26"/>
  <c r="A56" i="26"/>
  <c r="B52" i="11"/>
  <c r="A206" i="11"/>
  <c r="E68" i="38" l="1"/>
  <c r="M68" i="38"/>
  <c r="U68" i="38"/>
  <c r="AC68" i="38"/>
  <c r="F68" i="38"/>
  <c r="N68" i="38"/>
  <c r="V68" i="38"/>
  <c r="AD68" i="38"/>
  <c r="G68" i="38"/>
  <c r="O68" i="38"/>
  <c r="W68" i="38"/>
  <c r="AE68" i="38"/>
  <c r="H68" i="38"/>
  <c r="P68" i="38"/>
  <c r="X68" i="38"/>
  <c r="AF68" i="38"/>
  <c r="I68" i="38"/>
  <c r="Q68" i="38"/>
  <c r="Y68" i="38"/>
  <c r="AG68" i="38"/>
  <c r="D68" i="38"/>
  <c r="L68" i="38"/>
  <c r="T68" i="38"/>
  <c r="AB68" i="38"/>
  <c r="AJ68" i="38"/>
  <c r="Z68" i="38"/>
  <c r="AA68" i="38"/>
  <c r="AH68" i="38"/>
  <c r="C68" i="38"/>
  <c r="AI68" i="38"/>
  <c r="J68" i="38"/>
  <c r="K68" i="38"/>
  <c r="S68" i="38"/>
  <c r="R68" i="38"/>
  <c r="E50" i="15"/>
  <c r="M50" i="15"/>
  <c r="F50" i="15"/>
  <c r="N50" i="15"/>
  <c r="G50" i="15"/>
  <c r="O50" i="15"/>
  <c r="H50" i="15"/>
  <c r="I50" i="15"/>
  <c r="J50" i="15"/>
  <c r="D50" i="15"/>
  <c r="K50" i="15"/>
  <c r="C50" i="15"/>
  <c r="L50" i="15"/>
  <c r="A69" i="39"/>
  <c r="A68" i="38"/>
  <c r="A65" i="35"/>
  <c r="B252" i="11"/>
  <c r="A251" i="11"/>
  <c r="B70" i="39"/>
  <c r="B69" i="38"/>
  <c r="B66" i="35"/>
  <c r="B58" i="26"/>
  <c r="A57" i="26"/>
  <c r="B53" i="11"/>
  <c r="A10" i="11"/>
  <c r="A9" i="11"/>
  <c r="C69" i="38" l="1"/>
  <c r="K69" i="38"/>
  <c r="S69" i="38"/>
  <c r="AA69" i="38"/>
  <c r="AI69" i="38"/>
  <c r="D69" i="38"/>
  <c r="L69" i="38"/>
  <c r="T69" i="38"/>
  <c r="AB69" i="38"/>
  <c r="AJ69" i="38"/>
  <c r="E69" i="38"/>
  <c r="M69" i="38"/>
  <c r="U69" i="38"/>
  <c r="AC69" i="38"/>
  <c r="F69" i="38"/>
  <c r="N69" i="38"/>
  <c r="V69" i="38"/>
  <c r="AD69" i="38"/>
  <c r="G69" i="38"/>
  <c r="O69" i="38"/>
  <c r="W69" i="38"/>
  <c r="AE69" i="38"/>
  <c r="J69" i="38"/>
  <c r="R69" i="38"/>
  <c r="Z69" i="38"/>
  <c r="AH69" i="38"/>
  <c r="X69" i="38"/>
  <c r="Y69" i="38"/>
  <c r="AF69" i="38"/>
  <c r="AG69" i="38"/>
  <c r="H69" i="38"/>
  <c r="I69" i="38"/>
  <c r="Q69" i="38"/>
  <c r="P69" i="38"/>
  <c r="C51" i="15"/>
  <c r="K51" i="15"/>
  <c r="D51" i="15"/>
  <c r="L51" i="15"/>
  <c r="E51" i="15"/>
  <c r="M51" i="15"/>
  <c r="F51" i="15"/>
  <c r="N51" i="15"/>
  <c r="G51" i="15"/>
  <c r="O51" i="15"/>
  <c r="H51" i="15"/>
  <c r="I51" i="15"/>
  <c r="J51" i="15"/>
  <c r="A70" i="39"/>
  <c r="A69" i="38"/>
  <c r="A66" i="35"/>
  <c r="B253" i="11"/>
  <c r="A252" i="11"/>
  <c r="B71" i="39"/>
  <c r="B70" i="38"/>
  <c r="B67" i="35"/>
  <c r="A58" i="26"/>
  <c r="B59" i="26"/>
  <c r="B54" i="11"/>
  <c r="A207" i="11"/>
  <c r="A11" i="11"/>
  <c r="A7" i="15"/>
  <c r="I70" i="38" l="1"/>
  <c r="Q70" i="38"/>
  <c r="Y70" i="38"/>
  <c r="AG70" i="38"/>
  <c r="J70" i="38"/>
  <c r="R70" i="38"/>
  <c r="Z70" i="38"/>
  <c r="AH70" i="38"/>
  <c r="C70" i="38"/>
  <c r="K70" i="38"/>
  <c r="S70" i="38"/>
  <c r="AA70" i="38"/>
  <c r="AI70" i="38"/>
  <c r="D70" i="38"/>
  <c r="L70" i="38"/>
  <c r="T70" i="38"/>
  <c r="AB70" i="38"/>
  <c r="AJ70" i="38"/>
  <c r="E70" i="38"/>
  <c r="M70" i="38"/>
  <c r="U70" i="38"/>
  <c r="AC70" i="38"/>
  <c r="H70" i="38"/>
  <c r="P70" i="38"/>
  <c r="X70" i="38"/>
  <c r="AF70" i="38"/>
  <c r="V70" i="38"/>
  <c r="W70" i="38"/>
  <c r="AD70" i="38"/>
  <c r="AE70" i="38"/>
  <c r="F70" i="38"/>
  <c r="G70" i="38"/>
  <c r="O70" i="38"/>
  <c r="N70" i="38"/>
  <c r="I52" i="15"/>
  <c r="J52" i="15"/>
  <c r="C52" i="15"/>
  <c r="K52" i="15"/>
  <c r="D52" i="15"/>
  <c r="L52" i="15"/>
  <c r="E52" i="15"/>
  <c r="M52" i="15"/>
  <c r="F52" i="15"/>
  <c r="N52" i="15"/>
  <c r="O52" i="15"/>
  <c r="G52" i="15"/>
  <c r="H52" i="15"/>
  <c r="A71" i="39"/>
  <c r="A70" i="38"/>
  <c r="A67" i="35"/>
  <c r="B254" i="11"/>
  <c r="A253" i="11"/>
  <c r="B72" i="39"/>
  <c r="B71" i="38"/>
  <c r="B68" i="35"/>
  <c r="A59" i="26"/>
  <c r="B60" i="26"/>
  <c r="B55" i="11"/>
  <c r="A208" i="11"/>
  <c r="A12" i="11"/>
  <c r="A8" i="15"/>
  <c r="G71" i="38" l="1"/>
  <c r="O71" i="38"/>
  <c r="W71" i="38"/>
  <c r="AE71" i="38"/>
  <c r="H71" i="38"/>
  <c r="P71" i="38"/>
  <c r="X71" i="38"/>
  <c r="AF71" i="38"/>
  <c r="I71" i="38"/>
  <c r="Q71" i="38"/>
  <c r="Y71" i="38"/>
  <c r="AG71" i="38"/>
  <c r="J71" i="38"/>
  <c r="R71" i="38"/>
  <c r="Z71" i="38"/>
  <c r="AH71" i="38"/>
  <c r="C71" i="38"/>
  <c r="K71" i="38"/>
  <c r="S71" i="38"/>
  <c r="AA71" i="38"/>
  <c r="AI71" i="38"/>
  <c r="F71" i="38"/>
  <c r="N71" i="38"/>
  <c r="V71" i="38"/>
  <c r="AD71" i="38"/>
  <c r="T71" i="38"/>
  <c r="U71" i="38"/>
  <c r="AB71" i="38"/>
  <c r="AC71" i="38"/>
  <c r="D71" i="38"/>
  <c r="AJ71" i="38"/>
  <c r="E71" i="38"/>
  <c r="M71" i="38"/>
  <c r="L71" i="38"/>
  <c r="G53" i="15"/>
  <c r="O53" i="15"/>
  <c r="H53" i="15"/>
  <c r="I53" i="15"/>
  <c r="J53" i="15"/>
  <c r="C53" i="15"/>
  <c r="K53" i="15"/>
  <c r="D53" i="15"/>
  <c r="L53" i="15"/>
  <c r="M53" i="15"/>
  <c r="N53" i="15"/>
  <c r="E53" i="15"/>
  <c r="F53" i="15"/>
  <c r="A72" i="39"/>
  <c r="A71" i="38"/>
  <c r="A68" i="35"/>
  <c r="B255" i="11"/>
  <c r="A254" i="11"/>
  <c r="B73" i="39"/>
  <c r="B72" i="38"/>
  <c r="B69" i="35"/>
  <c r="A60" i="26"/>
  <c r="B61" i="26"/>
  <c r="B56" i="11"/>
  <c r="A209" i="11"/>
  <c r="A13" i="11"/>
  <c r="A9" i="15"/>
  <c r="E72" i="38" l="1"/>
  <c r="M72" i="38"/>
  <c r="U72" i="38"/>
  <c r="AC72" i="38"/>
  <c r="F72" i="38"/>
  <c r="N72" i="38"/>
  <c r="V72" i="38"/>
  <c r="AD72" i="38"/>
  <c r="G72" i="38"/>
  <c r="O72" i="38"/>
  <c r="W72" i="38"/>
  <c r="AE72" i="38"/>
  <c r="H72" i="38"/>
  <c r="P72" i="38"/>
  <c r="X72" i="38"/>
  <c r="AF72" i="38"/>
  <c r="I72" i="38"/>
  <c r="Q72" i="38"/>
  <c r="Y72" i="38"/>
  <c r="AG72" i="38"/>
  <c r="D72" i="38"/>
  <c r="L72" i="38"/>
  <c r="T72" i="38"/>
  <c r="AB72" i="38"/>
  <c r="AJ72" i="38"/>
  <c r="R72" i="38"/>
  <c r="S72" i="38"/>
  <c r="Z72" i="38"/>
  <c r="AA72" i="38"/>
  <c r="AH72" i="38"/>
  <c r="C72" i="38"/>
  <c r="AI72" i="38"/>
  <c r="K72" i="38"/>
  <c r="J72" i="38"/>
  <c r="E54" i="15"/>
  <c r="M54" i="15"/>
  <c r="F54" i="15"/>
  <c r="N54" i="15"/>
  <c r="G54" i="15"/>
  <c r="O54" i="15"/>
  <c r="H54" i="15"/>
  <c r="I54" i="15"/>
  <c r="J54" i="15"/>
  <c r="K54" i="15"/>
  <c r="L54" i="15"/>
  <c r="C54" i="15"/>
  <c r="D54" i="15"/>
  <c r="A73" i="39"/>
  <c r="A72" i="38"/>
  <c r="A69" i="35"/>
  <c r="B256" i="11"/>
  <c r="A255" i="11"/>
  <c r="B74" i="39"/>
  <c r="B73" i="38"/>
  <c r="B70" i="35"/>
  <c r="B62" i="26"/>
  <c r="A61" i="26"/>
  <c r="B57" i="11"/>
  <c r="A210" i="11"/>
  <c r="A14" i="11"/>
  <c r="A10" i="15"/>
  <c r="C73" i="38" l="1"/>
  <c r="K73" i="38"/>
  <c r="S73" i="38"/>
  <c r="AA73" i="38"/>
  <c r="AI73" i="38"/>
  <c r="D73" i="38"/>
  <c r="L73" i="38"/>
  <c r="T73" i="38"/>
  <c r="AB73" i="38"/>
  <c r="AJ73" i="38"/>
  <c r="E73" i="38"/>
  <c r="M73" i="38"/>
  <c r="U73" i="38"/>
  <c r="AC73" i="38"/>
  <c r="F73" i="38"/>
  <c r="N73" i="38"/>
  <c r="V73" i="38"/>
  <c r="AD73" i="38"/>
  <c r="G73" i="38"/>
  <c r="O73" i="38"/>
  <c r="W73" i="38"/>
  <c r="AE73" i="38"/>
  <c r="J73" i="38"/>
  <c r="R73" i="38"/>
  <c r="Z73" i="38"/>
  <c r="AH73" i="38"/>
  <c r="P73" i="38"/>
  <c r="Q73" i="38"/>
  <c r="X73" i="38"/>
  <c r="Y73" i="38"/>
  <c r="AF73" i="38"/>
  <c r="AG73" i="38"/>
  <c r="I73" i="38"/>
  <c r="H73" i="38"/>
  <c r="C55" i="15"/>
  <c r="K55" i="15"/>
  <c r="D55" i="15"/>
  <c r="L55" i="15"/>
  <c r="E55" i="15"/>
  <c r="M55" i="15"/>
  <c r="G55" i="15"/>
  <c r="H55" i="15"/>
  <c r="F55" i="15"/>
  <c r="I55" i="15"/>
  <c r="J55" i="15"/>
  <c r="N55" i="15"/>
  <c r="O55" i="15"/>
  <c r="A74" i="39"/>
  <c r="A73" i="38"/>
  <c r="A70" i="35"/>
  <c r="B257" i="11"/>
  <c r="A256" i="11"/>
  <c r="B75" i="39"/>
  <c r="B74" i="38"/>
  <c r="B71" i="35"/>
  <c r="A62" i="26"/>
  <c r="B63" i="26"/>
  <c r="B58" i="11"/>
  <c r="A211" i="11"/>
  <c r="A15" i="11"/>
  <c r="A11" i="15"/>
  <c r="I74" i="38" l="1"/>
  <c r="Q74" i="38"/>
  <c r="Y74" i="38"/>
  <c r="AG74" i="38"/>
  <c r="J74" i="38"/>
  <c r="R74" i="38"/>
  <c r="Z74" i="38"/>
  <c r="AH74" i="38"/>
  <c r="C74" i="38"/>
  <c r="K74" i="38"/>
  <c r="S74" i="38"/>
  <c r="AA74" i="38"/>
  <c r="AI74" i="38"/>
  <c r="D74" i="38"/>
  <c r="L74" i="38"/>
  <c r="T74" i="38"/>
  <c r="AB74" i="38"/>
  <c r="AJ74" i="38"/>
  <c r="E74" i="38"/>
  <c r="M74" i="38"/>
  <c r="U74" i="38"/>
  <c r="AC74" i="38"/>
  <c r="H74" i="38"/>
  <c r="P74" i="38"/>
  <c r="X74" i="38"/>
  <c r="AF74" i="38"/>
  <c r="N74" i="38"/>
  <c r="O74" i="38"/>
  <c r="V74" i="38"/>
  <c r="W74" i="38"/>
  <c r="AD74" i="38"/>
  <c r="AE74" i="38"/>
  <c r="G74" i="38"/>
  <c r="F74" i="38"/>
  <c r="I56" i="15"/>
  <c r="J56" i="15"/>
  <c r="C56" i="15"/>
  <c r="K56" i="15"/>
  <c r="F56" i="15"/>
  <c r="N56" i="15"/>
  <c r="E56" i="15"/>
  <c r="G56" i="15"/>
  <c r="H56" i="15"/>
  <c r="L56" i="15"/>
  <c r="O56" i="15"/>
  <c r="D56" i="15"/>
  <c r="M56" i="15"/>
  <c r="A75" i="39"/>
  <c r="A74" i="38"/>
  <c r="A71" i="35"/>
  <c r="B258" i="11"/>
  <c r="A257" i="11"/>
  <c r="B76" i="39"/>
  <c r="B75" i="38"/>
  <c r="B72" i="35"/>
  <c r="A63" i="26"/>
  <c r="B64" i="26"/>
  <c r="B59" i="11"/>
  <c r="A212" i="11"/>
  <c r="A16" i="11"/>
  <c r="A12" i="15"/>
  <c r="G75" i="38" l="1"/>
  <c r="O75" i="38"/>
  <c r="W75" i="38"/>
  <c r="AE75" i="38"/>
  <c r="H75" i="38"/>
  <c r="P75" i="38"/>
  <c r="X75" i="38"/>
  <c r="AF75" i="38"/>
  <c r="I75" i="38"/>
  <c r="Q75" i="38"/>
  <c r="Y75" i="38"/>
  <c r="AG75" i="38"/>
  <c r="J75" i="38"/>
  <c r="R75" i="38"/>
  <c r="Z75" i="38"/>
  <c r="AH75" i="38"/>
  <c r="C75" i="38"/>
  <c r="K75" i="38"/>
  <c r="S75" i="38"/>
  <c r="AA75" i="38"/>
  <c r="AI75" i="38"/>
  <c r="F75" i="38"/>
  <c r="N75" i="38"/>
  <c r="V75" i="38"/>
  <c r="AD75" i="38"/>
  <c r="L75" i="38"/>
  <c r="M75" i="38"/>
  <c r="T75" i="38"/>
  <c r="U75" i="38"/>
  <c r="AB75" i="38"/>
  <c r="AC75" i="38"/>
  <c r="E75" i="38"/>
  <c r="D75" i="38"/>
  <c r="AJ75" i="38"/>
  <c r="G57" i="15"/>
  <c r="O57" i="15"/>
  <c r="H57" i="15"/>
  <c r="I57" i="15"/>
  <c r="D57" i="15"/>
  <c r="L57" i="15"/>
  <c r="C57" i="15"/>
  <c r="E57" i="15"/>
  <c r="F57" i="15"/>
  <c r="J57" i="15"/>
  <c r="M57" i="15"/>
  <c r="N57" i="15"/>
  <c r="K57" i="15"/>
  <c r="A76" i="39"/>
  <c r="A75" i="38"/>
  <c r="A72" i="35"/>
  <c r="B259" i="11"/>
  <c r="A258" i="11"/>
  <c r="B77" i="39"/>
  <c r="B76" i="38"/>
  <c r="B73" i="35"/>
  <c r="B65" i="26"/>
  <c r="A64" i="26"/>
  <c r="B60" i="11"/>
  <c r="A213" i="11"/>
  <c r="A17" i="11"/>
  <c r="A13" i="15"/>
  <c r="E76" i="38" l="1"/>
  <c r="M76" i="38"/>
  <c r="U76" i="38"/>
  <c r="AC76" i="38"/>
  <c r="F76" i="38"/>
  <c r="N76" i="38"/>
  <c r="V76" i="38"/>
  <c r="AD76" i="38"/>
  <c r="G76" i="38"/>
  <c r="O76" i="38"/>
  <c r="W76" i="38"/>
  <c r="AE76" i="38"/>
  <c r="H76" i="38"/>
  <c r="P76" i="38"/>
  <c r="X76" i="38"/>
  <c r="AF76" i="38"/>
  <c r="I76" i="38"/>
  <c r="Q76" i="38"/>
  <c r="Y76" i="38"/>
  <c r="AG76" i="38"/>
  <c r="D76" i="38"/>
  <c r="L76" i="38"/>
  <c r="T76" i="38"/>
  <c r="AB76" i="38"/>
  <c r="AJ76" i="38"/>
  <c r="J76" i="38"/>
  <c r="K76" i="38"/>
  <c r="R76" i="38"/>
  <c r="S76" i="38"/>
  <c r="Z76" i="38"/>
  <c r="AA76" i="38"/>
  <c r="C76" i="38"/>
  <c r="AI76" i="38"/>
  <c r="AH76" i="38"/>
  <c r="E58" i="15"/>
  <c r="M58" i="15"/>
  <c r="F58" i="15"/>
  <c r="N58" i="15"/>
  <c r="G58" i="15"/>
  <c r="O58" i="15"/>
  <c r="J58" i="15"/>
  <c r="C58" i="15"/>
  <c r="D58" i="15"/>
  <c r="H58" i="15"/>
  <c r="K58" i="15"/>
  <c r="L58" i="15"/>
  <c r="I58" i="15"/>
  <c r="A77" i="39"/>
  <c r="A76" i="38"/>
  <c r="A73" i="35"/>
  <c r="B260" i="11"/>
  <c r="A259" i="11"/>
  <c r="B78" i="39"/>
  <c r="B77" i="38"/>
  <c r="B74" i="35"/>
  <c r="B66" i="26"/>
  <c r="A65" i="26"/>
  <c r="B61" i="11"/>
  <c r="A214" i="11"/>
  <c r="A18" i="11"/>
  <c r="A14" i="15"/>
  <c r="C77" i="38" l="1"/>
  <c r="K77" i="38"/>
  <c r="S77" i="38"/>
  <c r="AA77" i="38"/>
  <c r="AI77" i="38"/>
  <c r="D77" i="38"/>
  <c r="L77" i="38"/>
  <c r="T77" i="38"/>
  <c r="AB77" i="38"/>
  <c r="AJ77" i="38"/>
  <c r="E77" i="38"/>
  <c r="M77" i="38"/>
  <c r="U77" i="38"/>
  <c r="AC77" i="38"/>
  <c r="F77" i="38"/>
  <c r="N77" i="38"/>
  <c r="V77" i="38"/>
  <c r="AD77" i="38"/>
  <c r="G77" i="38"/>
  <c r="O77" i="38"/>
  <c r="W77" i="38"/>
  <c r="AE77" i="38"/>
  <c r="J77" i="38"/>
  <c r="R77" i="38"/>
  <c r="Z77" i="38"/>
  <c r="AH77" i="38"/>
  <c r="H77" i="38"/>
  <c r="I77" i="38"/>
  <c r="P77" i="38"/>
  <c r="Q77" i="38"/>
  <c r="X77" i="38"/>
  <c r="Y77" i="38"/>
  <c r="AG77" i="38"/>
  <c r="AF77" i="38"/>
  <c r="C59" i="15"/>
  <c r="K59" i="15"/>
  <c r="D59" i="15"/>
  <c r="L59" i="15"/>
  <c r="H59" i="15"/>
  <c r="I59" i="15"/>
  <c r="J59" i="15"/>
  <c r="M59" i="15"/>
  <c r="N59" i="15"/>
  <c r="E59" i="15"/>
  <c r="F59" i="15"/>
  <c r="G59" i="15"/>
  <c r="O59" i="15"/>
  <c r="A78" i="39"/>
  <c r="A77" i="38"/>
  <c r="A74" i="35"/>
  <c r="B261" i="11"/>
  <c r="A260" i="11"/>
  <c r="B79" i="39"/>
  <c r="B78" i="38"/>
  <c r="B75" i="35"/>
  <c r="A66" i="26"/>
  <c r="B67" i="26"/>
  <c r="B62" i="11"/>
  <c r="A215" i="11"/>
  <c r="A19" i="11"/>
  <c r="A15" i="15"/>
  <c r="C78" i="38" l="1"/>
  <c r="D78" i="38"/>
  <c r="E78" i="38"/>
  <c r="M78" i="38"/>
  <c r="U78" i="38"/>
  <c r="AC78" i="38"/>
  <c r="F78" i="38"/>
  <c r="N78" i="38"/>
  <c r="V78" i="38"/>
  <c r="AD78" i="38"/>
  <c r="G78" i="38"/>
  <c r="O78" i="38"/>
  <c r="W78" i="38"/>
  <c r="AE78" i="38"/>
  <c r="H78" i="38"/>
  <c r="P78" i="38"/>
  <c r="X78" i="38"/>
  <c r="AF78" i="38"/>
  <c r="I78" i="38"/>
  <c r="Q78" i="38"/>
  <c r="Y78" i="38"/>
  <c r="AG78" i="38"/>
  <c r="J78" i="38"/>
  <c r="R78" i="38"/>
  <c r="Z78" i="38"/>
  <c r="AH78" i="38"/>
  <c r="L78" i="38"/>
  <c r="T78" i="38"/>
  <c r="AB78" i="38"/>
  <c r="AJ78" i="38"/>
  <c r="S78" i="38"/>
  <c r="AA78" i="38"/>
  <c r="AI78" i="38"/>
  <c r="K78" i="38"/>
  <c r="I60" i="15"/>
  <c r="F60" i="15"/>
  <c r="O60" i="15"/>
  <c r="G60" i="15"/>
  <c r="H60" i="15"/>
  <c r="J60" i="15"/>
  <c r="C60" i="15"/>
  <c r="L60" i="15"/>
  <c r="D60" i="15"/>
  <c r="M60" i="15"/>
  <c r="E60" i="15"/>
  <c r="K60" i="15"/>
  <c r="N60" i="15"/>
  <c r="A79" i="39"/>
  <c r="A78" i="38"/>
  <c r="A75" i="35"/>
  <c r="B262" i="11"/>
  <c r="A261" i="11"/>
  <c r="B80" i="39"/>
  <c r="B79" i="38"/>
  <c r="B76" i="35"/>
  <c r="B68" i="26"/>
  <c r="A67" i="26"/>
  <c r="B63" i="11"/>
  <c r="A216" i="11"/>
  <c r="A20" i="11"/>
  <c r="A16" i="15"/>
  <c r="C79" i="38" l="1"/>
  <c r="K79" i="38"/>
  <c r="S79" i="38"/>
  <c r="AA79" i="38"/>
  <c r="AI79" i="38"/>
  <c r="D79" i="38"/>
  <c r="L79" i="38"/>
  <c r="T79" i="38"/>
  <c r="AB79" i="38"/>
  <c r="AJ79" i="38"/>
  <c r="E79" i="38"/>
  <c r="M79" i="38"/>
  <c r="U79" i="38"/>
  <c r="AC79" i="38"/>
  <c r="F79" i="38"/>
  <c r="N79" i="38"/>
  <c r="V79" i="38"/>
  <c r="AD79" i="38"/>
  <c r="G79" i="38"/>
  <c r="O79" i="38"/>
  <c r="W79" i="38"/>
  <c r="AE79" i="38"/>
  <c r="H79" i="38"/>
  <c r="P79" i="38"/>
  <c r="X79" i="38"/>
  <c r="AF79" i="38"/>
  <c r="J79" i="38"/>
  <c r="R79" i="38"/>
  <c r="Z79" i="38"/>
  <c r="AH79" i="38"/>
  <c r="I79" i="38"/>
  <c r="Q79" i="38"/>
  <c r="AG79" i="38"/>
  <c r="Y79" i="38"/>
  <c r="G61" i="15"/>
  <c r="O61" i="15"/>
  <c r="I61" i="15"/>
  <c r="J61" i="15"/>
  <c r="K61" i="15"/>
  <c r="C61" i="15"/>
  <c r="L61" i="15"/>
  <c r="E61" i="15"/>
  <c r="N61" i="15"/>
  <c r="F61" i="15"/>
  <c r="H61" i="15"/>
  <c r="M61" i="15"/>
  <c r="D61" i="15"/>
  <c r="A80" i="39"/>
  <c r="A79" i="38"/>
  <c r="A76" i="35"/>
  <c r="B263" i="11"/>
  <c r="A262" i="11"/>
  <c r="B81" i="39"/>
  <c r="B80" i="38"/>
  <c r="B77" i="35"/>
  <c r="A68" i="26"/>
  <c r="B69" i="26"/>
  <c r="B64" i="11"/>
  <c r="A217" i="11"/>
  <c r="A21" i="11"/>
  <c r="A17" i="15"/>
  <c r="I80" i="38" l="1"/>
  <c r="Q80" i="38"/>
  <c r="Y80" i="38"/>
  <c r="AG80" i="38"/>
  <c r="J80" i="38"/>
  <c r="R80" i="38"/>
  <c r="Z80" i="38"/>
  <c r="AH80" i="38"/>
  <c r="C80" i="38"/>
  <c r="K80" i="38"/>
  <c r="S80" i="38"/>
  <c r="AA80" i="38"/>
  <c r="AI80" i="38"/>
  <c r="D80" i="38"/>
  <c r="L80" i="38"/>
  <c r="T80" i="38"/>
  <c r="AB80" i="38"/>
  <c r="AJ80" i="38"/>
  <c r="E80" i="38"/>
  <c r="M80" i="38"/>
  <c r="U80" i="38"/>
  <c r="AC80" i="38"/>
  <c r="F80" i="38"/>
  <c r="N80" i="38"/>
  <c r="V80" i="38"/>
  <c r="AD80" i="38"/>
  <c r="H80" i="38"/>
  <c r="P80" i="38"/>
  <c r="X80" i="38"/>
  <c r="AF80" i="38"/>
  <c r="O80" i="38"/>
  <c r="W80" i="38"/>
  <c r="AE80" i="38"/>
  <c r="G80" i="38"/>
  <c r="I62" i="15"/>
  <c r="J62" i="15"/>
  <c r="C62" i="15"/>
  <c r="K62" i="15"/>
  <c r="D62" i="15"/>
  <c r="L62" i="15"/>
  <c r="F62" i="15"/>
  <c r="N62" i="15"/>
  <c r="G62" i="15"/>
  <c r="O62" i="15"/>
  <c r="H62" i="15"/>
  <c r="E62" i="15"/>
  <c r="M62" i="15"/>
  <c r="A81" i="39"/>
  <c r="A80" i="38"/>
  <c r="A77" i="35"/>
  <c r="A263" i="11"/>
  <c r="B264" i="11"/>
  <c r="B82" i="39"/>
  <c r="B81" i="38"/>
  <c r="B78" i="35"/>
  <c r="B70" i="26"/>
  <c r="A69" i="26"/>
  <c r="B65" i="11"/>
  <c r="A218" i="11"/>
  <c r="A22" i="11"/>
  <c r="A18" i="15"/>
  <c r="G81" i="38" l="1"/>
  <c r="O81" i="38"/>
  <c r="W81" i="38"/>
  <c r="AE81" i="38"/>
  <c r="H81" i="38"/>
  <c r="P81" i="38"/>
  <c r="X81" i="38"/>
  <c r="AF81" i="38"/>
  <c r="I81" i="38"/>
  <c r="Q81" i="38"/>
  <c r="Y81" i="38"/>
  <c r="AG81" i="38"/>
  <c r="J81" i="38"/>
  <c r="R81" i="38"/>
  <c r="Z81" i="38"/>
  <c r="AH81" i="38"/>
  <c r="C81" i="38"/>
  <c r="K81" i="38"/>
  <c r="S81" i="38"/>
  <c r="AA81" i="38"/>
  <c r="AI81" i="38"/>
  <c r="D81" i="38"/>
  <c r="L81" i="38"/>
  <c r="T81" i="38"/>
  <c r="AB81" i="38"/>
  <c r="AJ81" i="38"/>
  <c r="F81" i="38"/>
  <c r="N81" i="38"/>
  <c r="V81" i="38"/>
  <c r="AD81" i="38"/>
  <c r="E81" i="38"/>
  <c r="M81" i="38"/>
  <c r="U81" i="38"/>
  <c r="AC81" i="38"/>
  <c r="G63" i="15"/>
  <c r="O63" i="15"/>
  <c r="H63" i="15"/>
  <c r="I63" i="15"/>
  <c r="J63" i="15"/>
  <c r="D63" i="15"/>
  <c r="L63" i="15"/>
  <c r="E63" i="15"/>
  <c r="M63" i="15"/>
  <c r="F63" i="15"/>
  <c r="K63" i="15"/>
  <c r="N63" i="15"/>
  <c r="C63" i="15"/>
  <c r="A82" i="39"/>
  <c r="A81" i="38"/>
  <c r="A78" i="35"/>
  <c r="B265" i="11"/>
  <c r="A264" i="11"/>
  <c r="B83" i="39"/>
  <c r="B82" i="38"/>
  <c r="B79" i="35"/>
  <c r="B71" i="26"/>
  <c r="A70" i="26"/>
  <c r="B66" i="11"/>
  <c r="A219" i="11"/>
  <c r="A23" i="11"/>
  <c r="A19" i="15"/>
  <c r="E82" i="38" l="1"/>
  <c r="M82" i="38"/>
  <c r="U82" i="38"/>
  <c r="AC82" i="38"/>
  <c r="F82" i="38"/>
  <c r="N82" i="38"/>
  <c r="V82" i="38"/>
  <c r="AD82" i="38"/>
  <c r="G82" i="38"/>
  <c r="O82" i="38"/>
  <c r="W82" i="38"/>
  <c r="AE82" i="38"/>
  <c r="H82" i="38"/>
  <c r="P82" i="38"/>
  <c r="X82" i="38"/>
  <c r="AF82" i="38"/>
  <c r="I82" i="38"/>
  <c r="Q82" i="38"/>
  <c r="Y82" i="38"/>
  <c r="AG82" i="38"/>
  <c r="J82" i="38"/>
  <c r="R82" i="38"/>
  <c r="Z82" i="38"/>
  <c r="AH82" i="38"/>
  <c r="D82" i="38"/>
  <c r="L82" i="38"/>
  <c r="T82" i="38"/>
  <c r="AB82" i="38"/>
  <c r="AJ82" i="38"/>
  <c r="K82" i="38"/>
  <c r="S82" i="38"/>
  <c r="AA82" i="38"/>
  <c r="AI82" i="38"/>
  <c r="C82" i="38"/>
  <c r="E64" i="15"/>
  <c r="M64" i="15"/>
  <c r="F64" i="15"/>
  <c r="N64" i="15"/>
  <c r="G64" i="15"/>
  <c r="O64" i="15"/>
  <c r="H64" i="15"/>
  <c r="J64" i="15"/>
  <c r="C64" i="15"/>
  <c r="K64" i="15"/>
  <c r="D64" i="15"/>
  <c r="I64" i="15"/>
  <c r="L64" i="15"/>
  <c r="A83" i="39"/>
  <c r="A82" i="38"/>
  <c r="A79" i="35"/>
  <c r="B266" i="11"/>
  <c r="A265" i="11"/>
  <c r="B84" i="39"/>
  <c r="B83" i="38"/>
  <c r="B80" i="35"/>
  <c r="A71" i="26"/>
  <c r="B72" i="26"/>
  <c r="B67" i="11"/>
  <c r="A220" i="11"/>
  <c r="A24" i="11"/>
  <c r="A20" i="15"/>
  <c r="C83" i="38" l="1"/>
  <c r="K83" i="38"/>
  <c r="S83" i="38"/>
  <c r="AA83" i="38"/>
  <c r="AI83" i="38"/>
  <c r="D83" i="38"/>
  <c r="L83" i="38"/>
  <c r="T83" i="38"/>
  <c r="AB83" i="38"/>
  <c r="AJ83" i="38"/>
  <c r="E83" i="38"/>
  <c r="M83" i="38"/>
  <c r="U83" i="38"/>
  <c r="AC83" i="38"/>
  <c r="F83" i="38"/>
  <c r="N83" i="38"/>
  <c r="V83" i="38"/>
  <c r="AD83" i="38"/>
  <c r="G83" i="38"/>
  <c r="O83" i="38"/>
  <c r="W83" i="38"/>
  <c r="AE83" i="38"/>
  <c r="H83" i="38"/>
  <c r="P83" i="38"/>
  <c r="X83" i="38"/>
  <c r="AF83" i="38"/>
  <c r="J83" i="38"/>
  <c r="R83" i="38"/>
  <c r="Z83" i="38"/>
  <c r="AH83" i="38"/>
  <c r="Y83" i="38"/>
  <c r="I83" i="38"/>
  <c r="Q83" i="38"/>
  <c r="AG83" i="38"/>
  <c r="C65" i="15"/>
  <c r="K65" i="15"/>
  <c r="D65" i="15"/>
  <c r="L65" i="15"/>
  <c r="E65" i="15"/>
  <c r="M65" i="15"/>
  <c r="F65" i="15"/>
  <c r="N65" i="15"/>
  <c r="H65" i="15"/>
  <c r="I65" i="15"/>
  <c r="G65" i="15"/>
  <c r="J65" i="15"/>
  <c r="O65" i="15"/>
  <c r="A84" i="39"/>
  <c r="A83" i="38"/>
  <c r="A80" i="35"/>
  <c r="B267" i="11"/>
  <c r="A266" i="11"/>
  <c r="B85" i="39"/>
  <c r="B84" i="38"/>
  <c r="B81" i="35"/>
  <c r="B73" i="26"/>
  <c r="A72" i="26"/>
  <c r="B68" i="11"/>
  <c r="A221" i="11"/>
  <c r="A25" i="11"/>
  <c r="A21" i="15"/>
  <c r="I84" i="38" l="1"/>
  <c r="Q84" i="38"/>
  <c r="Y84" i="38"/>
  <c r="AG84" i="38"/>
  <c r="J84" i="38"/>
  <c r="R84" i="38"/>
  <c r="Z84" i="38"/>
  <c r="AH84" i="38"/>
  <c r="C84" i="38"/>
  <c r="K84" i="38"/>
  <c r="S84" i="38"/>
  <c r="AA84" i="38"/>
  <c r="AI84" i="38"/>
  <c r="D84" i="38"/>
  <c r="L84" i="38"/>
  <c r="T84" i="38"/>
  <c r="AB84" i="38"/>
  <c r="AJ84" i="38"/>
  <c r="E84" i="38"/>
  <c r="M84" i="38"/>
  <c r="U84" i="38"/>
  <c r="AC84" i="38"/>
  <c r="F84" i="38"/>
  <c r="N84" i="38"/>
  <c r="V84" i="38"/>
  <c r="AD84" i="38"/>
  <c r="H84" i="38"/>
  <c r="P84" i="38"/>
  <c r="X84" i="38"/>
  <c r="AF84" i="38"/>
  <c r="G84" i="38"/>
  <c r="O84" i="38"/>
  <c r="W84" i="38"/>
  <c r="AE84" i="38"/>
  <c r="I66" i="15"/>
  <c r="J66" i="15"/>
  <c r="C66" i="15"/>
  <c r="K66" i="15"/>
  <c r="D66" i="15"/>
  <c r="L66" i="15"/>
  <c r="F66" i="15"/>
  <c r="N66" i="15"/>
  <c r="G66" i="15"/>
  <c r="O66" i="15"/>
  <c r="E66" i="15"/>
  <c r="H66" i="15"/>
  <c r="M66" i="15"/>
  <c r="A85" i="39"/>
  <c r="A84" i="38"/>
  <c r="A81" i="35"/>
  <c r="B268" i="11"/>
  <c r="A267" i="11"/>
  <c r="B86" i="39"/>
  <c r="B85" i="38"/>
  <c r="B82" i="35"/>
  <c r="B74" i="26"/>
  <c r="A73" i="26"/>
  <c r="B69" i="11"/>
  <c r="A222" i="11"/>
  <c r="A26" i="11"/>
  <c r="A22" i="15"/>
  <c r="G85" i="38" l="1"/>
  <c r="O85" i="38"/>
  <c r="W85" i="38"/>
  <c r="AE85" i="38"/>
  <c r="H85" i="38"/>
  <c r="P85" i="38"/>
  <c r="X85" i="38"/>
  <c r="AF85" i="38"/>
  <c r="I85" i="38"/>
  <c r="Q85" i="38"/>
  <c r="Y85" i="38"/>
  <c r="AG85" i="38"/>
  <c r="J85" i="38"/>
  <c r="R85" i="38"/>
  <c r="Z85" i="38"/>
  <c r="AH85" i="38"/>
  <c r="C85" i="38"/>
  <c r="K85" i="38"/>
  <c r="S85" i="38"/>
  <c r="AA85" i="38"/>
  <c r="AI85" i="38"/>
  <c r="D85" i="38"/>
  <c r="L85" i="38"/>
  <c r="T85" i="38"/>
  <c r="AB85" i="38"/>
  <c r="AJ85" i="38"/>
  <c r="F85" i="38"/>
  <c r="N85" i="38"/>
  <c r="V85" i="38"/>
  <c r="AD85" i="38"/>
  <c r="U85" i="38"/>
  <c r="E85" i="38"/>
  <c r="M85" i="38"/>
  <c r="AC85" i="38"/>
  <c r="G67" i="15"/>
  <c r="O67" i="15"/>
  <c r="H67" i="15"/>
  <c r="I67" i="15"/>
  <c r="J67" i="15"/>
  <c r="D67" i="15"/>
  <c r="L67" i="15"/>
  <c r="E67" i="15"/>
  <c r="M67" i="15"/>
  <c r="C67" i="15"/>
  <c r="F67" i="15"/>
  <c r="K67" i="15"/>
  <c r="N67" i="15"/>
  <c r="A86" i="39"/>
  <c r="A85" i="38"/>
  <c r="A82" i="35"/>
  <c r="B269" i="11"/>
  <c r="A268" i="11"/>
  <c r="B87" i="39"/>
  <c r="B86" i="38"/>
  <c r="B83" i="35"/>
  <c r="A74" i="26"/>
  <c r="B75" i="26"/>
  <c r="B70" i="11"/>
  <c r="A223" i="11"/>
  <c r="A27" i="11"/>
  <c r="A23" i="15"/>
  <c r="E86" i="38" l="1"/>
  <c r="M86" i="38"/>
  <c r="U86" i="38"/>
  <c r="AC86" i="38"/>
  <c r="F86" i="38"/>
  <c r="N86" i="38"/>
  <c r="V86" i="38"/>
  <c r="AD86" i="38"/>
  <c r="G86" i="38"/>
  <c r="O86" i="38"/>
  <c r="W86" i="38"/>
  <c r="AE86" i="38"/>
  <c r="H86" i="38"/>
  <c r="P86" i="38"/>
  <c r="X86" i="38"/>
  <c r="AF86" i="38"/>
  <c r="I86" i="38"/>
  <c r="Q86" i="38"/>
  <c r="Y86" i="38"/>
  <c r="AG86" i="38"/>
  <c r="J86" i="38"/>
  <c r="R86" i="38"/>
  <c r="Z86" i="38"/>
  <c r="AH86" i="38"/>
  <c r="D86" i="38"/>
  <c r="L86" i="38"/>
  <c r="T86" i="38"/>
  <c r="AB86" i="38"/>
  <c r="AJ86" i="38"/>
  <c r="C86" i="38"/>
  <c r="K86" i="38"/>
  <c r="S86" i="38"/>
  <c r="AA86" i="38"/>
  <c r="AI86" i="38"/>
  <c r="E68" i="15"/>
  <c r="M68" i="15"/>
  <c r="F68" i="15"/>
  <c r="N68" i="15"/>
  <c r="G68" i="15"/>
  <c r="O68" i="15"/>
  <c r="H68" i="15"/>
  <c r="J68" i="15"/>
  <c r="C68" i="15"/>
  <c r="K68" i="15"/>
  <c r="D68" i="15"/>
  <c r="I68" i="15"/>
  <c r="L68" i="15"/>
  <c r="A87" i="39"/>
  <c r="A86" i="38"/>
  <c r="A83" i="35"/>
  <c r="B270" i="11"/>
  <c r="A269" i="11"/>
  <c r="B88" i="39"/>
  <c r="B87" i="38"/>
  <c r="B84" i="35"/>
  <c r="A75" i="26"/>
  <c r="B76" i="26"/>
  <c r="B71" i="11"/>
  <c r="A224" i="11"/>
  <c r="A28" i="11"/>
  <c r="A24" i="15"/>
  <c r="C87" i="38" l="1"/>
  <c r="K87" i="38"/>
  <c r="S87" i="38"/>
  <c r="AA87" i="38"/>
  <c r="AI87" i="38"/>
  <c r="D87" i="38"/>
  <c r="L87" i="38"/>
  <c r="T87" i="38"/>
  <c r="AB87" i="38"/>
  <c r="AJ87" i="38"/>
  <c r="E87" i="38"/>
  <c r="M87" i="38"/>
  <c r="U87" i="38"/>
  <c r="AC87" i="38"/>
  <c r="F87" i="38"/>
  <c r="N87" i="38"/>
  <c r="V87" i="38"/>
  <c r="AD87" i="38"/>
  <c r="G87" i="38"/>
  <c r="O87" i="38"/>
  <c r="W87" i="38"/>
  <c r="AE87" i="38"/>
  <c r="H87" i="38"/>
  <c r="P87" i="38"/>
  <c r="X87" i="38"/>
  <c r="AF87" i="38"/>
  <c r="J87" i="38"/>
  <c r="R87" i="38"/>
  <c r="Z87" i="38"/>
  <c r="AH87" i="38"/>
  <c r="AG87" i="38"/>
  <c r="Q87" i="38"/>
  <c r="I87" i="38"/>
  <c r="Y87" i="38"/>
  <c r="C69" i="15"/>
  <c r="K69" i="15"/>
  <c r="D69" i="15"/>
  <c r="L69" i="15"/>
  <c r="E69" i="15"/>
  <c r="M69" i="15"/>
  <c r="F69" i="15"/>
  <c r="N69" i="15"/>
  <c r="H69" i="15"/>
  <c r="I69" i="15"/>
  <c r="G69" i="15"/>
  <c r="J69" i="15"/>
  <c r="O69" i="15"/>
  <c r="A88" i="39"/>
  <c r="A87" i="38"/>
  <c r="A84" i="35"/>
  <c r="B271" i="11"/>
  <c r="A270" i="11"/>
  <c r="B89" i="39"/>
  <c r="B88" i="38"/>
  <c r="B85" i="35"/>
  <c r="B77" i="26"/>
  <c r="A76" i="26"/>
  <c r="B72" i="11"/>
  <c r="A225" i="11"/>
  <c r="A29" i="11"/>
  <c r="A25" i="15"/>
  <c r="I88" i="38" l="1"/>
  <c r="Q88" i="38"/>
  <c r="Y88" i="38"/>
  <c r="AG88" i="38"/>
  <c r="J88" i="38"/>
  <c r="R88" i="38"/>
  <c r="Z88" i="38"/>
  <c r="AH88" i="38"/>
  <c r="C88" i="38"/>
  <c r="K88" i="38"/>
  <c r="S88" i="38"/>
  <c r="AA88" i="38"/>
  <c r="AI88" i="38"/>
  <c r="D88" i="38"/>
  <c r="L88" i="38"/>
  <c r="T88" i="38"/>
  <c r="AB88" i="38"/>
  <c r="AJ88" i="38"/>
  <c r="E88" i="38"/>
  <c r="M88" i="38"/>
  <c r="U88" i="38"/>
  <c r="AC88" i="38"/>
  <c r="F88" i="38"/>
  <c r="N88" i="38"/>
  <c r="V88" i="38"/>
  <c r="AD88" i="38"/>
  <c r="H88" i="38"/>
  <c r="P88" i="38"/>
  <c r="X88" i="38"/>
  <c r="AF88" i="38"/>
  <c r="G88" i="38"/>
  <c r="O88" i="38"/>
  <c r="W88" i="38"/>
  <c r="AE88" i="38"/>
  <c r="I70" i="15"/>
  <c r="J70" i="15"/>
  <c r="C70" i="15"/>
  <c r="K70" i="15"/>
  <c r="D70" i="15"/>
  <c r="L70" i="15"/>
  <c r="F70" i="15"/>
  <c r="N70" i="15"/>
  <c r="O70" i="15"/>
  <c r="H70" i="15"/>
  <c r="M70" i="15"/>
  <c r="E70" i="15"/>
  <c r="G70" i="15"/>
  <c r="A89" i="39"/>
  <c r="A88" i="38"/>
  <c r="A85" i="35"/>
  <c r="B272" i="11"/>
  <c r="A271" i="11"/>
  <c r="B90" i="39"/>
  <c r="B89" i="38"/>
  <c r="B86" i="35"/>
  <c r="B78" i="26"/>
  <c r="A77" i="26"/>
  <c r="B73" i="11"/>
  <c r="A226" i="11"/>
  <c r="A30" i="11"/>
  <c r="A26" i="15"/>
  <c r="G89" i="38" l="1"/>
  <c r="O89" i="38"/>
  <c r="W89" i="38"/>
  <c r="AE89" i="38"/>
  <c r="H89" i="38"/>
  <c r="P89" i="38"/>
  <c r="X89" i="38"/>
  <c r="AF89" i="38"/>
  <c r="I89" i="38"/>
  <c r="Q89" i="38"/>
  <c r="Y89" i="38"/>
  <c r="AG89" i="38"/>
  <c r="J89" i="38"/>
  <c r="R89" i="38"/>
  <c r="Z89" i="38"/>
  <c r="AH89" i="38"/>
  <c r="C89" i="38"/>
  <c r="K89" i="38"/>
  <c r="S89" i="38"/>
  <c r="AA89" i="38"/>
  <c r="AI89" i="38"/>
  <c r="D89" i="38"/>
  <c r="L89" i="38"/>
  <c r="T89" i="38"/>
  <c r="AB89" i="38"/>
  <c r="AJ89" i="38"/>
  <c r="F89" i="38"/>
  <c r="N89" i="38"/>
  <c r="V89" i="38"/>
  <c r="AD89" i="38"/>
  <c r="AC89" i="38"/>
  <c r="M89" i="38"/>
  <c r="E89" i="38"/>
  <c r="U89" i="38"/>
  <c r="G71" i="15"/>
  <c r="O71" i="15"/>
  <c r="H71" i="15"/>
  <c r="I71" i="15"/>
  <c r="J71" i="15"/>
  <c r="L71" i="15"/>
  <c r="K71" i="15"/>
  <c r="M71" i="15"/>
  <c r="N71" i="15"/>
  <c r="C71" i="15"/>
  <c r="F71" i="15"/>
  <c r="D71" i="15"/>
  <c r="E71" i="15"/>
  <c r="A90" i="39"/>
  <c r="A89" i="38"/>
  <c r="A86" i="35"/>
  <c r="B273" i="11"/>
  <c r="A272" i="11"/>
  <c r="B91" i="39"/>
  <c r="B90" i="38"/>
  <c r="B87" i="35"/>
  <c r="B79" i="26"/>
  <c r="A78" i="26"/>
  <c r="B74" i="11"/>
  <c r="A227" i="11"/>
  <c r="A31" i="11"/>
  <c r="A27" i="15"/>
  <c r="E90" i="38" l="1"/>
  <c r="M90" i="38"/>
  <c r="U90" i="38"/>
  <c r="AC90" i="38"/>
  <c r="F90" i="38"/>
  <c r="N90" i="38"/>
  <c r="V90" i="38"/>
  <c r="AD90" i="38"/>
  <c r="G90" i="38"/>
  <c r="O90" i="38"/>
  <c r="W90" i="38"/>
  <c r="AE90" i="38"/>
  <c r="H90" i="38"/>
  <c r="P90" i="38"/>
  <c r="X90" i="38"/>
  <c r="AF90" i="38"/>
  <c r="I90" i="38"/>
  <c r="Q90" i="38"/>
  <c r="Y90" i="38"/>
  <c r="AG90" i="38"/>
  <c r="J90" i="38"/>
  <c r="R90" i="38"/>
  <c r="Z90" i="38"/>
  <c r="AH90" i="38"/>
  <c r="D90" i="38"/>
  <c r="L90" i="38"/>
  <c r="T90" i="38"/>
  <c r="AB90" i="38"/>
  <c r="AJ90" i="38"/>
  <c r="C90" i="38"/>
  <c r="K90" i="38"/>
  <c r="S90" i="38"/>
  <c r="AA90" i="38"/>
  <c r="AI90" i="38"/>
  <c r="E72" i="15"/>
  <c r="M72" i="15"/>
  <c r="H72" i="15"/>
  <c r="L72" i="15"/>
  <c r="K72" i="15"/>
  <c r="C72" i="15"/>
  <c r="N72" i="15"/>
  <c r="D72" i="15"/>
  <c r="O72" i="15"/>
  <c r="F72" i="15"/>
  <c r="G72" i="15"/>
  <c r="J72" i="15"/>
  <c r="I72" i="15"/>
  <c r="A91" i="39"/>
  <c r="A90" i="38"/>
  <c r="A87" i="35"/>
  <c r="B274" i="11"/>
  <c r="A273" i="11"/>
  <c r="B92" i="39"/>
  <c r="B91" i="38"/>
  <c r="B88" i="35"/>
  <c r="A79" i="26"/>
  <c r="B80" i="26"/>
  <c r="B75" i="11"/>
  <c r="A228" i="11"/>
  <c r="A32" i="11"/>
  <c r="A28" i="15"/>
  <c r="C91" i="38" l="1"/>
  <c r="K91" i="38"/>
  <c r="S91" i="38"/>
  <c r="AA91" i="38"/>
  <c r="AI91" i="38"/>
  <c r="D91" i="38"/>
  <c r="L91" i="38"/>
  <c r="T91" i="38"/>
  <c r="AB91" i="38"/>
  <c r="AJ91" i="38"/>
  <c r="E91" i="38"/>
  <c r="M91" i="38"/>
  <c r="U91" i="38"/>
  <c r="AC91" i="38"/>
  <c r="F91" i="38"/>
  <c r="N91" i="38"/>
  <c r="V91" i="38"/>
  <c r="AD91" i="38"/>
  <c r="G91" i="38"/>
  <c r="O91" i="38"/>
  <c r="W91" i="38"/>
  <c r="AE91" i="38"/>
  <c r="H91" i="38"/>
  <c r="P91" i="38"/>
  <c r="X91" i="38"/>
  <c r="AF91" i="38"/>
  <c r="J91" i="38"/>
  <c r="R91" i="38"/>
  <c r="Z91" i="38"/>
  <c r="AH91" i="38"/>
  <c r="Y91" i="38"/>
  <c r="I91" i="38"/>
  <c r="AG91" i="38"/>
  <c r="Q91" i="38"/>
  <c r="C73" i="15"/>
  <c r="G73" i="15"/>
  <c r="O73" i="15"/>
  <c r="E73" i="15"/>
  <c r="N73" i="15"/>
  <c r="H73" i="15"/>
  <c r="I73" i="15"/>
  <c r="M73" i="15"/>
  <c r="F73" i="15"/>
  <c r="J73" i="15"/>
  <c r="K73" i="15"/>
  <c r="D73" i="15"/>
  <c r="L73" i="15"/>
  <c r="A92" i="39"/>
  <c r="A91" i="38"/>
  <c r="A88" i="35"/>
  <c r="B275" i="11"/>
  <c r="A274" i="11"/>
  <c r="B93" i="39"/>
  <c r="B92" i="38"/>
  <c r="B89" i="35"/>
  <c r="B81" i="26"/>
  <c r="A80" i="26"/>
  <c r="B76" i="11"/>
  <c r="A229" i="11"/>
  <c r="A33" i="11"/>
  <c r="A29" i="15"/>
  <c r="I92" i="38" l="1"/>
  <c r="Q92" i="38"/>
  <c r="Y92" i="38"/>
  <c r="AG92" i="38"/>
  <c r="J92" i="38"/>
  <c r="R92" i="38"/>
  <c r="Z92" i="38"/>
  <c r="AH92" i="38"/>
  <c r="C92" i="38"/>
  <c r="K92" i="38"/>
  <c r="S92" i="38"/>
  <c r="AA92" i="38"/>
  <c r="AI92" i="38"/>
  <c r="D92" i="38"/>
  <c r="L92" i="38"/>
  <c r="T92" i="38"/>
  <c r="AB92" i="38"/>
  <c r="AJ92" i="38"/>
  <c r="E92" i="38"/>
  <c r="M92" i="38"/>
  <c r="U92" i="38"/>
  <c r="AC92" i="38"/>
  <c r="F92" i="38"/>
  <c r="N92" i="38"/>
  <c r="V92" i="38"/>
  <c r="AD92" i="38"/>
  <c r="H92" i="38"/>
  <c r="P92" i="38"/>
  <c r="X92" i="38"/>
  <c r="AF92" i="38"/>
  <c r="G92" i="38"/>
  <c r="O92" i="38"/>
  <c r="W92" i="38"/>
  <c r="AE92" i="38"/>
  <c r="E74" i="15"/>
  <c r="M74" i="15"/>
  <c r="D74" i="15"/>
  <c r="F74" i="15"/>
  <c r="N74" i="15"/>
  <c r="K74" i="15"/>
  <c r="G74" i="15"/>
  <c r="O74" i="15"/>
  <c r="H74" i="15"/>
  <c r="I74" i="15"/>
  <c r="L74" i="15"/>
  <c r="J74" i="15"/>
  <c r="C74" i="15"/>
  <c r="A93" i="39"/>
  <c r="A92" i="38"/>
  <c r="A89" i="35"/>
  <c r="B276" i="11"/>
  <c r="A275" i="11"/>
  <c r="B94" i="39"/>
  <c r="B93" i="38"/>
  <c r="B90" i="35"/>
  <c r="B82" i="26"/>
  <c r="A81" i="26"/>
  <c r="B77" i="11"/>
  <c r="A230" i="11"/>
  <c r="A34" i="11"/>
  <c r="A30" i="15"/>
  <c r="G93" i="38" l="1"/>
  <c r="O93" i="38"/>
  <c r="W93" i="38"/>
  <c r="AE93" i="38"/>
  <c r="H93" i="38"/>
  <c r="P93" i="38"/>
  <c r="X93" i="38"/>
  <c r="AF93" i="38"/>
  <c r="I93" i="38"/>
  <c r="Q93" i="38"/>
  <c r="Y93" i="38"/>
  <c r="AG93" i="38"/>
  <c r="J93" i="38"/>
  <c r="R93" i="38"/>
  <c r="Z93" i="38"/>
  <c r="AH93" i="38"/>
  <c r="C93" i="38"/>
  <c r="K93" i="38"/>
  <c r="S93" i="38"/>
  <c r="AA93" i="38"/>
  <c r="AI93" i="38"/>
  <c r="D93" i="38"/>
  <c r="L93" i="38"/>
  <c r="T93" i="38"/>
  <c r="AB93" i="38"/>
  <c r="AJ93" i="38"/>
  <c r="F93" i="38"/>
  <c r="N93" i="38"/>
  <c r="V93" i="38"/>
  <c r="AD93" i="38"/>
  <c r="U93" i="38"/>
  <c r="AC93" i="38"/>
  <c r="E93" i="38"/>
  <c r="M93" i="38"/>
  <c r="C75" i="15"/>
  <c r="K75" i="15"/>
  <c r="J75" i="15"/>
  <c r="D75" i="15"/>
  <c r="L75" i="15"/>
  <c r="E75" i="15"/>
  <c r="M75" i="15"/>
  <c r="F75" i="15"/>
  <c r="N75" i="15"/>
  <c r="G75" i="15"/>
  <c r="O75" i="15"/>
  <c r="I75" i="15"/>
  <c r="H75" i="15"/>
  <c r="A94" i="39"/>
  <c r="A93" i="38"/>
  <c r="A90" i="35"/>
  <c r="B277" i="11"/>
  <c r="A276" i="11"/>
  <c r="B95" i="39"/>
  <c r="B94" i="38"/>
  <c r="B91" i="35"/>
  <c r="A82" i="26"/>
  <c r="B83" i="26"/>
  <c r="B78" i="11"/>
  <c r="A231" i="11"/>
  <c r="A35" i="11"/>
  <c r="A31" i="15"/>
  <c r="E94" i="38" l="1"/>
  <c r="M94" i="38"/>
  <c r="U94" i="38"/>
  <c r="AC94" i="38"/>
  <c r="F94" i="38"/>
  <c r="N94" i="38"/>
  <c r="V94" i="38"/>
  <c r="AD94" i="38"/>
  <c r="G94" i="38"/>
  <c r="O94" i="38"/>
  <c r="W94" i="38"/>
  <c r="AE94" i="38"/>
  <c r="H94" i="38"/>
  <c r="P94" i="38"/>
  <c r="X94" i="38"/>
  <c r="AF94" i="38"/>
  <c r="I94" i="38"/>
  <c r="Q94" i="38"/>
  <c r="Y94" i="38"/>
  <c r="AG94" i="38"/>
  <c r="J94" i="38"/>
  <c r="R94" i="38"/>
  <c r="Z94" i="38"/>
  <c r="AH94" i="38"/>
  <c r="D94" i="38"/>
  <c r="L94" i="38"/>
  <c r="T94" i="38"/>
  <c r="AB94" i="38"/>
  <c r="AJ94" i="38"/>
  <c r="C94" i="38"/>
  <c r="K94" i="38"/>
  <c r="S94" i="38"/>
  <c r="AA94" i="38"/>
  <c r="AI94" i="38"/>
  <c r="I76" i="15"/>
  <c r="J76" i="15"/>
  <c r="C76" i="15"/>
  <c r="K76" i="15"/>
  <c r="O76" i="15"/>
  <c r="D76" i="15"/>
  <c r="L76" i="15"/>
  <c r="G76" i="15"/>
  <c r="E76" i="15"/>
  <c r="M76" i="15"/>
  <c r="H76" i="15"/>
  <c r="F76" i="15"/>
  <c r="N76" i="15"/>
  <c r="A95" i="39"/>
  <c r="A94" i="38"/>
  <c r="A91" i="35"/>
  <c r="B278" i="11"/>
  <c r="A277" i="11"/>
  <c r="B96" i="39"/>
  <c r="B95" i="38"/>
  <c r="B92" i="35"/>
  <c r="A83" i="26"/>
  <c r="B84" i="26"/>
  <c r="B79" i="11"/>
  <c r="A232" i="11"/>
  <c r="A36" i="11"/>
  <c r="A32" i="15"/>
  <c r="C95" i="38" l="1"/>
  <c r="K95" i="38"/>
  <c r="S95" i="38"/>
  <c r="AA95" i="38"/>
  <c r="AI95" i="38"/>
  <c r="D95" i="38"/>
  <c r="L95" i="38"/>
  <c r="T95" i="38"/>
  <c r="AB95" i="38"/>
  <c r="AJ95" i="38"/>
  <c r="E95" i="38"/>
  <c r="M95" i="38"/>
  <c r="U95" i="38"/>
  <c r="AC95" i="38"/>
  <c r="F95" i="38"/>
  <c r="N95" i="38"/>
  <c r="V95" i="38"/>
  <c r="AD95" i="38"/>
  <c r="G95" i="38"/>
  <c r="O95" i="38"/>
  <c r="W95" i="38"/>
  <c r="AE95" i="38"/>
  <c r="H95" i="38"/>
  <c r="P95" i="38"/>
  <c r="X95" i="38"/>
  <c r="AF95" i="38"/>
  <c r="J95" i="38"/>
  <c r="R95" i="38"/>
  <c r="Z95" i="38"/>
  <c r="AH95" i="38"/>
  <c r="Q95" i="38"/>
  <c r="Y95" i="38"/>
  <c r="AG95" i="38"/>
  <c r="I95" i="38"/>
  <c r="G77" i="15"/>
  <c r="O77" i="15"/>
  <c r="N77" i="15"/>
  <c r="H77" i="15"/>
  <c r="I77" i="15"/>
  <c r="M77" i="15"/>
  <c r="J77" i="15"/>
  <c r="C77" i="15"/>
  <c r="K77" i="15"/>
  <c r="F77" i="15"/>
  <c r="D77" i="15"/>
  <c r="L77" i="15"/>
  <c r="E77" i="15"/>
  <c r="A96" i="39"/>
  <c r="A95" i="38"/>
  <c r="A92" i="35"/>
  <c r="B279" i="11"/>
  <c r="A278" i="11"/>
  <c r="B97" i="39"/>
  <c r="B96" i="38"/>
  <c r="B93" i="35"/>
  <c r="B85" i="26"/>
  <c r="A84" i="26"/>
  <c r="B80" i="11"/>
  <c r="A233" i="11"/>
  <c r="A37" i="11"/>
  <c r="A33" i="15"/>
  <c r="I96" i="38" l="1"/>
  <c r="Q96" i="38"/>
  <c r="Y96" i="38"/>
  <c r="AG96" i="38"/>
  <c r="J96" i="38"/>
  <c r="R96" i="38"/>
  <c r="Z96" i="38"/>
  <c r="AH96" i="38"/>
  <c r="C96" i="38"/>
  <c r="K96" i="38"/>
  <c r="S96" i="38"/>
  <c r="AA96" i="38"/>
  <c r="AI96" i="38"/>
  <c r="D96" i="38"/>
  <c r="L96" i="38"/>
  <c r="T96" i="38"/>
  <c r="AB96" i="38"/>
  <c r="AJ96" i="38"/>
  <c r="E96" i="38"/>
  <c r="M96" i="38"/>
  <c r="U96" i="38"/>
  <c r="AC96" i="38"/>
  <c r="F96" i="38"/>
  <c r="N96" i="38"/>
  <c r="V96" i="38"/>
  <c r="AD96" i="38"/>
  <c r="H96" i="38"/>
  <c r="P96" i="38"/>
  <c r="X96" i="38"/>
  <c r="AF96" i="38"/>
  <c r="G96" i="38"/>
  <c r="AE96" i="38"/>
  <c r="O96" i="38"/>
  <c r="W96" i="38"/>
  <c r="E78" i="15"/>
  <c r="M78" i="15"/>
  <c r="D78" i="15"/>
  <c r="F78" i="15"/>
  <c r="N78" i="15"/>
  <c r="C78" i="15"/>
  <c r="G78" i="15"/>
  <c r="O78" i="15"/>
  <c r="L78" i="15"/>
  <c r="H78" i="15"/>
  <c r="I78" i="15"/>
  <c r="K78" i="15"/>
  <c r="J78" i="15"/>
  <c r="A97" i="39"/>
  <c r="A96" i="38"/>
  <c r="A93" i="35"/>
  <c r="B280" i="11"/>
  <c r="A279" i="11"/>
  <c r="B98" i="39"/>
  <c r="B97" i="38"/>
  <c r="B94" i="35"/>
  <c r="B86" i="26"/>
  <c r="A85" i="26"/>
  <c r="B81" i="11"/>
  <c r="A234" i="11"/>
  <c r="A38" i="11"/>
  <c r="A34" i="15"/>
  <c r="G97" i="38" l="1"/>
  <c r="O97" i="38"/>
  <c r="W97" i="38"/>
  <c r="AE97" i="38"/>
  <c r="H97" i="38"/>
  <c r="P97" i="38"/>
  <c r="X97" i="38"/>
  <c r="AF97" i="38"/>
  <c r="I97" i="38"/>
  <c r="Q97" i="38"/>
  <c r="Y97" i="38"/>
  <c r="AG97" i="38"/>
  <c r="J97" i="38"/>
  <c r="R97" i="38"/>
  <c r="Z97" i="38"/>
  <c r="AH97" i="38"/>
  <c r="C97" i="38"/>
  <c r="K97" i="38"/>
  <c r="S97" i="38"/>
  <c r="AA97" i="38"/>
  <c r="AI97" i="38"/>
  <c r="D97" i="38"/>
  <c r="L97" i="38"/>
  <c r="T97" i="38"/>
  <c r="AB97" i="38"/>
  <c r="AJ97" i="38"/>
  <c r="F97" i="38"/>
  <c r="N97" i="38"/>
  <c r="V97" i="38"/>
  <c r="AD97" i="38"/>
  <c r="M97" i="38"/>
  <c r="U97" i="38"/>
  <c r="AC97" i="38"/>
  <c r="E97" i="38"/>
  <c r="C79" i="15"/>
  <c r="K79" i="15"/>
  <c r="I79" i="15"/>
  <c r="D79" i="15"/>
  <c r="L79" i="15"/>
  <c r="E79" i="15"/>
  <c r="M79" i="15"/>
  <c r="F79" i="15"/>
  <c r="N79" i="15"/>
  <c r="G79" i="15"/>
  <c r="O79" i="15"/>
  <c r="J79" i="15"/>
  <c r="H79" i="15"/>
  <c r="A98" i="39"/>
  <c r="A97" i="38"/>
  <c r="A94" i="35"/>
  <c r="B281" i="11"/>
  <c r="A280" i="11"/>
  <c r="B99" i="39"/>
  <c r="B98" i="38"/>
  <c r="B95" i="35"/>
  <c r="A86" i="26"/>
  <c r="B87" i="26"/>
  <c r="B82" i="11"/>
  <c r="A235" i="11"/>
  <c r="A39" i="11"/>
  <c r="A35" i="15"/>
  <c r="E98" i="38" l="1"/>
  <c r="M98" i="38"/>
  <c r="U98" i="38"/>
  <c r="AC98" i="38"/>
  <c r="F98" i="38"/>
  <c r="N98" i="38"/>
  <c r="V98" i="38"/>
  <c r="AD98" i="38"/>
  <c r="G98" i="38"/>
  <c r="O98" i="38"/>
  <c r="W98" i="38"/>
  <c r="AE98" i="38"/>
  <c r="H98" i="38"/>
  <c r="P98" i="38"/>
  <c r="X98" i="38"/>
  <c r="AF98" i="38"/>
  <c r="I98" i="38"/>
  <c r="Q98" i="38"/>
  <c r="Y98" i="38"/>
  <c r="AG98" i="38"/>
  <c r="J98" i="38"/>
  <c r="R98" i="38"/>
  <c r="Z98" i="38"/>
  <c r="AH98" i="38"/>
  <c r="D98" i="38"/>
  <c r="L98" i="38"/>
  <c r="T98" i="38"/>
  <c r="AB98" i="38"/>
  <c r="AJ98" i="38"/>
  <c r="C98" i="38"/>
  <c r="K98" i="38"/>
  <c r="AA98" i="38"/>
  <c r="S98" i="38"/>
  <c r="AI98" i="38"/>
  <c r="I80" i="15"/>
  <c r="J80" i="15"/>
  <c r="H80" i="15"/>
  <c r="C80" i="15"/>
  <c r="K80" i="15"/>
  <c r="D80" i="15"/>
  <c r="L80" i="15"/>
  <c r="O80" i="15"/>
  <c r="E80" i="15"/>
  <c r="M80" i="15"/>
  <c r="F80" i="15"/>
  <c r="N80" i="15"/>
  <c r="G80" i="15"/>
  <c r="A99" i="39"/>
  <c r="A98" i="38"/>
  <c r="A95" i="35"/>
  <c r="B282" i="11"/>
  <c r="A281" i="11"/>
  <c r="B100" i="39"/>
  <c r="B99" i="38"/>
  <c r="B96" i="35"/>
  <c r="A87" i="26"/>
  <c r="B88" i="26"/>
  <c r="B83" i="11"/>
  <c r="A236" i="11"/>
  <c r="A40" i="11"/>
  <c r="A36" i="15"/>
  <c r="C99" i="38" l="1"/>
  <c r="K99" i="38"/>
  <c r="S99" i="38"/>
  <c r="AA99" i="38"/>
  <c r="AI99" i="38"/>
  <c r="D99" i="38"/>
  <c r="L99" i="38"/>
  <c r="T99" i="38"/>
  <c r="AB99" i="38"/>
  <c r="AJ99" i="38"/>
  <c r="E99" i="38"/>
  <c r="M99" i="38"/>
  <c r="U99" i="38"/>
  <c r="AC99" i="38"/>
  <c r="F99" i="38"/>
  <c r="N99" i="38"/>
  <c r="V99" i="38"/>
  <c r="AD99" i="38"/>
  <c r="G99" i="38"/>
  <c r="O99" i="38"/>
  <c r="W99" i="38"/>
  <c r="AE99" i="38"/>
  <c r="H99" i="38"/>
  <c r="P99" i="38"/>
  <c r="X99" i="38"/>
  <c r="AF99" i="38"/>
  <c r="J99" i="38"/>
  <c r="R99" i="38"/>
  <c r="Z99" i="38"/>
  <c r="AH99" i="38"/>
  <c r="I99" i="38"/>
  <c r="Q99" i="38"/>
  <c r="Y99" i="38"/>
  <c r="AG99" i="38"/>
  <c r="G81" i="15"/>
  <c r="O81" i="15"/>
  <c r="F81" i="15"/>
  <c r="H81" i="15"/>
  <c r="N81" i="15"/>
  <c r="I81" i="15"/>
  <c r="E81" i="15"/>
  <c r="J81" i="15"/>
  <c r="C81" i="15"/>
  <c r="K81" i="15"/>
  <c r="M81" i="15"/>
  <c r="D81" i="15"/>
  <c r="L81" i="15"/>
  <c r="A100" i="39"/>
  <c r="A99" i="38"/>
  <c r="A96" i="35"/>
  <c r="B283" i="11"/>
  <c r="A282" i="11"/>
  <c r="B101" i="39"/>
  <c r="B100" i="38"/>
  <c r="B97" i="35"/>
  <c r="A88" i="26"/>
  <c r="B89" i="26"/>
  <c r="B84" i="11"/>
  <c r="A237" i="11"/>
  <c r="A41" i="11"/>
  <c r="A37" i="15"/>
  <c r="I100" i="38" l="1"/>
  <c r="Q100" i="38"/>
  <c r="Y100" i="38"/>
  <c r="AG100" i="38"/>
  <c r="J100" i="38"/>
  <c r="R100" i="38"/>
  <c r="Z100" i="38"/>
  <c r="AH100" i="38"/>
  <c r="C100" i="38"/>
  <c r="K100" i="38"/>
  <c r="S100" i="38"/>
  <c r="AA100" i="38"/>
  <c r="AI100" i="38"/>
  <c r="D100" i="38"/>
  <c r="L100" i="38"/>
  <c r="T100" i="38"/>
  <c r="AB100" i="38"/>
  <c r="AJ100" i="38"/>
  <c r="E100" i="38"/>
  <c r="M100" i="38"/>
  <c r="U100" i="38"/>
  <c r="AC100" i="38"/>
  <c r="F100" i="38"/>
  <c r="N100" i="38"/>
  <c r="V100" i="38"/>
  <c r="AD100" i="38"/>
  <c r="H100" i="38"/>
  <c r="P100" i="38"/>
  <c r="X100" i="38"/>
  <c r="AF100" i="38"/>
  <c r="W100" i="38"/>
  <c r="G100" i="38"/>
  <c r="O100" i="38"/>
  <c r="AE100" i="38"/>
  <c r="E82" i="15"/>
  <c r="M82" i="15"/>
  <c r="D82" i="15"/>
  <c r="F82" i="15"/>
  <c r="N82" i="15"/>
  <c r="K82" i="15"/>
  <c r="G82" i="15"/>
  <c r="O82" i="15"/>
  <c r="H82" i="15"/>
  <c r="C82" i="15"/>
  <c r="I82" i="15"/>
  <c r="L82" i="15"/>
  <c r="J82" i="15"/>
  <c r="A101" i="39"/>
  <c r="A100" i="38"/>
  <c r="A97" i="35"/>
  <c r="A283" i="11"/>
  <c r="B284" i="11"/>
  <c r="B102" i="39"/>
  <c r="B101" i="38"/>
  <c r="B98" i="35"/>
  <c r="B90" i="26"/>
  <c r="A89" i="26"/>
  <c r="B85" i="11"/>
  <c r="A238" i="11"/>
  <c r="A42" i="11"/>
  <c r="A38" i="15"/>
  <c r="G101" i="38" l="1"/>
  <c r="O101" i="38"/>
  <c r="W101" i="38"/>
  <c r="AE101" i="38"/>
  <c r="H101" i="38"/>
  <c r="P101" i="38"/>
  <c r="X101" i="38"/>
  <c r="AF101" i="38"/>
  <c r="I101" i="38"/>
  <c r="Q101" i="38"/>
  <c r="Y101" i="38"/>
  <c r="AG101" i="38"/>
  <c r="J101" i="38"/>
  <c r="R101" i="38"/>
  <c r="Z101" i="38"/>
  <c r="AH101" i="38"/>
  <c r="C101" i="38"/>
  <c r="K101" i="38"/>
  <c r="S101" i="38"/>
  <c r="AA101" i="38"/>
  <c r="AI101" i="38"/>
  <c r="D101" i="38"/>
  <c r="L101" i="38"/>
  <c r="T101" i="38"/>
  <c r="AB101" i="38"/>
  <c r="AJ101" i="38"/>
  <c r="F101" i="38"/>
  <c r="N101" i="38"/>
  <c r="V101" i="38"/>
  <c r="AD101" i="38"/>
  <c r="E101" i="38"/>
  <c r="M101" i="38"/>
  <c r="U101" i="38"/>
  <c r="AC101" i="38"/>
  <c r="C83" i="15"/>
  <c r="K83" i="15"/>
  <c r="J83" i="15"/>
  <c r="D83" i="15"/>
  <c r="L83" i="15"/>
  <c r="E83" i="15"/>
  <c r="M83" i="15"/>
  <c r="F83" i="15"/>
  <c r="N83" i="15"/>
  <c r="G83" i="15"/>
  <c r="O83" i="15"/>
  <c r="H83" i="15"/>
  <c r="I83" i="15"/>
  <c r="A102" i="39"/>
  <c r="A101" i="38"/>
  <c r="A98" i="35"/>
  <c r="B285" i="11"/>
  <c r="A284" i="11"/>
  <c r="B103" i="39"/>
  <c r="B102" i="38"/>
  <c r="B99" i="35"/>
  <c r="B91" i="26"/>
  <c r="A90" i="26"/>
  <c r="B86" i="11"/>
  <c r="A239" i="11"/>
  <c r="A43" i="11"/>
  <c r="A39" i="15"/>
  <c r="E102" i="38" l="1"/>
  <c r="M102" i="38"/>
  <c r="U102" i="38"/>
  <c r="AC102" i="38"/>
  <c r="F102" i="38"/>
  <c r="N102" i="38"/>
  <c r="V102" i="38"/>
  <c r="AD102" i="38"/>
  <c r="G102" i="38"/>
  <c r="O102" i="38"/>
  <c r="W102" i="38"/>
  <c r="AE102" i="38"/>
  <c r="H102" i="38"/>
  <c r="P102" i="38"/>
  <c r="X102" i="38"/>
  <c r="AF102" i="38"/>
  <c r="I102" i="38"/>
  <c r="Q102" i="38"/>
  <c r="Y102" i="38"/>
  <c r="AG102" i="38"/>
  <c r="J102" i="38"/>
  <c r="R102" i="38"/>
  <c r="Z102" i="38"/>
  <c r="AH102" i="38"/>
  <c r="D102" i="38"/>
  <c r="L102" i="38"/>
  <c r="T102" i="38"/>
  <c r="AB102" i="38"/>
  <c r="AJ102" i="38"/>
  <c r="AI102" i="38"/>
  <c r="S102" i="38"/>
  <c r="C102" i="38"/>
  <c r="K102" i="38"/>
  <c r="AA102" i="38"/>
  <c r="I84" i="15"/>
  <c r="G84" i="15"/>
  <c r="H84" i="15"/>
  <c r="J84" i="15"/>
  <c r="C84" i="15"/>
  <c r="K84" i="15"/>
  <c r="D84" i="15"/>
  <c r="L84" i="15"/>
  <c r="E84" i="15"/>
  <c r="M84" i="15"/>
  <c r="O84" i="15"/>
  <c r="F84" i="15"/>
  <c r="N84" i="15"/>
  <c r="A103" i="39"/>
  <c r="A102" i="38"/>
  <c r="A99" i="35"/>
  <c r="B286" i="11"/>
  <c r="A285" i="11"/>
  <c r="B104" i="39"/>
  <c r="B103" i="38"/>
  <c r="B100" i="35"/>
  <c r="A91" i="26"/>
  <c r="B92" i="26"/>
  <c r="B87" i="11"/>
  <c r="A240" i="11"/>
  <c r="A44" i="11"/>
  <c r="A40" i="15"/>
  <c r="C103" i="38" l="1"/>
  <c r="K103" i="38"/>
  <c r="S103" i="38"/>
  <c r="AA103" i="38"/>
  <c r="AI103" i="38"/>
  <c r="D103" i="38"/>
  <c r="L103" i="38"/>
  <c r="T103" i="38"/>
  <c r="AB103" i="38"/>
  <c r="AJ103" i="38"/>
  <c r="E103" i="38"/>
  <c r="M103" i="38"/>
  <c r="U103" i="38"/>
  <c r="AC103" i="38"/>
  <c r="F103" i="38"/>
  <c r="N103" i="38"/>
  <c r="V103" i="38"/>
  <c r="AD103" i="38"/>
  <c r="G103" i="38"/>
  <c r="O103" i="38"/>
  <c r="W103" i="38"/>
  <c r="AE103" i="38"/>
  <c r="H103" i="38"/>
  <c r="P103" i="38"/>
  <c r="X103" i="38"/>
  <c r="AF103" i="38"/>
  <c r="J103" i="38"/>
  <c r="R103" i="38"/>
  <c r="Z103" i="38"/>
  <c r="AH103" i="38"/>
  <c r="I103" i="38"/>
  <c r="Q103" i="38"/>
  <c r="Y103" i="38"/>
  <c r="AG103" i="38"/>
  <c r="G85" i="15"/>
  <c r="O85" i="15"/>
  <c r="F85" i="15"/>
  <c r="H85" i="15"/>
  <c r="M85" i="15"/>
  <c r="I85" i="15"/>
  <c r="N85" i="15"/>
  <c r="J85" i="15"/>
  <c r="C85" i="15"/>
  <c r="K85" i="15"/>
  <c r="D85" i="15"/>
  <c r="L85" i="15"/>
  <c r="E85" i="15"/>
  <c r="A104" i="39"/>
  <c r="A103" i="38"/>
  <c r="A100" i="35"/>
  <c r="B287" i="11"/>
  <c r="A286" i="11"/>
  <c r="B105" i="39"/>
  <c r="B104" i="38"/>
  <c r="B101" i="35"/>
  <c r="A92" i="26"/>
  <c r="B93" i="26"/>
  <c r="B88" i="11"/>
  <c r="A241" i="11"/>
  <c r="A45" i="11"/>
  <c r="A41" i="15"/>
  <c r="I104" i="38" l="1"/>
  <c r="Q104" i="38"/>
  <c r="Y104" i="38"/>
  <c r="AG104" i="38"/>
  <c r="J104" i="38"/>
  <c r="R104" i="38"/>
  <c r="Z104" i="38"/>
  <c r="AH104" i="38"/>
  <c r="C104" i="38"/>
  <c r="K104" i="38"/>
  <c r="S104" i="38"/>
  <c r="AA104" i="38"/>
  <c r="AI104" i="38"/>
  <c r="D104" i="38"/>
  <c r="L104" i="38"/>
  <c r="T104" i="38"/>
  <c r="AB104" i="38"/>
  <c r="AJ104" i="38"/>
  <c r="E104" i="38"/>
  <c r="M104" i="38"/>
  <c r="U104" i="38"/>
  <c r="AC104" i="38"/>
  <c r="F104" i="38"/>
  <c r="N104" i="38"/>
  <c r="V104" i="38"/>
  <c r="AD104" i="38"/>
  <c r="H104" i="38"/>
  <c r="P104" i="38"/>
  <c r="X104" i="38"/>
  <c r="AF104" i="38"/>
  <c r="AE104" i="38"/>
  <c r="G104" i="38"/>
  <c r="O104" i="38"/>
  <c r="W104" i="38"/>
  <c r="E86" i="15"/>
  <c r="M86" i="15"/>
  <c r="L86" i="15"/>
  <c r="F86" i="15"/>
  <c r="N86" i="15"/>
  <c r="G86" i="15"/>
  <c r="O86" i="15"/>
  <c r="D86" i="15"/>
  <c r="H86" i="15"/>
  <c r="K86" i="15"/>
  <c r="I86" i="15"/>
  <c r="C86" i="15"/>
  <c r="J86" i="15"/>
  <c r="A105" i="39"/>
  <c r="A104" i="38"/>
  <c r="A101" i="35"/>
  <c r="A86" i="15"/>
  <c r="A287" i="11"/>
  <c r="B288" i="11"/>
  <c r="B106" i="39"/>
  <c r="B105" i="38"/>
  <c r="B102" i="35"/>
  <c r="B94" i="26"/>
  <c r="A93" i="26"/>
  <c r="B89" i="11"/>
  <c r="A242" i="11"/>
  <c r="A46" i="11"/>
  <c r="A42" i="15"/>
  <c r="G105" i="38" l="1"/>
  <c r="O105" i="38"/>
  <c r="W105" i="38"/>
  <c r="AE105" i="38"/>
  <c r="H105" i="38"/>
  <c r="P105" i="38"/>
  <c r="X105" i="38"/>
  <c r="AF105" i="38"/>
  <c r="I105" i="38"/>
  <c r="Q105" i="38"/>
  <c r="Y105" i="38"/>
  <c r="AG105" i="38"/>
  <c r="J105" i="38"/>
  <c r="R105" i="38"/>
  <c r="Z105" i="38"/>
  <c r="AH105" i="38"/>
  <c r="C105" i="38"/>
  <c r="K105" i="38"/>
  <c r="S105" i="38"/>
  <c r="AA105" i="38"/>
  <c r="AI105" i="38"/>
  <c r="D105" i="38"/>
  <c r="L105" i="38"/>
  <c r="T105" i="38"/>
  <c r="AB105" i="38"/>
  <c r="AJ105" i="38"/>
  <c r="F105" i="38"/>
  <c r="N105" i="38"/>
  <c r="V105" i="38"/>
  <c r="AD105" i="38"/>
  <c r="E105" i="38"/>
  <c r="M105" i="38"/>
  <c r="U105" i="38"/>
  <c r="AC105" i="38"/>
  <c r="C87" i="15"/>
  <c r="K87" i="15"/>
  <c r="I87" i="15"/>
  <c r="D87" i="15"/>
  <c r="L87" i="15"/>
  <c r="E87" i="15"/>
  <c r="M87" i="15"/>
  <c r="F87" i="15"/>
  <c r="N87" i="15"/>
  <c r="G87" i="15"/>
  <c r="O87" i="15"/>
  <c r="J87" i="15"/>
  <c r="H87" i="15"/>
  <c r="A106" i="39"/>
  <c r="A105" i="38"/>
  <c r="A102" i="35"/>
  <c r="A87" i="15"/>
  <c r="B289" i="11"/>
  <c r="A288" i="11"/>
  <c r="B107" i="39"/>
  <c r="B106" i="38"/>
  <c r="B103" i="35"/>
  <c r="A94" i="26"/>
  <c r="B95" i="26"/>
  <c r="B90" i="11"/>
  <c r="A244" i="11"/>
  <c r="A243" i="11"/>
  <c r="A47" i="11"/>
  <c r="A43" i="15"/>
  <c r="E106" i="38" l="1"/>
  <c r="M106" i="38"/>
  <c r="U106" i="38"/>
  <c r="AC106" i="38"/>
  <c r="F106" i="38"/>
  <c r="N106" i="38"/>
  <c r="V106" i="38"/>
  <c r="AD106" i="38"/>
  <c r="G106" i="38"/>
  <c r="O106" i="38"/>
  <c r="W106" i="38"/>
  <c r="AE106" i="38"/>
  <c r="H106" i="38"/>
  <c r="P106" i="38"/>
  <c r="X106" i="38"/>
  <c r="AF106" i="38"/>
  <c r="I106" i="38"/>
  <c r="Q106" i="38"/>
  <c r="Y106" i="38"/>
  <c r="AG106" i="38"/>
  <c r="J106" i="38"/>
  <c r="R106" i="38"/>
  <c r="Z106" i="38"/>
  <c r="AH106" i="38"/>
  <c r="D106" i="38"/>
  <c r="L106" i="38"/>
  <c r="T106" i="38"/>
  <c r="AB106" i="38"/>
  <c r="AJ106" i="38"/>
  <c r="AA106" i="38"/>
  <c r="AI106" i="38"/>
  <c r="C106" i="38"/>
  <c r="S106" i="38"/>
  <c r="K106" i="38"/>
  <c r="I88" i="15"/>
  <c r="J88" i="15"/>
  <c r="G88" i="15"/>
  <c r="C88" i="15"/>
  <c r="K88" i="15"/>
  <c r="O88" i="15"/>
  <c r="D88" i="15"/>
  <c r="L88" i="15"/>
  <c r="E88" i="15"/>
  <c r="M88" i="15"/>
  <c r="H88" i="15"/>
  <c r="F88" i="15"/>
  <c r="N88" i="15"/>
  <c r="A107" i="39"/>
  <c r="A106" i="38"/>
  <c r="A103" i="35"/>
  <c r="A88" i="15"/>
  <c r="B290" i="11"/>
  <c r="A289" i="11"/>
  <c r="B108" i="39"/>
  <c r="B107" i="38"/>
  <c r="B104" i="35"/>
  <c r="A95" i="26"/>
  <c r="B96" i="26"/>
  <c r="B91" i="11"/>
  <c r="A48" i="11"/>
  <c r="A44" i="15"/>
  <c r="C107" i="38" l="1"/>
  <c r="K107" i="38"/>
  <c r="S107" i="38"/>
  <c r="AA107" i="38"/>
  <c r="AI107" i="38"/>
  <c r="D107" i="38"/>
  <c r="L107" i="38"/>
  <c r="T107" i="38"/>
  <c r="AB107" i="38"/>
  <c r="AJ107" i="38"/>
  <c r="E107" i="38"/>
  <c r="M107" i="38"/>
  <c r="U107" i="38"/>
  <c r="AC107" i="38"/>
  <c r="F107" i="38"/>
  <c r="N107" i="38"/>
  <c r="V107" i="38"/>
  <c r="AD107" i="38"/>
  <c r="G107" i="38"/>
  <c r="O107" i="38"/>
  <c r="W107" i="38"/>
  <c r="AE107" i="38"/>
  <c r="H107" i="38"/>
  <c r="P107" i="38"/>
  <c r="X107" i="38"/>
  <c r="AF107" i="38"/>
  <c r="J107" i="38"/>
  <c r="R107" i="38"/>
  <c r="Z107" i="38"/>
  <c r="AH107" i="38"/>
  <c r="I107" i="38"/>
  <c r="Q107" i="38"/>
  <c r="Y107" i="38"/>
  <c r="AG107" i="38"/>
  <c r="G89" i="15"/>
  <c r="O89" i="15"/>
  <c r="E89" i="15"/>
  <c r="N89" i="15"/>
  <c r="H89" i="15"/>
  <c r="I89" i="15"/>
  <c r="J89" i="15"/>
  <c r="C89" i="15"/>
  <c r="K89" i="15"/>
  <c r="F89" i="15"/>
  <c r="D89" i="15"/>
  <c r="L89" i="15"/>
  <c r="M89" i="15"/>
  <c r="A108" i="39"/>
  <c r="A107" i="38"/>
  <c r="A104" i="35"/>
  <c r="A89" i="15"/>
  <c r="B291" i="11"/>
  <c r="A290" i="11"/>
  <c r="B109" i="39"/>
  <c r="B108" i="38"/>
  <c r="B105" i="35"/>
  <c r="B97" i="26"/>
  <c r="A96" i="26"/>
  <c r="B92" i="11"/>
  <c r="A49" i="11"/>
  <c r="A45" i="15"/>
  <c r="I108" i="38" l="1"/>
  <c r="Q108" i="38"/>
  <c r="Y108" i="38"/>
  <c r="AG108" i="38"/>
  <c r="J108" i="38"/>
  <c r="R108" i="38"/>
  <c r="Z108" i="38"/>
  <c r="AH108" i="38"/>
  <c r="C108" i="38"/>
  <c r="K108" i="38"/>
  <c r="S108" i="38"/>
  <c r="AA108" i="38"/>
  <c r="AI108" i="38"/>
  <c r="D108" i="38"/>
  <c r="L108" i="38"/>
  <c r="T108" i="38"/>
  <c r="AB108" i="38"/>
  <c r="AJ108" i="38"/>
  <c r="E108" i="38"/>
  <c r="M108" i="38"/>
  <c r="U108" i="38"/>
  <c r="AC108" i="38"/>
  <c r="H108" i="38"/>
  <c r="P108" i="38"/>
  <c r="X108" i="38"/>
  <c r="AF108" i="38"/>
  <c r="N108" i="38"/>
  <c r="O108" i="38"/>
  <c r="V108" i="38"/>
  <c r="W108" i="38"/>
  <c r="F108" i="38"/>
  <c r="AD108" i="38"/>
  <c r="AE108" i="38"/>
  <c r="G108" i="38"/>
  <c r="E90" i="15"/>
  <c r="M90" i="15"/>
  <c r="F90" i="15"/>
  <c r="N90" i="15"/>
  <c r="C90" i="15"/>
  <c r="G90" i="15"/>
  <c r="O90" i="15"/>
  <c r="D90" i="15"/>
  <c r="H90" i="15"/>
  <c r="I90" i="15"/>
  <c r="K90" i="15"/>
  <c r="L90" i="15"/>
  <c r="J90" i="15"/>
  <c r="A109" i="39"/>
  <c r="A108" i="38"/>
  <c r="A105" i="35"/>
  <c r="A90" i="15"/>
  <c r="B292" i="11"/>
  <c r="A291" i="11"/>
  <c r="B110" i="39"/>
  <c r="B109" i="38"/>
  <c r="B106" i="35"/>
  <c r="B98" i="26"/>
  <c r="A97" i="26"/>
  <c r="B93" i="11"/>
  <c r="A50" i="11"/>
  <c r="A46" i="15"/>
  <c r="G109" i="38" l="1"/>
  <c r="O109" i="38"/>
  <c r="W109" i="38"/>
  <c r="AE109" i="38"/>
  <c r="H109" i="38"/>
  <c r="P109" i="38"/>
  <c r="X109" i="38"/>
  <c r="AF109" i="38"/>
  <c r="I109" i="38"/>
  <c r="Q109" i="38"/>
  <c r="Y109" i="38"/>
  <c r="AG109" i="38"/>
  <c r="J109" i="38"/>
  <c r="R109" i="38"/>
  <c r="Z109" i="38"/>
  <c r="AH109" i="38"/>
  <c r="C109" i="38"/>
  <c r="K109" i="38"/>
  <c r="S109" i="38"/>
  <c r="AA109" i="38"/>
  <c r="AI109" i="38"/>
  <c r="F109" i="38"/>
  <c r="N109" i="38"/>
  <c r="V109" i="38"/>
  <c r="AD109" i="38"/>
  <c r="L109" i="38"/>
  <c r="M109" i="38"/>
  <c r="T109" i="38"/>
  <c r="U109" i="38"/>
  <c r="AB109" i="38"/>
  <c r="D109" i="38"/>
  <c r="AC109" i="38"/>
  <c r="AJ109" i="38"/>
  <c r="E109" i="38"/>
  <c r="C91" i="15"/>
  <c r="K91" i="15"/>
  <c r="D91" i="15"/>
  <c r="L91" i="15"/>
  <c r="E91" i="15"/>
  <c r="M91" i="15"/>
  <c r="I91" i="15"/>
  <c r="J91" i="15"/>
  <c r="F91" i="15"/>
  <c r="N91" i="15"/>
  <c r="G91" i="15"/>
  <c r="O91" i="15"/>
  <c r="H91" i="15"/>
  <c r="A110" i="39"/>
  <c r="A109" i="38"/>
  <c r="A106" i="35"/>
  <c r="A91" i="15"/>
  <c r="B293" i="11"/>
  <c r="A292" i="11"/>
  <c r="B111" i="39"/>
  <c r="B110" i="38"/>
  <c r="B107" i="35"/>
  <c r="B99" i="26"/>
  <c r="A98" i="26"/>
  <c r="B94" i="11"/>
  <c r="A51" i="11"/>
  <c r="A47" i="15"/>
  <c r="E110" i="38" l="1"/>
  <c r="M110" i="38"/>
  <c r="U110" i="38"/>
  <c r="AC110" i="38"/>
  <c r="F110" i="38"/>
  <c r="N110" i="38"/>
  <c r="V110" i="38"/>
  <c r="AD110" i="38"/>
  <c r="G110" i="38"/>
  <c r="O110" i="38"/>
  <c r="W110" i="38"/>
  <c r="AE110" i="38"/>
  <c r="H110" i="38"/>
  <c r="P110" i="38"/>
  <c r="X110" i="38"/>
  <c r="AF110" i="38"/>
  <c r="I110" i="38"/>
  <c r="Q110" i="38"/>
  <c r="Y110" i="38"/>
  <c r="AG110" i="38"/>
  <c r="D110" i="38"/>
  <c r="L110" i="38"/>
  <c r="T110" i="38"/>
  <c r="AB110" i="38"/>
  <c r="AJ110" i="38"/>
  <c r="J110" i="38"/>
  <c r="AH110" i="38"/>
  <c r="K110" i="38"/>
  <c r="R110" i="38"/>
  <c r="S110" i="38"/>
  <c r="Z110" i="38"/>
  <c r="AA110" i="38"/>
  <c r="C110" i="38"/>
  <c r="AI110" i="38"/>
  <c r="I92" i="15"/>
  <c r="J92" i="15"/>
  <c r="G92" i="15"/>
  <c r="C92" i="15"/>
  <c r="K92" i="15"/>
  <c r="H92" i="15"/>
  <c r="D92" i="15"/>
  <c r="L92" i="15"/>
  <c r="E92" i="15"/>
  <c r="M92" i="15"/>
  <c r="F92" i="15"/>
  <c r="N92" i="15"/>
  <c r="O92" i="15"/>
  <c r="A111" i="39"/>
  <c r="A110" i="38"/>
  <c r="A107" i="35"/>
  <c r="A92" i="15"/>
  <c r="B294" i="11"/>
  <c r="A293" i="11"/>
  <c r="B112" i="39"/>
  <c r="B111" i="38"/>
  <c r="B108" i="35"/>
  <c r="A99" i="26"/>
  <c r="B100" i="26"/>
  <c r="B95" i="11"/>
  <c r="A52" i="11"/>
  <c r="A48" i="15"/>
  <c r="C111" i="38" l="1"/>
  <c r="K111" i="38"/>
  <c r="S111" i="38"/>
  <c r="AA111" i="38"/>
  <c r="AI111" i="38"/>
  <c r="D111" i="38"/>
  <c r="L111" i="38"/>
  <c r="T111" i="38"/>
  <c r="AB111" i="38"/>
  <c r="AJ111" i="38"/>
  <c r="E111" i="38"/>
  <c r="M111" i="38"/>
  <c r="U111" i="38"/>
  <c r="AC111" i="38"/>
  <c r="F111" i="38"/>
  <c r="N111" i="38"/>
  <c r="V111" i="38"/>
  <c r="AD111" i="38"/>
  <c r="G111" i="38"/>
  <c r="O111" i="38"/>
  <c r="W111" i="38"/>
  <c r="AE111" i="38"/>
  <c r="J111" i="38"/>
  <c r="R111" i="38"/>
  <c r="Z111" i="38"/>
  <c r="AH111" i="38"/>
  <c r="H111" i="38"/>
  <c r="I111" i="38"/>
  <c r="P111" i="38"/>
  <c r="AF111" i="38"/>
  <c r="Q111" i="38"/>
  <c r="X111" i="38"/>
  <c r="Y111" i="38"/>
  <c r="AG111" i="38"/>
  <c r="G93" i="15"/>
  <c r="O93" i="15"/>
  <c r="H93" i="15"/>
  <c r="I93" i="15"/>
  <c r="F93" i="15"/>
  <c r="J93" i="15"/>
  <c r="E93" i="15"/>
  <c r="C93" i="15"/>
  <c r="K93" i="15"/>
  <c r="M93" i="15"/>
  <c r="D93" i="15"/>
  <c r="L93" i="15"/>
  <c r="N93" i="15"/>
  <c r="A112" i="39"/>
  <c r="A111" i="38"/>
  <c r="A108" i="35"/>
  <c r="A93" i="15"/>
  <c r="B295" i="11"/>
  <c r="A294" i="11"/>
  <c r="B113" i="39"/>
  <c r="B112" i="38"/>
  <c r="B109" i="35"/>
  <c r="B101" i="26"/>
  <c r="A100" i="26"/>
  <c r="B96" i="11"/>
  <c r="A53" i="11"/>
  <c r="A49" i="15"/>
  <c r="I112" i="38" l="1"/>
  <c r="Q112" i="38"/>
  <c r="Y112" i="38"/>
  <c r="AG112" i="38"/>
  <c r="J112" i="38"/>
  <c r="R112" i="38"/>
  <c r="Z112" i="38"/>
  <c r="AH112" i="38"/>
  <c r="C112" i="38"/>
  <c r="K112" i="38"/>
  <c r="S112" i="38"/>
  <c r="AA112" i="38"/>
  <c r="AI112" i="38"/>
  <c r="D112" i="38"/>
  <c r="L112" i="38"/>
  <c r="T112" i="38"/>
  <c r="AB112" i="38"/>
  <c r="AJ112" i="38"/>
  <c r="E112" i="38"/>
  <c r="M112" i="38"/>
  <c r="U112" i="38"/>
  <c r="AC112" i="38"/>
  <c r="H112" i="38"/>
  <c r="P112" i="38"/>
  <c r="X112" i="38"/>
  <c r="AF112" i="38"/>
  <c r="F112" i="38"/>
  <c r="G112" i="38"/>
  <c r="N112" i="38"/>
  <c r="O112" i="38"/>
  <c r="V112" i="38"/>
  <c r="W112" i="38"/>
  <c r="AE112" i="38"/>
  <c r="AD112" i="38"/>
  <c r="A113" i="39"/>
  <c r="A112" i="38"/>
  <c r="A109" i="35"/>
  <c r="B296" i="11"/>
  <c r="A295" i="11"/>
  <c r="B114" i="39"/>
  <c r="B113" i="38"/>
  <c r="B110" i="35"/>
  <c r="B102" i="26"/>
  <c r="A101" i="26"/>
  <c r="B97" i="11"/>
  <c r="A54" i="11"/>
  <c r="A50" i="15"/>
  <c r="G113" i="38" l="1"/>
  <c r="O113" i="38"/>
  <c r="W113" i="38"/>
  <c r="AE113" i="38"/>
  <c r="H113" i="38"/>
  <c r="P113" i="38"/>
  <c r="X113" i="38"/>
  <c r="AF113" i="38"/>
  <c r="I113" i="38"/>
  <c r="Q113" i="38"/>
  <c r="Y113" i="38"/>
  <c r="AG113" i="38"/>
  <c r="J113" i="38"/>
  <c r="R113" i="38"/>
  <c r="Z113" i="38"/>
  <c r="AH113" i="38"/>
  <c r="C113" i="38"/>
  <c r="K113" i="38"/>
  <c r="S113" i="38"/>
  <c r="AA113" i="38"/>
  <c r="AI113" i="38"/>
  <c r="F113" i="38"/>
  <c r="N113" i="38"/>
  <c r="V113" i="38"/>
  <c r="AD113" i="38"/>
  <c r="D113" i="38"/>
  <c r="AJ113" i="38"/>
  <c r="E113" i="38"/>
  <c r="L113" i="38"/>
  <c r="M113" i="38"/>
  <c r="T113" i="38"/>
  <c r="AB113" i="38"/>
  <c r="U113" i="38"/>
  <c r="AC113" i="38"/>
  <c r="A114" i="39"/>
  <c r="A113" i="38"/>
  <c r="A110" i="35"/>
  <c r="B297" i="11"/>
  <c r="A296" i="11"/>
  <c r="B115" i="39"/>
  <c r="B114" i="38"/>
  <c r="B111" i="35"/>
  <c r="B103" i="26"/>
  <c r="A102" i="26"/>
  <c r="B98" i="11"/>
  <c r="A55" i="11"/>
  <c r="A51" i="15"/>
  <c r="E114" i="38" l="1"/>
  <c r="M114" i="38"/>
  <c r="U114" i="38"/>
  <c r="AC114" i="38"/>
  <c r="F114" i="38"/>
  <c r="N114" i="38"/>
  <c r="V114" i="38"/>
  <c r="AD114" i="38"/>
  <c r="G114" i="38"/>
  <c r="O114" i="38"/>
  <c r="W114" i="38"/>
  <c r="AE114" i="38"/>
  <c r="H114" i="38"/>
  <c r="P114" i="38"/>
  <c r="X114" i="38"/>
  <c r="AF114" i="38"/>
  <c r="I114" i="38"/>
  <c r="Q114" i="38"/>
  <c r="Y114" i="38"/>
  <c r="AG114" i="38"/>
  <c r="D114" i="38"/>
  <c r="L114" i="38"/>
  <c r="T114" i="38"/>
  <c r="AB114" i="38"/>
  <c r="AJ114" i="38"/>
  <c r="AH114" i="38"/>
  <c r="C114" i="38"/>
  <c r="AI114" i="38"/>
  <c r="J114" i="38"/>
  <c r="K114" i="38"/>
  <c r="Z114" i="38"/>
  <c r="R114" i="38"/>
  <c r="S114" i="38"/>
  <c r="AA114" i="38"/>
  <c r="A115" i="39"/>
  <c r="A114" i="38"/>
  <c r="A111" i="35"/>
  <c r="B298" i="11"/>
  <c r="A297" i="11"/>
  <c r="B116" i="39"/>
  <c r="B115" i="38"/>
  <c r="B112" i="35"/>
  <c r="A103" i="26"/>
  <c r="B104" i="26"/>
  <c r="B99" i="11"/>
  <c r="A56" i="11"/>
  <c r="A52" i="15"/>
  <c r="C115" i="38" l="1"/>
  <c r="K115" i="38"/>
  <c r="S115" i="38"/>
  <c r="AA115" i="38"/>
  <c r="AI115" i="38"/>
  <c r="D115" i="38"/>
  <c r="L115" i="38"/>
  <c r="T115" i="38"/>
  <c r="AB115" i="38"/>
  <c r="AJ115" i="38"/>
  <c r="E115" i="38"/>
  <c r="M115" i="38"/>
  <c r="U115" i="38"/>
  <c r="AC115" i="38"/>
  <c r="F115" i="38"/>
  <c r="N115" i="38"/>
  <c r="V115" i="38"/>
  <c r="AD115" i="38"/>
  <c r="G115" i="38"/>
  <c r="O115" i="38"/>
  <c r="W115" i="38"/>
  <c r="AE115" i="38"/>
  <c r="J115" i="38"/>
  <c r="R115" i="38"/>
  <c r="Z115" i="38"/>
  <c r="AH115" i="38"/>
  <c r="AF115" i="38"/>
  <c r="AG115" i="38"/>
  <c r="H115" i="38"/>
  <c r="I115" i="38"/>
  <c r="P115" i="38"/>
  <c r="Q115" i="38"/>
  <c r="X115" i="38"/>
  <c r="Y115" i="38"/>
  <c r="A116" i="39"/>
  <c r="A115" i="38"/>
  <c r="A112" i="35"/>
  <c r="B299" i="11"/>
  <c r="A298" i="11"/>
  <c r="B117" i="39"/>
  <c r="B116" i="38"/>
  <c r="B113" i="35"/>
  <c r="A104" i="26"/>
  <c r="B105" i="26"/>
  <c r="B100" i="11"/>
  <c r="A57" i="11"/>
  <c r="A53" i="15"/>
  <c r="I116" i="38" l="1"/>
  <c r="Q116" i="38"/>
  <c r="Y116" i="38"/>
  <c r="AG116" i="38"/>
  <c r="J116" i="38"/>
  <c r="R116" i="38"/>
  <c r="Z116" i="38"/>
  <c r="AH116" i="38"/>
  <c r="C116" i="38"/>
  <c r="K116" i="38"/>
  <c r="S116" i="38"/>
  <c r="AA116" i="38"/>
  <c r="AI116" i="38"/>
  <c r="D116" i="38"/>
  <c r="L116" i="38"/>
  <c r="T116" i="38"/>
  <c r="AB116" i="38"/>
  <c r="AJ116" i="38"/>
  <c r="E116" i="38"/>
  <c r="M116" i="38"/>
  <c r="U116" i="38"/>
  <c r="AC116" i="38"/>
  <c r="H116" i="38"/>
  <c r="P116" i="38"/>
  <c r="X116" i="38"/>
  <c r="AF116" i="38"/>
  <c r="AD116" i="38"/>
  <c r="V116" i="38"/>
  <c r="AE116" i="38"/>
  <c r="F116" i="38"/>
  <c r="G116" i="38"/>
  <c r="N116" i="38"/>
  <c r="O116" i="38"/>
  <c r="W116" i="38"/>
  <c r="A117" i="39"/>
  <c r="A116" i="38"/>
  <c r="A113" i="35"/>
  <c r="B300" i="11"/>
  <c r="A299" i="11"/>
  <c r="B118" i="39"/>
  <c r="B117" i="38"/>
  <c r="B114" i="35"/>
  <c r="B106" i="26"/>
  <c r="A105" i="26"/>
  <c r="B101" i="11"/>
  <c r="A58" i="11"/>
  <c r="A54" i="15"/>
  <c r="G117" i="38" l="1"/>
  <c r="O117" i="38"/>
  <c r="W117" i="38"/>
  <c r="AE117" i="38"/>
  <c r="H117" i="38"/>
  <c r="P117" i="38"/>
  <c r="X117" i="38"/>
  <c r="AF117" i="38"/>
  <c r="I117" i="38"/>
  <c r="Q117" i="38"/>
  <c r="Y117" i="38"/>
  <c r="AG117" i="38"/>
  <c r="J117" i="38"/>
  <c r="R117" i="38"/>
  <c r="Z117" i="38"/>
  <c r="AH117" i="38"/>
  <c r="C117" i="38"/>
  <c r="K117" i="38"/>
  <c r="S117" i="38"/>
  <c r="AA117" i="38"/>
  <c r="AI117" i="38"/>
  <c r="F117" i="38"/>
  <c r="N117" i="38"/>
  <c r="V117" i="38"/>
  <c r="AD117" i="38"/>
  <c r="AB117" i="38"/>
  <c r="AC117" i="38"/>
  <c r="D117" i="38"/>
  <c r="AJ117" i="38"/>
  <c r="T117" i="38"/>
  <c r="E117" i="38"/>
  <c r="L117" i="38"/>
  <c r="M117" i="38"/>
  <c r="U117" i="38"/>
  <c r="A118" i="39"/>
  <c r="A117" i="38"/>
  <c r="A114" i="35"/>
  <c r="B301" i="11"/>
  <c r="A300" i="11"/>
  <c r="B119" i="39"/>
  <c r="B118" i="38"/>
  <c r="B115" i="35"/>
  <c r="B107" i="26"/>
  <c r="A106" i="26"/>
  <c r="B102" i="11"/>
  <c r="A59" i="11"/>
  <c r="A55" i="15"/>
  <c r="E118" i="38" l="1"/>
  <c r="M118" i="38"/>
  <c r="U118" i="38"/>
  <c r="AC118" i="38"/>
  <c r="F118" i="38"/>
  <c r="N118" i="38"/>
  <c r="V118" i="38"/>
  <c r="AD118" i="38"/>
  <c r="G118" i="38"/>
  <c r="O118" i="38"/>
  <c r="W118" i="38"/>
  <c r="AE118" i="38"/>
  <c r="H118" i="38"/>
  <c r="P118" i="38"/>
  <c r="X118" i="38"/>
  <c r="AF118" i="38"/>
  <c r="I118" i="38"/>
  <c r="Q118" i="38"/>
  <c r="Y118" i="38"/>
  <c r="AG118" i="38"/>
  <c r="D118" i="38"/>
  <c r="L118" i="38"/>
  <c r="T118" i="38"/>
  <c r="AB118" i="38"/>
  <c r="AJ118" i="38"/>
  <c r="Z118" i="38"/>
  <c r="AA118" i="38"/>
  <c r="AH118" i="38"/>
  <c r="C118" i="38"/>
  <c r="AI118" i="38"/>
  <c r="J118" i="38"/>
  <c r="R118" i="38"/>
  <c r="K118" i="38"/>
  <c r="S118" i="38"/>
  <c r="A119" i="39"/>
  <c r="A118" i="38"/>
  <c r="A115" i="35"/>
  <c r="A301" i="11"/>
  <c r="B120" i="39"/>
  <c r="B119" i="38"/>
  <c r="B116" i="35"/>
  <c r="A107" i="26"/>
  <c r="B108" i="26"/>
  <c r="B103" i="11"/>
  <c r="A60" i="11"/>
  <c r="A56" i="15"/>
  <c r="C119" i="38" l="1"/>
  <c r="K119" i="38"/>
  <c r="S119" i="38"/>
  <c r="AA119" i="38"/>
  <c r="AI119" i="38"/>
  <c r="D119" i="38"/>
  <c r="L119" i="38"/>
  <c r="T119" i="38"/>
  <c r="AB119" i="38"/>
  <c r="AJ119" i="38"/>
  <c r="E119" i="38"/>
  <c r="M119" i="38"/>
  <c r="U119" i="38"/>
  <c r="AC119" i="38"/>
  <c r="F119" i="38"/>
  <c r="N119" i="38"/>
  <c r="V119" i="38"/>
  <c r="AD119" i="38"/>
  <c r="G119" i="38"/>
  <c r="O119" i="38"/>
  <c r="W119" i="38"/>
  <c r="AE119" i="38"/>
  <c r="J119" i="38"/>
  <c r="R119" i="38"/>
  <c r="Z119" i="38"/>
  <c r="AH119" i="38"/>
  <c r="X119" i="38"/>
  <c r="Y119" i="38"/>
  <c r="P119" i="38"/>
  <c r="AF119" i="38"/>
  <c r="AG119" i="38"/>
  <c r="H119" i="38"/>
  <c r="I119" i="38"/>
  <c r="Q119" i="38"/>
  <c r="A120" i="39"/>
  <c r="A119" i="38"/>
  <c r="A116" i="35"/>
  <c r="B121" i="39"/>
  <c r="B120" i="38"/>
  <c r="B117" i="35"/>
  <c r="A108" i="26"/>
  <c r="B109" i="26"/>
  <c r="B104" i="11"/>
  <c r="A61" i="11"/>
  <c r="A57" i="15"/>
  <c r="I120" i="38" l="1"/>
  <c r="Q120" i="38"/>
  <c r="Y120" i="38"/>
  <c r="AG120" i="38"/>
  <c r="J120" i="38"/>
  <c r="R120" i="38"/>
  <c r="Z120" i="38"/>
  <c r="AH120" i="38"/>
  <c r="C120" i="38"/>
  <c r="K120" i="38"/>
  <c r="S120" i="38"/>
  <c r="AA120" i="38"/>
  <c r="AI120" i="38"/>
  <c r="D120" i="38"/>
  <c r="L120" i="38"/>
  <c r="T120" i="38"/>
  <c r="AB120" i="38"/>
  <c r="AJ120" i="38"/>
  <c r="E120" i="38"/>
  <c r="M120" i="38"/>
  <c r="U120" i="38"/>
  <c r="AC120" i="38"/>
  <c r="H120" i="38"/>
  <c r="P120" i="38"/>
  <c r="X120" i="38"/>
  <c r="AF120" i="38"/>
  <c r="V120" i="38"/>
  <c r="W120" i="38"/>
  <c r="AD120" i="38"/>
  <c r="AE120" i="38"/>
  <c r="F120" i="38"/>
  <c r="G120" i="38"/>
  <c r="O120" i="38"/>
  <c r="N120" i="38"/>
  <c r="A121" i="39"/>
  <c r="A120" i="38"/>
  <c r="A117" i="35"/>
  <c r="B122" i="39"/>
  <c r="B121" i="38"/>
  <c r="B118" i="35"/>
  <c r="B110" i="26"/>
  <c r="A109" i="26"/>
  <c r="B105" i="11"/>
  <c r="A62" i="11"/>
  <c r="A58" i="15"/>
  <c r="G121" i="38" l="1"/>
  <c r="O121" i="38"/>
  <c r="W121" i="38"/>
  <c r="AE121" i="38"/>
  <c r="H121" i="38"/>
  <c r="P121" i="38"/>
  <c r="X121" i="38"/>
  <c r="AF121" i="38"/>
  <c r="I121" i="38"/>
  <c r="Q121" i="38"/>
  <c r="Y121" i="38"/>
  <c r="AG121" i="38"/>
  <c r="J121" i="38"/>
  <c r="R121" i="38"/>
  <c r="Z121" i="38"/>
  <c r="AH121" i="38"/>
  <c r="C121" i="38"/>
  <c r="K121" i="38"/>
  <c r="S121" i="38"/>
  <c r="AA121" i="38"/>
  <c r="AI121" i="38"/>
  <c r="F121" i="38"/>
  <c r="N121" i="38"/>
  <c r="V121" i="38"/>
  <c r="AD121" i="38"/>
  <c r="T121" i="38"/>
  <c r="L121" i="38"/>
  <c r="U121" i="38"/>
  <c r="AB121" i="38"/>
  <c r="AC121" i="38"/>
  <c r="D121" i="38"/>
  <c r="AJ121" i="38"/>
  <c r="E121" i="38"/>
  <c r="M121" i="38"/>
  <c r="A122" i="39"/>
  <c r="A121" i="38"/>
  <c r="A118" i="35"/>
  <c r="B123" i="39"/>
  <c r="B122" i="38"/>
  <c r="B119" i="35"/>
  <c r="B111" i="26"/>
  <c r="A110" i="26"/>
  <c r="B106" i="11"/>
  <c r="A63" i="11"/>
  <c r="A59" i="15"/>
  <c r="E122" i="38" l="1"/>
  <c r="M122" i="38"/>
  <c r="U122" i="38"/>
  <c r="AC122" i="38"/>
  <c r="F122" i="38"/>
  <c r="N122" i="38"/>
  <c r="V122" i="38"/>
  <c r="AD122" i="38"/>
  <c r="G122" i="38"/>
  <c r="O122" i="38"/>
  <c r="W122" i="38"/>
  <c r="AE122" i="38"/>
  <c r="H122" i="38"/>
  <c r="P122" i="38"/>
  <c r="X122" i="38"/>
  <c r="AF122" i="38"/>
  <c r="I122" i="38"/>
  <c r="Q122" i="38"/>
  <c r="Y122" i="38"/>
  <c r="AG122" i="38"/>
  <c r="D122" i="38"/>
  <c r="L122" i="38"/>
  <c r="T122" i="38"/>
  <c r="AB122" i="38"/>
  <c r="AJ122" i="38"/>
  <c r="R122" i="38"/>
  <c r="S122" i="38"/>
  <c r="Z122" i="38"/>
  <c r="AA122" i="38"/>
  <c r="J122" i="38"/>
  <c r="AH122" i="38"/>
  <c r="C122" i="38"/>
  <c r="AI122" i="38"/>
  <c r="K122" i="38"/>
  <c r="A123" i="39"/>
  <c r="A122" i="38"/>
  <c r="A119" i="35"/>
  <c r="B124" i="39"/>
  <c r="B123" i="38"/>
  <c r="B120" i="35"/>
  <c r="A111" i="26"/>
  <c r="B112" i="26"/>
  <c r="B107" i="11"/>
  <c r="A64" i="11"/>
  <c r="A60" i="15"/>
  <c r="C123" i="38" l="1"/>
  <c r="K123" i="38"/>
  <c r="S123" i="38"/>
  <c r="AA123" i="38"/>
  <c r="AI123" i="38"/>
  <c r="D123" i="38"/>
  <c r="L123" i="38"/>
  <c r="T123" i="38"/>
  <c r="AB123" i="38"/>
  <c r="AJ123" i="38"/>
  <c r="E123" i="38"/>
  <c r="M123" i="38"/>
  <c r="U123" i="38"/>
  <c r="AC123" i="38"/>
  <c r="F123" i="38"/>
  <c r="N123" i="38"/>
  <c r="V123" i="38"/>
  <c r="AD123" i="38"/>
  <c r="G123" i="38"/>
  <c r="O123" i="38"/>
  <c r="W123" i="38"/>
  <c r="AE123" i="38"/>
  <c r="J123" i="38"/>
  <c r="R123" i="38"/>
  <c r="Z123" i="38"/>
  <c r="AH123" i="38"/>
  <c r="P123" i="38"/>
  <c r="Q123" i="38"/>
  <c r="X123" i="38"/>
  <c r="Y123" i="38"/>
  <c r="AF123" i="38"/>
  <c r="AG123" i="38"/>
  <c r="H123" i="38"/>
  <c r="I123" i="38"/>
  <c r="A124" i="39"/>
  <c r="A123" i="38"/>
  <c r="A120" i="35"/>
  <c r="B125" i="39"/>
  <c r="B124" i="38"/>
  <c r="B121" i="35"/>
  <c r="B113" i="26"/>
  <c r="A112" i="26"/>
  <c r="B108" i="11"/>
  <c r="A65" i="11"/>
  <c r="A61" i="15"/>
  <c r="I124" i="38" l="1"/>
  <c r="Q124" i="38"/>
  <c r="Y124" i="38"/>
  <c r="AG124" i="38"/>
  <c r="J124" i="38"/>
  <c r="R124" i="38"/>
  <c r="Z124" i="38"/>
  <c r="AH124" i="38"/>
  <c r="C124" i="38"/>
  <c r="K124" i="38"/>
  <c r="S124" i="38"/>
  <c r="AA124" i="38"/>
  <c r="AI124" i="38"/>
  <c r="D124" i="38"/>
  <c r="L124" i="38"/>
  <c r="T124" i="38"/>
  <c r="AB124" i="38"/>
  <c r="AJ124" i="38"/>
  <c r="E124" i="38"/>
  <c r="M124" i="38"/>
  <c r="U124" i="38"/>
  <c r="AC124" i="38"/>
  <c r="H124" i="38"/>
  <c r="P124" i="38"/>
  <c r="X124" i="38"/>
  <c r="AF124" i="38"/>
  <c r="N124" i="38"/>
  <c r="F124" i="38"/>
  <c r="O124" i="38"/>
  <c r="V124" i="38"/>
  <c r="W124" i="38"/>
  <c r="AD124" i="38"/>
  <c r="AE124" i="38"/>
  <c r="G124" i="38"/>
  <c r="A125" i="39"/>
  <c r="A124" i="38"/>
  <c r="A121" i="35"/>
  <c r="B126" i="39"/>
  <c r="B125" i="38"/>
  <c r="B122" i="35"/>
  <c r="B114" i="26"/>
  <c r="A113" i="26"/>
  <c r="B109" i="11"/>
  <c r="A66" i="11"/>
  <c r="A62" i="15"/>
  <c r="G125" i="38" l="1"/>
  <c r="O125" i="38"/>
  <c r="W125" i="38"/>
  <c r="AE125" i="38"/>
  <c r="H125" i="38"/>
  <c r="P125" i="38"/>
  <c r="X125" i="38"/>
  <c r="AF125" i="38"/>
  <c r="I125" i="38"/>
  <c r="Q125" i="38"/>
  <c r="Y125" i="38"/>
  <c r="AG125" i="38"/>
  <c r="J125" i="38"/>
  <c r="R125" i="38"/>
  <c r="Z125" i="38"/>
  <c r="AH125" i="38"/>
  <c r="C125" i="38"/>
  <c r="K125" i="38"/>
  <c r="S125" i="38"/>
  <c r="AA125" i="38"/>
  <c r="AI125" i="38"/>
  <c r="F125" i="38"/>
  <c r="N125" i="38"/>
  <c r="V125" i="38"/>
  <c r="AD125" i="38"/>
  <c r="L125" i="38"/>
  <c r="M125" i="38"/>
  <c r="T125" i="38"/>
  <c r="AJ125" i="38"/>
  <c r="U125" i="38"/>
  <c r="AB125" i="38"/>
  <c r="D125" i="38"/>
  <c r="AC125" i="38"/>
  <c r="E125" i="38"/>
  <c r="A126" i="39"/>
  <c r="A122" i="35"/>
  <c r="A125" i="38"/>
  <c r="B127" i="39"/>
  <c r="B126" i="38"/>
  <c r="B123" i="35"/>
  <c r="B115" i="26"/>
  <c r="A114" i="26"/>
  <c r="B110" i="11"/>
  <c r="A67" i="11"/>
  <c r="A63" i="15"/>
  <c r="E126" i="38" l="1"/>
  <c r="M126" i="38"/>
  <c r="U126" i="38"/>
  <c r="AC126" i="38"/>
  <c r="F126" i="38"/>
  <c r="N126" i="38"/>
  <c r="V126" i="38"/>
  <c r="AD126" i="38"/>
  <c r="G126" i="38"/>
  <c r="O126" i="38"/>
  <c r="W126" i="38"/>
  <c r="AE126" i="38"/>
  <c r="H126" i="38"/>
  <c r="P126" i="38"/>
  <c r="X126" i="38"/>
  <c r="AF126" i="38"/>
  <c r="I126" i="38"/>
  <c r="Q126" i="38"/>
  <c r="Y126" i="38"/>
  <c r="AG126" i="38"/>
  <c r="D126" i="38"/>
  <c r="L126" i="38"/>
  <c r="T126" i="38"/>
  <c r="AB126" i="38"/>
  <c r="AJ126" i="38"/>
  <c r="J126" i="38"/>
  <c r="K126" i="38"/>
  <c r="R126" i="38"/>
  <c r="S126" i="38"/>
  <c r="Z126" i="38"/>
  <c r="AA126" i="38"/>
  <c r="C126" i="38"/>
  <c r="AI126" i="38"/>
  <c r="AH126" i="38"/>
  <c r="A127" i="39"/>
  <c r="A123" i="35"/>
  <c r="A126" i="38"/>
  <c r="B128" i="39"/>
  <c r="B127" i="38"/>
  <c r="B124" i="35"/>
  <c r="B116" i="26"/>
  <c r="A115" i="26"/>
  <c r="B111" i="11"/>
  <c r="A68" i="11"/>
  <c r="A64" i="15"/>
  <c r="C127" i="38" l="1"/>
  <c r="K127" i="38"/>
  <c r="S127" i="38"/>
  <c r="AA127" i="38"/>
  <c r="AI127" i="38"/>
  <c r="D127" i="38"/>
  <c r="L127" i="38"/>
  <c r="T127" i="38"/>
  <c r="AB127" i="38"/>
  <c r="AJ127" i="38"/>
  <c r="E127" i="38"/>
  <c r="M127" i="38"/>
  <c r="U127" i="38"/>
  <c r="AC127" i="38"/>
  <c r="F127" i="38"/>
  <c r="N127" i="38"/>
  <c r="V127" i="38"/>
  <c r="AD127" i="38"/>
  <c r="G127" i="38"/>
  <c r="O127" i="38"/>
  <c r="W127" i="38"/>
  <c r="AE127" i="38"/>
  <c r="J127" i="38"/>
  <c r="R127" i="38"/>
  <c r="Z127" i="38"/>
  <c r="AH127" i="38"/>
  <c r="H127" i="38"/>
  <c r="I127" i="38"/>
  <c r="P127" i="38"/>
  <c r="Q127" i="38"/>
  <c r="X127" i="38"/>
  <c r="Y127" i="38"/>
  <c r="AF127" i="38"/>
  <c r="AG127" i="38"/>
  <c r="A128" i="39"/>
  <c r="A124" i="35"/>
  <c r="A127" i="38"/>
  <c r="B129" i="39"/>
  <c r="B128" i="38"/>
  <c r="B125" i="35"/>
  <c r="A116" i="26"/>
  <c r="B117" i="26"/>
  <c r="B112" i="11"/>
  <c r="A69" i="11"/>
  <c r="A65" i="15"/>
  <c r="I128" i="38" l="1"/>
  <c r="Q128" i="38"/>
  <c r="Y128" i="38"/>
  <c r="AG128" i="38"/>
  <c r="J128" i="38"/>
  <c r="R128" i="38"/>
  <c r="Z128" i="38"/>
  <c r="AH128" i="38"/>
  <c r="C128" i="38"/>
  <c r="K128" i="38"/>
  <c r="S128" i="38"/>
  <c r="AA128" i="38"/>
  <c r="AI128" i="38"/>
  <c r="D128" i="38"/>
  <c r="L128" i="38"/>
  <c r="T128" i="38"/>
  <c r="AB128" i="38"/>
  <c r="AJ128" i="38"/>
  <c r="E128" i="38"/>
  <c r="M128" i="38"/>
  <c r="U128" i="38"/>
  <c r="AC128" i="38"/>
  <c r="H128" i="38"/>
  <c r="P128" i="38"/>
  <c r="X128" i="38"/>
  <c r="AF128" i="38"/>
  <c r="F128" i="38"/>
  <c r="AD128" i="38"/>
  <c r="G128" i="38"/>
  <c r="N128" i="38"/>
  <c r="O128" i="38"/>
  <c r="V128" i="38"/>
  <c r="W128" i="38"/>
  <c r="AE128" i="38"/>
  <c r="A129" i="39"/>
  <c r="A125" i="35"/>
  <c r="A128" i="38"/>
  <c r="B130" i="39"/>
  <c r="B129" i="38"/>
  <c r="B126" i="35"/>
  <c r="B118" i="26"/>
  <c r="A117" i="26"/>
  <c r="B113" i="11"/>
  <c r="A70" i="11"/>
  <c r="A66" i="15"/>
  <c r="G129" i="38" l="1"/>
  <c r="O129" i="38"/>
  <c r="W129" i="38"/>
  <c r="AE129" i="38"/>
  <c r="H129" i="38"/>
  <c r="P129" i="38"/>
  <c r="X129" i="38"/>
  <c r="AF129" i="38"/>
  <c r="I129" i="38"/>
  <c r="Q129" i="38"/>
  <c r="Y129" i="38"/>
  <c r="AG129" i="38"/>
  <c r="J129" i="38"/>
  <c r="R129" i="38"/>
  <c r="Z129" i="38"/>
  <c r="AH129" i="38"/>
  <c r="C129" i="38"/>
  <c r="K129" i="38"/>
  <c r="S129" i="38"/>
  <c r="AA129" i="38"/>
  <c r="AI129" i="38"/>
  <c r="F129" i="38"/>
  <c r="N129" i="38"/>
  <c r="V129" i="38"/>
  <c r="AD129" i="38"/>
  <c r="D129" i="38"/>
  <c r="AJ129" i="38"/>
  <c r="E129" i="38"/>
  <c r="L129" i="38"/>
  <c r="M129" i="38"/>
  <c r="AB129" i="38"/>
  <c r="T129" i="38"/>
  <c r="U129" i="38"/>
  <c r="AC129" i="38"/>
  <c r="A130" i="39"/>
  <c r="A126" i="35"/>
  <c r="A129" i="38"/>
  <c r="B131" i="39"/>
  <c r="B130" i="38"/>
  <c r="B127" i="35"/>
  <c r="A118" i="26"/>
  <c r="B119" i="26"/>
  <c r="B114" i="11"/>
  <c r="A71" i="11"/>
  <c r="A67" i="15"/>
  <c r="E130" i="38" l="1"/>
  <c r="M130" i="38"/>
  <c r="U130" i="38"/>
  <c r="AC130" i="38"/>
  <c r="F130" i="38"/>
  <c r="N130" i="38"/>
  <c r="V130" i="38"/>
  <c r="AD130" i="38"/>
  <c r="G130" i="38"/>
  <c r="O130" i="38"/>
  <c r="W130" i="38"/>
  <c r="AE130" i="38"/>
  <c r="H130" i="38"/>
  <c r="P130" i="38"/>
  <c r="X130" i="38"/>
  <c r="AF130" i="38"/>
  <c r="I130" i="38"/>
  <c r="Q130" i="38"/>
  <c r="Y130" i="38"/>
  <c r="AG130" i="38"/>
  <c r="D130" i="38"/>
  <c r="L130" i="38"/>
  <c r="T130" i="38"/>
  <c r="AB130" i="38"/>
  <c r="AJ130" i="38"/>
  <c r="AH130" i="38"/>
  <c r="Z130" i="38"/>
  <c r="C130" i="38"/>
  <c r="AI130" i="38"/>
  <c r="J130" i="38"/>
  <c r="K130" i="38"/>
  <c r="R130" i="38"/>
  <c r="S130" i="38"/>
  <c r="AA130" i="38"/>
  <c r="A131" i="39"/>
  <c r="A127" i="35"/>
  <c r="A130" i="38"/>
  <c r="B132" i="39"/>
  <c r="B131" i="38"/>
  <c r="B128" i="35"/>
  <c r="B120" i="26"/>
  <c r="A119" i="26"/>
  <c r="B115" i="11"/>
  <c r="A72" i="11"/>
  <c r="A68" i="15"/>
  <c r="C131" i="38" l="1"/>
  <c r="K131" i="38"/>
  <c r="S131" i="38"/>
  <c r="AA131" i="38"/>
  <c r="AI131" i="38"/>
  <c r="D131" i="38"/>
  <c r="L131" i="38"/>
  <c r="T131" i="38"/>
  <c r="AB131" i="38"/>
  <c r="AJ131" i="38"/>
  <c r="E131" i="38"/>
  <c r="M131" i="38"/>
  <c r="U131" i="38"/>
  <c r="AC131" i="38"/>
  <c r="F131" i="38"/>
  <c r="N131" i="38"/>
  <c r="V131" i="38"/>
  <c r="AD131" i="38"/>
  <c r="G131" i="38"/>
  <c r="O131" i="38"/>
  <c r="W131" i="38"/>
  <c r="AE131" i="38"/>
  <c r="J131" i="38"/>
  <c r="R131" i="38"/>
  <c r="Z131" i="38"/>
  <c r="AH131" i="38"/>
  <c r="AF131" i="38"/>
  <c r="AG131" i="38"/>
  <c r="H131" i="38"/>
  <c r="I131" i="38"/>
  <c r="P131" i="38"/>
  <c r="Q131" i="38"/>
  <c r="X131" i="38"/>
  <c r="Y131" i="38"/>
  <c r="A132" i="39"/>
  <c r="A128" i="35"/>
  <c r="A131" i="38"/>
  <c r="B133" i="39"/>
  <c r="B132" i="38"/>
  <c r="B129" i="35"/>
  <c r="A120" i="26"/>
  <c r="B121" i="26"/>
  <c r="B116" i="11"/>
  <c r="A73" i="11"/>
  <c r="A69" i="15"/>
  <c r="I132" i="38" l="1"/>
  <c r="Q132" i="38"/>
  <c r="Y132" i="38"/>
  <c r="AG132" i="38"/>
  <c r="J132" i="38"/>
  <c r="R132" i="38"/>
  <c r="Z132" i="38"/>
  <c r="AH132" i="38"/>
  <c r="C132" i="38"/>
  <c r="K132" i="38"/>
  <c r="S132" i="38"/>
  <c r="AA132" i="38"/>
  <c r="AI132" i="38"/>
  <c r="D132" i="38"/>
  <c r="L132" i="38"/>
  <c r="T132" i="38"/>
  <c r="AB132" i="38"/>
  <c r="AJ132" i="38"/>
  <c r="E132" i="38"/>
  <c r="M132" i="38"/>
  <c r="U132" i="38"/>
  <c r="AC132" i="38"/>
  <c r="H132" i="38"/>
  <c r="P132" i="38"/>
  <c r="X132" i="38"/>
  <c r="AF132" i="38"/>
  <c r="AD132" i="38"/>
  <c r="AE132" i="38"/>
  <c r="F132" i="38"/>
  <c r="G132" i="38"/>
  <c r="N132" i="38"/>
  <c r="V132" i="38"/>
  <c r="O132" i="38"/>
  <c r="W132" i="38"/>
  <c r="A133" i="39"/>
  <c r="A129" i="35"/>
  <c r="A132" i="38"/>
  <c r="B134" i="39"/>
  <c r="B133" i="38"/>
  <c r="B130" i="35"/>
  <c r="B122" i="26"/>
  <c r="A121" i="26"/>
  <c r="B117" i="11"/>
  <c r="A74" i="11"/>
  <c r="A70" i="15"/>
  <c r="G133" i="38" l="1"/>
  <c r="O133" i="38"/>
  <c r="W133" i="38"/>
  <c r="AE133" i="38"/>
  <c r="H133" i="38"/>
  <c r="P133" i="38"/>
  <c r="X133" i="38"/>
  <c r="AF133" i="38"/>
  <c r="I133" i="38"/>
  <c r="Q133" i="38"/>
  <c r="Y133" i="38"/>
  <c r="AG133" i="38"/>
  <c r="J133" i="38"/>
  <c r="R133" i="38"/>
  <c r="Z133" i="38"/>
  <c r="AH133" i="38"/>
  <c r="C133" i="38"/>
  <c r="K133" i="38"/>
  <c r="S133" i="38"/>
  <c r="AA133" i="38"/>
  <c r="AI133" i="38"/>
  <c r="F133" i="38"/>
  <c r="N133" i="38"/>
  <c r="V133" i="38"/>
  <c r="AD133" i="38"/>
  <c r="AB133" i="38"/>
  <c r="AC133" i="38"/>
  <c r="D133" i="38"/>
  <c r="AJ133" i="38"/>
  <c r="E133" i="38"/>
  <c r="L133" i="38"/>
  <c r="M133" i="38"/>
  <c r="U133" i="38"/>
  <c r="T133" i="38"/>
  <c r="A134" i="39"/>
  <c r="A130" i="35"/>
  <c r="A133" i="38"/>
  <c r="B135" i="39"/>
  <c r="B134" i="38"/>
  <c r="B131" i="35"/>
  <c r="A122" i="26"/>
  <c r="B123" i="26"/>
  <c r="B118" i="11"/>
  <c r="A75" i="11"/>
  <c r="A71" i="15"/>
  <c r="E134" i="38" l="1"/>
  <c r="M134" i="38"/>
  <c r="U134" i="38"/>
  <c r="AC134" i="38"/>
  <c r="F134" i="38"/>
  <c r="N134" i="38"/>
  <c r="V134" i="38"/>
  <c r="AD134" i="38"/>
  <c r="G134" i="38"/>
  <c r="O134" i="38"/>
  <c r="W134" i="38"/>
  <c r="AE134" i="38"/>
  <c r="H134" i="38"/>
  <c r="P134" i="38"/>
  <c r="X134" i="38"/>
  <c r="AF134" i="38"/>
  <c r="I134" i="38"/>
  <c r="Q134" i="38"/>
  <c r="Y134" i="38"/>
  <c r="AG134" i="38"/>
  <c r="D134" i="38"/>
  <c r="L134" i="38"/>
  <c r="T134" i="38"/>
  <c r="AB134" i="38"/>
  <c r="AJ134" i="38"/>
  <c r="Z134" i="38"/>
  <c r="AA134" i="38"/>
  <c r="R134" i="38"/>
  <c r="AH134" i="38"/>
  <c r="C134" i="38"/>
  <c r="AI134" i="38"/>
  <c r="J134" i="38"/>
  <c r="K134" i="38"/>
  <c r="S134" i="38"/>
  <c r="A135" i="39"/>
  <c r="A131" i="35"/>
  <c r="A134" i="38"/>
  <c r="B136" i="39"/>
  <c r="B135" i="38"/>
  <c r="B132" i="35"/>
  <c r="B124" i="26"/>
  <c r="A123" i="26"/>
  <c r="B119" i="11"/>
  <c r="A76" i="11"/>
  <c r="A72" i="15"/>
  <c r="C135" i="38" l="1"/>
  <c r="K135" i="38"/>
  <c r="S135" i="38"/>
  <c r="AA135" i="38"/>
  <c r="AI135" i="38"/>
  <c r="D135" i="38"/>
  <c r="L135" i="38"/>
  <c r="T135" i="38"/>
  <c r="AB135" i="38"/>
  <c r="AJ135" i="38"/>
  <c r="E135" i="38"/>
  <c r="M135" i="38"/>
  <c r="U135" i="38"/>
  <c r="AC135" i="38"/>
  <c r="F135" i="38"/>
  <c r="N135" i="38"/>
  <c r="V135" i="38"/>
  <c r="AD135" i="38"/>
  <c r="G135" i="38"/>
  <c r="O135" i="38"/>
  <c r="W135" i="38"/>
  <c r="AE135" i="38"/>
  <c r="J135" i="38"/>
  <c r="R135" i="38"/>
  <c r="Z135" i="38"/>
  <c r="AH135" i="38"/>
  <c r="X135" i="38"/>
  <c r="Y135" i="38"/>
  <c r="AF135" i="38"/>
  <c r="P135" i="38"/>
  <c r="AG135" i="38"/>
  <c r="H135" i="38"/>
  <c r="I135" i="38"/>
  <c r="Q135" i="38"/>
  <c r="A136" i="39"/>
  <c r="A132" i="35"/>
  <c r="A135" i="38"/>
  <c r="B137" i="39"/>
  <c r="B136" i="38"/>
  <c r="B133" i="35"/>
  <c r="A124" i="26"/>
  <c r="B125" i="26"/>
  <c r="B120" i="11"/>
  <c r="A77" i="11"/>
  <c r="A73" i="15"/>
  <c r="I136" i="38" l="1"/>
  <c r="Q136" i="38"/>
  <c r="Y136" i="38"/>
  <c r="AG136" i="38"/>
  <c r="J136" i="38"/>
  <c r="R136" i="38"/>
  <c r="Z136" i="38"/>
  <c r="AH136" i="38"/>
  <c r="C136" i="38"/>
  <c r="K136" i="38"/>
  <c r="S136" i="38"/>
  <c r="AA136" i="38"/>
  <c r="AI136" i="38"/>
  <c r="D136" i="38"/>
  <c r="L136" i="38"/>
  <c r="T136" i="38"/>
  <c r="AB136" i="38"/>
  <c r="AJ136" i="38"/>
  <c r="E136" i="38"/>
  <c r="M136" i="38"/>
  <c r="U136" i="38"/>
  <c r="AC136" i="38"/>
  <c r="H136" i="38"/>
  <c r="P136" i="38"/>
  <c r="X136" i="38"/>
  <c r="AF136" i="38"/>
  <c r="V136" i="38"/>
  <c r="N136" i="38"/>
  <c r="W136" i="38"/>
  <c r="AD136" i="38"/>
  <c r="AE136" i="38"/>
  <c r="F136" i="38"/>
  <c r="G136" i="38"/>
  <c r="O136" i="38"/>
  <c r="A137" i="39"/>
  <c r="A133" i="35"/>
  <c r="A136" i="38"/>
  <c r="B138" i="39"/>
  <c r="B137" i="38"/>
  <c r="B134" i="35"/>
  <c r="B126" i="26"/>
  <c r="A125" i="26"/>
  <c r="B121" i="11"/>
  <c r="A78" i="11"/>
  <c r="A74" i="15"/>
  <c r="G137" i="38" l="1"/>
  <c r="O137" i="38"/>
  <c r="W137" i="38"/>
  <c r="AE137" i="38"/>
  <c r="H137" i="38"/>
  <c r="P137" i="38"/>
  <c r="X137" i="38"/>
  <c r="AF137" i="38"/>
  <c r="I137" i="38"/>
  <c r="Q137" i="38"/>
  <c r="Y137" i="38"/>
  <c r="AG137" i="38"/>
  <c r="J137" i="38"/>
  <c r="R137" i="38"/>
  <c r="Z137" i="38"/>
  <c r="AH137" i="38"/>
  <c r="C137" i="38"/>
  <c r="K137" i="38"/>
  <c r="S137" i="38"/>
  <c r="AA137" i="38"/>
  <c r="AI137" i="38"/>
  <c r="F137" i="38"/>
  <c r="N137" i="38"/>
  <c r="V137" i="38"/>
  <c r="AD137" i="38"/>
  <c r="T137" i="38"/>
  <c r="U137" i="38"/>
  <c r="AB137" i="38"/>
  <c r="AC137" i="38"/>
  <c r="D137" i="38"/>
  <c r="AJ137" i="38"/>
  <c r="E137" i="38"/>
  <c r="L137" i="38"/>
  <c r="M137" i="38"/>
  <c r="A138" i="39"/>
  <c r="A134" i="35"/>
  <c r="A137" i="38"/>
  <c r="B139" i="39"/>
  <c r="B138" i="38"/>
  <c r="B135" i="35"/>
  <c r="A126" i="26"/>
  <c r="B127" i="26"/>
  <c r="B122" i="11"/>
  <c r="A79" i="11"/>
  <c r="A75" i="15"/>
  <c r="E138" i="38" l="1"/>
  <c r="M138" i="38"/>
  <c r="U138" i="38"/>
  <c r="AC138" i="38"/>
  <c r="F138" i="38"/>
  <c r="N138" i="38"/>
  <c r="V138" i="38"/>
  <c r="AD138" i="38"/>
  <c r="G138" i="38"/>
  <c r="O138" i="38"/>
  <c r="W138" i="38"/>
  <c r="AE138" i="38"/>
  <c r="H138" i="38"/>
  <c r="P138" i="38"/>
  <c r="X138" i="38"/>
  <c r="AF138" i="38"/>
  <c r="I138" i="38"/>
  <c r="Q138" i="38"/>
  <c r="Y138" i="38"/>
  <c r="AG138" i="38"/>
  <c r="D138" i="38"/>
  <c r="L138" i="38"/>
  <c r="T138" i="38"/>
  <c r="AB138" i="38"/>
  <c r="AJ138" i="38"/>
  <c r="R138" i="38"/>
  <c r="S138" i="38"/>
  <c r="Z138" i="38"/>
  <c r="AA138" i="38"/>
  <c r="J138" i="38"/>
  <c r="AH138" i="38"/>
  <c r="C138" i="38"/>
  <c r="AI138" i="38"/>
  <c r="K138" i="38"/>
  <c r="A139" i="39"/>
  <c r="A135" i="35"/>
  <c r="A138" i="38"/>
  <c r="B140" i="39"/>
  <c r="B139" i="38"/>
  <c r="B136" i="35"/>
  <c r="B128" i="26"/>
  <c r="A127" i="26"/>
  <c r="B123" i="11"/>
  <c r="A80" i="11"/>
  <c r="A76" i="15"/>
  <c r="C139" i="38" l="1"/>
  <c r="K139" i="38"/>
  <c r="S139" i="38"/>
  <c r="AA139" i="38"/>
  <c r="AI139" i="38"/>
  <c r="D139" i="38"/>
  <c r="L139" i="38"/>
  <c r="T139" i="38"/>
  <c r="AB139" i="38"/>
  <c r="AJ139" i="38"/>
  <c r="E139" i="38"/>
  <c r="M139" i="38"/>
  <c r="U139" i="38"/>
  <c r="AC139" i="38"/>
  <c r="F139" i="38"/>
  <c r="N139" i="38"/>
  <c r="V139" i="38"/>
  <c r="AD139" i="38"/>
  <c r="G139" i="38"/>
  <c r="O139" i="38"/>
  <c r="W139" i="38"/>
  <c r="AE139" i="38"/>
  <c r="J139" i="38"/>
  <c r="R139" i="38"/>
  <c r="Z139" i="38"/>
  <c r="AH139" i="38"/>
  <c r="P139" i="38"/>
  <c r="Q139" i="38"/>
  <c r="X139" i="38"/>
  <c r="Y139" i="38"/>
  <c r="AF139" i="38"/>
  <c r="H139" i="38"/>
  <c r="AG139" i="38"/>
  <c r="I139" i="38"/>
  <c r="A140" i="39"/>
  <c r="A136" i="35"/>
  <c r="A139" i="38"/>
  <c r="B141" i="39"/>
  <c r="B140" i="38"/>
  <c r="B137" i="35"/>
  <c r="A128" i="26"/>
  <c r="B129" i="26"/>
  <c r="B124" i="11"/>
  <c r="A81" i="11"/>
  <c r="A77" i="15"/>
  <c r="I140" i="38" l="1"/>
  <c r="Q140" i="38"/>
  <c r="Y140" i="38"/>
  <c r="AG140" i="38"/>
  <c r="J140" i="38"/>
  <c r="R140" i="38"/>
  <c r="Z140" i="38"/>
  <c r="AH140" i="38"/>
  <c r="C140" i="38"/>
  <c r="H140" i="38"/>
  <c r="P140" i="38"/>
  <c r="X140" i="38"/>
  <c r="AF140" i="38"/>
  <c r="F140" i="38"/>
  <c r="T140" i="38"/>
  <c r="AE140" i="38"/>
  <c r="O140" i="38"/>
  <c r="G140" i="38"/>
  <c r="U140" i="38"/>
  <c r="AI140" i="38"/>
  <c r="K140" i="38"/>
  <c r="V140" i="38"/>
  <c r="AJ140" i="38"/>
  <c r="L140" i="38"/>
  <c r="W140" i="38"/>
  <c r="M140" i="38"/>
  <c r="AA140" i="38"/>
  <c r="N140" i="38"/>
  <c r="AB140" i="38"/>
  <c r="AC140" i="38"/>
  <c r="E140" i="38"/>
  <c r="S140" i="38"/>
  <c r="AD140" i="38"/>
  <c r="D140" i="38"/>
  <c r="A141" i="39"/>
  <c r="A137" i="35"/>
  <c r="A140" i="38"/>
  <c r="B142" i="39"/>
  <c r="B141" i="38"/>
  <c r="B138" i="35"/>
  <c r="B130" i="26"/>
  <c r="A129" i="26"/>
  <c r="B125" i="11"/>
  <c r="A82" i="11"/>
  <c r="A78" i="15"/>
  <c r="G141" i="38" l="1"/>
  <c r="O141" i="38"/>
  <c r="W141" i="38"/>
  <c r="AE141" i="38"/>
  <c r="H141" i="38"/>
  <c r="P141" i="38"/>
  <c r="X141" i="38"/>
  <c r="AF141" i="38"/>
  <c r="F141" i="38"/>
  <c r="N141" i="38"/>
  <c r="V141" i="38"/>
  <c r="AD141" i="38"/>
  <c r="K141" i="38"/>
  <c r="Y141" i="38"/>
  <c r="AJ141" i="38"/>
  <c r="L141" i="38"/>
  <c r="Z141" i="38"/>
  <c r="AH141" i="38"/>
  <c r="M141" i="38"/>
  <c r="AA141" i="38"/>
  <c r="I141" i="38"/>
  <c r="C141" i="38"/>
  <c r="Q141" i="38"/>
  <c r="AB141" i="38"/>
  <c r="T141" i="38"/>
  <c r="D141" i="38"/>
  <c r="R141" i="38"/>
  <c r="AC141" i="38"/>
  <c r="E141" i="38"/>
  <c r="S141" i="38"/>
  <c r="AG141" i="38"/>
  <c r="J141" i="38"/>
  <c r="U141" i="38"/>
  <c r="AI141" i="38"/>
  <c r="A142" i="39"/>
  <c r="A138" i="35"/>
  <c r="A141" i="38"/>
  <c r="B143" i="39"/>
  <c r="B142" i="38"/>
  <c r="B139" i="35"/>
  <c r="A130" i="26"/>
  <c r="B131" i="26"/>
  <c r="B126" i="11"/>
  <c r="A83" i="11"/>
  <c r="A79" i="15"/>
  <c r="E142" i="38" l="1"/>
  <c r="M142" i="38"/>
  <c r="U142" i="38"/>
  <c r="AC142" i="38"/>
  <c r="F142" i="38"/>
  <c r="N142" i="38"/>
  <c r="V142" i="38"/>
  <c r="AD142" i="38"/>
  <c r="D142" i="38"/>
  <c r="L142" i="38"/>
  <c r="T142" i="38"/>
  <c r="AB142" i="38"/>
  <c r="AJ142" i="38"/>
  <c r="P142" i="38"/>
  <c r="AA142" i="38"/>
  <c r="K142" i="38"/>
  <c r="C142" i="38"/>
  <c r="Q142" i="38"/>
  <c r="AE142" i="38"/>
  <c r="G142" i="38"/>
  <c r="R142" i="38"/>
  <c r="AF142" i="38"/>
  <c r="H142" i="38"/>
  <c r="S142" i="38"/>
  <c r="AG142" i="38"/>
  <c r="I142" i="38"/>
  <c r="W142" i="38"/>
  <c r="AH142" i="38"/>
  <c r="J142" i="38"/>
  <c r="X142" i="38"/>
  <c r="AI142" i="38"/>
  <c r="O142" i="38"/>
  <c r="Z142" i="38"/>
  <c r="Y142" i="38"/>
  <c r="A143" i="39"/>
  <c r="A139" i="35"/>
  <c r="A142" i="38"/>
  <c r="B144" i="39"/>
  <c r="B143" i="38"/>
  <c r="B140" i="35"/>
  <c r="A131" i="26"/>
  <c r="B132" i="26"/>
  <c r="B127" i="11"/>
  <c r="A84" i="11"/>
  <c r="A80" i="15"/>
  <c r="J143" i="38" l="1"/>
  <c r="R143" i="38"/>
  <c r="Z143" i="38"/>
  <c r="AH143" i="38"/>
  <c r="E143" i="38"/>
  <c r="N143" i="38"/>
  <c r="W143" i="38"/>
  <c r="AF143" i="38"/>
  <c r="F143" i="38"/>
  <c r="O143" i="38"/>
  <c r="X143" i="38"/>
  <c r="AG143" i="38"/>
  <c r="G143" i="38"/>
  <c r="P143" i="38"/>
  <c r="Y143" i="38"/>
  <c r="AI143" i="38"/>
  <c r="U143" i="38"/>
  <c r="H143" i="38"/>
  <c r="Q143" i="38"/>
  <c r="AA143" i="38"/>
  <c r="AJ143" i="38"/>
  <c r="AD143" i="38"/>
  <c r="I143" i="38"/>
  <c r="S143" i="38"/>
  <c r="AB143" i="38"/>
  <c r="C143" i="38"/>
  <c r="K143" i="38"/>
  <c r="T143" i="38"/>
  <c r="AC143" i="38"/>
  <c r="L143" i="38"/>
  <c r="D143" i="38"/>
  <c r="M143" i="38"/>
  <c r="V143" i="38"/>
  <c r="AE143" i="38"/>
  <c r="A144" i="39"/>
  <c r="A140" i="35"/>
  <c r="A143" i="38"/>
  <c r="B145" i="39"/>
  <c r="B144" i="38"/>
  <c r="B141" i="35"/>
  <c r="B133" i="26"/>
  <c r="A132" i="26"/>
  <c r="B128" i="11"/>
  <c r="A85" i="11"/>
  <c r="A81" i="15"/>
  <c r="H144" i="38" l="1"/>
  <c r="P144" i="38"/>
  <c r="X144" i="38"/>
  <c r="AF144" i="38"/>
  <c r="G144" i="38"/>
  <c r="Q144" i="38"/>
  <c r="Z144" i="38"/>
  <c r="AI144" i="38"/>
  <c r="W144" i="38"/>
  <c r="I144" i="38"/>
  <c r="R144" i="38"/>
  <c r="AA144" i="38"/>
  <c r="AJ144" i="38"/>
  <c r="N144" i="38"/>
  <c r="J144" i="38"/>
  <c r="S144" i="38"/>
  <c r="AB144" i="38"/>
  <c r="K144" i="38"/>
  <c r="T144" i="38"/>
  <c r="AC144" i="38"/>
  <c r="C144" i="38"/>
  <c r="L144" i="38"/>
  <c r="U144" i="38"/>
  <c r="AD144" i="38"/>
  <c r="AG144" i="38"/>
  <c r="D144" i="38"/>
  <c r="M144" i="38"/>
  <c r="V144" i="38"/>
  <c r="AE144" i="38"/>
  <c r="F144" i="38"/>
  <c r="O144" i="38"/>
  <c r="Y144" i="38"/>
  <c r="AH144" i="38"/>
  <c r="E144" i="38"/>
  <c r="A145" i="39"/>
  <c r="A141" i="35"/>
  <c r="A144" i="38"/>
  <c r="B146" i="39"/>
  <c r="B145" i="38"/>
  <c r="B142" i="35"/>
  <c r="B134" i="26"/>
  <c r="A133" i="26"/>
  <c r="B129" i="11"/>
  <c r="A86" i="11"/>
  <c r="A82" i="15"/>
  <c r="F145" i="38" l="1"/>
  <c r="N145" i="38"/>
  <c r="J145" i="38"/>
  <c r="S145" i="38"/>
  <c r="AA145" i="38"/>
  <c r="AI145" i="38"/>
  <c r="K145" i="38"/>
  <c r="T145" i="38"/>
  <c r="AB145" i="38"/>
  <c r="AJ145" i="38"/>
  <c r="C145" i="38"/>
  <c r="L145" i="38"/>
  <c r="U145" i="38"/>
  <c r="AC145" i="38"/>
  <c r="Q145" i="38"/>
  <c r="D145" i="38"/>
  <c r="M145" i="38"/>
  <c r="V145" i="38"/>
  <c r="AD145" i="38"/>
  <c r="Y145" i="38"/>
  <c r="E145" i="38"/>
  <c r="O145" i="38"/>
  <c r="W145" i="38"/>
  <c r="AE145" i="38"/>
  <c r="G145" i="38"/>
  <c r="P145" i="38"/>
  <c r="X145" i="38"/>
  <c r="AF145" i="38"/>
  <c r="H145" i="38"/>
  <c r="I145" i="38"/>
  <c r="R145" i="38"/>
  <c r="Z145" i="38"/>
  <c r="AH145" i="38"/>
  <c r="AG145" i="38"/>
  <c r="A146" i="39"/>
  <c r="A142" i="35"/>
  <c r="A145" i="38"/>
  <c r="B147" i="39"/>
  <c r="B146" i="38"/>
  <c r="B143" i="35"/>
  <c r="A134" i="26"/>
  <c r="B135" i="26"/>
  <c r="B130" i="11"/>
  <c r="A87" i="11"/>
  <c r="A83" i="15"/>
  <c r="I146" i="38" l="1"/>
  <c r="Q146" i="38"/>
  <c r="Y146" i="38"/>
  <c r="AG146" i="38"/>
  <c r="W146" i="38"/>
  <c r="J146" i="38"/>
  <c r="R146" i="38"/>
  <c r="Z146" i="38"/>
  <c r="AH146" i="38"/>
  <c r="G146" i="38"/>
  <c r="C146" i="38"/>
  <c r="K146" i="38"/>
  <c r="S146" i="38"/>
  <c r="AA146" i="38"/>
  <c r="AI146" i="38"/>
  <c r="D146" i="38"/>
  <c r="L146" i="38"/>
  <c r="T146" i="38"/>
  <c r="AB146" i="38"/>
  <c r="AJ146" i="38"/>
  <c r="AE146" i="38"/>
  <c r="E146" i="38"/>
  <c r="M146" i="38"/>
  <c r="U146" i="38"/>
  <c r="AC146" i="38"/>
  <c r="O146" i="38"/>
  <c r="F146" i="38"/>
  <c r="N146" i="38"/>
  <c r="V146" i="38"/>
  <c r="AD146" i="38"/>
  <c r="H146" i="38"/>
  <c r="P146" i="38"/>
  <c r="X146" i="38"/>
  <c r="AF146" i="38"/>
  <c r="A147" i="39"/>
  <c r="A143" i="35"/>
  <c r="A146" i="38"/>
  <c r="B148" i="39"/>
  <c r="B147" i="38"/>
  <c r="B144" i="35"/>
  <c r="A135" i="26"/>
  <c r="B136" i="26"/>
  <c r="B131" i="11"/>
  <c r="A88" i="11"/>
  <c r="A84" i="15"/>
  <c r="G147" i="38" l="1"/>
  <c r="O147" i="38"/>
  <c r="W147" i="38"/>
  <c r="AE147" i="38"/>
  <c r="H147" i="38"/>
  <c r="P147" i="38"/>
  <c r="X147" i="38"/>
  <c r="AF147" i="38"/>
  <c r="AC147" i="38"/>
  <c r="I147" i="38"/>
  <c r="Q147" i="38"/>
  <c r="Y147" i="38"/>
  <c r="AG147" i="38"/>
  <c r="E147" i="38"/>
  <c r="J147" i="38"/>
  <c r="R147" i="38"/>
  <c r="Z147" i="38"/>
  <c r="AH147" i="38"/>
  <c r="C147" i="38"/>
  <c r="K147" i="38"/>
  <c r="S147" i="38"/>
  <c r="AA147" i="38"/>
  <c r="AI147" i="38"/>
  <c r="D147" i="38"/>
  <c r="L147" i="38"/>
  <c r="T147" i="38"/>
  <c r="AB147" i="38"/>
  <c r="AJ147" i="38"/>
  <c r="M147" i="38"/>
  <c r="F147" i="38"/>
  <c r="N147" i="38"/>
  <c r="V147" i="38"/>
  <c r="AD147" i="38"/>
  <c r="U147" i="38"/>
  <c r="A148" i="39"/>
  <c r="A144" i="35"/>
  <c r="A147" i="38"/>
  <c r="B149" i="39"/>
  <c r="B148" i="38"/>
  <c r="B145" i="35"/>
  <c r="B137" i="26"/>
  <c r="A136" i="26"/>
  <c r="B132" i="11"/>
  <c r="A89" i="11"/>
  <c r="A85" i="15"/>
  <c r="E148" i="38" l="1"/>
  <c r="M148" i="38"/>
  <c r="U148" i="38"/>
  <c r="AC148" i="38"/>
  <c r="S148" i="38"/>
  <c r="F148" i="38"/>
  <c r="N148" i="38"/>
  <c r="V148" i="38"/>
  <c r="AD148" i="38"/>
  <c r="AI148" i="38"/>
  <c r="G148" i="38"/>
  <c r="O148" i="38"/>
  <c r="W148" i="38"/>
  <c r="AE148" i="38"/>
  <c r="AA148" i="38"/>
  <c r="H148" i="38"/>
  <c r="P148" i="38"/>
  <c r="X148" i="38"/>
  <c r="AF148" i="38"/>
  <c r="K148" i="38"/>
  <c r="I148" i="38"/>
  <c r="Q148" i="38"/>
  <c r="Y148" i="38"/>
  <c r="AG148" i="38"/>
  <c r="C148" i="38"/>
  <c r="J148" i="38"/>
  <c r="R148" i="38"/>
  <c r="Z148" i="38"/>
  <c r="AH148" i="38"/>
  <c r="D148" i="38"/>
  <c r="L148" i="38"/>
  <c r="T148" i="38"/>
  <c r="AB148" i="38"/>
  <c r="AJ148" i="38"/>
  <c r="A149" i="39"/>
  <c r="A145" i="35"/>
  <c r="A148" i="38"/>
  <c r="B150" i="39"/>
  <c r="B149" i="38"/>
  <c r="B146" i="35"/>
  <c r="A137" i="26"/>
  <c r="B138" i="26"/>
  <c r="B133" i="11"/>
  <c r="A90" i="11"/>
  <c r="C149" i="38" l="1"/>
  <c r="K149" i="38"/>
  <c r="S149" i="38"/>
  <c r="AA149" i="38"/>
  <c r="AI149" i="38"/>
  <c r="D149" i="38"/>
  <c r="L149" i="38"/>
  <c r="T149" i="38"/>
  <c r="AB149" i="38"/>
  <c r="AJ149" i="38"/>
  <c r="E149" i="38"/>
  <c r="M149" i="38"/>
  <c r="U149" i="38"/>
  <c r="AC149" i="38"/>
  <c r="F149" i="38"/>
  <c r="N149" i="38"/>
  <c r="V149" i="38"/>
  <c r="AD149" i="38"/>
  <c r="AG149" i="38"/>
  <c r="G149" i="38"/>
  <c r="O149" i="38"/>
  <c r="W149" i="38"/>
  <c r="AE149" i="38"/>
  <c r="Y149" i="38"/>
  <c r="H149" i="38"/>
  <c r="P149" i="38"/>
  <c r="X149" i="38"/>
  <c r="AF149" i="38"/>
  <c r="I149" i="38"/>
  <c r="J149" i="38"/>
  <c r="R149" i="38"/>
  <c r="Z149" i="38"/>
  <c r="AH149" i="38"/>
  <c r="Q149" i="38"/>
  <c r="A150" i="39"/>
  <c r="A146" i="35"/>
  <c r="A149" i="38"/>
  <c r="B151" i="39"/>
  <c r="B150" i="38"/>
  <c r="B147" i="35"/>
  <c r="A138" i="26"/>
  <c r="B139" i="26"/>
  <c r="B134" i="11"/>
  <c r="A91" i="11"/>
  <c r="I150" i="38" l="1"/>
  <c r="Q150" i="38"/>
  <c r="Y150" i="38"/>
  <c r="AG150" i="38"/>
  <c r="W150" i="38"/>
  <c r="J150" i="38"/>
  <c r="R150" i="38"/>
  <c r="Z150" i="38"/>
  <c r="AH150" i="38"/>
  <c r="O150" i="38"/>
  <c r="C150" i="38"/>
  <c r="K150" i="38"/>
  <c r="S150" i="38"/>
  <c r="AA150" i="38"/>
  <c r="AI150" i="38"/>
  <c r="G150" i="38"/>
  <c r="D150" i="38"/>
  <c r="L150" i="38"/>
  <c r="T150" i="38"/>
  <c r="AB150" i="38"/>
  <c r="AJ150" i="38"/>
  <c r="E150" i="38"/>
  <c r="M150" i="38"/>
  <c r="U150" i="38"/>
  <c r="AC150" i="38"/>
  <c r="F150" i="38"/>
  <c r="N150" i="38"/>
  <c r="V150" i="38"/>
  <c r="AD150" i="38"/>
  <c r="AE150" i="38"/>
  <c r="H150" i="38"/>
  <c r="P150" i="38"/>
  <c r="X150" i="38"/>
  <c r="AF150" i="38"/>
  <c r="A151" i="39"/>
  <c r="A147" i="35"/>
  <c r="A150" i="38"/>
  <c r="B152" i="39"/>
  <c r="B151" i="38"/>
  <c r="B148" i="35"/>
  <c r="A139" i="26"/>
  <c r="B140" i="26"/>
  <c r="B135" i="11"/>
  <c r="A92" i="11"/>
  <c r="G151" i="38" l="1"/>
  <c r="O151" i="38"/>
  <c r="W151" i="38"/>
  <c r="AE151" i="38"/>
  <c r="H151" i="38"/>
  <c r="P151" i="38"/>
  <c r="X151" i="38"/>
  <c r="AF151" i="38"/>
  <c r="U151" i="38"/>
  <c r="I151" i="38"/>
  <c r="Q151" i="38"/>
  <c r="Y151" i="38"/>
  <c r="AG151" i="38"/>
  <c r="J151" i="38"/>
  <c r="R151" i="38"/>
  <c r="Z151" i="38"/>
  <c r="AH151" i="38"/>
  <c r="E151" i="38"/>
  <c r="C151" i="38"/>
  <c r="K151" i="38"/>
  <c r="S151" i="38"/>
  <c r="AA151" i="38"/>
  <c r="AI151" i="38"/>
  <c r="AC151" i="38"/>
  <c r="D151" i="38"/>
  <c r="L151" i="38"/>
  <c r="T151" i="38"/>
  <c r="AB151" i="38"/>
  <c r="AJ151" i="38"/>
  <c r="F151" i="38"/>
  <c r="N151" i="38"/>
  <c r="V151" i="38"/>
  <c r="AD151" i="38"/>
  <c r="M151" i="38"/>
  <c r="A152" i="39"/>
  <c r="A148" i="35"/>
  <c r="A151" i="38"/>
  <c r="B153" i="39"/>
  <c r="B152" i="38"/>
  <c r="B149" i="35"/>
  <c r="B141" i="26"/>
  <c r="A140" i="26"/>
  <c r="B136" i="11"/>
  <c r="A93" i="11"/>
  <c r="E152" i="38" l="1"/>
  <c r="M152" i="38"/>
  <c r="U152" i="38"/>
  <c r="AC152" i="38"/>
  <c r="S152" i="38"/>
  <c r="F152" i="38"/>
  <c r="N152" i="38"/>
  <c r="V152" i="38"/>
  <c r="AD152" i="38"/>
  <c r="AI152" i="38"/>
  <c r="G152" i="38"/>
  <c r="O152" i="38"/>
  <c r="W152" i="38"/>
  <c r="AE152" i="38"/>
  <c r="C152" i="38"/>
  <c r="H152" i="38"/>
  <c r="P152" i="38"/>
  <c r="X152" i="38"/>
  <c r="AF152" i="38"/>
  <c r="AA152" i="38"/>
  <c r="I152" i="38"/>
  <c r="Q152" i="38"/>
  <c r="Y152" i="38"/>
  <c r="AG152" i="38"/>
  <c r="J152" i="38"/>
  <c r="R152" i="38"/>
  <c r="Z152" i="38"/>
  <c r="AH152" i="38"/>
  <c r="K152" i="38"/>
  <c r="D152" i="38"/>
  <c r="L152" i="38"/>
  <c r="T152" i="38"/>
  <c r="AB152" i="38"/>
  <c r="AJ152" i="38"/>
  <c r="A153" i="39"/>
  <c r="A149" i="35"/>
  <c r="A152" i="38"/>
  <c r="B154" i="39"/>
  <c r="B153" i="38"/>
  <c r="B150" i="35"/>
  <c r="A141" i="26"/>
  <c r="B142" i="26"/>
  <c r="B137" i="11"/>
  <c r="A94" i="11"/>
  <c r="C153" i="38" l="1"/>
  <c r="K153" i="38"/>
  <c r="S153" i="38"/>
  <c r="AA153" i="38"/>
  <c r="AI153" i="38"/>
  <c r="D153" i="38"/>
  <c r="L153" i="38"/>
  <c r="T153" i="38"/>
  <c r="AB153" i="38"/>
  <c r="AJ153" i="38"/>
  <c r="E153" i="38"/>
  <c r="M153" i="38"/>
  <c r="U153" i="38"/>
  <c r="AC153" i="38"/>
  <c r="Y153" i="38"/>
  <c r="F153" i="38"/>
  <c r="N153" i="38"/>
  <c r="V153" i="38"/>
  <c r="AD153" i="38"/>
  <c r="G153" i="38"/>
  <c r="O153" i="38"/>
  <c r="W153" i="38"/>
  <c r="AE153" i="38"/>
  <c r="Q153" i="38"/>
  <c r="H153" i="38"/>
  <c r="P153" i="38"/>
  <c r="X153" i="38"/>
  <c r="AF153" i="38"/>
  <c r="AG153" i="38"/>
  <c r="J153" i="38"/>
  <c r="R153" i="38"/>
  <c r="Z153" i="38"/>
  <c r="AH153" i="38"/>
  <c r="I153" i="38"/>
  <c r="A154" i="39"/>
  <c r="A150" i="35"/>
  <c r="A153" i="38"/>
  <c r="B155" i="39"/>
  <c r="B154" i="38"/>
  <c r="B151" i="35"/>
  <c r="B143" i="26"/>
  <c r="A142" i="26"/>
  <c r="B138" i="11"/>
  <c r="A95" i="11"/>
  <c r="I154" i="38" l="1"/>
  <c r="Q154" i="38"/>
  <c r="Y154" i="38"/>
  <c r="AG154" i="38"/>
  <c r="G154" i="38"/>
  <c r="J154" i="38"/>
  <c r="R154" i="38"/>
  <c r="Z154" i="38"/>
  <c r="AH154" i="38"/>
  <c r="O154" i="38"/>
  <c r="C154" i="38"/>
  <c r="K154" i="38"/>
  <c r="S154" i="38"/>
  <c r="AA154" i="38"/>
  <c r="AI154" i="38"/>
  <c r="D154" i="38"/>
  <c r="L154" i="38"/>
  <c r="T154" i="38"/>
  <c r="AB154" i="38"/>
  <c r="AJ154" i="38"/>
  <c r="W154" i="38"/>
  <c r="E154" i="38"/>
  <c r="M154" i="38"/>
  <c r="U154" i="38"/>
  <c r="AC154" i="38"/>
  <c r="F154" i="38"/>
  <c r="N154" i="38"/>
  <c r="V154" i="38"/>
  <c r="AD154" i="38"/>
  <c r="H154" i="38"/>
  <c r="P154" i="38"/>
  <c r="X154" i="38"/>
  <c r="AF154" i="38"/>
  <c r="AE154" i="38"/>
  <c r="A155" i="39"/>
  <c r="A151" i="35"/>
  <c r="A154" i="38"/>
  <c r="B156" i="39"/>
  <c r="B155" i="38"/>
  <c r="B152" i="35"/>
  <c r="A143" i="26"/>
  <c r="B144" i="26"/>
  <c r="B139" i="11"/>
  <c r="A96" i="11"/>
  <c r="G155" i="38" l="1"/>
  <c r="O155" i="38"/>
  <c r="W155" i="38"/>
  <c r="AE155" i="38"/>
  <c r="H155" i="38"/>
  <c r="P155" i="38"/>
  <c r="X155" i="38"/>
  <c r="AF155" i="38"/>
  <c r="M155" i="38"/>
  <c r="I155" i="38"/>
  <c r="Q155" i="38"/>
  <c r="Y155" i="38"/>
  <c r="AG155" i="38"/>
  <c r="U155" i="38"/>
  <c r="J155" i="38"/>
  <c r="R155" i="38"/>
  <c r="Z155" i="38"/>
  <c r="AH155" i="38"/>
  <c r="AC155" i="38"/>
  <c r="C155" i="38"/>
  <c r="K155" i="38"/>
  <c r="S155" i="38"/>
  <c r="AA155" i="38"/>
  <c r="AI155" i="38"/>
  <c r="E155" i="38"/>
  <c r="D155" i="38"/>
  <c r="L155" i="38"/>
  <c r="T155" i="38"/>
  <c r="AB155" i="38"/>
  <c r="AJ155" i="38"/>
  <c r="F155" i="38"/>
  <c r="N155" i="38"/>
  <c r="V155" i="38"/>
  <c r="AD155" i="38"/>
  <c r="A156" i="39"/>
  <c r="A152" i="35"/>
  <c r="A155" i="38"/>
  <c r="B157" i="39"/>
  <c r="B156" i="38"/>
  <c r="B153" i="35"/>
  <c r="B145" i="26"/>
  <c r="A144" i="26"/>
  <c r="B140" i="11"/>
  <c r="A97" i="11"/>
  <c r="E156" i="38" l="1"/>
  <c r="M156" i="38"/>
  <c r="U156" i="38"/>
  <c r="AC156" i="38"/>
  <c r="K156" i="38"/>
  <c r="F156" i="38"/>
  <c r="N156" i="38"/>
  <c r="V156" i="38"/>
  <c r="AD156" i="38"/>
  <c r="G156" i="38"/>
  <c r="O156" i="38"/>
  <c r="W156" i="38"/>
  <c r="AE156" i="38"/>
  <c r="H156" i="38"/>
  <c r="P156" i="38"/>
  <c r="X156" i="38"/>
  <c r="AF156" i="38"/>
  <c r="AI156" i="38"/>
  <c r="I156" i="38"/>
  <c r="Q156" i="38"/>
  <c r="Y156" i="38"/>
  <c r="AG156" i="38"/>
  <c r="AA156" i="38"/>
  <c r="J156" i="38"/>
  <c r="R156" i="38"/>
  <c r="Z156" i="38"/>
  <c r="AH156" i="38"/>
  <c r="C156" i="38"/>
  <c r="D156" i="38"/>
  <c r="L156" i="38"/>
  <c r="T156" i="38"/>
  <c r="AB156" i="38"/>
  <c r="AJ156" i="38"/>
  <c r="S156" i="38"/>
  <c r="A157" i="39"/>
  <c r="A153" i="35"/>
  <c r="A156" i="38"/>
  <c r="B158" i="39"/>
  <c r="B157" i="38"/>
  <c r="B154" i="35"/>
  <c r="A145" i="26"/>
  <c r="B146" i="26"/>
  <c r="B141" i="11"/>
  <c r="A98" i="11"/>
  <c r="C157" i="38" l="1"/>
  <c r="K157" i="38"/>
  <c r="S157" i="38"/>
  <c r="AA157" i="38"/>
  <c r="AI157" i="38"/>
  <c r="AG157" i="38"/>
  <c r="D157" i="38"/>
  <c r="L157" i="38"/>
  <c r="T157" i="38"/>
  <c r="AB157" i="38"/>
  <c r="AJ157" i="38"/>
  <c r="I157" i="38"/>
  <c r="E157" i="38"/>
  <c r="M157" i="38"/>
  <c r="U157" i="38"/>
  <c r="AC157" i="38"/>
  <c r="Q157" i="38"/>
  <c r="F157" i="38"/>
  <c r="N157" i="38"/>
  <c r="V157" i="38"/>
  <c r="AD157" i="38"/>
  <c r="G157" i="38"/>
  <c r="O157" i="38"/>
  <c r="W157" i="38"/>
  <c r="AE157" i="38"/>
  <c r="H157" i="38"/>
  <c r="P157" i="38"/>
  <c r="X157" i="38"/>
  <c r="AF157" i="38"/>
  <c r="Y157" i="38"/>
  <c r="J157" i="38"/>
  <c r="R157" i="38"/>
  <c r="Z157" i="38"/>
  <c r="AH157" i="38"/>
  <c r="A158" i="39"/>
  <c r="A154" i="35"/>
  <c r="A157" i="38"/>
  <c r="B159" i="39"/>
  <c r="B158" i="38"/>
  <c r="B155" i="35"/>
  <c r="A146" i="26"/>
  <c r="B147" i="26"/>
  <c r="B142" i="11"/>
  <c r="A99" i="11"/>
  <c r="I158" i="38" l="1"/>
  <c r="Q158" i="38"/>
  <c r="Y158" i="38"/>
  <c r="AG158" i="38"/>
  <c r="J158" i="38"/>
  <c r="R158" i="38"/>
  <c r="Z158" i="38"/>
  <c r="AH158" i="38"/>
  <c r="AE158" i="38"/>
  <c r="C158" i="38"/>
  <c r="K158" i="38"/>
  <c r="S158" i="38"/>
  <c r="AA158" i="38"/>
  <c r="AI158" i="38"/>
  <c r="D158" i="38"/>
  <c r="L158" i="38"/>
  <c r="T158" i="38"/>
  <c r="AB158" i="38"/>
  <c r="AJ158" i="38"/>
  <c r="W158" i="38"/>
  <c r="E158" i="38"/>
  <c r="M158" i="38"/>
  <c r="U158" i="38"/>
  <c r="AC158" i="38"/>
  <c r="O158" i="38"/>
  <c r="F158" i="38"/>
  <c r="N158" i="38"/>
  <c r="V158" i="38"/>
  <c r="AD158" i="38"/>
  <c r="H158" i="38"/>
  <c r="P158" i="38"/>
  <c r="X158" i="38"/>
  <c r="AF158" i="38"/>
  <c r="G158" i="38"/>
  <c r="A159" i="39"/>
  <c r="A155" i="35"/>
  <c r="A158" i="38"/>
  <c r="B160" i="39"/>
  <c r="B159" i="38"/>
  <c r="B156" i="35"/>
  <c r="A147" i="26"/>
  <c r="B148" i="26"/>
  <c r="B143" i="11"/>
  <c r="A100" i="11"/>
  <c r="G159" i="38" l="1"/>
  <c r="O159" i="38"/>
  <c r="W159" i="38"/>
  <c r="AE159" i="38"/>
  <c r="U159" i="38"/>
  <c r="H159" i="38"/>
  <c r="P159" i="38"/>
  <c r="X159" i="38"/>
  <c r="AF159" i="38"/>
  <c r="I159" i="38"/>
  <c r="Q159" i="38"/>
  <c r="Y159" i="38"/>
  <c r="AG159" i="38"/>
  <c r="E159" i="38"/>
  <c r="J159" i="38"/>
  <c r="R159" i="38"/>
  <c r="Z159" i="38"/>
  <c r="AH159" i="38"/>
  <c r="AC159" i="38"/>
  <c r="C159" i="38"/>
  <c r="K159" i="38"/>
  <c r="S159" i="38"/>
  <c r="AA159" i="38"/>
  <c r="AI159" i="38"/>
  <c r="D159" i="38"/>
  <c r="L159" i="38"/>
  <c r="T159" i="38"/>
  <c r="AB159" i="38"/>
  <c r="AJ159" i="38"/>
  <c r="M159" i="38"/>
  <c r="F159" i="38"/>
  <c r="N159" i="38"/>
  <c r="V159" i="38"/>
  <c r="AD159" i="38"/>
  <c r="A160" i="39"/>
  <c r="A156" i="35"/>
  <c r="A159" i="38"/>
  <c r="B161" i="39"/>
  <c r="B160" i="38"/>
  <c r="B157" i="35"/>
  <c r="B149" i="26"/>
  <c r="A148" i="26"/>
  <c r="B144" i="11"/>
  <c r="A101" i="11"/>
  <c r="E160" i="38" l="1"/>
  <c r="M160" i="38"/>
  <c r="U160" i="38"/>
  <c r="AC160" i="38"/>
  <c r="F160" i="38"/>
  <c r="N160" i="38"/>
  <c r="V160" i="38"/>
  <c r="AD160" i="38"/>
  <c r="C160" i="38"/>
  <c r="G160" i="38"/>
  <c r="O160" i="38"/>
  <c r="W160" i="38"/>
  <c r="AE160" i="38"/>
  <c r="AI160" i="38"/>
  <c r="H160" i="38"/>
  <c r="P160" i="38"/>
  <c r="X160" i="38"/>
  <c r="AF160" i="38"/>
  <c r="AA160" i="38"/>
  <c r="I160" i="38"/>
  <c r="Q160" i="38"/>
  <c r="Y160" i="38"/>
  <c r="AG160" i="38"/>
  <c r="K160" i="38"/>
  <c r="J160" i="38"/>
  <c r="R160" i="38"/>
  <c r="Z160" i="38"/>
  <c r="AH160" i="38"/>
  <c r="D160" i="38"/>
  <c r="L160" i="38"/>
  <c r="T160" i="38"/>
  <c r="AB160" i="38"/>
  <c r="AJ160" i="38"/>
  <c r="S160" i="38"/>
  <c r="A161" i="39"/>
  <c r="A157" i="35"/>
  <c r="A160" i="38"/>
  <c r="B162" i="39"/>
  <c r="B161" i="38"/>
  <c r="B158" i="35"/>
  <c r="A149" i="26"/>
  <c r="B150" i="26"/>
  <c r="B145" i="11"/>
  <c r="A102" i="11"/>
  <c r="C161" i="38" l="1"/>
  <c r="K161" i="38"/>
  <c r="S161" i="38"/>
  <c r="AA161" i="38"/>
  <c r="AI161" i="38"/>
  <c r="Q161" i="38"/>
  <c r="D161" i="38"/>
  <c r="L161" i="38"/>
  <c r="T161" i="38"/>
  <c r="AB161" i="38"/>
  <c r="AJ161" i="38"/>
  <c r="Y161" i="38"/>
  <c r="E161" i="38"/>
  <c r="M161" i="38"/>
  <c r="U161" i="38"/>
  <c r="AC161" i="38"/>
  <c r="F161" i="38"/>
  <c r="N161" i="38"/>
  <c r="V161" i="38"/>
  <c r="AD161" i="38"/>
  <c r="G161" i="38"/>
  <c r="O161" i="38"/>
  <c r="W161" i="38"/>
  <c r="AE161" i="38"/>
  <c r="AG161" i="38"/>
  <c r="H161" i="38"/>
  <c r="P161" i="38"/>
  <c r="X161" i="38"/>
  <c r="AF161" i="38"/>
  <c r="I161" i="38"/>
  <c r="J161" i="38"/>
  <c r="R161" i="38"/>
  <c r="Z161" i="38"/>
  <c r="AH161" i="38"/>
  <c r="A162" i="39"/>
  <c r="A158" i="35"/>
  <c r="A161" i="38"/>
  <c r="B163" i="39"/>
  <c r="B162" i="38"/>
  <c r="B159" i="35"/>
  <c r="A150" i="26"/>
  <c r="B151" i="26"/>
  <c r="B146" i="11"/>
  <c r="A103" i="11"/>
  <c r="I162" i="38" l="1"/>
  <c r="Q162" i="38"/>
  <c r="Y162" i="38"/>
  <c r="AG162" i="38"/>
  <c r="J162" i="38"/>
  <c r="R162" i="38"/>
  <c r="Z162" i="38"/>
  <c r="AH162" i="38"/>
  <c r="W162" i="38"/>
  <c r="C162" i="38"/>
  <c r="K162" i="38"/>
  <c r="S162" i="38"/>
  <c r="AA162" i="38"/>
  <c r="AI162" i="38"/>
  <c r="AE162" i="38"/>
  <c r="D162" i="38"/>
  <c r="L162" i="38"/>
  <c r="T162" i="38"/>
  <c r="AB162" i="38"/>
  <c r="AJ162" i="38"/>
  <c r="O162" i="38"/>
  <c r="E162" i="38"/>
  <c r="M162" i="38"/>
  <c r="U162" i="38"/>
  <c r="AC162" i="38"/>
  <c r="F162" i="38"/>
  <c r="N162" i="38"/>
  <c r="V162" i="38"/>
  <c r="AD162" i="38"/>
  <c r="H162" i="38"/>
  <c r="P162" i="38"/>
  <c r="X162" i="38"/>
  <c r="AF162" i="38"/>
  <c r="G162" i="38"/>
  <c r="A163" i="39"/>
  <c r="A159" i="35"/>
  <c r="A162" i="38"/>
  <c r="B164" i="39"/>
  <c r="B163" i="38"/>
  <c r="B160" i="35"/>
  <c r="A151" i="26"/>
  <c r="B152" i="26"/>
  <c r="B147" i="11"/>
  <c r="A104" i="11"/>
  <c r="G163" i="38" l="1"/>
  <c r="O163" i="38"/>
  <c r="W163" i="38"/>
  <c r="AE163" i="38"/>
  <c r="M163" i="38"/>
  <c r="H163" i="38"/>
  <c r="P163" i="38"/>
  <c r="X163" i="38"/>
  <c r="AF163" i="38"/>
  <c r="I163" i="38"/>
  <c r="Q163" i="38"/>
  <c r="Y163" i="38"/>
  <c r="AG163" i="38"/>
  <c r="J163" i="38"/>
  <c r="R163" i="38"/>
  <c r="Z163" i="38"/>
  <c r="AH163" i="38"/>
  <c r="AC163" i="38"/>
  <c r="C163" i="38"/>
  <c r="K163" i="38"/>
  <c r="S163" i="38"/>
  <c r="AA163" i="38"/>
  <c r="AI163" i="38"/>
  <c r="U163" i="38"/>
  <c r="D163" i="38"/>
  <c r="L163" i="38"/>
  <c r="T163" i="38"/>
  <c r="AB163" i="38"/>
  <c r="AJ163" i="38"/>
  <c r="E163" i="38"/>
  <c r="F163" i="38"/>
  <c r="N163" i="38"/>
  <c r="V163" i="38"/>
  <c r="AD163" i="38"/>
  <c r="A164" i="39"/>
  <c r="A160" i="35"/>
  <c r="A163" i="38"/>
  <c r="B165" i="39"/>
  <c r="B164" i="38"/>
  <c r="B161" i="35"/>
  <c r="B153" i="26"/>
  <c r="A152" i="26"/>
  <c r="B148" i="11"/>
  <c r="A105" i="11"/>
  <c r="E164" i="38" l="1"/>
  <c r="M164" i="38"/>
  <c r="U164" i="38"/>
  <c r="AC164" i="38"/>
  <c r="AI164" i="38"/>
  <c r="F164" i="38"/>
  <c r="N164" i="38"/>
  <c r="V164" i="38"/>
  <c r="AD164" i="38"/>
  <c r="K164" i="38"/>
  <c r="G164" i="38"/>
  <c r="O164" i="38"/>
  <c r="W164" i="38"/>
  <c r="AE164" i="38"/>
  <c r="H164" i="38"/>
  <c r="P164" i="38"/>
  <c r="X164" i="38"/>
  <c r="AF164" i="38"/>
  <c r="S164" i="38"/>
  <c r="I164" i="38"/>
  <c r="Q164" i="38"/>
  <c r="Y164" i="38"/>
  <c r="AG164" i="38"/>
  <c r="AA164" i="38"/>
  <c r="J164" i="38"/>
  <c r="R164" i="38"/>
  <c r="Z164" i="38"/>
  <c r="AH164" i="38"/>
  <c r="D164" i="38"/>
  <c r="L164" i="38"/>
  <c r="T164" i="38"/>
  <c r="AB164" i="38"/>
  <c r="AJ164" i="38"/>
  <c r="C164" i="38"/>
  <c r="A165" i="39"/>
  <c r="A161" i="35"/>
  <c r="A164" i="38"/>
  <c r="B166" i="39"/>
  <c r="B165" i="38"/>
  <c r="B162" i="35"/>
  <c r="A153" i="26"/>
  <c r="B154" i="26"/>
  <c r="B149" i="11"/>
  <c r="A106" i="11"/>
  <c r="C165" i="38" l="1"/>
  <c r="K165" i="38"/>
  <c r="S165" i="38"/>
  <c r="AA165" i="38"/>
  <c r="AI165" i="38"/>
  <c r="D165" i="38"/>
  <c r="L165" i="38"/>
  <c r="T165" i="38"/>
  <c r="AB165" i="38"/>
  <c r="AJ165" i="38"/>
  <c r="I165" i="38"/>
  <c r="E165" i="38"/>
  <c r="M165" i="38"/>
  <c r="U165" i="38"/>
  <c r="AC165" i="38"/>
  <c r="Y165" i="38"/>
  <c r="F165" i="38"/>
  <c r="N165" i="38"/>
  <c r="V165" i="38"/>
  <c r="AD165" i="38"/>
  <c r="AG165" i="38"/>
  <c r="G165" i="38"/>
  <c r="O165" i="38"/>
  <c r="W165" i="38"/>
  <c r="AE165" i="38"/>
  <c r="H165" i="38"/>
  <c r="P165" i="38"/>
  <c r="X165" i="38"/>
  <c r="AF165" i="38"/>
  <c r="Q165" i="38"/>
  <c r="J165" i="38"/>
  <c r="R165" i="38"/>
  <c r="Z165" i="38"/>
  <c r="AH165" i="38"/>
  <c r="A166" i="39"/>
  <c r="A162" i="35"/>
  <c r="A165" i="38"/>
  <c r="B167" i="39"/>
  <c r="B166" i="38"/>
  <c r="B163" i="35"/>
  <c r="A154" i="26"/>
  <c r="B155" i="26"/>
  <c r="B150" i="11"/>
  <c r="A107" i="11"/>
  <c r="I166" i="38" l="1"/>
  <c r="Q166" i="38"/>
  <c r="Y166" i="38"/>
  <c r="AG166" i="38"/>
  <c r="AE166" i="38"/>
  <c r="J166" i="38"/>
  <c r="R166" i="38"/>
  <c r="Z166" i="38"/>
  <c r="AH166" i="38"/>
  <c r="O166" i="38"/>
  <c r="C166" i="38"/>
  <c r="K166" i="38"/>
  <c r="S166" i="38"/>
  <c r="AA166" i="38"/>
  <c r="AI166" i="38"/>
  <c r="D166" i="38"/>
  <c r="L166" i="38"/>
  <c r="T166" i="38"/>
  <c r="AB166" i="38"/>
  <c r="AJ166" i="38"/>
  <c r="E166" i="38"/>
  <c r="M166" i="38"/>
  <c r="U166" i="38"/>
  <c r="AC166" i="38"/>
  <c r="W166" i="38"/>
  <c r="F166" i="38"/>
  <c r="N166" i="38"/>
  <c r="V166" i="38"/>
  <c r="AD166" i="38"/>
  <c r="H166" i="38"/>
  <c r="P166" i="38"/>
  <c r="X166" i="38"/>
  <c r="AF166" i="38"/>
  <c r="G166" i="38"/>
  <c r="A167" i="39"/>
  <c r="A163" i="35"/>
  <c r="A166" i="38"/>
  <c r="B168" i="39"/>
  <c r="B167" i="38"/>
  <c r="B164" i="35"/>
  <c r="A155" i="26"/>
  <c r="B156" i="26"/>
  <c r="B151" i="11"/>
  <c r="A108" i="11"/>
  <c r="G167" i="38" l="1"/>
  <c r="O167" i="38"/>
  <c r="W167" i="38"/>
  <c r="AE167" i="38"/>
  <c r="H167" i="38"/>
  <c r="P167" i="38"/>
  <c r="X167" i="38"/>
  <c r="AF167" i="38"/>
  <c r="AC167" i="38"/>
  <c r="I167" i="38"/>
  <c r="Q167" i="38"/>
  <c r="Y167" i="38"/>
  <c r="AG167" i="38"/>
  <c r="U167" i="38"/>
  <c r="J167" i="38"/>
  <c r="R167" i="38"/>
  <c r="Z167" i="38"/>
  <c r="AH167" i="38"/>
  <c r="E167" i="38"/>
  <c r="C167" i="38"/>
  <c r="K167" i="38"/>
  <c r="S167" i="38"/>
  <c r="AA167" i="38"/>
  <c r="AI167" i="38"/>
  <c r="D167" i="38"/>
  <c r="L167" i="38"/>
  <c r="T167" i="38"/>
  <c r="AB167" i="38"/>
  <c r="AJ167" i="38"/>
  <c r="M167" i="38"/>
  <c r="F167" i="38"/>
  <c r="N167" i="38"/>
  <c r="V167" i="38"/>
  <c r="AD167" i="38"/>
  <c r="A168" i="39"/>
  <c r="A167" i="38"/>
  <c r="A164" i="35"/>
  <c r="B169" i="39"/>
  <c r="B168" i="38"/>
  <c r="B165" i="35"/>
  <c r="A156" i="26"/>
  <c r="B157" i="26"/>
  <c r="B152" i="11"/>
  <c r="A109" i="11"/>
  <c r="E168" i="38" l="1"/>
  <c r="M168" i="38"/>
  <c r="U168" i="38"/>
  <c r="AC168" i="38"/>
  <c r="AA168" i="38"/>
  <c r="F168" i="38"/>
  <c r="N168" i="38"/>
  <c r="V168" i="38"/>
  <c r="AD168" i="38"/>
  <c r="G168" i="38"/>
  <c r="O168" i="38"/>
  <c r="W168" i="38"/>
  <c r="AE168" i="38"/>
  <c r="H168" i="38"/>
  <c r="P168" i="38"/>
  <c r="X168" i="38"/>
  <c r="AF168" i="38"/>
  <c r="S168" i="38"/>
  <c r="I168" i="38"/>
  <c r="Q168" i="38"/>
  <c r="Y168" i="38"/>
  <c r="AG168" i="38"/>
  <c r="K168" i="38"/>
  <c r="J168" i="38"/>
  <c r="R168" i="38"/>
  <c r="Z168" i="38"/>
  <c r="AH168" i="38"/>
  <c r="AI168" i="38"/>
  <c r="D168" i="38"/>
  <c r="L168" i="38"/>
  <c r="T168" i="38"/>
  <c r="AB168" i="38"/>
  <c r="AJ168" i="38"/>
  <c r="C168" i="38"/>
  <c r="A169" i="39"/>
  <c r="A168" i="38"/>
  <c r="A165" i="35"/>
  <c r="B170" i="39"/>
  <c r="B169" i="38"/>
  <c r="B166" i="35"/>
  <c r="A157" i="26"/>
  <c r="B158" i="26"/>
  <c r="B153" i="11"/>
  <c r="A110" i="11"/>
  <c r="C169" i="38" l="1"/>
  <c r="K169" i="38"/>
  <c r="S169" i="38"/>
  <c r="AA169" i="38"/>
  <c r="AI169" i="38"/>
  <c r="D169" i="38"/>
  <c r="L169" i="38"/>
  <c r="T169" i="38"/>
  <c r="AB169" i="38"/>
  <c r="AJ169" i="38"/>
  <c r="AG169" i="38"/>
  <c r="E169" i="38"/>
  <c r="M169" i="38"/>
  <c r="U169" i="38"/>
  <c r="AC169" i="38"/>
  <c r="Y169" i="38"/>
  <c r="F169" i="38"/>
  <c r="N169" i="38"/>
  <c r="V169" i="38"/>
  <c r="AD169" i="38"/>
  <c r="G169" i="38"/>
  <c r="O169" i="38"/>
  <c r="W169" i="38"/>
  <c r="AE169" i="38"/>
  <c r="Q169" i="38"/>
  <c r="H169" i="38"/>
  <c r="P169" i="38"/>
  <c r="X169" i="38"/>
  <c r="AF169" i="38"/>
  <c r="J169" i="38"/>
  <c r="R169" i="38"/>
  <c r="Z169" i="38"/>
  <c r="AH169" i="38"/>
  <c r="I169" i="38"/>
  <c r="A170" i="39"/>
  <c r="A169" i="38"/>
  <c r="A166" i="35"/>
  <c r="B171" i="39"/>
  <c r="B170" i="38"/>
  <c r="B167" i="35"/>
  <c r="A158" i="26"/>
  <c r="B159" i="26"/>
  <c r="B154" i="11"/>
  <c r="A111" i="11"/>
  <c r="I170" i="38" l="1"/>
  <c r="Q170" i="38"/>
  <c r="Y170" i="38"/>
  <c r="AG170" i="38"/>
  <c r="O170" i="38"/>
  <c r="J170" i="38"/>
  <c r="R170" i="38"/>
  <c r="Z170" i="38"/>
  <c r="AH170" i="38"/>
  <c r="C170" i="38"/>
  <c r="K170" i="38"/>
  <c r="S170" i="38"/>
  <c r="AA170" i="38"/>
  <c r="AI170" i="38"/>
  <c r="D170" i="38"/>
  <c r="L170" i="38"/>
  <c r="T170" i="38"/>
  <c r="AB170" i="38"/>
  <c r="AJ170" i="38"/>
  <c r="G170" i="38"/>
  <c r="E170" i="38"/>
  <c r="M170" i="38"/>
  <c r="U170" i="38"/>
  <c r="AC170" i="38"/>
  <c r="F170" i="38"/>
  <c r="N170" i="38"/>
  <c r="V170" i="38"/>
  <c r="AD170" i="38"/>
  <c r="W170" i="38"/>
  <c r="H170" i="38"/>
  <c r="P170" i="38"/>
  <c r="X170" i="38"/>
  <c r="AF170" i="38"/>
  <c r="AE170" i="38"/>
  <c r="A171" i="39"/>
  <c r="A170" i="38"/>
  <c r="A167" i="35"/>
  <c r="B172" i="39"/>
  <c r="B171" i="38"/>
  <c r="B168" i="35"/>
  <c r="A159" i="26"/>
  <c r="B160" i="26"/>
  <c r="B155" i="11"/>
  <c r="A112" i="11"/>
  <c r="G171" i="38" l="1"/>
  <c r="O171" i="38"/>
  <c r="W171" i="38"/>
  <c r="AE171" i="38"/>
  <c r="H171" i="38"/>
  <c r="P171" i="38"/>
  <c r="X171" i="38"/>
  <c r="AF171" i="38"/>
  <c r="M171" i="38"/>
  <c r="I171" i="38"/>
  <c r="Q171" i="38"/>
  <c r="Y171" i="38"/>
  <c r="AG171" i="38"/>
  <c r="U171" i="38"/>
  <c r="J171" i="38"/>
  <c r="R171" i="38"/>
  <c r="Z171" i="38"/>
  <c r="AH171" i="38"/>
  <c r="AC171" i="38"/>
  <c r="C171" i="38"/>
  <c r="K171" i="38"/>
  <c r="S171" i="38"/>
  <c r="AA171" i="38"/>
  <c r="AI171" i="38"/>
  <c r="E171" i="38"/>
  <c r="D171" i="38"/>
  <c r="L171" i="38"/>
  <c r="T171" i="38"/>
  <c r="AB171" i="38"/>
  <c r="AJ171" i="38"/>
  <c r="F171" i="38"/>
  <c r="N171" i="38"/>
  <c r="V171" i="38"/>
  <c r="AD171" i="38"/>
  <c r="A172" i="39"/>
  <c r="A171" i="38"/>
  <c r="A168" i="35"/>
  <c r="B173" i="39"/>
  <c r="B172" i="38"/>
  <c r="B169" i="35"/>
  <c r="A160" i="26"/>
  <c r="B161" i="26"/>
  <c r="B156" i="11"/>
  <c r="A113" i="11"/>
  <c r="E172" i="38" l="1"/>
  <c r="M172" i="38"/>
  <c r="U172" i="38"/>
  <c r="AC172" i="38"/>
  <c r="S172" i="38"/>
  <c r="F172" i="38"/>
  <c r="N172" i="38"/>
  <c r="V172" i="38"/>
  <c r="AD172" i="38"/>
  <c r="AI172" i="38"/>
  <c r="G172" i="38"/>
  <c r="O172" i="38"/>
  <c r="W172" i="38"/>
  <c r="AE172" i="38"/>
  <c r="H172" i="38"/>
  <c r="P172" i="38"/>
  <c r="X172" i="38"/>
  <c r="AF172" i="38"/>
  <c r="I172" i="38"/>
  <c r="Q172" i="38"/>
  <c r="Y172" i="38"/>
  <c r="AG172" i="38"/>
  <c r="AA172" i="38"/>
  <c r="J172" i="38"/>
  <c r="R172" i="38"/>
  <c r="Z172" i="38"/>
  <c r="AH172" i="38"/>
  <c r="K172" i="38"/>
  <c r="D172" i="38"/>
  <c r="L172" i="38"/>
  <c r="T172" i="38"/>
  <c r="AB172" i="38"/>
  <c r="AJ172" i="38"/>
  <c r="C172" i="38"/>
  <c r="A173" i="39"/>
  <c r="A172" i="38"/>
  <c r="A169" i="35"/>
  <c r="B174" i="39"/>
  <c r="B173" i="38"/>
  <c r="B170" i="35"/>
  <c r="A161" i="26"/>
  <c r="B162" i="26"/>
  <c r="B157" i="11"/>
  <c r="A114" i="11"/>
  <c r="C173" i="38" l="1"/>
  <c r="K173" i="38"/>
  <c r="S173" i="38"/>
  <c r="AA173" i="38"/>
  <c r="AI173" i="38"/>
  <c r="D173" i="38"/>
  <c r="L173" i="38"/>
  <c r="T173" i="38"/>
  <c r="AB173" i="38"/>
  <c r="AJ173" i="38"/>
  <c r="E173" i="38"/>
  <c r="M173" i="38"/>
  <c r="U173" i="38"/>
  <c r="AC173" i="38"/>
  <c r="AG173" i="38"/>
  <c r="F173" i="38"/>
  <c r="N173" i="38"/>
  <c r="V173" i="38"/>
  <c r="AD173" i="38"/>
  <c r="Q173" i="38"/>
  <c r="G173" i="38"/>
  <c r="O173" i="38"/>
  <c r="W173" i="38"/>
  <c r="AE173" i="38"/>
  <c r="H173" i="38"/>
  <c r="P173" i="38"/>
  <c r="X173" i="38"/>
  <c r="AF173" i="38"/>
  <c r="Y173" i="38"/>
  <c r="J173" i="38"/>
  <c r="R173" i="38"/>
  <c r="Z173" i="38"/>
  <c r="AH173" i="38"/>
  <c r="I173" i="38"/>
  <c r="A174" i="39"/>
  <c r="A173" i="38"/>
  <c r="A170" i="35"/>
  <c r="B175" i="39"/>
  <c r="B174" i="38"/>
  <c r="B171" i="35"/>
  <c r="A162" i="26"/>
  <c r="B163" i="26"/>
  <c r="B158" i="11"/>
  <c r="A115" i="11"/>
  <c r="I174" i="38" l="1"/>
  <c r="Q174" i="38"/>
  <c r="Y174" i="38"/>
  <c r="AG174" i="38"/>
  <c r="W174" i="38"/>
  <c r="J174" i="38"/>
  <c r="R174" i="38"/>
  <c r="Z174" i="38"/>
  <c r="AH174" i="38"/>
  <c r="O174" i="38"/>
  <c r="C174" i="38"/>
  <c r="K174" i="38"/>
  <c r="S174" i="38"/>
  <c r="AA174" i="38"/>
  <c r="AI174" i="38"/>
  <c r="D174" i="38"/>
  <c r="L174" i="38"/>
  <c r="T174" i="38"/>
  <c r="AB174" i="38"/>
  <c r="AJ174" i="38"/>
  <c r="AE174" i="38"/>
  <c r="E174" i="38"/>
  <c r="M174" i="38"/>
  <c r="U174" i="38"/>
  <c r="AC174" i="38"/>
  <c r="G174" i="38"/>
  <c r="F174" i="38"/>
  <c r="N174" i="38"/>
  <c r="V174" i="38"/>
  <c r="AD174" i="38"/>
  <c r="H174" i="38"/>
  <c r="P174" i="38"/>
  <c r="X174" i="38"/>
  <c r="AF174" i="38"/>
  <c r="A175" i="39"/>
  <c r="A174" i="38"/>
  <c r="A171" i="35"/>
  <c r="B176" i="39"/>
  <c r="B175" i="38"/>
  <c r="B172" i="35"/>
  <c r="A163" i="26"/>
  <c r="B164" i="26"/>
  <c r="B159" i="11"/>
  <c r="A116" i="11"/>
  <c r="G175" i="38" l="1"/>
  <c r="O175" i="38"/>
  <c r="W175" i="38"/>
  <c r="AE175" i="38"/>
  <c r="H175" i="38"/>
  <c r="P175" i="38"/>
  <c r="X175" i="38"/>
  <c r="AF175" i="38"/>
  <c r="AC175" i="38"/>
  <c r="I175" i="38"/>
  <c r="Q175" i="38"/>
  <c r="Y175" i="38"/>
  <c r="AG175" i="38"/>
  <c r="U175" i="38"/>
  <c r="J175" i="38"/>
  <c r="R175" i="38"/>
  <c r="Z175" i="38"/>
  <c r="AH175" i="38"/>
  <c r="C175" i="38"/>
  <c r="K175" i="38"/>
  <c r="S175" i="38"/>
  <c r="AA175" i="38"/>
  <c r="AI175" i="38"/>
  <c r="D175" i="38"/>
  <c r="L175" i="38"/>
  <c r="T175" i="38"/>
  <c r="AB175" i="38"/>
  <c r="AJ175" i="38"/>
  <c r="M175" i="38"/>
  <c r="F175" i="38"/>
  <c r="N175" i="38"/>
  <c r="V175" i="38"/>
  <c r="AD175" i="38"/>
  <c r="E175" i="38"/>
  <c r="A176" i="39"/>
  <c r="A175" i="38"/>
  <c r="A172" i="35"/>
  <c r="B177" i="39"/>
  <c r="B176" i="38"/>
  <c r="B173" i="35"/>
  <c r="A164" i="26"/>
  <c r="B165" i="26"/>
  <c r="B160" i="11"/>
  <c r="A117" i="11"/>
  <c r="E176" i="38" l="1"/>
  <c r="M176" i="38"/>
  <c r="U176" i="38"/>
  <c r="AC176" i="38"/>
  <c r="K176" i="38"/>
  <c r="F176" i="38"/>
  <c r="N176" i="38"/>
  <c r="V176" i="38"/>
  <c r="AD176" i="38"/>
  <c r="AI176" i="38"/>
  <c r="G176" i="38"/>
  <c r="O176" i="38"/>
  <c r="W176" i="38"/>
  <c r="AE176" i="38"/>
  <c r="H176" i="38"/>
  <c r="P176" i="38"/>
  <c r="X176" i="38"/>
  <c r="AF176" i="38"/>
  <c r="S176" i="38"/>
  <c r="I176" i="38"/>
  <c r="Q176" i="38"/>
  <c r="Y176" i="38"/>
  <c r="AG176" i="38"/>
  <c r="C176" i="38"/>
  <c r="J176" i="38"/>
  <c r="R176" i="38"/>
  <c r="Z176" i="38"/>
  <c r="AH176" i="38"/>
  <c r="D176" i="38"/>
  <c r="L176" i="38"/>
  <c r="T176" i="38"/>
  <c r="AB176" i="38"/>
  <c r="AJ176" i="38"/>
  <c r="AA176" i="38"/>
  <c r="A177" i="39"/>
  <c r="A176" i="38"/>
  <c r="A173" i="35"/>
  <c r="B178" i="39"/>
  <c r="B177" i="38"/>
  <c r="B174" i="35"/>
  <c r="A165" i="26"/>
  <c r="B166" i="26"/>
  <c r="B161" i="11"/>
  <c r="A118" i="11"/>
  <c r="C177" i="38" l="1"/>
  <c r="K177" i="38"/>
  <c r="S177" i="38"/>
  <c r="AA177" i="38"/>
  <c r="AI177" i="38"/>
  <c r="AG177" i="38"/>
  <c r="D177" i="38"/>
  <c r="L177" i="38"/>
  <c r="T177" i="38"/>
  <c r="AB177" i="38"/>
  <c r="AJ177" i="38"/>
  <c r="E177" i="38"/>
  <c r="M177" i="38"/>
  <c r="U177" i="38"/>
  <c r="AC177" i="38"/>
  <c r="Q177" i="38"/>
  <c r="F177" i="38"/>
  <c r="N177" i="38"/>
  <c r="V177" i="38"/>
  <c r="AD177" i="38"/>
  <c r="G177" i="38"/>
  <c r="O177" i="38"/>
  <c r="W177" i="38"/>
  <c r="AE177" i="38"/>
  <c r="Y177" i="38"/>
  <c r="H177" i="38"/>
  <c r="P177" i="38"/>
  <c r="X177" i="38"/>
  <c r="AF177" i="38"/>
  <c r="I177" i="38"/>
  <c r="J177" i="38"/>
  <c r="R177" i="38"/>
  <c r="Z177" i="38"/>
  <c r="AH177" i="38"/>
  <c r="A178" i="39"/>
  <c r="A177" i="38"/>
  <c r="A174" i="35"/>
  <c r="B179" i="39"/>
  <c r="B178" i="38"/>
  <c r="B175" i="35"/>
  <c r="A166" i="26"/>
  <c r="B167" i="26"/>
  <c r="B162" i="11"/>
  <c r="A119" i="11"/>
  <c r="I178" i="38" l="1"/>
  <c r="Q178" i="38"/>
  <c r="Y178" i="38"/>
  <c r="AG178" i="38"/>
  <c r="J178" i="38"/>
  <c r="R178" i="38"/>
  <c r="Z178" i="38"/>
  <c r="AH178" i="38"/>
  <c r="O178" i="38"/>
  <c r="C178" i="38"/>
  <c r="K178" i="38"/>
  <c r="S178" i="38"/>
  <c r="AA178" i="38"/>
  <c r="AI178" i="38"/>
  <c r="D178" i="38"/>
  <c r="L178" i="38"/>
  <c r="T178" i="38"/>
  <c r="AB178" i="38"/>
  <c r="AJ178" i="38"/>
  <c r="E178" i="38"/>
  <c r="M178" i="38"/>
  <c r="U178" i="38"/>
  <c r="AC178" i="38"/>
  <c r="F178" i="38"/>
  <c r="N178" i="38"/>
  <c r="V178" i="38"/>
  <c r="AD178" i="38"/>
  <c r="H178" i="38"/>
  <c r="P178" i="38"/>
  <c r="X178" i="38"/>
  <c r="AF178" i="38"/>
  <c r="W178" i="38"/>
  <c r="G178" i="38"/>
  <c r="AE178" i="38"/>
  <c r="A179" i="39"/>
  <c r="A178" i="38"/>
  <c r="A175" i="35"/>
  <c r="B180" i="39"/>
  <c r="B179" i="38"/>
  <c r="B176" i="35"/>
  <c r="A167" i="26"/>
  <c r="B168" i="26"/>
  <c r="B163" i="11"/>
  <c r="A120" i="11"/>
  <c r="G179" i="38" l="1"/>
  <c r="O179" i="38"/>
  <c r="W179" i="38"/>
  <c r="AE179" i="38"/>
  <c r="H179" i="38"/>
  <c r="P179" i="38"/>
  <c r="X179" i="38"/>
  <c r="AF179" i="38"/>
  <c r="I179" i="38"/>
  <c r="Q179" i="38"/>
  <c r="Y179" i="38"/>
  <c r="AG179" i="38"/>
  <c r="J179" i="38"/>
  <c r="R179" i="38"/>
  <c r="Z179" i="38"/>
  <c r="AH179" i="38"/>
  <c r="C179" i="38"/>
  <c r="K179" i="38"/>
  <c r="S179" i="38"/>
  <c r="AA179" i="38"/>
  <c r="AI179" i="38"/>
  <c r="D179" i="38"/>
  <c r="L179" i="38"/>
  <c r="T179" i="38"/>
  <c r="AB179" i="38"/>
  <c r="AJ179" i="38"/>
  <c r="F179" i="38"/>
  <c r="N179" i="38"/>
  <c r="V179" i="38"/>
  <c r="AD179" i="38"/>
  <c r="U179" i="38"/>
  <c r="E179" i="38"/>
  <c r="AC179" i="38"/>
  <c r="M179" i="38"/>
  <c r="A180" i="39"/>
  <c r="A179" i="38"/>
  <c r="A176" i="35"/>
  <c r="B181" i="39"/>
  <c r="B180" i="38"/>
  <c r="B177" i="35"/>
  <c r="A168" i="26"/>
  <c r="B169" i="26"/>
  <c r="B164" i="11"/>
  <c r="A121" i="11"/>
  <c r="E180" i="38" l="1"/>
  <c r="M180" i="38"/>
  <c r="U180" i="38"/>
  <c r="AC180" i="38"/>
  <c r="F180" i="38"/>
  <c r="N180" i="38"/>
  <c r="V180" i="38"/>
  <c r="AD180" i="38"/>
  <c r="G180" i="38"/>
  <c r="O180" i="38"/>
  <c r="W180" i="38"/>
  <c r="AE180" i="38"/>
  <c r="H180" i="38"/>
  <c r="P180" i="38"/>
  <c r="X180" i="38"/>
  <c r="AF180" i="38"/>
  <c r="I180" i="38"/>
  <c r="Q180" i="38"/>
  <c r="Y180" i="38"/>
  <c r="AG180" i="38"/>
  <c r="J180" i="38"/>
  <c r="R180" i="38"/>
  <c r="Z180" i="38"/>
  <c r="AH180" i="38"/>
  <c r="D180" i="38"/>
  <c r="L180" i="38"/>
  <c r="T180" i="38"/>
  <c r="AB180" i="38"/>
  <c r="AJ180" i="38"/>
  <c r="C180" i="38"/>
  <c r="K180" i="38"/>
  <c r="S180" i="38"/>
  <c r="AA180" i="38"/>
  <c r="AI180" i="38"/>
  <c r="A181" i="39"/>
  <c r="A180" i="38"/>
  <c r="A177" i="35"/>
  <c r="B182" i="39"/>
  <c r="B181" i="38"/>
  <c r="B178" i="35"/>
  <c r="A169" i="26"/>
  <c r="B170" i="26"/>
  <c r="B165" i="11"/>
  <c r="A122" i="11"/>
  <c r="C181" i="38" l="1"/>
  <c r="K181" i="38"/>
  <c r="S181" i="38"/>
  <c r="AA181" i="38"/>
  <c r="AI181" i="38"/>
  <c r="D181" i="38"/>
  <c r="L181" i="38"/>
  <c r="T181" i="38"/>
  <c r="AB181" i="38"/>
  <c r="AJ181" i="38"/>
  <c r="E181" i="38"/>
  <c r="M181" i="38"/>
  <c r="U181" i="38"/>
  <c r="AC181" i="38"/>
  <c r="F181" i="38"/>
  <c r="N181" i="38"/>
  <c r="V181" i="38"/>
  <c r="AD181" i="38"/>
  <c r="G181" i="38"/>
  <c r="O181" i="38"/>
  <c r="W181" i="38"/>
  <c r="AE181" i="38"/>
  <c r="H181" i="38"/>
  <c r="P181" i="38"/>
  <c r="X181" i="38"/>
  <c r="AF181" i="38"/>
  <c r="J181" i="38"/>
  <c r="R181" i="38"/>
  <c r="Z181" i="38"/>
  <c r="AH181" i="38"/>
  <c r="Q181" i="38"/>
  <c r="Y181" i="38"/>
  <c r="AG181" i="38"/>
  <c r="I181" i="38"/>
  <c r="A182" i="39"/>
  <c r="A181" i="38"/>
  <c r="A178" i="35"/>
  <c r="B183" i="39"/>
  <c r="B182" i="38"/>
  <c r="B179" i="35"/>
  <c r="A170" i="26"/>
  <c r="B171" i="26"/>
  <c r="B166" i="11"/>
  <c r="A123" i="11"/>
  <c r="I182" i="38" l="1"/>
  <c r="Q182" i="38"/>
  <c r="Y182" i="38"/>
  <c r="AG182" i="38"/>
  <c r="J182" i="38"/>
  <c r="R182" i="38"/>
  <c r="Z182" i="38"/>
  <c r="AH182" i="38"/>
  <c r="C182" i="38"/>
  <c r="K182" i="38"/>
  <c r="S182" i="38"/>
  <c r="AA182" i="38"/>
  <c r="AI182" i="38"/>
  <c r="D182" i="38"/>
  <c r="L182" i="38"/>
  <c r="T182" i="38"/>
  <c r="AB182" i="38"/>
  <c r="AJ182" i="38"/>
  <c r="E182" i="38"/>
  <c r="M182" i="38"/>
  <c r="U182" i="38"/>
  <c r="AC182" i="38"/>
  <c r="F182" i="38"/>
  <c r="N182" i="38"/>
  <c r="V182" i="38"/>
  <c r="AD182" i="38"/>
  <c r="H182" i="38"/>
  <c r="P182" i="38"/>
  <c r="X182" i="38"/>
  <c r="AF182" i="38"/>
  <c r="AE182" i="38"/>
  <c r="G182" i="38"/>
  <c r="O182" i="38"/>
  <c r="W182" i="38"/>
  <c r="A183" i="39"/>
  <c r="A182" i="38"/>
  <c r="A179" i="35"/>
  <c r="B184" i="39"/>
  <c r="B183" i="38"/>
  <c r="B180" i="35"/>
  <c r="A171" i="26"/>
  <c r="B172" i="26"/>
  <c r="B167" i="11"/>
  <c r="A124" i="11"/>
  <c r="G183" i="38" l="1"/>
  <c r="O183" i="38"/>
  <c r="W183" i="38"/>
  <c r="AE183" i="38"/>
  <c r="H183" i="38"/>
  <c r="P183" i="38"/>
  <c r="X183" i="38"/>
  <c r="AF183" i="38"/>
  <c r="I183" i="38"/>
  <c r="Q183" i="38"/>
  <c r="Y183" i="38"/>
  <c r="AG183" i="38"/>
  <c r="J183" i="38"/>
  <c r="R183" i="38"/>
  <c r="Z183" i="38"/>
  <c r="AH183" i="38"/>
  <c r="C183" i="38"/>
  <c r="K183" i="38"/>
  <c r="S183" i="38"/>
  <c r="AA183" i="38"/>
  <c r="AI183" i="38"/>
  <c r="D183" i="38"/>
  <c r="L183" i="38"/>
  <c r="T183" i="38"/>
  <c r="AB183" i="38"/>
  <c r="AJ183" i="38"/>
  <c r="F183" i="38"/>
  <c r="N183" i="38"/>
  <c r="V183" i="38"/>
  <c r="AD183" i="38"/>
  <c r="M183" i="38"/>
  <c r="U183" i="38"/>
  <c r="AC183" i="38"/>
  <c r="E183" i="38"/>
  <c r="A184" i="39"/>
  <c r="A183" i="38"/>
  <c r="A180" i="35"/>
  <c r="B185" i="39"/>
  <c r="B184" i="38"/>
  <c r="B181" i="35"/>
  <c r="A172" i="26"/>
  <c r="B173" i="26"/>
  <c r="B168" i="11"/>
  <c r="A125" i="11"/>
  <c r="E184" i="38" l="1"/>
  <c r="M184" i="38"/>
  <c r="U184" i="38"/>
  <c r="AC184" i="38"/>
  <c r="F184" i="38"/>
  <c r="N184" i="38"/>
  <c r="V184" i="38"/>
  <c r="AD184" i="38"/>
  <c r="G184" i="38"/>
  <c r="O184" i="38"/>
  <c r="W184" i="38"/>
  <c r="AE184" i="38"/>
  <c r="H184" i="38"/>
  <c r="P184" i="38"/>
  <c r="X184" i="38"/>
  <c r="AF184" i="38"/>
  <c r="I184" i="38"/>
  <c r="Q184" i="38"/>
  <c r="Y184" i="38"/>
  <c r="AG184" i="38"/>
  <c r="J184" i="38"/>
  <c r="R184" i="38"/>
  <c r="Z184" i="38"/>
  <c r="AH184" i="38"/>
  <c r="D184" i="38"/>
  <c r="L184" i="38"/>
  <c r="T184" i="38"/>
  <c r="AB184" i="38"/>
  <c r="AJ184" i="38"/>
  <c r="C184" i="38"/>
  <c r="AA184" i="38"/>
  <c r="K184" i="38"/>
  <c r="S184" i="38"/>
  <c r="AI184" i="38"/>
  <c r="A185" i="39"/>
  <c r="A184" i="38"/>
  <c r="A181" i="35"/>
  <c r="B186" i="39"/>
  <c r="B185" i="38"/>
  <c r="B182" i="35"/>
  <c r="A173" i="26"/>
  <c r="B174" i="26"/>
  <c r="B169" i="11"/>
  <c r="A126" i="11"/>
  <c r="C185" i="38" l="1"/>
  <c r="K185" i="38"/>
  <c r="S185" i="38"/>
  <c r="AA185" i="38"/>
  <c r="AI185" i="38"/>
  <c r="D185" i="38"/>
  <c r="L185" i="38"/>
  <c r="T185" i="38"/>
  <c r="AB185" i="38"/>
  <c r="AJ185" i="38"/>
  <c r="E185" i="38"/>
  <c r="M185" i="38"/>
  <c r="U185" i="38"/>
  <c r="AC185" i="38"/>
  <c r="F185" i="38"/>
  <c r="N185" i="38"/>
  <c r="V185" i="38"/>
  <c r="AD185" i="38"/>
  <c r="G185" i="38"/>
  <c r="O185" i="38"/>
  <c r="W185" i="38"/>
  <c r="AE185" i="38"/>
  <c r="H185" i="38"/>
  <c r="P185" i="38"/>
  <c r="X185" i="38"/>
  <c r="AF185" i="38"/>
  <c r="J185" i="38"/>
  <c r="R185" i="38"/>
  <c r="Z185" i="38"/>
  <c r="AH185" i="38"/>
  <c r="I185" i="38"/>
  <c r="Q185" i="38"/>
  <c r="Y185" i="38"/>
  <c r="AG185" i="38"/>
  <c r="A186" i="39"/>
  <c r="A185" i="38"/>
  <c r="A182" i="35"/>
  <c r="B187" i="39"/>
  <c r="B186" i="38"/>
  <c r="B183" i="35"/>
  <c r="A174" i="26"/>
  <c r="B175" i="26"/>
  <c r="B170" i="11"/>
  <c r="A127" i="11"/>
  <c r="I186" i="38" l="1"/>
  <c r="Q186" i="38"/>
  <c r="Y186" i="38"/>
  <c r="AG186" i="38"/>
  <c r="J186" i="38"/>
  <c r="R186" i="38"/>
  <c r="Z186" i="38"/>
  <c r="AH186" i="38"/>
  <c r="C186" i="38"/>
  <c r="K186" i="38"/>
  <c r="S186" i="38"/>
  <c r="AA186" i="38"/>
  <c r="AI186" i="38"/>
  <c r="D186" i="38"/>
  <c r="L186" i="38"/>
  <c r="T186" i="38"/>
  <c r="AB186" i="38"/>
  <c r="AJ186" i="38"/>
  <c r="E186" i="38"/>
  <c r="M186" i="38"/>
  <c r="U186" i="38"/>
  <c r="AC186" i="38"/>
  <c r="F186" i="38"/>
  <c r="N186" i="38"/>
  <c r="V186" i="38"/>
  <c r="AD186" i="38"/>
  <c r="H186" i="38"/>
  <c r="P186" i="38"/>
  <c r="X186" i="38"/>
  <c r="AF186" i="38"/>
  <c r="G186" i="38"/>
  <c r="W186" i="38"/>
  <c r="O186" i="38"/>
  <c r="AE186" i="38"/>
  <c r="A187" i="39"/>
  <c r="A186" i="38"/>
  <c r="A183" i="35"/>
  <c r="B188" i="39"/>
  <c r="B187" i="38"/>
  <c r="B184" i="35"/>
  <c r="A175" i="26"/>
  <c r="B176" i="26"/>
  <c r="B171" i="11"/>
  <c r="A128" i="11"/>
  <c r="G187" i="38" l="1"/>
  <c r="O187" i="38"/>
  <c r="W187" i="38"/>
  <c r="AE187" i="38"/>
  <c r="H187" i="38"/>
  <c r="P187" i="38"/>
  <c r="X187" i="38"/>
  <c r="AF187" i="38"/>
  <c r="I187" i="38"/>
  <c r="Q187" i="38"/>
  <c r="Y187" i="38"/>
  <c r="AG187" i="38"/>
  <c r="J187" i="38"/>
  <c r="R187" i="38"/>
  <c r="Z187" i="38"/>
  <c r="AH187" i="38"/>
  <c r="C187" i="38"/>
  <c r="K187" i="38"/>
  <c r="S187" i="38"/>
  <c r="AA187" i="38"/>
  <c r="AI187" i="38"/>
  <c r="D187" i="38"/>
  <c r="L187" i="38"/>
  <c r="T187" i="38"/>
  <c r="AB187" i="38"/>
  <c r="AJ187" i="38"/>
  <c r="F187" i="38"/>
  <c r="N187" i="38"/>
  <c r="V187" i="38"/>
  <c r="AD187" i="38"/>
  <c r="E187" i="38"/>
  <c r="M187" i="38"/>
  <c r="U187" i="38"/>
  <c r="AC187" i="38"/>
  <c r="A188" i="39"/>
  <c r="A187" i="38"/>
  <c r="A184" i="35"/>
  <c r="B189" i="39"/>
  <c r="B188" i="38"/>
  <c r="B185" i="35"/>
  <c r="A176" i="26"/>
  <c r="B177" i="26"/>
  <c r="B172" i="11"/>
  <c r="A129" i="11"/>
  <c r="E188" i="38" l="1"/>
  <c r="M188" i="38"/>
  <c r="U188" i="38"/>
  <c r="AC188" i="38"/>
  <c r="F188" i="38"/>
  <c r="N188" i="38"/>
  <c r="V188" i="38"/>
  <c r="AD188" i="38"/>
  <c r="G188" i="38"/>
  <c r="O188" i="38"/>
  <c r="W188" i="38"/>
  <c r="AE188" i="38"/>
  <c r="H188" i="38"/>
  <c r="P188" i="38"/>
  <c r="X188" i="38"/>
  <c r="AF188" i="38"/>
  <c r="I188" i="38"/>
  <c r="Q188" i="38"/>
  <c r="Y188" i="38"/>
  <c r="AG188" i="38"/>
  <c r="J188" i="38"/>
  <c r="R188" i="38"/>
  <c r="Z188" i="38"/>
  <c r="AH188" i="38"/>
  <c r="D188" i="38"/>
  <c r="L188" i="38"/>
  <c r="T188" i="38"/>
  <c r="AB188" i="38"/>
  <c r="AJ188" i="38"/>
  <c r="AI188" i="38"/>
  <c r="C188" i="38"/>
  <c r="K188" i="38"/>
  <c r="S188" i="38"/>
  <c r="AA188" i="38"/>
  <c r="A189" i="39"/>
  <c r="A188" i="38"/>
  <c r="A185" i="35"/>
  <c r="B190" i="39"/>
  <c r="B189" i="38"/>
  <c r="B186" i="35"/>
  <c r="A177" i="26"/>
  <c r="B178" i="26"/>
  <c r="B173" i="11"/>
  <c r="A130" i="11"/>
  <c r="C189" i="38" l="1"/>
  <c r="K189" i="38"/>
  <c r="S189" i="38"/>
  <c r="AA189" i="38"/>
  <c r="AI189" i="38"/>
  <c r="D189" i="38"/>
  <c r="L189" i="38"/>
  <c r="T189" i="38"/>
  <c r="AB189" i="38"/>
  <c r="AJ189" i="38"/>
  <c r="E189" i="38"/>
  <c r="M189" i="38"/>
  <c r="U189" i="38"/>
  <c r="AC189" i="38"/>
  <c r="F189" i="38"/>
  <c r="N189" i="38"/>
  <c r="V189" i="38"/>
  <c r="AD189" i="38"/>
  <c r="G189" i="38"/>
  <c r="O189" i="38"/>
  <c r="W189" i="38"/>
  <c r="AE189" i="38"/>
  <c r="H189" i="38"/>
  <c r="P189" i="38"/>
  <c r="X189" i="38"/>
  <c r="AF189" i="38"/>
  <c r="J189" i="38"/>
  <c r="R189" i="38"/>
  <c r="Z189" i="38"/>
  <c r="AH189" i="38"/>
  <c r="I189" i="38"/>
  <c r="Q189" i="38"/>
  <c r="Y189" i="38"/>
  <c r="AG189" i="38"/>
  <c r="A190" i="39"/>
  <c r="A189" i="38"/>
  <c r="A186" i="35"/>
  <c r="B191" i="39"/>
  <c r="B190" i="38"/>
  <c r="B187" i="35"/>
  <c r="A178" i="26"/>
  <c r="B179" i="26"/>
  <c r="B174" i="11"/>
  <c r="A131" i="11"/>
  <c r="I190" i="38" l="1"/>
  <c r="Q190" i="38"/>
  <c r="Y190" i="38"/>
  <c r="AG190" i="38"/>
  <c r="J190" i="38"/>
  <c r="R190" i="38"/>
  <c r="Z190" i="38"/>
  <c r="AH190" i="38"/>
  <c r="C190" i="38"/>
  <c r="K190" i="38"/>
  <c r="S190" i="38"/>
  <c r="AA190" i="38"/>
  <c r="AI190" i="38"/>
  <c r="D190" i="38"/>
  <c r="L190" i="38"/>
  <c r="T190" i="38"/>
  <c r="AB190" i="38"/>
  <c r="AJ190" i="38"/>
  <c r="E190" i="38"/>
  <c r="M190" i="38"/>
  <c r="U190" i="38"/>
  <c r="AC190" i="38"/>
  <c r="F190" i="38"/>
  <c r="N190" i="38"/>
  <c r="V190" i="38"/>
  <c r="AD190" i="38"/>
  <c r="H190" i="38"/>
  <c r="P190" i="38"/>
  <c r="X190" i="38"/>
  <c r="AF190" i="38"/>
  <c r="AE190" i="38"/>
  <c r="G190" i="38"/>
  <c r="W190" i="38"/>
  <c r="O190" i="38"/>
  <c r="A191" i="39"/>
  <c r="A190" i="38"/>
  <c r="A187" i="35"/>
  <c r="B192" i="39"/>
  <c r="B191" i="38"/>
  <c r="B188" i="35"/>
  <c r="A179" i="26"/>
  <c r="B180" i="26"/>
  <c r="B175" i="11"/>
  <c r="A132" i="11"/>
  <c r="G191" i="38" l="1"/>
  <c r="O191" i="38"/>
  <c r="W191" i="38"/>
  <c r="AE191" i="38"/>
  <c r="H191" i="38"/>
  <c r="P191" i="38"/>
  <c r="X191" i="38"/>
  <c r="AF191" i="38"/>
  <c r="I191" i="38"/>
  <c r="Q191" i="38"/>
  <c r="Y191" i="38"/>
  <c r="AG191" i="38"/>
  <c r="J191" i="38"/>
  <c r="R191" i="38"/>
  <c r="Z191" i="38"/>
  <c r="AH191" i="38"/>
  <c r="C191" i="38"/>
  <c r="K191" i="38"/>
  <c r="S191" i="38"/>
  <c r="AA191" i="38"/>
  <c r="AI191" i="38"/>
  <c r="D191" i="38"/>
  <c r="L191" i="38"/>
  <c r="T191" i="38"/>
  <c r="AB191" i="38"/>
  <c r="AJ191" i="38"/>
  <c r="F191" i="38"/>
  <c r="N191" i="38"/>
  <c r="V191" i="38"/>
  <c r="AD191" i="38"/>
  <c r="E191" i="38"/>
  <c r="M191" i="38"/>
  <c r="U191" i="38"/>
  <c r="AC191" i="38"/>
  <c r="A192" i="39"/>
  <c r="A191" i="38"/>
  <c r="A188" i="35"/>
  <c r="B193" i="39"/>
  <c r="B192" i="38"/>
  <c r="B189" i="35"/>
  <c r="A180" i="26"/>
  <c r="B181" i="26"/>
  <c r="B176" i="11"/>
  <c r="A133" i="11"/>
  <c r="E192" i="38" l="1"/>
  <c r="M192" i="38"/>
  <c r="U192" i="38"/>
  <c r="AC192" i="38"/>
  <c r="F192" i="38"/>
  <c r="N192" i="38"/>
  <c r="V192" i="38"/>
  <c r="AD192" i="38"/>
  <c r="G192" i="38"/>
  <c r="O192" i="38"/>
  <c r="W192" i="38"/>
  <c r="AE192" i="38"/>
  <c r="H192" i="38"/>
  <c r="P192" i="38"/>
  <c r="X192" i="38"/>
  <c r="AF192" i="38"/>
  <c r="I192" i="38"/>
  <c r="Q192" i="38"/>
  <c r="Y192" i="38"/>
  <c r="AG192" i="38"/>
  <c r="J192" i="38"/>
  <c r="R192" i="38"/>
  <c r="Z192" i="38"/>
  <c r="AH192" i="38"/>
  <c r="D192" i="38"/>
  <c r="L192" i="38"/>
  <c r="T192" i="38"/>
  <c r="AB192" i="38"/>
  <c r="AJ192" i="38"/>
  <c r="AA192" i="38"/>
  <c r="K192" i="38"/>
  <c r="AI192" i="38"/>
  <c r="C192" i="38"/>
  <c r="S192" i="38"/>
  <c r="A193" i="39"/>
  <c r="A192" i="38"/>
  <c r="A189" i="35"/>
  <c r="B194" i="39"/>
  <c r="B193" i="38"/>
  <c r="B190" i="35"/>
  <c r="A181" i="26"/>
  <c r="B182" i="26"/>
  <c r="B177" i="11"/>
  <c r="A134" i="11"/>
  <c r="C193" i="38" l="1"/>
  <c r="K193" i="38"/>
  <c r="S193" i="38"/>
  <c r="AA193" i="38"/>
  <c r="AI193" i="38"/>
  <c r="D193" i="38"/>
  <c r="L193" i="38"/>
  <c r="T193" i="38"/>
  <c r="AB193" i="38"/>
  <c r="AJ193" i="38"/>
  <c r="E193" i="38"/>
  <c r="M193" i="38"/>
  <c r="U193" i="38"/>
  <c r="AC193" i="38"/>
  <c r="F193" i="38"/>
  <c r="N193" i="38"/>
  <c r="V193" i="38"/>
  <c r="AD193" i="38"/>
  <c r="G193" i="38"/>
  <c r="O193" i="38"/>
  <c r="W193" i="38"/>
  <c r="AE193" i="38"/>
  <c r="H193" i="38"/>
  <c r="P193" i="38"/>
  <c r="X193" i="38"/>
  <c r="AF193" i="38"/>
  <c r="J193" i="38"/>
  <c r="R193" i="38"/>
  <c r="Z193" i="38"/>
  <c r="AH193" i="38"/>
  <c r="I193" i="38"/>
  <c r="Q193" i="38"/>
  <c r="Y193" i="38"/>
  <c r="AG193" i="38"/>
  <c r="A194" i="39"/>
  <c r="A193" i="38"/>
  <c r="A190" i="35"/>
  <c r="B195" i="39"/>
  <c r="B194" i="38"/>
  <c r="B191" i="35"/>
  <c r="A182" i="26"/>
  <c r="B183" i="26"/>
  <c r="B178" i="11"/>
  <c r="A135" i="11"/>
  <c r="I194" i="38" l="1"/>
  <c r="Q194" i="38"/>
  <c r="Y194" i="38"/>
  <c r="AG194" i="38"/>
  <c r="J194" i="38"/>
  <c r="R194" i="38"/>
  <c r="Z194" i="38"/>
  <c r="AH194" i="38"/>
  <c r="C194" i="38"/>
  <c r="K194" i="38"/>
  <c r="S194" i="38"/>
  <c r="AA194" i="38"/>
  <c r="AI194" i="38"/>
  <c r="D194" i="38"/>
  <c r="L194" i="38"/>
  <c r="T194" i="38"/>
  <c r="AB194" i="38"/>
  <c r="AJ194" i="38"/>
  <c r="E194" i="38"/>
  <c r="M194" i="38"/>
  <c r="U194" i="38"/>
  <c r="AC194" i="38"/>
  <c r="F194" i="38"/>
  <c r="N194" i="38"/>
  <c r="V194" i="38"/>
  <c r="AD194" i="38"/>
  <c r="H194" i="38"/>
  <c r="P194" i="38"/>
  <c r="X194" i="38"/>
  <c r="AF194" i="38"/>
  <c r="W194" i="38"/>
  <c r="AE194" i="38"/>
  <c r="G194" i="38"/>
  <c r="O194" i="38"/>
  <c r="A195" i="39"/>
  <c r="A194" i="38"/>
  <c r="A191" i="35"/>
  <c r="B196" i="39"/>
  <c r="B195" i="38"/>
  <c r="B192" i="35"/>
  <c r="A183" i="26"/>
  <c r="B184" i="26"/>
  <c r="B179" i="11"/>
  <c r="A136" i="11"/>
  <c r="G195" i="38" l="1"/>
  <c r="O195" i="38"/>
  <c r="W195" i="38"/>
  <c r="AE195" i="38"/>
  <c r="H195" i="38"/>
  <c r="P195" i="38"/>
  <c r="X195" i="38"/>
  <c r="AF195" i="38"/>
  <c r="I195" i="38"/>
  <c r="Q195" i="38"/>
  <c r="Y195" i="38"/>
  <c r="AG195" i="38"/>
  <c r="J195" i="38"/>
  <c r="R195" i="38"/>
  <c r="Z195" i="38"/>
  <c r="AH195" i="38"/>
  <c r="C195" i="38"/>
  <c r="K195" i="38"/>
  <c r="S195" i="38"/>
  <c r="AA195" i="38"/>
  <c r="AI195" i="38"/>
  <c r="D195" i="38"/>
  <c r="L195" i="38"/>
  <c r="T195" i="38"/>
  <c r="AB195" i="38"/>
  <c r="AJ195" i="38"/>
  <c r="F195" i="38"/>
  <c r="N195" i="38"/>
  <c r="V195" i="38"/>
  <c r="AD195" i="38"/>
  <c r="E195" i="38"/>
  <c r="M195" i="38"/>
  <c r="U195" i="38"/>
  <c r="AC195" i="38"/>
  <c r="A196" i="39"/>
  <c r="A195" i="38"/>
  <c r="A192" i="35"/>
  <c r="B197" i="39"/>
  <c r="B196" i="38"/>
  <c r="B193" i="35"/>
  <c r="A184" i="26"/>
  <c r="B185" i="26"/>
  <c r="B180" i="11"/>
  <c r="A137" i="11"/>
  <c r="E196" i="38" l="1"/>
  <c r="M196" i="38"/>
  <c r="U196" i="38"/>
  <c r="AC196" i="38"/>
  <c r="F196" i="38"/>
  <c r="N196" i="38"/>
  <c r="V196" i="38"/>
  <c r="AD196" i="38"/>
  <c r="G196" i="38"/>
  <c r="O196" i="38"/>
  <c r="W196" i="38"/>
  <c r="AE196" i="38"/>
  <c r="H196" i="38"/>
  <c r="P196" i="38"/>
  <c r="X196" i="38"/>
  <c r="AF196" i="38"/>
  <c r="I196" i="38"/>
  <c r="Q196" i="38"/>
  <c r="Y196" i="38"/>
  <c r="AG196" i="38"/>
  <c r="J196" i="38"/>
  <c r="R196" i="38"/>
  <c r="Z196" i="38"/>
  <c r="AH196" i="38"/>
  <c r="D196" i="38"/>
  <c r="L196" i="38"/>
  <c r="T196" i="38"/>
  <c r="AB196" i="38"/>
  <c r="AJ196" i="38"/>
  <c r="S196" i="38"/>
  <c r="AA196" i="38"/>
  <c r="AI196" i="38"/>
  <c r="C196" i="38"/>
  <c r="K196" i="38"/>
  <c r="A197" i="39"/>
  <c r="A196" i="38"/>
  <c r="A193" i="35"/>
  <c r="B198" i="39"/>
  <c r="B197" i="38"/>
  <c r="B194" i="35"/>
  <c r="A185" i="26"/>
  <c r="B186" i="26"/>
  <c r="B181" i="11"/>
  <c r="A138" i="11"/>
  <c r="C197" i="38" l="1"/>
  <c r="K197" i="38"/>
  <c r="S197" i="38"/>
  <c r="AA197" i="38"/>
  <c r="AI197" i="38"/>
  <c r="D197" i="38"/>
  <c r="L197" i="38"/>
  <c r="T197" i="38"/>
  <c r="AB197" i="38"/>
  <c r="AJ197" i="38"/>
  <c r="E197" i="38"/>
  <c r="M197" i="38"/>
  <c r="U197" i="38"/>
  <c r="AC197" i="38"/>
  <c r="F197" i="38"/>
  <c r="N197" i="38"/>
  <c r="V197" i="38"/>
  <c r="AD197" i="38"/>
  <c r="G197" i="38"/>
  <c r="O197" i="38"/>
  <c r="W197" i="38"/>
  <c r="AE197" i="38"/>
  <c r="H197" i="38"/>
  <c r="P197" i="38"/>
  <c r="X197" i="38"/>
  <c r="AF197" i="38"/>
  <c r="J197" i="38"/>
  <c r="R197" i="38"/>
  <c r="Z197" i="38"/>
  <c r="AH197" i="38"/>
  <c r="AG197" i="38"/>
  <c r="I197" i="38"/>
  <c r="Q197" i="38"/>
  <c r="Y197" i="38"/>
  <c r="A198" i="39"/>
  <c r="A197" i="38"/>
  <c r="A194" i="35"/>
  <c r="B199" i="39"/>
  <c r="B198" i="38"/>
  <c r="B195" i="35"/>
  <c r="A186" i="26"/>
  <c r="B187" i="26"/>
  <c r="B182" i="11"/>
  <c r="A181" i="11"/>
  <c r="A139" i="11"/>
  <c r="B199" i="38" l="1"/>
  <c r="I198" i="38"/>
  <c r="Q198" i="38"/>
  <c r="Y198" i="38"/>
  <c r="AG198" i="38"/>
  <c r="J198" i="38"/>
  <c r="R198" i="38"/>
  <c r="Z198" i="38"/>
  <c r="AH198" i="38"/>
  <c r="C198" i="38"/>
  <c r="K198" i="38"/>
  <c r="S198" i="38"/>
  <c r="AA198" i="38"/>
  <c r="AI198" i="38"/>
  <c r="D198" i="38"/>
  <c r="L198" i="38"/>
  <c r="T198" i="38"/>
  <c r="AB198" i="38"/>
  <c r="AJ198" i="38"/>
  <c r="E198" i="38"/>
  <c r="M198" i="38"/>
  <c r="U198" i="38"/>
  <c r="AC198" i="38"/>
  <c r="F198" i="38"/>
  <c r="N198" i="38"/>
  <c r="V198" i="38"/>
  <c r="AD198" i="38"/>
  <c r="H198" i="38"/>
  <c r="P198" i="38"/>
  <c r="X198" i="38"/>
  <c r="AF198" i="38"/>
  <c r="O198" i="38"/>
  <c r="W198" i="38"/>
  <c r="AE198" i="38"/>
  <c r="G198" i="38"/>
  <c r="B200" i="38"/>
  <c r="B201" i="38" s="1"/>
  <c r="A199" i="38"/>
  <c r="A199" i="39"/>
  <c r="A198" i="38"/>
  <c r="A195" i="35"/>
  <c r="B200" i="39"/>
  <c r="B196" i="35"/>
  <c r="A187" i="26"/>
  <c r="B188" i="26"/>
  <c r="B183" i="11"/>
  <c r="A182" i="11"/>
  <c r="A140" i="11"/>
  <c r="C201" i="38" l="1"/>
  <c r="AH201" i="38"/>
  <c r="I201" i="38"/>
  <c r="Z201" i="38"/>
  <c r="J201" i="38"/>
  <c r="Q201" i="38"/>
  <c r="R201" i="38"/>
  <c r="AG201" i="38"/>
  <c r="Y201" i="38"/>
  <c r="AF201" i="38"/>
  <c r="U201" i="38"/>
  <c r="X201" i="38"/>
  <c r="V201" i="38"/>
  <c r="AJ201" i="38"/>
  <c r="K201" i="38"/>
  <c r="N201" i="38"/>
  <c r="AB201" i="38"/>
  <c r="F201" i="38"/>
  <c r="L201" i="38"/>
  <c r="AC201" i="38"/>
  <c r="P201" i="38"/>
  <c r="O201" i="38"/>
  <c r="H201" i="38"/>
  <c r="AE201" i="38"/>
  <c r="B202" i="38"/>
  <c r="AI201" i="38"/>
  <c r="G201" i="38"/>
  <c r="M201" i="38"/>
  <c r="AA201" i="38"/>
  <c r="AD201" i="38"/>
  <c r="E201" i="38"/>
  <c r="S201" i="38"/>
  <c r="T201" i="38"/>
  <c r="W201" i="38"/>
  <c r="D201" i="38"/>
  <c r="A201" i="38"/>
  <c r="E200" i="38"/>
  <c r="M200" i="38"/>
  <c r="U200" i="38"/>
  <c r="AC200" i="38"/>
  <c r="F200" i="38"/>
  <c r="N200" i="38"/>
  <c r="V200" i="38"/>
  <c r="AD200" i="38"/>
  <c r="G200" i="38"/>
  <c r="O200" i="38"/>
  <c r="W200" i="38"/>
  <c r="AE200" i="38"/>
  <c r="H200" i="38"/>
  <c r="P200" i="38"/>
  <c r="X200" i="38"/>
  <c r="AF200" i="38"/>
  <c r="I200" i="38"/>
  <c r="Q200" i="38"/>
  <c r="Y200" i="38"/>
  <c r="AG200" i="38"/>
  <c r="J200" i="38"/>
  <c r="R200" i="38"/>
  <c r="Z200" i="38"/>
  <c r="AH200" i="38"/>
  <c r="D200" i="38"/>
  <c r="L200" i="38"/>
  <c r="T200" i="38"/>
  <c r="AB200" i="38"/>
  <c r="AJ200" i="38"/>
  <c r="K200" i="38"/>
  <c r="S200" i="38"/>
  <c r="AA200" i="38"/>
  <c r="AI200" i="38"/>
  <c r="C200" i="38"/>
  <c r="G199" i="38"/>
  <c r="O199" i="38"/>
  <c r="W199" i="38"/>
  <c r="AE199" i="38"/>
  <c r="H199" i="38"/>
  <c r="P199" i="38"/>
  <c r="X199" i="38"/>
  <c r="AF199" i="38"/>
  <c r="I199" i="38"/>
  <c r="Q199" i="38"/>
  <c r="Y199" i="38"/>
  <c r="AG199" i="38"/>
  <c r="J199" i="38"/>
  <c r="R199" i="38"/>
  <c r="Z199" i="38"/>
  <c r="AH199" i="38"/>
  <c r="C199" i="38"/>
  <c r="K199" i="38"/>
  <c r="S199" i="38"/>
  <c r="AA199" i="38"/>
  <c r="AI199" i="38"/>
  <c r="D199" i="38"/>
  <c r="L199" i="38"/>
  <c r="T199" i="38"/>
  <c r="AB199" i="38"/>
  <c r="AJ199" i="38"/>
  <c r="F199" i="38"/>
  <c r="N199" i="38"/>
  <c r="V199" i="38"/>
  <c r="AD199" i="38"/>
  <c r="E199" i="38"/>
  <c r="M199" i="38"/>
  <c r="U199" i="38"/>
  <c r="AC199" i="38"/>
  <c r="A200" i="38"/>
  <c r="A200" i="39"/>
  <c r="A196" i="35"/>
  <c r="B201" i="39"/>
  <c r="B197" i="35"/>
  <c r="A188" i="26"/>
  <c r="B189" i="26"/>
  <c r="B184" i="11"/>
  <c r="A183" i="11"/>
  <c r="A141" i="11"/>
  <c r="G202" i="38" l="1"/>
  <c r="I202" i="38"/>
  <c r="C202" i="38"/>
  <c r="AB202" i="38"/>
  <c r="N202" i="38"/>
  <c r="H202" i="38"/>
  <c r="O202" i="38"/>
  <c r="Q202" i="38"/>
  <c r="K202" i="38"/>
  <c r="AJ202" i="38"/>
  <c r="V202" i="38"/>
  <c r="AI202" i="38"/>
  <c r="AH202" i="38"/>
  <c r="W202" i="38"/>
  <c r="Y202" i="38"/>
  <c r="S202" i="38"/>
  <c r="E202" i="38"/>
  <c r="AD202" i="38"/>
  <c r="J202" i="38"/>
  <c r="U202" i="38"/>
  <c r="T202" i="38"/>
  <c r="AE202" i="38"/>
  <c r="AG202" i="38"/>
  <c r="AA202" i="38"/>
  <c r="M202" i="38"/>
  <c r="F202" i="38"/>
  <c r="P202" i="38"/>
  <c r="R202" i="38"/>
  <c r="D202" i="38"/>
  <c r="AC202" i="38"/>
  <c r="X202" i="38"/>
  <c r="Z202" i="38"/>
  <c r="L202" i="38"/>
  <c r="B203" i="38"/>
  <c r="AF202" i="38"/>
  <c r="A202" i="38"/>
  <c r="A201" i="39"/>
  <c r="A197" i="35"/>
  <c r="B202" i="39"/>
  <c r="B198" i="35"/>
  <c r="A189" i="26"/>
  <c r="B190" i="26"/>
  <c r="B185" i="11"/>
  <c r="A184" i="11"/>
  <c r="A142" i="11"/>
  <c r="D203" i="38" l="1"/>
  <c r="AC203" i="38"/>
  <c r="W203" i="38"/>
  <c r="Y203" i="38"/>
  <c r="C203" i="38"/>
  <c r="Z203" i="38"/>
  <c r="U203" i="38"/>
  <c r="L203" i="38"/>
  <c r="B204" i="38"/>
  <c r="AE203" i="38"/>
  <c r="AG203" i="38"/>
  <c r="K203" i="38"/>
  <c r="V203" i="38"/>
  <c r="Q203" i="38"/>
  <c r="T203" i="38"/>
  <c r="F203" i="38"/>
  <c r="H203" i="38"/>
  <c r="J203" i="38"/>
  <c r="S203" i="38"/>
  <c r="AJ203" i="38"/>
  <c r="AB203" i="38"/>
  <c r="N203" i="38"/>
  <c r="P203" i="38"/>
  <c r="R203" i="38"/>
  <c r="X203" i="38"/>
  <c r="O203" i="38"/>
  <c r="E203" i="38"/>
  <c r="AD203" i="38"/>
  <c r="AF203" i="38"/>
  <c r="AH203" i="38"/>
  <c r="M203" i="38"/>
  <c r="G203" i="38"/>
  <c r="I203" i="38"/>
  <c r="AA203" i="38"/>
  <c r="AI203" i="38"/>
  <c r="A203" i="38"/>
  <c r="A202" i="39"/>
  <c r="A198" i="35"/>
  <c r="B203" i="39"/>
  <c r="B199" i="35"/>
  <c r="A190" i="26"/>
  <c r="B191" i="26"/>
  <c r="B186" i="11"/>
  <c r="A185" i="11"/>
  <c r="A143" i="11"/>
  <c r="I204" i="38" l="1"/>
  <c r="C204" i="38"/>
  <c r="AB204" i="38"/>
  <c r="N204" i="38"/>
  <c r="P204" i="38"/>
  <c r="G204" i="38"/>
  <c r="AI204" i="38"/>
  <c r="AH204" i="38"/>
  <c r="Q204" i="38"/>
  <c r="K204" i="38"/>
  <c r="AJ204" i="38"/>
  <c r="V204" i="38"/>
  <c r="X204" i="38"/>
  <c r="M204" i="38"/>
  <c r="U204" i="38"/>
  <c r="B205" i="38"/>
  <c r="Y204" i="38"/>
  <c r="S204" i="38"/>
  <c r="E204" i="38"/>
  <c r="AD204" i="38"/>
  <c r="AF204" i="38"/>
  <c r="J204" i="38"/>
  <c r="L204" i="38"/>
  <c r="F204" i="38"/>
  <c r="AG204" i="38"/>
  <c r="AA204" i="38"/>
  <c r="O204" i="38"/>
  <c r="AE204" i="38"/>
  <c r="T204" i="38"/>
  <c r="R204" i="38"/>
  <c r="D204" i="38"/>
  <c r="AC204" i="38"/>
  <c r="W204" i="38"/>
  <c r="Z204" i="38"/>
  <c r="H204" i="38"/>
  <c r="A204" i="38"/>
  <c r="A203" i="39"/>
  <c r="A199" i="35"/>
  <c r="B204" i="39"/>
  <c r="B200" i="35"/>
  <c r="A191" i="26"/>
  <c r="B192" i="26"/>
  <c r="B187" i="11"/>
  <c r="A186" i="11"/>
  <c r="A144" i="11"/>
  <c r="F205" i="38" l="1"/>
  <c r="H205" i="38"/>
  <c r="J205" i="38"/>
  <c r="AI205" i="38"/>
  <c r="B206" i="38"/>
  <c r="M205" i="38"/>
  <c r="Q205" i="38"/>
  <c r="AA205" i="38"/>
  <c r="N205" i="38"/>
  <c r="P205" i="38"/>
  <c r="R205" i="38"/>
  <c r="D205" i="38"/>
  <c r="E205" i="38"/>
  <c r="C205" i="38"/>
  <c r="K205" i="38"/>
  <c r="S205" i="38"/>
  <c r="V205" i="38"/>
  <c r="X205" i="38"/>
  <c r="Z205" i="38"/>
  <c r="L205" i="38"/>
  <c r="AB205" i="38"/>
  <c r="AJ205" i="38"/>
  <c r="U205" i="38"/>
  <c r="AD205" i="38"/>
  <c r="AF205" i="38"/>
  <c r="AH205" i="38"/>
  <c r="T205" i="38"/>
  <c r="O205" i="38"/>
  <c r="Y205" i="38"/>
  <c r="G205" i="38"/>
  <c r="I205" i="38"/>
  <c r="W205" i="38"/>
  <c r="AE205" i="38"/>
  <c r="AG205" i="38"/>
  <c r="AC205" i="38"/>
  <c r="A205" i="38"/>
  <c r="B201" i="35"/>
  <c r="A204" i="39"/>
  <c r="A200" i="35"/>
  <c r="B205" i="39"/>
  <c r="A192" i="26"/>
  <c r="B193" i="26"/>
  <c r="B188" i="11"/>
  <c r="A187" i="11"/>
  <c r="A145" i="11"/>
  <c r="C206" i="38" l="1"/>
  <c r="AB206" i="38"/>
  <c r="N206" i="38"/>
  <c r="P206" i="38"/>
  <c r="R206" i="38"/>
  <c r="E206" i="38"/>
  <c r="AH206" i="38"/>
  <c r="Q206" i="38"/>
  <c r="L206" i="38"/>
  <c r="K206" i="38"/>
  <c r="AJ206" i="38"/>
  <c r="V206" i="38"/>
  <c r="X206" i="38"/>
  <c r="Z206" i="38"/>
  <c r="AD206" i="38"/>
  <c r="I206" i="38"/>
  <c r="B207" i="38"/>
  <c r="S206" i="38"/>
  <c r="AF206" i="38"/>
  <c r="AC206" i="38"/>
  <c r="F206" i="38"/>
  <c r="AA206" i="38"/>
  <c r="M206" i="38"/>
  <c r="G206" i="38"/>
  <c r="Y206" i="38"/>
  <c r="AG206" i="38"/>
  <c r="J206" i="38"/>
  <c r="AI206" i="38"/>
  <c r="U206" i="38"/>
  <c r="O206" i="38"/>
  <c r="W206" i="38"/>
  <c r="T206" i="38"/>
  <c r="D206" i="38"/>
  <c r="AE206" i="38"/>
  <c r="H206" i="38"/>
  <c r="A206" i="38"/>
  <c r="A201" i="35"/>
  <c r="A205" i="39"/>
  <c r="B206" i="39"/>
  <c r="A193" i="26"/>
  <c r="B194" i="26"/>
  <c r="B189" i="11"/>
  <c r="A188" i="11"/>
  <c r="A146" i="11"/>
  <c r="H207" i="38" l="1"/>
  <c r="J207" i="38"/>
  <c r="AI207" i="38"/>
  <c r="U207" i="38"/>
  <c r="W207" i="38"/>
  <c r="D207" i="38"/>
  <c r="AE207" i="38"/>
  <c r="AH207" i="38"/>
  <c r="C207" i="38"/>
  <c r="K207" i="38"/>
  <c r="S207" i="38"/>
  <c r="P207" i="38"/>
  <c r="R207" i="38"/>
  <c r="AC207" i="38"/>
  <c r="G207" i="38"/>
  <c r="F207" i="38"/>
  <c r="Q207" i="38"/>
  <c r="V207" i="38"/>
  <c r="M207" i="38"/>
  <c r="X207" i="38"/>
  <c r="Z207" i="38"/>
  <c r="L207" i="38"/>
  <c r="B208" i="38"/>
  <c r="T207" i="38"/>
  <c r="AB207" i="38"/>
  <c r="AJ207" i="38"/>
  <c r="E207" i="38"/>
  <c r="O207" i="38"/>
  <c r="AF207" i="38"/>
  <c r="Y207" i="38"/>
  <c r="I207" i="38"/>
  <c r="N207" i="38"/>
  <c r="AD207" i="38"/>
  <c r="AG207" i="38"/>
  <c r="AA207" i="38"/>
  <c r="A207" i="38"/>
  <c r="A206" i="39"/>
  <c r="B207" i="39"/>
  <c r="A194" i="26"/>
  <c r="B195" i="26"/>
  <c r="B190" i="11"/>
  <c r="A189" i="11"/>
  <c r="A147" i="11"/>
  <c r="E208" i="38" l="1"/>
  <c r="AD208" i="38"/>
  <c r="AF208" i="38"/>
  <c r="AH208" i="38"/>
  <c r="T208" i="38"/>
  <c r="C208" i="38"/>
  <c r="K208" i="38"/>
  <c r="Y208" i="38"/>
  <c r="AE208" i="38"/>
  <c r="J208" i="38"/>
  <c r="N208" i="38"/>
  <c r="M208" i="38"/>
  <c r="G208" i="38"/>
  <c r="I208" i="38"/>
  <c r="AB208" i="38"/>
  <c r="W208" i="38"/>
  <c r="AG208" i="38"/>
  <c r="F208" i="38"/>
  <c r="P208" i="38"/>
  <c r="U208" i="38"/>
  <c r="O208" i="38"/>
  <c r="Q208" i="38"/>
  <c r="AJ208" i="38"/>
  <c r="S208" i="38"/>
  <c r="AA208" i="38"/>
  <c r="H208" i="38"/>
  <c r="AI208" i="38"/>
  <c r="R208" i="38"/>
  <c r="AC208" i="38"/>
  <c r="B209" i="38"/>
  <c r="D208" i="38"/>
  <c r="V208" i="38"/>
  <c r="X208" i="38"/>
  <c r="Z208" i="38"/>
  <c r="L208" i="38"/>
  <c r="A208" i="38"/>
  <c r="A207" i="39"/>
  <c r="B208" i="39"/>
  <c r="A195" i="26"/>
  <c r="B196" i="26"/>
  <c r="B191" i="11"/>
  <c r="A190" i="11"/>
  <c r="A148" i="11"/>
  <c r="J209" i="38" l="1"/>
  <c r="AI209" i="38"/>
  <c r="U209" i="38"/>
  <c r="O209" i="38"/>
  <c r="Q209" i="38"/>
  <c r="W209" i="38"/>
  <c r="N209" i="38"/>
  <c r="V209" i="38"/>
  <c r="AF209" i="38"/>
  <c r="R209" i="38"/>
  <c r="D209" i="38"/>
  <c r="AC209" i="38"/>
  <c r="Y209" i="38"/>
  <c r="P209" i="38"/>
  <c r="S209" i="38"/>
  <c r="Z209" i="38"/>
  <c r="L209" i="38"/>
  <c r="B210" i="38"/>
  <c r="AE209" i="38"/>
  <c r="AG209" i="38"/>
  <c r="X209" i="38"/>
  <c r="AH209" i="38"/>
  <c r="T209" i="38"/>
  <c r="F209" i="38"/>
  <c r="H209" i="38"/>
  <c r="K209" i="38"/>
  <c r="AD209" i="38"/>
  <c r="C209" i="38"/>
  <c r="AB209" i="38"/>
  <c r="AJ209" i="38"/>
  <c r="AA209" i="38"/>
  <c r="M209" i="38"/>
  <c r="G209" i="38"/>
  <c r="I209" i="38"/>
  <c r="E209" i="38"/>
  <c r="A209" i="38"/>
  <c r="A208" i="39"/>
  <c r="B209" i="39"/>
  <c r="A196" i="26"/>
  <c r="B197" i="26"/>
  <c r="B192" i="11"/>
  <c r="A191" i="11"/>
  <c r="A149" i="11"/>
  <c r="G210" i="38" l="1"/>
  <c r="I210" i="38"/>
  <c r="C210" i="38"/>
  <c r="AB210" i="38"/>
  <c r="N210" i="38"/>
  <c r="AD210" i="38"/>
  <c r="U210" i="38"/>
  <c r="D210" i="38"/>
  <c r="Z210" i="38"/>
  <c r="O210" i="38"/>
  <c r="Q210" i="38"/>
  <c r="K210" i="38"/>
  <c r="AJ210" i="38"/>
  <c r="V210" i="38"/>
  <c r="AI210" i="38"/>
  <c r="AC210" i="38"/>
  <c r="B211" i="38"/>
  <c r="W210" i="38"/>
  <c r="Y210" i="38"/>
  <c r="S210" i="38"/>
  <c r="E210" i="38"/>
  <c r="R210" i="38"/>
  <c r="L210" i="38"/>
  <c r="AE210" i="38"/>
  <c r="AG210" i="38"/>
  <c r="AA210" i="38"/>
  <c r="M210" i="38"/>
  <c r="P210" i="38"/>
  <c r="H210" i="38"/>
  <c r="J210" i="38"/>
  <c r="X210" i="38"/>
  <c r="AF210" i="38"/>
  <c r="AH210" i="38"/>
  <c r="T210" i="38"/>
  <c r="F210" i="38"/>
  <c r="A210" i="38"/>
  <c r="A209" i="39"/>
  <c r="B210" i="39"/>
  <c r="A197" i="26"/>
  <c r="B198" i="26"/>
  <c r="B193" i="11"/>
  <c r="A192" i="11"/>
  <c r="A150" i="11"/>
  <c r="D211" i="38" l="1"/>
  <c r="AC211" i="38"/>
  <c r="W211" i="38"/>
  <c r="Y211" i="38"/>
  <c r="S211" i="38"/>
  <c r="X211" i="38"/>
  <c r="M211" i="38"/>
  <c r="G211" i="38"/>
  <c r="I211" i="38"/>
  <c r="C211" i="38"/>
  <c r="L211" i="38"/>
  <c r="B212" i="38"/>
  <c r="AE211" i="38"/>
  <c r="AG211" i="38"/>
  <c r="AA211" i="38"/>
  <c r="V211" i="38"/>
  <c r="T211" i="38"/>
  <c r="F211" i="38"/>
  <c r="H211" i="38"/>
  <c r="J211" i="38"/>
  <c r="AI211" i="38"/>
  <c r="Z211" i="38"/>
  <c r="AB211" i="38"/>
  <c r="N211" i="38"/>
  <c r="P211" i="38"/>
  <c r="R211" i="38"/>
  <c r="AJ211" i="38"/>
  <c r="E211" i="38"/>
  <c r="AD211" i="38"/>
  <c r="AF211" i="38"/>
  <c r="AH211" i="38"/>
  <c r="U211" i="38"/>
  <c r="O211" i="38"/>
  <c r="Q211" i="38"/>
  <c r="K211" i="38"/>
  <c r="A211" i="38"/>
  <c r="A210" i="39"/>
  <c r="B211" i="39"/>
  <c r="A198" i="26"/>
  <c r="B199" i="26"/>
  <c r="B194" i="11"/>
  <c r="A193" i="11"/>
  <c r="A151" i="11"/>
  <c r="I212" i="38" l="1"/>
  <c r="C212" i="38"/>
  <c r="AB212" i="38"/>
  <c r="N212" i="38"/>
  <c r="H212" i="38"/>
  <c r="Q212" i="38"/>
  <c r="K212" i="38"/>
  <c r="AJ212" i="38"/>
  <c r="V212" i="38"/>
  <c r="P212" i="38"/>
  <c r="Y212" i="38"/>
  <c r="S212" i="38"/>
  <c r="E212" i="38"/>
  <c r="AD212" i="38"/>
  <c r="X212" i="38"/>
  <c r="AG212" i="38"/>
  <c r="AA212" i="38"/>
  <c r="M212" i="38"/>
  <c r="G212" i="38"/>
  <c r="J212" i="38"/>
  <c r="AI212" i="38"/>
  <c r="U212" i="38"/>
  <c r="O212" i="38"/>
  <c r="R212" i="38"/>
  <c r="D212" i="38"/>
  <c r="AC212" i="38"/>
  <c r="W212" i="38"/>
  <c r="Z212" i="38"/>
  <c r="L212" i="38"/>
  <c r="B213" i="38"/>
  <c r="AE212" i="38"/>
  <c r="AH212" i="38"/>
  <c r="T212" i="38"/>
  <c r="F212" i="38"/>
  <c r="AF212" i="38"/>
  <c r="A212" i="38"/>
  <c r="A211" i="39"/>
  <c r="B212" i="39"/>
  <c r="B200" i="26"/>
  <c r="A199" i="26"/>
  <c r="B195" i="11"/>
  <c r="A194" i="11"/>
  <c r="A152" i="11"/>
  <c r="F213" i="38" l="1"/>
  <c r="H213" i="38"/>
  <c r="J213" i="38"/>
  <c r="AI213" i="38"/>
  <c r="U213" i="38"/>
  <c r="Y213" i="38"/>
  <c r="M213" i="38"/>
  <c r="N213" i="38"/>
  <c r="P213" i="38"/>
  <c r="R213" i="38"/>
  <c r="D213" i="38"/>
  <c r="AC213" i="38"/>
  <c r="S213" i="38"/>
  <c r="AE213" i="38"/>
  <c r="V213" i="38"/>
  <c r="X213" i="38"/>
  <c r="Z213" i="38"/>
  <c r="L213" i="38"/>
  <c r="B214" i="38"/>
  <c r="E213" i="38"/>
  <c r="AG213" i="38"/>
  <c r="AD213" i="38"/>
  <c r="AF213" i="38"/>
  <c r="AH213" i="38"/>
  <c r="T213" i="38"/>
  <c r="G213" i="38"/>
  <c r="I213" i="38"/>
  <c r="C213" i="38"/>
  <c r="AB213" i="38"/>
  <c r="O213" i="38"/>
  <c r="Q213" i="38"/>
  <c r="K213" i="38"/>
  <c r="AJ213" i="38"/>
  <c r="W213" i="38"/>
  <c r="AA213" i="38"/>
  <c r="A213" i="38"/>
  <c r="A212" i="39"/>
  <c r="B213" i="39"/>
  <c r="B201" i="26"/>
  <c r="A200" i="26"/>
  <c r="B196" i="11"/>
  <c r="A195" i="11"/>
  <c r="A153" i="11"/>
  <c r="C214" i="38" l="1"/>
  <c r="AB214" i="38"/>
  <c r="N214" i="38"/>
  <c r="P214" i="38"/>
  <c r="AH214" i="38"/>
  <c r="M214" i="38"/>
  <c r="Q214" i="38"/>
  <c r="AG214" i="38"/>
  <c r="K214" i="38"/>
  <c r="AJ214" i="38"/>
  <c r="V214" i="38"/>
  <c r="X214" i="38"/>
  <c r="J214" i="38"/>
  <c r="G214" i="38"/>
  <c r="U214" i="38"/>
  <c r="T214" i="38"/>
  <c r="S214" i="38"/>
  <c r="E214" i="38"/>
  <c r="AD214" i="38"/>
  <c r="AF214" i="38"/>
  <c r="R214" i="38"/>
  <c r="I214" i="38"/>
  <c r="O214" i="38"/>
  <c r="F214" i="38"/>
  <c r="AA214" i="38"/>
  <c r="AE214" i="38"/>
  <c r="Z214" i="38"/>
  <c r="AI214" i="38"/>
  <c r="D214" i="38"/>
  <c r="AC214" i="38"/>
  <c r="W214" i="38"/>
  <c r="Y214" i="38"/>
  <c r="L214" i="38"/>
  <c r="B215" i="38"/>
  <c r="H214" i="38"/>
  <c r="A214" i="38"/>
  <c r="A213" i="39"/>
  <c r="B214" i="39"/>
  <c r="B202" i="26"/>
  <c r="A201" i="26"/>
  <c r="B197" i="11"/>
  <c r="A196" i="11"/>
  <c r="A154" i="11"/>
  <c r="H215" i="38" l="1"/>
  <c r="J215" i="38"/>
  <c r="AI215" i="38"/>
  <c r="U215" i="38"/>
  <c r="O215" i="38"/>
  <c r="R215" i="38"/>
  <c r="AC215" i="38"/>
  <c r="F215" i="38"/>
  <c r="N215" i="38"/>
  <c r="AJ215" i="38"/>
  <c r="E215" i="38"/>
  <c r="M215" i="38"/>
  <c r="P215" i="38"/>
  <c r="D215" i="38"/>
  <c r="W215" i="38"/>
  <c r="AB215" i="38"/>
  <c r="V215" i="38"/>
  <c r="AD215" i="38"/>
  <c r="G215" i="38"/>
  <c r="X215" i="38"/>
  <c r="Z215" i="38"/>
  <c r="L215" i="38"/>
  <c r="B216" i="38"/>
  <c r="AE215" i="38"/>
  <c r="C215" i="38"/>
  <c r="K215" i="38"/>
  <c r="S215" i="38"/>
  <c r="AF215" i="38"/>
  <c r="AH215" i="38"/>
  <c r="T215" i="38"/>
  <c r="Q215" i="38"/>
  <c r="AA215" i="38"/>
  <c r="I215" i="38"/>
  <c r="Y215" i="38"/>
  <c r="AG215" i="38"/>
  <c r="A215" i="38"/>
  <c r="A214" i="39"/>
  <c r="B215" i="39"/>
  <c r="B203" i="26"/>
  <c r="A202" i="26"/>
  <c r="B198" i="11"/>
  <c r="A197" i="11"/>
  <c r="A155" i="11"/>
  <c r="E216" i="38" l="1"/>
  <c r="W216" i="38"/>
  <c r="Y216" i="38"/>
  <c r="S216" i="38"/>
  <c r="B217" i="38"/>
  <c r="AG216" i="38"/>
  <c r="D216" i="38"/>
  <c r="T216" i="38"/>
  <c r="U216" i="38"/>
  <c r="AB216" i="38"/>
  <c r="C216" i="38"/>
  <c r="M216" i="38"/>
  <c r="AE216" i="38"/>
  <c r="AA216" i="38"/>
  <c r="X216" i="38"/>
  <c r="AH216" i="38"/>
  <c r="I216" i="38"/>
  <c r="F216" i="38"/>
  <c r="H216" i="38"/>
  <c r="J216" i="38"/>
  <c r="AI216" i="38"/>
  <c r="L216" i="38"/>
  <c r="Z216" i="38"/>
  <c r="AD216" i="38"/>
  <c r="G216" i="38"/>
  <c r="N216" i="38"/>
  <c r="P216" i="38"/>
  <c r="R216" i="38"/>
  <c r="AF216" i="38"/>
  <c r="V216" i="38"/>
  <c r="AC216" i="38"/>
  <c r="O216" i="38"/>
  <c r="Q216" i="38"/>
  <c r="K216" i="38"/>
  <c r="AJ216" i="38"/>
  <c r="A216" i="38"/>
  <c r="A215" i="39"/>
  <c r="B216" i="39"/>
  <c r="B204" i="26"/>
  <c r="A203" i="26"/>
  <c r="B199" i="11"/>
  <c r="A198" i="11"/>
  <c r="A156" i="11"/>
  <c r="C217" i="38" l="1"/>
  <c r="AB217" i="38"/>
  <c r="N217" i="38"/>
  <c r="P217" i="38"/>
  <c r="AH217" i="38"/>
  <c r="O217" i="38"/>
  <c r="Z217" i="38"/>
  <c r="H217" i="38"/>
  <c r="K217" i="38"/>
  <c r="AJ217" i="38"/>
  <c r="V217" i="38"/>
  <c r="X217" i="38"/>
  <c r="I217" i="38"/>
  <c r="Q217" i="38"/>
  <c r="L217" i="38"/>
  <c r="S217" i="38"/>
  <c r="E217" i="38"/>
  <c r="AD217" i="38"/>
  <c r="AF217" i="38"/>
  <c r="J217" i="38"/>
  <c r="R217" i="38"/>
  <c r="Y217" i="38"/>
  <c r="T217" i="38"/>
  <c r="AA217" i="38"/>
  <c r="M217" i="38"/>
  <c r="G217" i="38"/>
  <c r="B218" i="38"/>
  <c r="AI217" i="38"/>
  <c r="U217" i="38"/>
  <c r="AE217" i="38"/>
  <c r="D217" i="38"/>
  <c r="AC217" i="38"/>
  <c r="W217" i="38"/>
  <c r="F217" i="38"/>
  <c r="AG217" i="38"/>
  <c r="A217" i="38"/>
  <c r="A216" i="39"/>
  <c r="B217" i="39"/>
  <c r="B205" i="26"/>
  <c r="A204" i="26"/>
  <c r="B200" i="11"/>
  <c r="A199" i="11"/>
  <c r="A157" i="11"/>
  <c r="H218" i="38" l="1"/>
  <c r="J218" i="38"/>
  <c r="AI218" i="38"/>
  <c r="U218" i="38"/>
  <c r="AE218" i="38"/>
  <c r="L218" i="38"/>
  <c r="AB218" i="38"/>
  <c r="AJ218" i="38"/>
  <c r="W218" i="38"/>
  <c r="M218" i="38"/>
  <c r="P218" i="38"/>
  <c r="R218" i="38"/>
  <c r="D218" i="38"/>
  <c r="AC218" i="38"/>
  <c r="F218" i="38"/>
  <c r="B219" i="38"/>
  <c r="C218" i="38"/>
  <c r="Y218" i="38"/>
  <c r="X218" i="38"/>
  <c r="Z218" i="38"/>
  <c r="G218" i="38"/>
  <c r="K218" i="38"/>
  <c r="S218" i="38"/>
  <c r="AF218" i="38"/>
  <c r="AH218" i="38"/>
  <c r="T218" i="38"/>
  <c r="N218" i="38"/>
  <c r="O218" i="38"/>
  <c r="V218" i="38"/>
  <c r="E218" i="38"/>
  <c r="AD218" i="38"/>
  <c r="I218" i="38"/>
  <c r="AG218" i="38"/>
  <c r="Q218" i="38"/>
  <c r="AA218" i="38"/>
  <c r="A218" i="38"/>
  <c r="A217" i="39"/>
  <c r="B218" i="39"/>
  <c r="B206" i="26"/>
  <c r="A205" i="26"/>
  <c r="A200" i="11"/>
  <c r="A158" i="11"/>
  <c r="E219" i="38" l="1"/>
  <c r="AD219" i="38"/>
  <c r="AF219" i="38"/>
  <c r="AH219" i="38"/>
  <c r="AI219" i="38"/>
  <c r="B220" i="38"/>
  <c r="P219" i="38"/>
  <c r="M219" i="38"/>
  <c r="G219" i="38"/>
  <c r="I219" i="38"/>
  <c r="K219" i="38"/>
  <c r="D219" i="38"/>
  <c r="S219" i="38"/>
  <c r="T219" i="38"/>
  <c r="N219" i="38"/>
  <c r="X219" i="38"/>
  <c r="U219" i="38"/>
  <c r="O219" i="38"/>
  <c r="Q219" i="38"/>
  <c r="L219" i="38"/>
  <c r="AJ219" i="38"/>
  <c r="Y219" i="38"/>
  <c r="AG219" i="38"/>
  <c r="AA219" i="38"/>
  <c r="AB219" i="38"/>
  <c r="Z219" i="38"/>
  <c r="AC219" i="38"/>
  <c r="W219" i="38"/>
  <c r="J219" i="38"/>
  <c r="R219" i="38"/>
  <c r="C219" i="38"/>
  <c r="AE219" i="38"/>
  <c r="F219" i="38"/>
  <c r="H219" i="38"/>
  <c r="V219" i="38"/>
  <c r="A219" i="38"/>
  <c r="A218" i="39"/>
  <c r="B219" i="39"/>
  <c r="B207" i="26"/>
  <c r="A206" i="26"/>
  <c r="A159" i="11"/>
  <c r="J220" i="38" l="1"/>
  <c r="N220" i="38"/>
  <c r="AE220" i="38"/>
  <c r="Z220" i="38"/>
  <c r="U220" i="38"/>
  <c r="O220" i="38"/>
  <c r="Q220" i="38"/>
  <c r="T220" i="38"/>
  <c r="F220" i="38"/>
  <c r="C220" i="38"/>
  <c r="G220" i="38"/>
  <c r="P220" i="38"/>
  <c r="AH220" i="38"/>
  <c r="B221" i="38"/>
  <c r="X220" i="38"/>
  <c r="AC220" i="38"/>
  <c r="V220" i="38"/>
  <c r="M220" i="38"/>
  <c r="R220" i="38"/>
  <c r="K220" i="38"/>
  <c r="S220" i="38"/>
  <c r="AI220" i="38"/>
  <c r="AG220" i="38"/>
  <c r="D220" i="38"/>
  <c r="H220" i="38"/>
  <c r="AF220" i="38"/>
  <c r="AA220" i="38"/>
  <c r="Y220" i="38"/>
  <c r="I220" i="38"/>
  <c r="L220" i="38"/>
  <c r="W220" i="38"/>
  <c r="E220" i="38"/>
  <c r="AD220" i="38"/>
  <c r="AB220" i="38"/>
  <c r="AJ220" i="38"/>
  <c r="A220" i="38"/>
  <c r="A219" i="39"/>
  <c r="B220" i="39"/>
  <c r="B208" i="26"/>
  <c r="A207" i="26"/>
  <c r="A160" i="11"/>
  <c r="C221" i="38" l="1"/>
  <c r="AB221" i="38"/>
  <c r="N221" i="38"/>
  <c r="P221" i="38"/>
  <c r="R221" i="38"/>
  <c r="K221" i="38"/>
  <c r="AJ221" i="38"/>
  <c r="V221" i="38"/>
  <c r="X221" i="38"/>
  <c r="Z221" i="38"/>
  <c r="S221" i="38"/>
  <c r="E221" i="38"/>
  <c r="AD221" i="38"/>
  <c r="AF221" i="38"/>
  <c r="AH221" i="38"/>
  <c r="AA221" i="38"/>
  <c r="M221" i="38"/>
  <c r="G221" i="38"/>
  <c r="I221" i="38"/>
  <c r="AI221" i="38"/>
  <c r="U221" i="38"/>
  <c r="O221" i="38"/>
  <c r="Q221" i="38"/>
  <c r="D221" i="38"/>
  <c r="AC221" i="38"/>
  <c r="W221" i="38"/>
  <c r="Y221" i="38"/>
  <c r="L221" i="38"/>
  <c r="B222" i="38"/>
  <c r="AE221" i="38"/>
  <c r="AG221" i="38"/>
  <c r="T221" i="38"/>
  <c r="F221" i="38"/>
  <c r="H221" i="38"/>
  <c r="J221" i="38"/>
  <c r="A221" i="38"/>
  <c r="A220" i="39"/>
  <c r="B221" i="39"/>
  <c r="B209" i="26"/>
  <c r="A208" i="26"/>
  <c r="A161" i="11"/>
  <c r="H222" i="38" l="1"/>
  <c r="J222" i="38"/>
  <c r="AI222" i="38"/>
  <c r="U222" i="38"/>
  <c r="O222" i="38"/>
  <c r="Z222" i="38"/>
  <c r="B223" i="38"/>
  <c r="F222" i="38"/>
  <c r="K222" i="38"/>
  <c r="V222" i="38"/>
  <c r="AG222" i="38"/>
  <c r="P222" i="38"/>
  <c r="R222" i="38"/>
  <c r="D222" i="38"/>
  <c r="AC222" i="38"/>
  <c r="AE222" i="38"/>
  <c r="L222" i="38"/>
  <c r="W222" i="38"/>
  <c r="AB222" i="38"/>
  <c r="AJ222" i="38"/>
  <c r="E222" i="38"/>
  <c r="M222" i="38"/>
  <c r="X222" i="38"/>
  <c r="C222" i="38"/>
  <c r="S222" i="38"/>
  <c r="AF222" i="38"/>
  <c r="AH222" i="38"/>
  <c r="T222" i="38"/>
  <c r="N222" i="38"/>
  <c r="Y222" i="38"/>
  <c r="I222" i="38"/>
  <c r="AD222" i="38"/>
  <c r="Q222" i="38"/>
  <c r="AA222" i="38"/>
  <c r="G222" i="38"/>
  <c r="A222" i="38"/>
  <c r="A221" i="39"/>
  <c r="B222" i="39"/>
  <c r="B210" i="26"/>
  <c r="A209" i="26"/>
  <c r="A162" i="11"/>
  <c r="E223" i="38" l="1"/>
  <c r="AD223" i="38"/>
  <c r="AF223" i="38"/>
  <c r="AH223" i="38"/>
  <c r="T223" i="38"/>
  <c r="S223" i="38"/>
  <c r="AG223" i="38"/>
  <c r="P223" i="38"/>
  <c r="M223" i="38"/>
  <c r="G223" i="38"/>
  <c r="I223" i="38"/>
  <c r="C223" i="38"/>
  <c r="AB223" i="38"/>
  <c r="AE223" i="38"/>
  <c r="AA223" i="38"/>
  <c r="N223" i="38"/>
  <c r="Z223" i="38"/>
  <c r="U223" i="38"/>
  <c r="O223" i="38"/>
  <c r="Q223" i="38"/>
  <c r="K223" i="38"/>
  <c r="AJ223" i="38"/>
  <c r="J223" i="38"/>
  <c r="V223" i="38"/>
  <c r="AC223" i="38"/>
  <c r="W223" i="38"/>
  <c r="Y223" i="38"/>
  <c r="R223" i="38"/>
  <c r="X223" i="38"/>
  <c r="B224" i="38"/>
  <c r="D223" i="38"/>
  <c r="L223" i="38"/>
  <c r="F223" i="38"/>
  <c r="H223" i="38"/>
  <c r="AI223" i="38"/>
  <c r="A223" i="38"/>
  <c r="A222" i="39"/>
  <c r="B223" i="39"/>
  <c r="B211" i="26"/>
  <c r="A210" i="26"/>
  <c r="A163" i="11"/>
  <c r="J224" i="38" l="1"/>
  <c r="AI224" i="38"/>
  <c r="U224" i="38"/>
  <c r="O224" i="38"/>
  <c r="I224" i="38"/>
  <c r="Q224" i="38"/>
  <c r="T224" i="38"/>
  <c r="AD224" i="38"/>
  <c r="M224" i="38"/>
  <c r="R224" i="38"/>
  <c r="D224" i="38"/>
  <c r="AC224" i="38"/>
  <c r="W224" i="38"/>
  <c r="Y224" i="38"/>
  <c r="AE224" i="38"/>
  <c r="H224" i="38"/>
  <c r="AJ224" i="38"/>
  <c r="AA224" i="38"/>
  <c r="Z224" i="38"/>
  <c r="L224" i="38"/>
  <c r="B225" i="38"/>
  <c r="N224" i="38"/>
  <c r="S224" i="38"/>
  <c r="AH224" i="38"/>
  <c r="F224" i="38"/>
  <c r="X224" i="38"/>
  <c r="G224" i="38"/>
  <c r="C224" i="38"/>
  <c r="AB224" i="38"/>
  <c r="P224" i="38"/>
  <c r="E224" i="38"/>
  <c r="AG224" i="38"/>
  <c r="K224" i="38"/>
  <c r="V224" i="38"/>
  <c r="AF224" i="38"/>
  <c r="A224" i="38"/>
  <c r="A223" i="39"/>
  <c r="B224" i="39"/>
  <c r="B212" i="26"/>
  <c r="A211" i="26"/>
  <c r="A164" i="11"/>
  <c r="G225" i="38" l="1"/>
  <c r="I225" i="38"/>
  <c r="C225" i="38"/>
  <c r="AB225" i="38"/>
  <c r="N225" i="38"/>
  <c r="V225" i="38"/>
  <c r="E225" i="38"/>
  <c r="J225" i="38"/>
  <c r="U225" i="38"/>
  <c r="X225" i="38"/>
  <c r="F225" i="38"/>
  <c r="O225" i="38"/>
  <c r="Q225" i="38"/>
  <c r="K225" i="38"/>
  <c r="AJ225" i="38"/>
  <c r="AD225" i="38"/>
  <c r="M225" i="38"/>
  <c r="D225" i="38"/>
  <c r="Z225" i="38"/>
  <c r="W225" i="38"/>
  <c r="Y225" i="38"/>
  <c r="S225" i="38"/>
  <c r="AI225" i="38"/>
  <c r="AC225" i="38"/>
  <c r="AF225" i="38"/>
  <c r="AE225" i="38"/>
  <c r="AG225" i="38"/>
  <c r="AA225" i="38"/>
  <c r="R225" i="38"/>
  <c r="L225" i="38"/>
  <c r="T225" i="38"/>
  <c r="H225" i="38"/>
  <c r="B226" i="38"/>
  <c r="P225" i="38"/>
  <c r="AH225" i="38"/>
  <c r="A225" i="38"/>
  <c r="A224" i="39"/>
  <c r="B225" i="39"/>
  <c r="B213" i="26"/>
  <c r="A212" i="26"/>
  <c r="A165" i="11"/>
  <c r="D226" i="38" l="1"/>
  <c r="AC226" i="38"/>
  <c r="W226" i="38"/>
  <c r="Y226" i="38"/>
  <c r="C226" i="38"/>
  <c r="K226" i="38"/>
  <c r="V226" i="38"/>
  <c r="AF226" i="38"/>
  <c r="G226" i="38"/>
  <c r="L226" i="38"/>
  <c r="B227" i="38"/>
  <c r="AE226" i="38"/>
  <c r="AG226" i="38"/>
  <c r="S226" i="38"/>
  <c r="J226" i="38"/>
  <c r="X226" i="38"/>
  <c r="E226" i="38"/>
  <c r="M226" i="38"/>
  <c r="T226" i="38"/>
  <c r="F226" i="38"/>
  <c r="H226" i="38"/>
  <c r="Z226" i="38"/>
  <c r="AH226" i="38"/>
  <c r="I226" i="38"/>
  <c r="AB226" i="38"/>
  <c r="N226" i="38"/>
  <c r="P226" i="38"/>
  <c r="R226" i="38"/>
  <c r="AD226" i="38"/>
  <c r="AA226" i="38"/>
  <c r="AJ226" i="38"/>
  <c r="Q226" i="38"/>
  <c r="U226" i="38"/>
  <c r="O226" i="38"/>
  <c r="AI226" i="38"/>
  <c r="A226" i="38"/>
  <c r="A225" i="39"/>
  <c r="B226" i="39"/>
  <c r="B214" i="26"/>
  <c r="A213" i="26"/>
  <c r="A166" i="11"/>
  <c r="I227" i="38" l="1"/>
  <c r="C227" i="38"/>
  <c r="AB227" i="38"/>
  <c r="N227" i="38"/>
  <c r="P227" i="38"/>
  <c r="AF227" i="38"/>
  <c r="AI227" i="38"/>
  <c r="AC227" i="38"/>
  <c r="Q227" i="38"/>
  <c r="K227" i="38"/>
  <c r="AJ227" i="38"/>
  <c r="V227" i="38"/>
  <c r="X227" i="38"/>
  <c r="M227" i="38"/>
  <c r="R227" i="38"/>
  <c r="Z227" i="38"/>
  <c r="Y227" i="38"/>
  <c r="S227" i="38"/>
  <c r="E227" i="38"/>
  <c r="AD227" i="38"/>
  <c r="U227" i="38"/>
  <c r="W227" i="38"/>
  <c r="B228" i="38"/>
  <c r="AG227" i="38"/>
  <c r="AA227" i="38"/>
  <c r="G227" i="38"/>
  <c r="D227" i="38"/>
  <c r="J227" i="38"/>
  <c r="O227" i="38"/>
  <c r="L227" i="38"/>
  <c r="AH227" i="38"/>
  <c r="T227" i="38"/>
  <c r="F227" i="38"/>
  <c r="H227" i="38"/>
  <c r="AE227" i="38"/>
  <c r="A227" i="38"/>
  <c r="A226" i="39"/>
  <c r="B227" i="39"/>
  <c r="B215" i="26"/>
  <c r="A214" i="26"/>
  <c r="A167" i="11"/>
  <c r="F228" i="38" l="1"/>
  <c r="H228" i="38"/>
  <c r="J228" i="38"/>
  <c r="AI228" i="38"/>
  <c r="B229" i="38"/>
  <c r="T228" i="38"/>
  <c r="O228" i="38"/>
  <c r="AE228" i="38"/>
  <c r="N228" i="38"/>
  <c r="P228" i="38"/>
  <c r="R228" i="38"/>
  <c r="D228" i="38"/>
  <c r="M228" i="38"/>
  <c r="AB228" i="38"/>
  <c r="AJ228" i="38"/>
  <c r="S228" i="38"/>
  <c r="AC228" i="38"/>
  <c r="V228" i="38"/>
  <c r="X228" i="38"/>
  <c r="Z228" i="38"/>
  <c r="L228" i="38"/>
  <c r="E228" i="38"/>
  <c r="I228" i="38"/>
  <c r="W228" i="38"/>
  <c r="AD228" i="38"/>
  <c r="AF228" i="38"/>
  <c r="AH228" i="38"/>
  <c r="Q228" i="38"/>
  <c r="Y228" i="38"/>
  <c r="AA228" i="38"/>
  <c r="G228" i="38"/>
  <c r="C228" i="38"/>
  <c r="K228" i="38"/>
  <c r="U228" i="38"/>
  <c r="AG228" i="38"/>
  <c r="A228" i="38"/>
  <c r="A227" i="39"/>
  <c r="B228" i="39"/>
  <c r="B216" i="26"/>
  <c r="A215" i="26"/>
  <c r="A168" i="11"/>
  <c r="C229" i="38" l="1"/>
  <c r="AB229" i="38"/>
  <c r="N229" i="38"/>
  <c r="P229" i="38"/>
  <c r="R229" i="38"/>
  <c r="Q229" i="38"/>
  <c r="W229" i="38"/>
  <c r="K229" i="38"/>
  <c r="AJ229" i="38"/>
  <c r="V229" i="38"/>
  <c r="X229" i="38"/>
  <c r="Z229" i="38"/>
  <c r="D229" i="38"/>
  <c r="Y229" i="38"/>
  <c r="AG229" i="38"/>
  <c r="S229" i="38"/>
  <c r="E229" i="38"/>
  <c r="AD229" i="38"/>
  <c r="AF229" i="38"/>
  <c r="AH229" i="38"/>
  <c r="AC229" i="38"/>
  <c r="AA229" i="38"/>
  <c r="M229" i="38"/>
  <c r="G229" i="38"/>
  <c r="I229" i="38"/>
  <c r="U229" i="38"/>
  <c r="L229" i="38"/>
  <c r="AI229" i="38"/>
  <c r="O229" i="38"/>
  <c r="AE229" i="38"/>
  <c r="T229" i="38"/>
  <c r="F229" i="38"/>
  <c r="H229" i="38"/>
  <c r="J229" i="38"/>
  <c r="B230" i="38"/>
  <c r="A229" i="38"/>
  <c r="A228" i="39"/>
  <c r="B229" i="39"/>
  <c r="B217" i="26"/>
  <c r="A216" i="26"/>
  <c r="A169" i="11"/>
  <c r="H230" i="38" l="1"/>
  <c r="J230" i="38"/>
  <c r="AI230" i="38"/>
  <c r="U230" i="38"/>
  <c r="W230" i="38"/>
  <c r="E230" i="38"/>
  <c r="P230" i="38"/>
  <c r="R230" i="38"/>
  <c r="D230" i="38"/>
  <c r="AC230" i="38"/>
  <c r="AE230" i="38"/>
  <c r="N230" i="38"/>
  <c r="AG230" i="38"/>
  <c r="X230" i="38"/>
  <c r="Z230" i="38"/>
  <c r="L230" i="38"/>
  <c r="B231" i="38"/>
  <c r="G230" i="38"/>
  <c r="S230" i="38"/>
  <c r="AF230" i="38"/>
  <c r="AH230" i="38"/>
  <c r="T230" i="38"/>
  <c r="F230" i="38"/>
  <c r="AD230" i="38"/>
  <c r="O230" i="38"/>
  <c r="I230" i="38"/>
  <c r="C230" i="38"/>
  <c r="AB230" i="38"/>
  <c r="AA230" i="38"/>
  <c r="Q230" i="38"/>
  <c r="K230" i="38"/>
  <c r="AJ230" i="38"/>
  <c r="V230" i="38"/>
  <c r="Y230" i="38"/>
  <c r="M230" i="38"/>
  <c r="A230" i="38"/>
  <c r="A229" i="39"/>
  <c r="B230" i="39"/>
  <c r="B218" i="26"/>
  <c r="A217" i="26"/>
  <c r="A170" i="11"/>
  <c r="E231" i="38" l="1"/>
  <c r="AD231" i="38"/>
  <c r="AF231" i="38"/>
  <c r="AH231" i="38"/>
  <c r="T231" i="38"/>
  <c r="AC231" i="38"/>
  <c r="AG231" i="38"/>
  <c r="R231" i="38"/>
  <c r="Z231" i="38"/>
  <c r="M231" i="38"/>
  <c r="G231" i="38"/>
  <c r="I231" i="38"/>
  <c r="C231" i="38"/>
  <c r="AJ231" i="38"/>
  <c r="Y231" i="38"/>
  <c r="AE231" i="38"/>
  <c r="AI231" i="38"/>
  <c r="D231" i="38"/>
  <c r="L231" i="38"/>
  <c r="U231" i="38"/>
  <c r="O231" i="38"/>
  <c r="Q231" i="38"/>
  <c r="K231" i="38"/>
  <c r="AB231" i="38"/>
  <c r="S231" i="38"/>
  <c r="AA231" i="38"/>
  <c r="P231" i="38"/>
  <c r="W231" i="38"/>
  <c r="H231" i="38"/>
  <c r="B232" i="38"/>
  <c r="V231" i="38"/>
  <c r="F231" i="38"/>
  <c r="J231" i="38"/>
  <c r="X231" i="38"/>
  <c r="N231" i="38"/>
  <c r="A231" i="38"/>
  <c r="A230" i="39"/>
  <c r="B231" i="39"/>
  <c r="B219" i="26"/>
  <c r="A218" i="26"/>
  <c r="A171" i="11"/>
  <c r="J232" i="38" l="1"/>
  <c r="AI232" i="38"/>
  <c r="U232" i="38"/>
  <c r="O232" i="38"/>
  <c r="Q232" i="38"/>
  <c r="AG232" i="38"/>
  <c r="H232" i="38"/>
  <c r="N232" i="38"/>
  <c r="V232" i="38"/>
  <c r="E232" i="38"/>
  <c r="R232" i="38"/>
  <c r="D232" i="38"/>
  <c r="AC232" i="38"/>
  <c r="W232" i="38"/>
  <c r="Y232" i="38"/>
  <c r="AE232" i="38"/>
  <c r="AB232" i="38"/>
  <c r="AJ232" i="38"/>
  <c r="AD232" i="38"/>
  <c r="Z232" i="38"/>
  <c r="L232" i="38"/>
  <c r="B233" i="38"/>
  <c r="K232" i="38"/>
  <c r="AF232" i="38"/>
  <c r="AH232" i="38"/>
  <c r="T232" i="38"/>
  <c r="F232" i="38"/>
  <c r="P232" i="38"/>
  <c r="X232" i="38"/>
  <c r="G232" i="38"/>
  <c r="C232" i="38"/>
  <c r="S232" i="38"/>
  <c r="AA232" i="38"/>
  <c r="M232" i="38"/>
  <c r="I232" i="38"/>
  <c r="A232" i="38"/>
  <c r="A231" i="39"/>
  <c r="B232" i="39"/>
  <c r="B220" i="26"/>
  <c r="A219" i="26"/>
  <c r="A172" i="11"/>
  <c r="G233" i="38" l="1"/>
  <c r="I233" i="38"/>
  <c r="C233" i="38"/>
  <c r="AB233" i="38"/>
  <c r="N233" i="38"/>
  <c r="Y233" i="38"/>
  <c r="E233" i="38"/>
  <c r="AG233" i="38"/>
  <c r="U233" i="38"/>
  <c r="D233" i="38"/>
  <c r="L233" i="38"/>
  <c r="AH233" i="38"/>
  <c r="O233" i="38"/>
  <c r="Q233" i="38"/>
  <c r="K233" i="38"/>
  <c r="AJ233" i="38"/>
  <c r="AD233" i="38"/>
  <c r="S233" i="38"/>
  <c r="V233" i="38"/>
  <c r="AA233" i="38"/>
  <c r="AI233" i="38"/>
  <c r="AC233" i="38"/>
  <c r="B234" i="38"/>
  <c r="W233" i="38"/>
  <c r="J233" i="38"/>
  <c r="Z233" i="38"/>
  <c r="AE233" i="38"/>
  <c r="M233" i="38"/>
  <c r="P233" i="38"/>
  <c r="T233" i="38"/>
  <c r="H233" i="38"/>
  <c r="AF233" i="38"/>
  <c r="R233" i="38"/>
  <c r="F233" i="38"/>
  <c r="X233" i="38"/>
  <c r="A233" i="38"/>
  <c r="A232" i="39"/>
  <c r="B233" i="39"/>
  <c r="B221" i="26"/>
  <c r="A220" i="26"/>
  <c r="A173" i="11"/>
  <c r="D234" i="38" l="1"/>
  <c r="AC234" i="38"/>
  <c r="W234" i="38"/>
  <c r="Y234" i="38"/>
  <c r="S234" i="38"/>
  <c r="V234" i="38"/>
  <c r="AH234" i="38"/>
  <c r="C234" i="38"/>
  <c r="L234" i="38"/>
  <c r="B235" i="38"/>
  <c r="AE234" i="38"/>
  <c r="AG234" i="38"/>
  <c r="AA234" i="38"/>
  <c r="X234" i="38"/>
  <c r="AD234" i="38"/>
  <c r="G234" i="38"/>
  <c r="T234" i="38"/>
  <c r="F234" i="38"/>
  <c r="H234" i="38"/>
  <c r="J234" i="38"/>
  <c r="AI234" i="38"/>
  <c r="E234" i="38"/>
  <c r="I234" i="38"/>
  <c r="AB234" i="38"/>
  <c r="N234" i="38"/>
  <c r="P234" i="38"/>
  <c r="R234" i="38"/>
  <c r="Z234" i="38"/>
  <c r="AF234" i="38"/>
  <c r="AJ234" i="38"/>
  <c r="M234" i="38"/>
  <c r="U234" i="38"/>
  <c r="O234" i="38"/>
  <c r="Q234" i="38"/>
  <c r="K234" i="38"/>
  <c r="A234" i="38"/>
  <c r="A233" i="39"/>
  <c r="B234" i="39"/>
  <c r="B222" i="26"/>
  <c r="A221" i="26"/>
  <c r="A174" i="11"/>
  <c r="I235" i="38" l="1"/>
  <c r="C235" i="38"/>
  <c r="AB235" i="38"/>
  <c r="N235" i="38"/>
  <c r="H235" i="38"/>
  <c r="Z235" i="38"/>
  <c r="Q235" i="38"/>
  <c r="K235" i="38"/>
  <c r="AJ235" i="38"/>
  <c r="V235" i="38"/>
  <c r="X235" i="38"/>
  <c r="W235" i="38"/>
  <c r="B236" i="38"/>
  <c r="Y235" i="38"/>
  <c r="S235" i="38"/>
  <c r="E235" i="38"/>
  <c r="AD235" i="38"/>
  <c r="P235" i="38"/>
  <c r="AC235" i="38"/>
  <c r="AG235" i="38"/>
  <c r="AA235" i="38"/>
  <c r="M235" i="38"/>
  <c r="G235" i="38"/>
  <c r="D235" i="38"/>
  <c r="AE235" i="38"/>
  <c r="J235" i="38"/>
  <c r="AI235" i="38"/>
  <c r="U235" i="38"/>
  <c r="O235" i="38"/>
  <c r="R235" i="38"/>
  <c r="AH235" i="38"/>
  <c r="T235" i="38"/>
  <c r="F235" i="38"/>
  <c r="AF235" i="38"/>
  <c r="L235" i="38"/>
  <c r="A235" i="38"/>
  <c r="A234" i="39"/>
  <c r="B235" i="39"/>
  <c r="B223" i="26"/>
  <c r="A222" i="26"/>
  <c r="A175" i="11"/>
  <c r="F236" i="38" l="1"/>
  <c r="H236" i="38"/>
  <c r="Z236" i="38"/>
  <c r="L236" i="38"/>
  <c r="AC236" i="38"/>
  <c r="J236" i="38"/>
  <c r="N236" i="38"/>
  <c r="P236" i="38"/>
  <c r="AH236" i="38"/>
  <c r="T236" i="38"/>
  <c r="B237" i="38"/>
  <c r="W236" i="38"/>
  <c r="V236" i="38"/>
  <c r="X236" i="38"/>
  <c r="C236" i="38"/>
  <c r="AB236" i="38"/>
  <c r="AG236" i="38"/>
  <c r="AI236" i="38"/>
  <c r="AD236" i="38"/>
  <c r="AF236" i="38"/>
  <c r="K236" i="38"/>
  <c r="AJ236" i="38"/>
  <c r="M236" i="38"/>
  <c r="G236" i="38"/>
  <c r="I236" i="38"/>
  <c r="S236" i="38"/>
  <c r="E236" i="38"/>
  <c r="AA236" i="38"/>
  <c r="U236" i="38"/>
  <c r="O236" i="38"/>
  <c r="Q236" i="38"/>
  <c r="AE236" i="38"/>
  <c r="R236" i="38"/>
  <c r="D236" i="38"/>
  <c r="Y236" i="38"/>
  <c r="A236" i="38"/>
  <c r="A235" i="39"/>
  <c r="B236" i="39"/>
  <c r="B224" i="26"/>
  <c r="A223" i="26"/>
  <c r="A176" i="11"/>
  <c r="C237" i="38" l="1"/>
  <c r="G237" i="38"/>
  <c r="F237" i="38"/>
  <c r="B238" i="38"/>
  <c r="AG237" i="38"/>
  <c r="E237" i="38"/>
  <c r="D237" i="38"/>
  <c r="O237" i="38"/>
  <c r="X237" i="38"/>
  <c r="N237" i="38"/>
  <c r="U237" i="38"/>
  <c r="AD237" i="38"/>
  <c r="L237" i="38"/>
  <c r="W237" i="38"/>
  <c r="AH237" i="38"/>
  <c r="AA237" i="38"/>
  <c r="AF237" i="38"/>
  <c r="K237" i="38"/>
  <c r="T237" i="38"/>
  <c r="AE237" i="38"/>
  <c r="J237" i="38"/>
  <c r="R237" i="38"/>
  <c r="I237" i="38"/>
  <c r="AB237" i="38"/>
  <c r="H237" i="38"/>
  <c r="Y237" i="38"/>
  <c r="AC237" i="38"/>
  <c r="S237" i="38"/>
  <c r="AJ237" i="38"/>
  <c r="P237" i="38"/>
  <c r="AI237" i="38"/>
  <c r="M237" i="38"/>
  <c r="Q237" i="38"/>
  <c r="Z237" i="38"/>
  <c r="V237" i="38"/>
  <c r="A237" i="38"/>
  <c r="A236" i="39"/>
  <c r="B237" i="39"/>
  <c r="B225" i="26"/>
  <c r="A224" i="26"/>
  <c r="A177" i="11"/>
  <c r="I238" i="38" l="1"/>
  <c r="J238" i="38"/>
  <c r="AG238" i="38"/>
  <c r="AI238" i="38"/>
  <c r="AC238" i="38"/>
  <c r="O238" i="38"/>
  <c r="Q238" i="38"/>
  <c r="U238" i="38"/>
  <c r="C238" i="38"/>
  <c r="F238" i="38"/>
  <c r="G238" i="38"/>
  <c r="AB238" i="38"/>
  <c r="Y238" i="38"/>
  <c r="AE238" i="38"/>
  <c r="N238" i="38"/>
  <c r="P238" i="38"/>
  <c r="R238" i="38"/>
  <c r="M238" i="38"/>
  <c r="D238" i="38"/>
  <c r="K238" i="38"/>
  <c r="X238" i="38"/>
  <c r="AA238" i="38"/>
  <c r="L238" i="38"/>
  <c r="V238" i="38"/>
  <c r="AH238" i="38"/>
  <c r="B239" i="38"/>
  <c r="S238" i="38"/>
  <c r="T238" i="38"/>
  <c r="AF238" i="38"/>
  <c r="E238" i="38"/>
  <c r="H238" i="38"/>
  <c r="AJ238" i="38"/>
  <c r="W238" i="38"/>
  <c r="Z238" i="38"/>
  <c r="AD238" i="38"/>
  <c r="A238" i="38"/>
  <c r="A237" i="39"/>
  <c r="B238" i="39"/>
  <c r="B226" i="26"/>
  <c r="A225" i="26"/>
  <c r="A178" i="11"/>
  <c r="I239" i="38" l="1"/>
  <c r="F239" i="38"/>
  <c r="H239" i="38"/>
  <c r="K239" i="38"/>
  <c r="L239" i="38"/>
  <c r="C239" i="38"/>
  <c r="Q239" i="38"/>
  <c r="O239" i="38"/>
  <c r="R239" i="38"/>
  <c r="T239" i="38"/>
  <c r="U239" i="38"/>
  <c r="AI239" i="38"/>
  <c r="Y239" i="38"/>
  <c r="X239" i="38"/>
  <c r="AA239" i="38"/>
  <c r="AC239" i="38"/>
  <c r="AD239" i="38"/>
  <c r="B240" i="38"/>
  <c r="AG239" i="38"/>
  <c r="AH239" i="38"/>
  <c r="AJ239" i="38"/>
  <c r="D239" i="38"/>
  <c r="V239" i="38"/>
  <c r="AF239" i="38"/>
  <c r="E239" i="38"/>
  <c r="G239" i="38"/>
  <c r="J239" i="38"/>
  <c r="M239" i="38"/>
  <c r="AE239" i="38"/>
  <c r="N239" i="38"/>
  <c r="P239" i="38"/>
  <c r="S239" i="38"/>
  <c r="W239" i="38"/>
  <c r="Z239" i="38"/>
  <c r="AB239" i="38"/>
  <c r="A239" i="38"/>
  <c r="A238" i="39"/>
  <c r="B239" i="39"/>
  <c r="B227" i="26"/>
  <c r="A226" i="26"/>
  <c r="A180" i="11"/>
  <c r="A179" i="11"/>
  <c r="F240" i="38" l="1"/>
  <c r="H240" i="38"/>
  <c r="J240" i="38"/>
  <c r="L240" i="38"/>
  <c r="D240" i="38"/>
  <c r="O240" i="38"/>
  <c r="AG240" i="38"/>
  <c r="N240" i="38"/>
  <c r="Q240" i="38"/>
  <c r="S240" i="38"/>
  <c r="U240" i="38"/>
  <c r="W240" i="38"/>
  <c r="Y240" i="38"/>
  <c r="V240" i="38"/>
  <c r="Z240" i="38"/>
  <c r="AB240" i="38"/>
  <c r="AE240" i="38"/>
  <c r="M240" i="38"/>
  <c r="AA240" i="38"/>
  <c r="AD240" i="38"/>
  <c r="AI240" i="38"/>
  <c r="B241" i="38"/>
  <c r="E240" i="38"/>
  <c r="AC240" i="38"/>
  <c r="G240" i="38"/>
  <c r="I240" i="38"/>
  <c r="K240" i="38"/>
  <c r="P240" i="38"/>
  <c r="R240" i="38"/>
  <c r="T240" i="38"/>
  <c r="X240" i="38"/>
  <c r="AH240" i="38"/>
  <c r="AJ240" i="38"/>
  <c r="C240" i="38"/>
  <c r="AF240" i="38"/>
  <c r="A240" i="38"/>
  <c r="A239" i="39"/>
  <c r="B240" i="39"/>
  <c r="B228" i="26"/>
  <c r="A227" i="26"/>
  <c r="C241" i="38" l="1"/>
  <c r="R241" i="38"/>
  <c r="U241" i="38"/>
  <c r="N241" i="38"/>
  <c r="O241" i="38"/>
  <c r="AJ241" i="38"/>
  <c r="K241" i="38"/>
  <c r="AA241" i="38"/>
  <c r="AC241" i="38"/>
  <c r="W241" i="38"/>
  <c r="X241" i="38"/>
  <c r="S241" i="38"/>
  <c r="AI241" i="38"/>
  <c r="B242" i="38"/>
  <c r="AE241" i="38"/>
  <c r="AF241" i="38"/>
  <c r="AG241" i="38"/>
  <c r="H241" i="38"/>
  <c r="J241" i="38"/>
  <c r="D241" i="38"/>
  <c r="G241" i="38"/>
  <c r="Q241" i="38"/>
  <c r="T241" i="38"/>
  <c r="M241" i="38"/>
  <c r="P241" i="38"/>
  <c r="Z241" i="38"/>
  <c r="AB241" i="38"/>
  <c r="V241" i="38"/>
  <c r="Y241" i="38"/>
  <c r="AH241" i="38"/>
  <c r="I241" i="38"/>
  <c r="L241" i="38"/>
  <c r="E241" i="38"/>
  <c r="F241" i="38"/>
  <c r="AD241" i="38"/>
  <c r="A241" i="38"/>
  <c r="A240" i="39"/>
  <c r="B241" i="39"/>
  <c r="B229" i="26"/>
  <c r="A228" i="26"/>
  <c r="G242" i="38" l="1"/>
  <c r="I242" i="38"/>
  <c r="C242" i="38"/>
  <c r="AB242" i="38"/>
  <c r="E242" i="38"/>
  <c r="U242" i="38"/>
  <c r="X242" i="38"/>
  <c r="O242" i="38"/>
  <c r="Q242" i="38"/>
  <c r="K242" i="38"/>
  <c r="AJ242" i="38"/>
  <c r="M242" i="38"/>
  <c r="F242" i="38"/>
  <c r="L242" i="38"/>
  <c r="W242" i="38"/>
  <c r="Y242" i="38"/>
  <c r="S242" i="38"/>
  <c r="AC242" i="38"/>
  <c r="AE242" i="38"/>
  <c r="AG242" i="38"/>
  <c r="AA242" i="38"/>
  <c r="N242" i="38"/>
  <c r="AD242" i="38"/>
  <c r="H242" i="38"/>
  <c r="J242" i="38"/>
  <c r="AI242" i="38"/>
  <c r="V242" i="38"/>
  <c r="Z242" i="38"/>
  <c r="P242" i="38"/>
  <c r="R242" i="38"/>
  <c r="D242" i="38"/>
  <c r="AF242" i="38"/>
  <c r="AH242" i="38"/>
  <c r="T242" i="38"/>
  <c r="B243" i="38"/>
  <c r="A242" i="38"/>
  <c r="A241" i="39"/>
  <c r="B242" i="39"/>
  <c r="B230" i="26"/>
  <c r="A229" i="26"/>
  <c r="D243" i="38" l="1"/>
  <c r="AC243" i="38"/>
  <c r="W243" i="38"/>
  <c r="Y243" i="38"/>
  <c r="R243" i="38"/>
  <c r="G243" i="38"/>
  <c r="L243" i="38"/>
  <c r="B244" i="38"/>
  <c r="AE243" i="38"/>
  <c r="AG243" i="38"/>
  <c r="Z243" i="38"/>
  <c r="AI243" i="38"/>
  <c r="T243" i="38"/>
  <c r="F243" i="38"/>
  <c r="H243" i="38"/>
  <c r="C243" i="38"/>
  <c r="AH243" i="38"/>
  <c r="I243" i="38"/>
  <c r="AB243" i="38"/>
  <c r="N243" i="38"/>
  <c r="P243" i="38"/>
  <c r="K243" i="38"/>
  <c r="AJ243" i="38"/>
  <c r="V243" i="38"/>
  <c r="X243" i="38"/>
  <c r="S243" i="38"/>
  <c r="M243" i="38"/>
  <c r="E243" i="38"/>
  <c r="AD243" i="38"/>
  <c r="AF243" i="38"/>
  <c r="AA243" i="38"/>
  <c r="U243" i="38"/>
  <c r="O243" i="38"/>
  <c r="Q243" i="38"/>
  <c r="J243" i="38"/>
  <c r="A243" i="38"/>
  <c r="A242" i="39"/>
  <c r="B243" i="39"/>
  <c r="B231" i="26"/>
  <c r="A230" i="26"/>
  <c r="I244" i="38" l="1"/>
  <c r="C244" i="38"/>
  <c r="AB244" i="38"/>
  <c r="N244" i="38"/>
  <c r="AE244" i="38"/>
  <c r="Q244" i="38"/>
  <c r="K244" i="38"/>
  <c r="AJ244" i="38"/>
  <c r="V244" i="38"/>
  <c r="G244" i="38"/>
  <c r="Y244" i="38"/>
  <c r="S244" i="38"/>
  <c r="E244" i="38"/>
  <c r="AD244" i="38"/>
  <c r="O244" i="38"/>
  <c r="B245" i="38"/>
  <c r="AG244" i="38"/>
  <c r="AA244" i="38"/>
  <c r="M244" i="38"/>
  <c r="H244" i="38"/>
  <c r="AF244" i="38"/>
  <c r="J244" i="38"/>
  <c r="AI244" i="38"/>
  <c r="U244" i="38"/>
  <c r="P244" i="38"/>
  <c r="L244" i="38"/>
  <c r="R244" i="38"/>
  <c r="D244" i="38"/>
  <c r="AC244" i="38"/>
  <c r="X244" i="38"/>
  <c r="Z244" i="38"/>
  <c r="AH244" i="38"/>
  <c r="T244" i="38"/>
  <c r="F244" i="38"/>
  <c r="W244" i="38"/>
  <c r="A244" i="38"/>
  <c r="A243" i="39"/>
  <c r="B244" i="39"/>
  <c r="B232" i="26"/>
  <c r="A231" i="26"/>
  <c r="F245" i="38" l="1"/>
  <c r="H245" i="38"/>
  <c r="J245" i="38"/>
  <c r="AI245" i="38"/>
  <c r="L245" i="38"/>
  <c r="Q245" i="38"/>
  <c r="S245" i="38"/>
  <c r="N245" i="38"/>
  <c r="P245" i="38"/>
  <c r="R245" i="38"/>
  <c r="E245" i="38"/>
  <c r="T245" i="38"/>
  <c r="AB245" i="38"/>
  <c r="O245" i="38"/>
  <c r="Y245" i="38"/>
  <c r="V245" i="38"/>
  <c r="X245" i="38"/>
  <c r="Z245" i="38"/>
  <c r="M245" i="38"/>
  <c r="K245" i="38"/>
  <c r="AJ245" i="38"/>
  <c r="AD245" i="38"/>
  <c r="AF245" i="38"/>
  <c r="AH245" i="38"/>
  <c r="U245" i="38"/>
  <c r="W245" i="38"/>
  <c r="G245" i="38"/>
  <c r="I245" i="38"/>
  <c r="C245" i="38"/>
  <c r="AC245" i="38"/>
  <c r="B246" i="38"/>
  <c r="AE245" i="38"/>
  <c r="AG245" i="38"/>
  <c r="AA245" i="38"/>
  <c r="D245" i="38"/>
  <c r="A245" i="38"/>
  <c r="A244" i="39"/>
  <c r="B245" i="39"/>
  <c r="B233" i="26"/>
  <c r="A232" i="26"/>
  <c r="C246" i="38" l="1"/>
  <c r="AB246" i="38"/>
  <c r="N246" i="38"/>
  <c r="P246" i="38"/>
  <c r="Y246" i="38"/>
  <c r="K246" i="38"/>
  <c r="AJ246" i="38"/>
  <c r="V246" i="38"/>
  <c r="X246" i="38"/>
  <c r="AG246" i="38"/>
  <c r="S246" i="38"/>
  <c r="E246" i="38"/>
  <c r="AD246" i="38"/>
  <c r="AF246" i="38"/>
  <c r="I246" i="38"/>
  <c r="AE246" i="38"/>
  <c r="AA246" i="38"/>
  <c r="M246" i="38"/>
  <c r="G246" i="38"/>
  <c r="J246" i="38"/>
  <c r="AH246" i="38"/>
  <c r="AI246" i="38"/>
  <c r="U246" i="38"/>
  <c r="O246" i="38"/>
  <c r="R246" i="38"/>
  <c r="B247" i="38"/>
  <c r="D246" i="38"/>
  <c r="AC246" i="38"/>
  <c r="W246" i="38"/>
  <c r="Z246" i="38"/>
  <c r="L246" i="38"/>
  <c r="T246" i="38"/>
  <c r="F246" i="38"/>
  <c r="H246" i="38"/>
  <c r="Q246" i="38"/>
  <c r="A246" i="38"/>
  <c r="A245" i="39"/>
  <c r="B246" i="39"/>
  <c r="B234" i="26"/>
  <c r="A233" i="26"/>
  <c r="H247" i="38" l="1"/>
  <c r="J247" i="38"/>
  <c r="AI247" i="38"/>
  <c r="U247" i="38"/>
  <c r="N247" i="38"/>
  <c r="W247" i="38"/>
  <c r="P247" i="38"/>
  <c r="R247" i="38"/>
  <c r="D247" i="38"/>
  <c r="AC247" i="38"/>
  <c r="AD247" i="38"/>
  <c r="E247" i="38"/>
  <c r="X247" i="38"/>
  <c r="Z247" i="38"/>
  <c r="L247" i="38"/>
  <c r="B248" i="38"/>
  <c r="V247" i="38"/>
  <c r="S247" i="38"/>
  <c r="AF247" i="38"/>
  <c r="AH247" i="38"/>
  <c r="T247" i="38"/>
  <c r="G247" i="38"/>
  <c r="Y247" i="38"/>
  <c r="I247" i="38"/>
  <c r="C247" i="38"/>
  <c r="AB247" i="38"/>
  <c r="O247" i="38"/>
  <c r="K247" i="38"/>
  <c r="AE247" i="38"/>
  <c r="Q247" i="38"/>
  <c r="AJ247" i="38"/>
  <c r="AG247" i="38"/>
  <c r="AA247" i="38"/>
  <c r="M247" i="38"/>
  <c r="F247" i="38"/>
  <c r="A247" i="38"/>
  <c r="A246" i="39"/>
  <c r="B247" i="39"/>
  <c r="B235" i="26"/>
  <c r="A234" i="26"/>
  <c r="E248" i="38" l="1"/>
  <c r="AD248" i="38"/>
  <c r="AF248" i="38"/>
  <c r="AH248" i="38"/>
  <c r="AA248" i="38"/>
  <c r="M248" i="38"/>
  <c r="D248" i="38"/>
  <c r="U248" i="38"/>
  <c r="O248" i="38"/>
  <c r="Q248" i="38"/>
  <c r="L248" i="38"/>
  <c r="C248" i="38"/>
  <c r="N248" i="38"/>
  <c r="AC248" i="38"/>
  <c r="W248" i="38"/>
  <c r="Y248" i="38"/>
  <c r="T248" i="38"/>
  <c r="R248" i="38"/>
  <c r="B249" i="38"/>
  <c r="AE248" i="38"/>
  <c r="AG248" i="38"/>
  <c r="AB248" i="38"/>
  <c r="P248" i="38"/>
  <c r="F248" i="38"/>
  <c r="H248" i="38"/>
  <c r="J248" i="38"/>
  <c r="AJ248" i="38"/>
  <c r="K248" i="38"/>
  <c r="V248" i="38"/>
  <c r="X248" i="38"/>
  <c r="Z248" i="38"/>
  <c r="S248" i="38"/>
  <c r="G248" i="38"/>
  <c r="I248" i="38"/>
  <c r="AI248" i="38"/>
  <c r="A248" i="38"/>
  <c r="A247" i="39"/>
  <c r="B248" i="39"/>
  <c r="B236" i="26"/>
  <c r="A235" i="26"/>
  <c r="J249" i="38" l="1"/>
  <c r="AI249" i="38"/>
  <c r="U249" i="38"/>
  <c r="O249" i="38"/>
  <c r="H249" i="38"/>
  <c r="S249" i="38"/>
  <c r="R249" i="38"/>
  <c r="D249" i="38"/>
  <c r="AC249" i="38"/>
  <c r="W249" i="38"/>
  <c r="P249" i="38"/>
  <c r="V249" i="38"/>
  <c r="Z249" i="38"/>
  <c r="L249" i="38"/>
  <c r="B250" i="38"/>
  <c r="AE249" i="38"/>
  <c r="AF249" i="38"/>
  <c r="Y249" i="38"/>
  <c r="E249" i="38"/>
  <c r="AH249" i="38"/>
  <c r="T249" i="38"/>
  <c r="F249" i="38"/>
  <c r="I249" i="38"/>
  <c r="AJ249" i="38"/>
  <c r="AG249" i="38"/>
  <c r="C249" i="38"/>
  <c r="AB249" i="38"/>
  <c r="N249" i="38"/>
  <c r="Q249" i="38"/>
  <c r="K249" i="38"/>
  <c r="AD249" i="38"/>
  <c r="AA249" i="38"/>
  <c r="M249" i="38"/>
  <c r="G249" i="38"/>
  <c r="X249" i="38"/>
  <c r="A249" i="38"/>
  <c r="A248" i="39"/>
  <c r="B249" i="39"/>
  <c r="B237" i="26"/>
  <c r="A236" i="26"/>
  <c r="G250" i="38" l="1"/>
  <c r="I250" i="38"/>
  <c r="C250" i="38"/>
  <c r="AB250" i="38"/>
  <c r="U250" i="38"/>
  <c r="R250" i="38"/>
  <c r="L250" i="38"/>
  <c r="O250" i="38"/>
  <c r="Q250" i="38"/>
  <c r="K250" i="38"/>
  <c r="AJ250" i="38"/>
  <c r="AC250" i="38"/>
  <c r="P250" i="38"/>
  <c r="W250" i="38"/>
  <c r="Y250" i="38"/>
  <c r="S250" i="38"/>
  <c r="F250" i="38"/>
  <c r="A250" i="38"/>
  <c r="AE250" i="38"/>
  <c r="AG250" i="38"/>
  <c r="AA250" i="38"/>
  <c r="N250" i="38"/>
  <c r="B251" i="38"/>
  <c r="AD250" i="38"/>
  <c r="Z250" i="38"/>
  <c r="H250" i="38"/>
  <c r="J250" i="38"/>
  <c r="AI250" i="38"/>
  <c r="V250" i="38"/>
  <c r="D250" i="38"/>
  <c r="E250" i="38"/>
  <c r="AF250" i="38"/>
  <c r="AH250" i="38"/>
  <c r="T250" i="38"/>
  <c r="M250" i="38"/>
  <c r="X250" i="38"/>
  <c r="A249" i="39"/>
  <c r="B250" i="39"/>
  <c r="B238" i="26"/>
  <c r="A237" i="26"/>
  <c r="D251" i="38" l="1"/>
  <c r="AC251" i="38"/>
  <c r="AE251" i="38"/>
  <c r="AG251" i="38"/>
  <c r="J251" i="38"/>
  <c r="F251" i="38"/>
  <c r="H251" i="38"/>
  <c r="C251" i="38"/>
  <c r="Z251" i="38"/>
  <c r="T251" i="38"/>
  <c r="N251" i="38"/>
  <c r="P251" i="38"/>
  <c r="K251" i="38"/>
  <c r="U251" i="38"/>
  <c r="L251" i="38"/>
  <c r="AB251" i="38"/>
  <c r="V251" i="38"/>
  <c r="X251" i="38"/>
  <c r="S251" i="38"/>
  <c r="AD251" i="38"/>
  <c r="AA251" i="38"/>
  <c r="I251" i="38"/>
  <c r="O251" i="38"/>
  <c r="Q251" i="38"/>
  <c r="W251" i="38"/>
  <c r="AJ251" i="38"/>
  <c r="AF251" i="38"/>
  <c r="M251" i="38"/>
  <c r="Y251" i="38"/>
  <c r="E251" i="38"/>
  <c r="G251" i="38"/>
  <c r="AI251" i="38"/>
  <c r="AH251" i="38"/>
  <c r="R251" i="38"/>
  <c r="A250" i="39"/>
  <c r="B251" i="39"/>
  <c r="B239" i="26"/>
  <c r="A238" i="26"/>
  <c r="A251" i="39" l="1"/>
  <c r="B252" i="39"/>
  <c r="B240" i="26"/>
  <c r="A239" i="26"/>
  <c r="A252" i="39" l="1"/>
  <c r="B253" i="39"/>
  <c r="B241" i="26"/>
  <c r="A240" i="26"/>
  <c r="A253" i="39" l="1"/>
  <c r="B254" i="39"/>
  <c r="B242" i="26"/>
  <c r="A241" i="26"/>
  <c r="A254" i="39" l="1"/>
  <c r="B255" i="39"/>
  <c r="B243" i="26"/>
  <c r="A242" i="26"/>
  <c r="A255" i="39" l="1"/>
  <c r="B256" i="39"/>
  <c r="B244" i="26"/>
  <c r="A243" i="26"/>
  <c r="A256" i="39" l="1"/>
  <c r="B257" i="39"/>
  <c r="B245" i="26"/>
  <c r="A244" i="26"/>
  <c r="A257" i="39" l="1"/>
  <c r="B258" i="39"/>
  <c r="B246" i="26"/>
  <c r="A245" i="26"/>
  <c r="A258" i="39" l="1"/>
  <c r="B259" i="39"/>
  <c r="B247" i="26"/>
  <c r="A246" i="26"/>
  <c r="A259" i="39" l="1"/>
  <c r="B260" i="39"/>
  <c r="B248" i="26"/>
  <c r="A247" i="26"/>
  <c r="A260" i="39" l="1"/>
  <c r="B261" i="39"/>
  <c r="B249" i="26"/>
  <c r="A248" i="26"/>
  <c r="A261" i="39" l="1"/>
  <c r="B262" i="39"/>
  <c r="B250" i="26"/>
  <c r="A249" i="26"/>
  <c r="A262" i="39" l="1"/>
  <c r="B263" i="39"/>
  <c r="B251" i="26"/>
  <c r="A250" i="26"/>
  <c r="A263" i="39" l="1"/>
  <c r="B264" i="39"/>
  <c r="B252" i="26"/>
  <c r="A251" i="26"/>
  <c r="A264" i="39" l="1"/>
  <c r="B265" i="39"/>
  <c r="B253" i="26"/>
  <c r="A252" i="26"/>
  <c r="A265" i="39" l="1"/>
  <c r="B266" i="39"/>
  <c r="B254" i="26"/>
  <c r="A253" i="26"/>
  <c r="A266" i="39" l="1"/>
  <c r="B267" i="39"/>
  <c r="B255" i="26"/>
  <c r="A254" i="26"/>
  <c r="A267" i="39" l="1"/>
  <c r="B268" i="39"/>
  <c r="B256" i="26"/>
  <c r="A255" i="26"/>
  <c r="A268" i="39" l="1"/>
  <c r="B269" i="39"/>
  <c r="B257" i="26"/>
  <c r="A256" i="26"/>
  <c r="A269" i="39" l="1"/>
  <c r="B270" i="39"/>
  <c r="B258" i="26"/>
  <c r="A257" i="26"/>
  <c r="A270" i="39" l="1"/>
  <c r="B271" i="39"/>
  <c r="B259" i="26"/>
  <c r="A258" i="26"/>
  <c r="A271" i="39" l="1"/>
  <c r="B272" i="39"/>
  <c r="B260" i="26"/>
  <c r="A259" i="26"/>
  <c r="A272" i="39" l="1"/>
  <c r="B273" i="39"/>
  <c r="B261" i="26"/>
  <c r="A260" i="26"/>
  <c r="A273" i="39" l="1"/>
  <c r="B274" i="39"/>
  <c r="B262" i="26"/>
  <c r="A261" i="26"/>
  <c r="A274" i="39" l="1"/>
  <c r="B275" i="39"/>
  <c r="B263" i="26"/>
  <c r="A262" i="26"/>
  <c r="A275" i="39" l="1"/>
  <c r="B276" i="39"/>
  <c r="B264" i="26"/>
  <c r="A263" i="26"/>
  <c r="A276" i="39" l="1"/>
  <c r="B277" i="39"/>
  <c r="B265" i="26"/>
  <c r="A264" i="26"/>
  <c r="A277" i="39" l="1"/>
  <c r="B278" i="39"/>
  <c r="B266" i="26"/>
  <c r="A265" i="26"/>
  <c r="A278" i="39" l="1"/>
  <c r="B279" i="39"/>
  <c r="B267" i="26"/>
  <c r="A266" i="26"/>
  <c r="A279" i="39" l="1"/>
  <c r="B280" i="39"/>
  <c r="B268" i="26"/>
  <c r="A267" i="26"/>
  <c r="A280" i="39" l="1"/>
  <c r="B281" i="39"/>
  <c r="B269" i="26"/>
  <c r="A268" i="26"/>
  <c r="A281" i="39" l="1"/>
  <c r="B282" i="39"/>
  <c r="B270" i="26"/>
  <c r="A269" i="26"/>
  <c r="A282" i="39" l="1"/>
  <c r="B283" i="39"/>
  <c r="B271" i="26"/>
  <c r="A270" i="26"/>
  <c r="A283" i="39" l="1"/>
  <c r="B284" i="39"/>
  <c r="B272" i="26"/>
  <c r="A271" i="26"/>
  <c r="A284" i="39" l="1"/>
  <c r="B285" i="39"/>
  <c r="B273" i="26"/>
  <c r="A272" i="26"/>
  <c r="A285" i="39" l="1"/>
  <c r="B286" i="39"/>
  <c r="B274" i="26"/>
  <c r="A273" i="26"/>
  <c r="A286" i="39" l="1"/>
  <c r="B287" i="39"/>
  <c r="B275" i="26"/>
  <c r="A274" i="26"/>
  <c r="A287" i="39" l="1"/>
  <c r="B288" i="39"/>
  <c r="B276" i="26"/>
  <c r="A275" i="26"/>
  <c r="A288" i="39" l="1"/>
  <c r="B289" i="39"/>
  <c r="B277" i="26"/>
  <c r="A276" i="26"/>
  <c r="A289" i="39" l="1"/>
  <c r="B290" i="39"/>
  <c r="B278" i="26"/>
  <c r="A277" i="26"/>
  <c r="A290" i="39" l="1"/>
  <c r="B291" i="39"/>
  <c r="B279" i="26"/>
  <c r="A278" i="26"/>
  <c r="A291" i="39" l="1"/>
  <c r="B292" i="39"/>
  <c r="B280" i="26"/>
  <c r="A279" i="26"/>
  <c r="A292" i="39" l="1"/>
  <c r="B293" i="39"/>
  <c r="B281" i="26"/>
  <c r="A280" i="26"/>
  <c r="A293" i="39" l="1"/>
  <c r="B294" i="39"/>
  <c r="B282" i="26"/>
  <c r="A281" i="26"/>
  <c r="A294" i="39" l="1"/>
  <c r="B295" i="39"/>
  <c r="B283" i="26"/>
  <c r="A282" i="26"/>
  <c r="A295" i="39" l="1"/>
  <c r="B296" i="39"/>
  <c r="B297" i="39"/>
  <c r="B284" i="26"/>
  <c r="A283" i="26"/>
  <c r="A297" i="39" l="1"/>
  <c r="A296" i="39"/>
  <c r="B298" i="39"/>
  <c r="B285" i="26"/>
  <c r="A284" i="26"/>
  <c r="A298" i="39" l="1"/>
  <c r="B299" i="39"/>
  <c r="B286" i="26"/>
  <c r="A285" i="26"/>
  <c r="A299" i="39" l="1"/>
  <c r="B300" i="39"/>
  <c r="B287" i="26"/>
  <c r="A286" i="26"/>
  <c r="A300" i="39" l="1"/>
  <c r="B301" i="39"/>
  <c r="B288" i="26"/>
  <c r="A287" i="26"/>
  <c r="A301" i="39" l="1"/>
  <c r="B302" i="39"/>
  <c r="B289" i="26"/>
  <c r="A288" i="26"/>
  <c r="A302" i="39" l="1"/>
  <c r="B303" i="39"/>
  <c r="B290" i="26"/>
  <c r="A289" i="26"/>
  <c r="A303" i="39" l="1"/>
  <c r="B291" i="26"/>
  <c r="A290" i="26"/>
  <c r="B292" i="26" l="1"/>
  <c r="A291" i="26"/>
  <c r="B293" i="26" l="1"/>
  <c r="A292" i="26"/>
  <c r="B294" i="26" l="1"/>
  <c r="A293" i="26"/>
  <c r="B295" i="26" l="1"/>
  <c r="A294" i="26"/>
  <c r="A295" i="2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 Bayliss</author>
  </authors>
  <commentList>
    <comment ref="C3" authorId="0" shapeId="0" xr:uid="{35AECF2D-2687-4D88-BACE-E721F63FE575}">
      <text>
        <r>
          <rPr>
            <b/>
            <sz val="9"/>
            <color indexed="81"/>
            <rFont val="Tahoma"/>
            <family val="2"/>
          </rPr>
          <t>Chris Bayliss:</t>
        </r>
        <r>
          <rPr>
            <sz val="9"/>
            <color indexed="81"/>
            <rFont val="Tahoma"/>
            <family val="2"/>
          </rPr>
          <t xml:space="preserve">
ONLY electrolytic metal, no scrap recycling (other than runaround)</t>
        </r>
      </text>
    </comment>
    <comment ref="E3" authorId="0" shapeId="0" xr:uid="{7EB50AE6-C735-4155-8D74-1A96067BDD4A}">
      <text>
        <r>
          <rPr>
            <b/>
            <sz val="9"/>
            <color indexed="81"/>
            <rFont val="Tahoma"/>
            <family val="2"/>
          </rPr>
          <t>Chris Bayliss:</t>
        </r>
        <r>
          <rPr>
            <sz val="9"/>
            <color indexed="81"/>
            <rFont val="Tahoma"/>
            <family val="2"/>
          </rPr>
          <t xml:space="preserve">
Emissions from bauxite mining, alumina refining, anode production, electrolysis &amp; casting processes</t>
        </r>
      </text>
    </comment>
    <comment ref="F3" authorId="0" shapeId="0" xr:uid="{DFC10168-911E-4641-B240-06A48E87D712}">
      <text>
        <r>
          <rPr>
            <b/>
            <sz val="9"/>
            <color indexed="81"/>
            <rFont val="Tahoma"/>
            <family val="2"/>
          </rPr>
          <t>Chris Bayliss:</t>
        </r>
        <r>
          <rPr>
            <sz val="9"/>
            <color indexed="81"/>
            <rFont val="Tahoma"/>
            <family val="2"/>
          </rPr>
          <t xml:space="preserve">
Electricity from bauxite mining, alumina refining, anode production, electrolysis &amp; casting processes</t>
        </r>
      </text>
    </comment>
    <comment ref="G3" authorId="0" shapeId="0" xr:uid="{1E6FC50D-FF2B-4AF1-90B7-61B4B584CB30}">
      <text>
        <r>
          <rPr>
            <b/>
            <sz val="9"/>
            <color indexed="81"/>
            <rFont val="Tahoma"/>
            <family val="2"/>
          </rPr>
          <t>Chris Bayliss:</t>
        </r>
        <r>
          <rPr>
            <sz val="9"/>
            <color indexed="81"/>
            <rFont val="Tahoma"/>
            <family val="2"/>
          </rPr>
          <t xml:space="preserve">
all other emissions cradle to gate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 Bayliss</author>
  </authors>
  <commentList>
    <comment ref="C2" authorId="0" shapeId="0" xr:uid="{F6148624-9EA3-4CCB-9271-AC0E1B462C61}">
      <text>
        <r>
          <rPr>
            <b/>
            <sz val="9"/>
            <color indexed="81"/>
            <rFont val="Tahoma"/>
            <family val="2"/>
          </rPr>
          <t xml:space="preserve">Chris Bayliss:
</t>
        </r>
        <r>
          <rPr>
            <sz val="9"/>
            <color indexed="81"/>
            <rFont val="Tahoma"/>
            <family val="2"/>
          </rPr>
          <t>2016 and 2017 from https://international-aluminium.org/statistics/greenhouse-gas-emissions-aluminium-sector/ 
Standards Committee (Sep 23) request to include base years to 2016
as 2016-2018 sees increasing emissions, assumption is 2016-2017 is level performance</t>
        </r>
      </text>
    </comment>
    <comment ref="B20" authorId="0" shapeId="0" xr:uid="{D3199C19-C53B-41DC-B97C-78E0059EF6A1}">
      <text>
        <r>
          <rPr>
            <b/>
            <sz val="9"/>
            <color indexed="81"/>
            <rFont val="Tahoma"/>
            <family val="2"/>
          </rPr>
          <t>Chris Bayliss:</t>
        </r>
        <r>
          <rPr>
            <sz val="9"/>
            <color indexed="81"/>
            <rFont val="Tahoma"/>
            <family val="2"/>
          </rPr>
          <t xml:space="preserve">
interpolated values follow primary slope</t>
        </r>
      </text>
    </comment>
    <comment ref="B21" authorId="0" shapeId="0" xr:uid="{2D6722C8-FD20-4811-B78D-95D53CDACEC2}">
      <text>
        <r>
          <rPr>
            <b/>
            <sz val="9"/>
            <color indexed="81"/>
            <rFont val="Tahoma"/>
            <family val="2"/>
          </rPr>
          <t>Chris Bayliss:</t>
        </r>
        <r>
          <rPr>
            <sz val="9"/>
            <color indexed="81"/>
            <rFont val="Tahoma"/>
            <family val="2"/>
          </rPr>
          <t xml:space="preserve">
interpolated values follow primary slope</t>
        </r>
      </text>
    </comment>
    <comment ref="B22" authorId="0" shapeId="0" xr:uid="{899B7903-B058-4AC7-9AB9-94592FB4B37D}">
      <text>
        <r>
          <rPr>
            <b/>
            <sz val="9"/>
            <color indexed="81"/>
            <rFont val="Tahoma"/>
            <family val="2"/>
          </rPr>
          <t>Chris Bayliss:</t>
        </r>
        <r>
          <rPr>
            <sz val="9"/>
            <color indexed="81"/>
            <rFont val="Tahoma"/>
            <family val="2"/>
          </rPr>
          <t xml:space="preserve">
interpolated values follow primary slope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<sst xmlns="http://schemas.openxmlformats.org/spreadsheetml/2006/main" count="929" uniqueCount="242">
  <si>
    <t>1. Choose a base year in the "Baseline year" worksheet</t>
  </si>
  <si>
    <t>2a. If Entity includes smelter(s), but no downstream activity (or recycling of non-runaround scrap in smelter casthouse), complete worksheet "Primary (100% electrolytic)"</t>
  </si>
  <si>
    <t>2b. All other Entities, complete worksheet "Casthouse &amp; Post-CH Data Entry"</t>
  </si>
  <si>
    <t>Worksheet fields colour coding:</t>
  </si>
  <si>
    <t>User data entry, where supply chain activity is relevant</t>
  </si>
  <si>
    <t>Optional user data entry, to refine results (e.g. electricity/non-electricity split for primary or integrated slopes for downstream)</t>
  </si>
  <si>
    <t>Auto-calculation, based on user-entered data</t>
  </si>
  <si>
    <t xml:space="preserve">1.5 degree aligned Entity slope(s) </t>
  </si>
  <si>
    <t>Revision 06/03/2024</t>
  </si>
  <si>
    <t>- VLOOKUP functions replace dynamic array formulae and spilled array behaviour in the following fields (to return data in legacy versions of Excel):</t>
  </si>
  <si>
    <t>- 'Primary (100% electrolytic)'!F12:AN14</t>
  </si>
  <si>
    <t>- 'Casthouse &amp; Post-CH Data Entry'!D10:AL11,D14:AL15,D18:AL18</t>
  </si>
  <si>
    <t>Revision 20/02/2025 (v2 PUBLICATION FINAL)</t>
  </si>
  <si>
    <t>- Fixed mistake in archetype data tables which had inconsistent 2045-2050 slopes (no impact on short to mid term slopes)</t>
  </si>
  <si>
    <t>- Upperbounds of casthouse and semis process archetypal slopes increased from 0.6 and 0.5 respectively to 1.5, to reflect feedback on emissions intensity of processes</t>
  </si>
  <si>
    <t>- Upperbounds of material conversion procurement increased from 20.0 to 25.0, to reflect feedback on carbon footprint ofprocured products</t>
  </si>
  <si>
    <t>- Removed sectoral average slopes from Entity charts to avoid confusion</t>
  </si>
  <si>
    <t>- Rounded all input and output data for process to two decimal places and procurement/primary to one to reflect uncertainty/precision</t>
  </si>
  <si>
    <t>- Baseline year choice extended to include 2024</t>
  </si>
  <si>
    <t>- Portfolio mass weighting for CH and post-CH process emissions</t>
  </si>
  <si>
    <t>- Added optional integrated process slope for casthouse &amp; semis</t>
  </si>
  <si>
    <t>- Language "fabrication" changed to Material Conversion throughout to align with ASI supply chain activity language</t>
  </si>
  <si>
    <t>- Language "recycling" changed to Casthouse throughout to clarify</t>
  </si>
  <si>
    <t>- Redundant hidden DRAFT worksheets deleted</t>
  </si>
  <si>
    <t>- Logic Explainer worksheet included for clarity</t>
  </si>
  <si>
    <t>- Plotted CH and Semis process slopes on a single chart, and included integrated slope</t>
  </si>
  <si>
    <t>- Removed corporate accounting "scopes" language for clarity</t>
  </si>
  <si>
    <t>- Removed lock on workbook/sheets</t>
  </si>
  <si>
    <t>ACTOR</t>
  </si>
  <si>
    <t>ACTION</t>
  </si>
  <si>
    <t>VARIABLE</t>
  </si>
  <si>
    <t>LOCATION
(DATA TABLE)</t>
  </si>
  <si>
    <t>LOCATION (USER ENTRY - INPUT)</t>
  </si>
  <si>
    <t>LOCATION (OUTPUT)</t>
  </si>
  <si>
    <t>MODEL</t>
  </si>
  <si>
    <t>PULLS</t>
  </si>
  <si>
    <t>SECTORAL SLOPES</t>
  </si>
  <si>
    <t>from</t>
  </si>
  <si>
    <t>'Sectoral Slopes'! worksheet</t>
  </si>
  <si>
    <t>-</t>
  </si>
  <si>
    <t>into</t>
  </si>
  <si>
    <r>
      <t>ROW 2 of the</t>
    </r>
    <r>
      <rPr>
        <sz val="11"/>
        <color theme="9" tint="-0.249977111117893"/>
        <rFont val="Calibri"/>
        <family val="2"/>
        <scheme val="minor"/>
      </rPr>
      <t xml:space="preserve"> 'xxx Data Table'! worksheets  (green coloured tabs)</t>
    </r>
  </si>
  <si>
    <t>ASSUMES</t>
  </si>
  <si>
    <t>A set of 2016_BASELINE intensities that reflect the range in sectoral performance at given increments</t>
  </si>
  <si>
    <t>in</t>
  </si>
  <si>
    <r>
      <t>COLUMN B of the</t>
    </r>
    <r>
      <rPr>
        <sz val="11"/>
        <color theme="9" tint="-0.249977111117893"/>
        <rFont val="Calibri"/>
        <family val="2"/>
        <scheme val="minor"/>
      </rPr>
      <t xml:space="preserve"> 'xxx Data Table'! Worksheets (green coloured tabs)</t>
    </r>
  </si>
  <si>
    <t>CALCULATES &amp; POPULATES</t>
  </si>
  <si>
    <t>ARCHETYPAL SLOPES from the  2016_BASELINES</t>
  </si>
  <si>
    <r>
      <rPr>
        <sz val="11"/>
        <color theme="9" tint="-0.249977111117893"/>
        <rFont val="Calibri"/>
        <family val="2"/>
        <scheme val="minor"/>
      </rPr>
      <t>'xxx Data Table'! Worksheets
(green coloured tabs)</t>
    </r>
  </si>
  <si>
    <r>
      <t xml:space="preserve">following the </t>
    </r>
    <r>
      <rPr>
        <b/>
        <sz val="11"/>
        <rFont val="Calibri"/>
        <family val="2"/>
        <scheme val="minor"/>
      </rPr>
      <t>SDA Calculations</t>
    </r>
    <r>
      <rPr>
        <sz val="11"/>
        <rFont val="Calibri"/>
        <family val="2"/>
        <scheme val="minor"/>
      </rPr>
      <t xml:space="preserve"> function to the right, where</t>
    </r>
    <r>
      <rPr>
        <i/>
        <sz val="11"/>
        <rFont val="Calibri"/>
        <family val="2"/>
        <scheme val="minor"/>
      </rPr>
      <t xml:space="preserve"> SI</t>
    </r>
    <r>
      <rPr>
        <i/>
        <vertAlign val="subscript"/>
        <sz val="11"/>
        <rFont val="Calibri"/>
        <family val="2"/>
        <scheme val="minor"/>
      </rPr>
      <t>y</t>
    </r>
    <r>
      <rPr>
        <i/>
        <sz val="1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is found in:</t>
    </r>
  </si>
  <si>
    <t>USER</t>
  </si>
  <si>
    <t>CHOOSES</t>
  </si>
  <si>
    <t>Entity BASELINE YEAR</t>
  </si>
  <si>
    <t>'Baseline year'! worksheet dropdown</t>
  </si>
  <si>
    <t>ENTERS</t>
  </si>
  <si>
    <t>BASELINE YEAR emissions intensity data</t>
  </si>
  <si>
    <r>
      <rPr>
        <sz val="11"/>
        <color theme="5" tint="-0.249977111117893"/>
        <rFont val="Calibri"/>
        <family val="2"/>
        <scheme val="minor"/>
      </rPr>
      <t>'Bauxite &amp; Alumina Data Entry'!</t>
    </r>
    <r>
      <rPr>
        <sz val="11"/>
        <color theme="7"/>
        <rFont val="Calibri"/>
        <family val="2"/>
        <scheme val="minor"/>
      </rPr>
      <t xml:space="preserve">
</t>
    </r>
    <r>
      <rPr>
        <sz val="11"/>
        <rFont val="Calibri"/>
        <family val="2"/>
        <scheme val="minor"/>
      </rPr>
      <t>and/or</t>
    </r>
    <r>
      <rPr>
        <sz val="11"/>
        <color theme="7"/>
        <rFont val="Calibri"/>
        <family val="2"/>
        <scheme val="minor"/>
      </rPr>
      <t xml:space="preserve">
'Primary (100% electrolytic)'!</t>
    </r>
    <r>
      <rPr>
        <sz val="11"/>
        <color theme="1"/>
        <rFont val="Calibri"/>
        <family val="2"/>
        <scheme val="minor"/>
      </rPr>
      <t xml:space="preserve">
and/or
</t>
    </r>
    <r>
      <rPr>
        <sz val="11"/>
        <color theme="4"/>
        <rFont val="Calibri"/>
        <family val="2"/>
        <scheme val="minor"/>
      </rPr>
      <t>'Casthouse &amp; Post-CH Data Entry'!</t>
    </r>
    <r>
      <rPr>
        <sz val="11"/>
        <color theme="1"/>
        <rFont val="Calibri"/>
        <family val="2"/>
        <scheme val="minor"/>
      </rPr>
      <t xml:space="preserve"> worksheets</t>
    </r>
  </si>
  <si>
    <t>following the logic described in the published Decision Tree</t>
  </si>
  <si>
    <t>TOOL</t>
  </si>
  <si>
    <t>LOOKS UP</t>
  </si>
  <si>
    <t xml:space="preserve">Nearest fit BASELINE YEAR emissions intensity for ARCHETYPAL SLOPE </t>
  </si>
  <si>
    <t>Corresponding ARCHETYPAL SLOPE data</t>
  </si>
  <si>
    <t>Orange coloured ROWs in
''Bauxite &amp; Alumina Data Entry'!,
 'Primary (100% electrolytic)'! and/or 'Casthouse &amp; Post-CH Data Entry'!</t>
  </si>
  <si>
    <t>PLOTS</t>
  </si>
  <si>
    <t>Data from orange coloured ROWs in
''Bauxite &amp; Alumina Data Entry'!,
'Primary (100% electrolytic)'!
and/or
'Casthouse &amp; Post-CH Data Entry'!</t>
  </si>
  <si>
    <t>The relevant charts</t>
  </si>
  <si>
    <t xml:space="preserve">from </t>
  </si>
  <si>
    <t>Choose a Baseline YEAR:</t>
  </si>
  <si>
    <t>2021</t>
  </si>
  <si>
    <t>- Entities that are developing GHG Pathways for the first time are encouraged to use the most recent year for which data is available as the base year.
- If an Entity has more detailed data for a previous year this is acceptable for validation purposes, as long as most recent year data is also disclosed.
- If the chosen base year is more than three (3) years prior to the initial ASI Performance Standard Certification/Re-Certification Audit that is assessing conformance with Criterion 5.3 (e.g. to align with a corporate baseline), the most recent year data should indicate already achieved performance in line with the Entity Pathway in order for the Entity to be in conformance.
- The base year should be fixed for the duration of the Pathway.
- Intermediate Targets must cover a period no greater than five (5) years from the chosen base year.</t>
  </si>
  <si>
    <t>Production (t Al)</t>
  </si>
  <si>
    <t>Cradle to Gate Emissions Intensity (t CO2e/t Al)</t>
  </si>
  <si>
    <t>…of which Electricity Emissions Intensity, if known (t CO2e/t Al)</t>
  </si>
  <si>
    <t>Non-Electricity Emissions Intensity (t CO2e/t Al)</t>
  </si>
  <si>
    <t>Smelter casthouse A</t>
  </si>
  <si>
    <t>Smelter casthouse B</t>
  </si>
  <si>
    <t>Smelter casthouse C</t>
  </si>
  <si>
    <t>Smelter casthouse D</t>
  </si>
  <si>
    <t>….INSERT row(s) above to increase portfolio</t>
  </si>
  <si>
    <t>Entity production weighted average</t>
  </si>
  <si>
    <t>Archetype slope</t>
  </si>
  <si>
    <t>Entity Electricity Emissions Intensity</t>
  </si>
  <si>
    <t>~</t>
  </si>
  <si>
    <t>Entity Non-Electricity Emissions Intensity</t>
  </si>
  <si>
    <t>Entity Total Cradle to Gate Emissions Intensity</t>
  </si>
  <si>
    <t>Gate to Gate (Process Direct &amp; Energy Related Indirect) Emissions Intensity (t CO2e/t Al)</t>
  </si>
  <si>
    <t>Casthouse A</t>
  </si>
  <si>
    <t>Casthouse B</t>
  </si>
  <si>
    <t>Casthouse C</t>
  </si>
  <si>
    <t>Casthouse D</t>
  </si>
  <si>
    <t>Semifab A</t>
  </si>
  <si>
    <t>Semifab B</t>
  </si>
  <si>
    <t>Semifab C</t>
  </si>
  <si>
    <t>Semifab D</t>
  </si>
  <si>
    <t>A</t>
  </si>
  <si>
    <t>B</t>
  </si>
  <si>
    <t>C</t>
  </si>
  <si>
    <t xml:space="preserve">Type of INPUT to which column B and C applies (column A applies to whole process) </t>
  </si>
  <si>
    <r>
      <t xml:space="preserve">Average carbon footprint of </t>
    </r>
    <r>
      <rPr>
        <b/>
        <u/>
        <sz val="11"/>
        <color theme="1"/>
        <rFont val="Calibri"/>
        <family val="2"/>
        <scheme val="minor"/>
      </rPr>
      <t>PURCHASED</t>
    </r>
    <r>
      <rPr>
        <b/>
        <sz val="11"/>
        <color theme="1"/>
        <rFont val="Calibri"/>
        <family val="2"/>
        <scheme val="minor"/>
      </rPr>
      <t xml:space="preserve"> Aluminium (including scrap) (t CO2e/t Al)
OR, if smelter casthouse:
Average emissions intensity of Aluminium </t>
    </r>
    <r>
      <rPr>
        <b/>
        <u/>
        <sz val="11"/>
        <color theme="1"/>
        <rFont val="Calibri"/>
        <family val="2"/>
        <scheme val="minor"/>
      </rPr>
      <t>INPUT</t>
    </r>
    <r>
      <rPr>
        <b/>
        <sz val="11"/>
        <color theme="1"/>
        <rFont val="Calibri"/>
        <family val="2"/>
        <scheme val="minor"/>
      </rPr>
      <t xml:space="preserve"> to the casthouse
(including liquid electrolytic tapped from pots, cold metal and scrap)</t>
    </r>
  </si>
  <si>
    <r>
      <t xml:space="preserve">Mass of aluminium </t>
    </r>
    <r>
      <rPr>
        <b/>
        <u/>
        <sz val="11"/>
        <color theme="1"/>
        <rFont val="Calibri"/>
        <family val="2"/>
        <scheme val="minor"/>
      </rPr>
      <t>INPUT</t>
    </r>
    <r>
      <rPr>
        <b/>
        <sz val="11"/>
        <color theme="1"/>
        <rFont val="Calibri"/>
        <family val="2"/>
        <scheme val="minor"/>
      </rPr>
      <t xml:space="preserve"> (t Al), 
Only required if Entity wishes to use a single integrated (multi-process) procurement slope</t>
    </r>
  </si>
  <si>
    <t>= purchased scrap (not including internal scrap) plus aluminium metal (cold or liquid)</t>
  </si>
  <si>
    <t>= purchased casthouse products (not including those internally produced in integrated casthouse)</t>
  </si>
  <si>
    <t>= purchased semi-fabricated &amp; fabricated products (not including those internally produced in integrated semi-fab or fabrication process)</t>
  </si>
  <si>
    <t xml:space="preserve"> CASTHOUSE </t>
  </si>
  <si>
    <t>GATE TO GATE SLOPE =</t>
  </si>
  <si>
    <t>PROCUREMENT SLOPE MEASURED AT INPUT =</t>
  </si>
  <si>
    <t xml:space="preserve"> SEMI-FABRICATION </t>
  </si>
  <si>
    <t>MATERIAL CONVERSION</t>
  </si>
  <si>
    <t>INTEGRATED</t>
  </si>
  <si>
    <t>GATE TO GATE SLOPE  =</t>
  </si>
  <si>
    <t>Sectoral Benchmark</t>
  </si>
  <si>
    <t>Aluminium Sector Absolute Mt CO2e (IAI)</t>
  </si>
  <si>
    <t>Primary Aluminium Sector Absolute Mt CO2e (IAI)</t>
  </si>
  <si>
    <t>Recycling Process Aluminium Sector Absolute Mt CO2e (IAI)</t>
  </si>
  <si>
    <t>Remelt (semis &amp; internal) Aluminium Sector Absolute Mt CO2e (IAI)</t>
  </si>
  <si>
    <t>Semis Process Aluminium Sector Absolute Mt CO2e (IAI)</t>
  </si>
  <si>
    <t>Primary production Mt Al (IAI)</t>
  </si>
  <si>
    <t>Internal &amp; fabrication scrap (semis) Mt Al</t>
  </si>
  <si>
    <t>Manufacturing scrap (post-semis) Mt Al</t>
  </si>
  <si>
    <t>Post-consumer scrap Mt Al</t>
  </si>
  <si>
    <r>
      <t xml:space="preserve">Total remelt production Mt Al [equivalent to Semis </t>
    </r>
    <r>
      <rPr>
        <b/>
        <u/>
        <sz val="11"/>
        <color theme="1"/>
        <rFont val="Calibri"/>
        <family val="2"/>
        <scheme val="minor"/>
      </rPr>
      <t>INPUT</t>
    </r>
    <r>
      <rPr>
        <sz val="11"/>
        <color theme="1"/>
        <rFont val="Calibri"/>
        <family val="2"/>
        <scheme val="minor"/>
      </rPr>
      <t>]</t>
    </r>
  </si>
  <si>
    <r>
      <t xml:space="preserve">Aluminium Sector Semis </t>
    </r>
    <r>
      <rPr>
        <b/>
        <i/>
        <u/>
        <sz val="11"/>
        <color theme="1"/>
        <rFont val="Calibri"/>
        <family val="2"/>
        <scheme val="minor"/>
      </rPr>
      <t>SHIPMENTS</t>
    </r>
    <r>
      <rPr>
        <sz val="11"/>
        <color theme="1"/>
        <rFont val="Calibri"/>
        <family val="2"/>
        <scheme val="minor"/>
      </rPr>
      <t xml:space="preserve"> Mt Al (IAI) [equivalent to Fab </t>
    </r>
    <r>
      <rPr>
        <b/>
        <u/>
        <sz val="11"/>
        <color theme="1"/>
        <rFont val="Calibri"/>
        <family val="2"/>
        <scheme val="minor"/>
      </rPr>
      <t>INPUT</t>
    </r>
    <r>
      <rPr>
        <sz val="11"/>
        <color theme="1"/>
        <rFont val="Calibri"/>
        <family val="2"/>
        <scheme val="minor"/>
      </rPr>
      <t>]</t>
    </r>
  </si>
  <si>
    <t>Primary (electricity) Sectoral Cradle-to-Gate (t CO2e/t Al) (IAI/MPP)  - need ref (CCAF - PUBLISHED 4 Dec '23)</t>
  </si>
  <si>
    <t>Primary (non-electricity) Sectoral Cradle-to-Gate (t CO2e/t Al) (IAI/MPP)  - need ref (CCAF - PUBLISHED 4 Dec '23)</t>
  </si>
  <si>
    <t>Primary Sectoral Cradle-to-Gate (t CO2e/t Al) (IAI/MPP) - need ref (CCAF - PUBLISHED 4 Dec '23)</t>
  </si>
  <si>
    <t>Casthouse Input (t CO2e/t Al)</t>
  </si>
  <si>
    <t>Casthouse Sectoral Cradle-to-Gate (t CO2e/t Al)</t>
  </si>
  <si>
    <t>Semis Sectoral Cradle-to-Gate (t CO2e/t Al)</t>
  </si>
  <si>
    <t>Recycling Gate-to-Gate Sectoral (IAI/MPP) - need ref (CCAF - PUBLISHED 4 Dec '23)</t>
  </si>
  <si>
    <t>Semis Gate-to-Gate Sectoral (IAI/MPP) - need ref (CCAF - PUBLISHED 4 Dec '23)</t>
  </si>
  <si>
    <t>Pre consumer scrap</t>
  </si>
  <si>
    <t>Post consumer scrap</t>
  </si>
  <si>
    <t>Electrolysis</t>
  </si>
  <si>
    <t>Casthouse</t>
  </si>
  <si>
    <t>Semis</t>
  </si>
  <si>
    <t>Fab</t>
  </si>
  <si>
    <r>
      <t>1.5</t>
    </r>
    <r>
      <rPr>
        <b/>
        <sz val="14"/>
        <color rgb="FF47A5AE"/>
        <rFont val="Calibri"/>
        <family val="2"/>
      </rPr>
      <t xml:space="preserve">° </t>
    </r>
    <r>
      <rPr>
        <b/>
        <sz val="14"/>
        <color rgb="FF47A5AE"/>
        <rFont val="Calibri"/>
        <family val="2"/>
        <scheme val="minor"/>
      </rPr>
      <t>Scenario for the Aluminium Sector</t>
    </r>
  </si>
  <si>
    <t>Table 1: 1.5 GHG Budget Aluminium Sector</t>
  </si>
  <si>
    <r>
      <t>CO</t>
    </r>
    <r>
      <rPr>
        <vertAlign val="subscript"/>
        <sz val="11"/>
        <color theme="1" tint="0.34998626667073579"/>
        <rFont val="Calibri"/>
        <family val="2"/>
        <scheme val="minor"/>
      </rPr>
      <t>2</t>
    </r>
    <r>
      <rPr>
        <sz val="11"/>
        <color theme="1" tint="0.34998626667073579"/>
        <rFont val="Calibri"/>
        <family val="2"/>
        <scheme val="minor"/>
      </rPr>
      <t>e emissions (Mt)</t>
    </r>
  </si>
  <si>
    <t>2018-2030</t>
  </si>
  <si>
    <t>2018-2040</t>
  </si>
  <si>
    <t>2018-2050</t>
  </si>
  <si>
    <t>Electricity (Electrolysis)</t>
  </si>
  <si>
    <t>Mine to electricity use</t>
  </si>
  <si>
    <t>Electricity (Other)</t>
  </si>
  <si>
    <t>Aluminium Industry</t>
  </si>
  <si>
    <t>Calculated based on IEA</t>
  </si>
  <si>
    <t>Aluminium in Other Sectors + Transport</t>
  </si>
  <si>
    <t>PFC</t>
  </si>
  <si>
    <t>Aluminium Sector</t>
  </si>
  <si>
    <t>Table 2: 1.5 Budget Aluminium Sector by Process</t>
  </si>
  <si>
    <r>
      <t>CO</t>
    </r>
    <r>
      <rPr>
        <vertAlign val="subscript"/>
        <sz val="11"/>
        <color theme="2" tint="-0.499984740745262"/>
        <rFont val="Calibri"/>
        <family val="2"/>
        <scheme val="minor"/>
      </rPr>
      <t>2</t>
    </r>
    <r>
      <rPr>
        <sz val="11"/>
        <color theme="2" tint="-0.499984740745262"/>
        <rFont val="Calibri"/>
        <family val="2"/>
        <scheme val="minor"/>
      </rPr>
      <t>e emissions (Mt)</t>
    </r>
  </si>
  <si>
    <t>Primary Aluminium</t>
  </si>
  <si>
    <t>Refining</t>
  </si>
  <si>
    <t>Recycled Aluminium</t>
  </si>
  <si>
    <t>Internal Scrap/Fabrication Scrap</t>
  </si>
  <si>
    <t>Semis Process</t>
  </si>
  <si>
    <t>Table 3: 1.5 Production</t>
  </si>
  <si>
    <t>Aluminium (Mt)</t>
  </si>
  <si>
    <t>New Scrap/Manufacturing Scrap</t>
  </si>
  <si>
    <t>Old Scrap/Post-Consumer Scrap</t>
  </si>
  <si>
    <t>Semis Shipments</t>
  </si>
  <si>
    <t>Final Product Shipments</t>
  </si>
  <si>
    <t>New Scrap + Internal Scrap = Pre-Consumer Scrap</t>
  </si>
  <si>
    <t>Recycled Aluminium = Includes Alloying Elements and Metal Losses</t>
  </si>
  <si>
    <t xml:space="preserve">Primary Aluminium = Tapped from Electrolytic Cells or Pots </t>
  </si>
  <si>
    <t>Table 4: 1.5 Intensity Data (Process Emissions)</t>
  </si>
  <si>
    <r>
      <t>CO</t>
    </r>
    <r>
      <rPr>
        <vertAlign val="subscript"/>
        <sz val="11"/>
        <color theme="2" tint="-0.499984740745262"/>
        <rFont val="Calibri"/>
        <family val="2"/>
        <scheme val="minor"/>
      </rPr>
      <t>2</t>
    </r>
    <r>
      <rPr>
        <sz val="11"/>
        <color theme="2" tint="-0.499984740745262"/>
        <rFont val="Calibri"/>
        <family val="2"/>
        <scheme val="minor"/>
      </rPr>
      <t>e emissions intensity (tonnes per tonne)</t>
    </r>
  </si>
  <si>
    <t>Recycled Aluminium (Gate to Gate)</t>
  </si>
  <si>
    <t>Including collection and processing</t>
  </si>
  <si>
    <t>Semis Process (Gate to Gate)</t>
  </si>
  <si>
    <t>5.2 threshold (pre-2020 )</t>
  </si>
  <si>
    <t>drop-line 13</t>
  </si>
  <si>
    <t>5.2 threshold (post-2020)</t>
  </si>
  <si>
    <t>drop-line 11</t>
  </si>
  <si>
    <t>2016</t>
  </si>
  <si>
    <t>2017</t>
  </si>
  <si>
    <t>2018</t>
  </si>
  <si>
    <t>2019</t>
  </si>
  <si>
    <t>2020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</si>
  <si>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</si>
  <si>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</si>
  <si>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</si>
  <si>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</si>
  <si>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</si>
  <si>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</si>
  <si>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</si>
  <si>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</si>
  <si>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</si>
  <si>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</si>
  <si>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</si>
  <si>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</si>
  <si>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</si>
  <si>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</si>
  <si>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</si>
  <si>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</si>
  <si>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</si>
  <si>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</si>
  <si>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</si>
  <si>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</si>
  <si>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</si>
  <si>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</si>
  <si>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</si>
  <si>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</si>
  <si>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</si>
  <si>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</si>
  <si>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</si>
  <si>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</si>
  <si>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</si>
  <si>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Primary Sectoral Electricity (IAI/MPP)</t>
  </si>
  <si>
    <t>Primary Sectoral Non-Electricity (IAI/MPP)</t>
  </si>
  <si>
    <t>Primary Sectoral Cradle-to-Gate (IAI/MPP)</t>
  </si>
  <si>
    <t>Electricity SDAs (0.1 t CO2e/t Al increments)</t>
  </si>
  <si>
    <t>BASELINE BELOW 2050 TARGET</t>
  </si>
  <si>
    <t>Non-Electricity SDAs (0.1 t CO2e/t Al increments)</t>
  </si>
  <si>
    <t>Primary Sectoral Bauxite</t>
  </si>
  <si>
    <t>Primary Sectoral Alumina</t>
  </si>
  <si>
    <t>Bauxite SDAs (1 kg CO2e/t Bx increments)</t>
  </si>
  <si>
    <t>Alumina SDAs (0.1 t CO2e/t Al2O3 increments)</t>
  </si>
  <si>
    <t>Casthouse Procurement Sectoral</t>
  </si>
  <si>
    <t>Semis Procurement Sectoral (IAI)</t>
  </si>
  <si>
    <t>Semis SDAs (0.1 t CO2e/t Al increments)</t>
  </si>
  <si>
    <t>Post-semis Procurement Sectoral (IAI)</t>
  </si>
  <si>
    <t>Post-semis SDAs (0.1 t CO2e/t Al increments)</t>
  </si>
  <si>
    <t>Casthouse Gate-to-Gate Sectoral (IAI/MPP)</t>
  </si>
  <si>
    <t>Casthouse SDAs (0.005 t CO2e/t Al increments)</t>
  </si>
  <si>
    <t>Semis Gate-to-Gate Sectoral (IAI)</t>
  </si>
  <si>
    <t>Semis SDAs (0.005 t CO2e/t Al increments)</t>
  </si>
  <si>
    <t xml:space="preserve">Primary: </t>
  </si>
  <si>
    <t>https://international-aluminium.org/resource/good-practice-for-calculation-of-primary-aluminium-and-precursor-product-carbon-footprints/</t>
  </si>
  <si>
    <t>Recycling:</t>
  </si>
  <si>
    <t>Melting furnaces (scopes 1 &amp;2), holding furnaces and casting (scopes 1&amp; 2)</t>
  </si>
  <si>
    <t>Allocation</t>
  </si>
  <si>
    <t>Name</t>
  </si>
  <si>
    <t>Column1</t>
  </si>
  <si>
    <t>Yes</t>
  </si>
  <si>
    <t>100% burden to the product</t>
  </si>
  <si>
    <t>Cut-off</t>
  </si>
  <si>
    <t>No</t>
  </si>
  <si>
    <t>Burden shared equally between product and process-generated scrap</t>
  </si>
  <si>
    <t>Mass allocation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</si>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</sst>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164" formatCode="_-* #,##0.00_-;\-* #,##0.00_-;_-* &quot;-&quot;??_-;_-@_-"/>
    <numFmt numFmtId="165" formatCode="0.000"/>
    <numFmt numFmtId="166" formatCode="0.0"/>
    <numFmt numFmtId="167" formatCode="#,##0.0"/>
    <numFmt numFmtId="168" formatCode="_-* #,##0_-;\-* #,##0_-;_-* &quot;-&quot;??_-;_-@_-"/>
  </numFmts>
  <fonts count="3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20"/>
      <color theme="1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4"/>
      <color rgb="FF47A5AE"/>
      <name val="Calibri"/>
      <family val="2"/>
      <scheme val="minor"/>
    </font>
    <font>
      <b/>
      <sz val="14"/>
      <color rgb="FF47A5AE"/>
      <name val="Calibri"/>
      <family val="2"/>
    </font>
    <font>
      <sz val="11"/>
      <color theme="1" tint="0.34998626667073579"/>
      <name val="Calibri"/>
      <family val="2"/>
      <scheme val="minor"/>
    </font>
    <font>
      <vertAlign val="subscript"/>
      <sz val="11"/>
      <color theme="1" tint="0.34998626667073579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vertAlign val="subscript"/>
      <sz val="11"/>
      <color theme="2" tint="-0.499984740745262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i/>
      <vertAlign val="subscript"/>
      <sz val="11"/>
      <name val="Calibri"/>
      <family val="2"/>
      <scheme val="minor"/>
    </font>
    <font>
      <sz val="11"/>
      <color theme="7"/>
      <name val="Calibri"/>
      <family val="2"/>
      <scheme val="minor"/>
    </font>
    <font>
      <sz val="11"/>
      <color theme="4"/>
      <name val="Calibri"/>
      <family val="2"/>
      <scheme val="minor"/>
    </font>
    <font>
      <sz val="11"/>
      <color theme="5" tint="-0.249977111117893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lightUp">
        <fgColor theme="6"/>
        <bgColor theme="7" tint="0.79985961485641044"/>
      </patternFill>
    </fill>
    <fill>
      <patternFill patternType="lightUp">
        <fgColor auto="1"/>
        <bgColor theme="7" tint="0.79995117038483843"/>
      </patternFill>
    </fill>
    <fill>
      <patternFill patternType="solid">
        <fgColor rgb="FFD9D9D9"/>
        <bgColor indexed="64"/>
      </patternFill>
    </fill>
  </fills>
  <borders count="3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theme="2"/>
      </left>
      <right style="medium">
        <color theme="2"/>
      </right>
      <top style="medium">
        <color theme="2"/>
      </top>
      <bottom/>
      <diagonal/>
    </border>
    <border>
      <left style="medium">
        <color theme="2"/>
      </left>
      <right/>
      <top style="medium">
        <color theme="2"/>
      </top>
      <bottom/>
      <diagonal/>
    </border>
    <border>
      <left style="medium">
        <color theme="2"/>
      </left>
      <right style="medium">
        <color theme="2"/>
      </right>
      <top style="medium">
        <color theme="2"/>
      </top>
      <bottom style="medium">
        <color theme="2"/>
      </bottom>
      <diagonal/>
    </border>
    <border>
      <left/>
      <right style="medium">
        <color theme="2"/>
      </right>
      <top style="medium">
        <color theme="0" tint="-0.499984740745262"/>
      </top>
      <bottom style="medium">
        <color theme="2"/>
      </bottom>
      <diagonal/>
    </border>
    <border>
      <left style="medium">
        <color theme="2"/>
      </left>
      <right style="medium">
        <color theme="2"/>
      </right>
      <top style="medium">
        <color theme="0" tint="-0.499984740745262"/>
      </top>
      <bottom style="medium">
        <color theme="2"/>
      </bottom>
      <diagonal/>
    </border>
    <border>
      <left style="medium">
        <color theme="2"/>
      </left>
      <right/>
      <top style="medium">
        <color theme="0" tint="-0.499984740745262"/>
      </top>
      <bottom style="medium">
        <color theme="2"/>
      </bottom>
      <diagonal/>
    </border>
    <border>
      <left style="medium">
        <color theme="2"/>
      </left>
      <right/>
      <top style="medium">
        <color theme="0" tint="-0.499984740745262"/>
      </top>
      <bottom/>
      <diagonal/>
    </border>
    <border>
      <left/>
      <right style="medium">
        <color theme="2"/>
      </right>
      <top style="medium">
        <color theme="0" tint="-0.499984740745262"/>
      </top>
      <bottom/>
      <diagonal/>
    </border>
    <border>
      <left/>
      <right style="medium">
        <color theme="2"/>
      </right>
      <top style="medium">
        <color theme="2"/>
      </top>
      <bottom style="medium">
        <color theme="0" tint="-0.499984740745262"/>
      </bottom>
      <diagonal/>
    </border>
    <border>
      <left style="medium">
        <color theme="2"/>
      </left>
      <right style="medium">
        <color theme="2"/>
      </right>
      <top style="medium">
        <color theme="2"/>
      </top>
      <bottom style="medium">
        <color theme="0" tint="-0.499984740745262"/>
      </bottom>
      <diagonal/>
    </border>
    <border>
      <left style="medium">
        <color theme="2"/>
      </left>
      <right/>
      <top style="medium">
        <color theme="2"/>
      </top>
      <bottom style="medium">
        <color theme="0" tint="-0.499984740745262"/>
      </bottom>
      <diagonal/>
    </border>
    <border>
      <left style="medium">
        <color theme="2"/>
      </left>
      <right/>
      <top/>
      <bottom style="medium">
        <color theme="0" tint="-0.499984740745262"/>
      </bottom>
      <diagonal/>
    </border>
    <border>
      <left/>
      <right style="medium">
        <color theme="2"/>
      </right>
      <top/>
      <bottom style="medium">
        <color theme="0" tint="-0.499984740745262"/>
      </bottom>
      <diagonal/>
    </border>
    <border>
      <left style="medium">
        <color theme="2"/>
      </left>
      <right/>
      <top style="medium">
        <color theme="2"/>
      </top>
      <bottom style="medium">
        <color theme="2"/>
      </bottom>
      <diagonal/>
    </border>
    <border>
      <left/>
      <right/>
      <top style="medium">
        <color theme="2"/>
      </top>
      <bottom/>
      <diagonal/>
    </border>
    <border>
      <left/>
      <right style="medium">
        <color theme="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2"/>
      </left>
      <right style="medium">
        <color theme="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2"/>
      </left>
      <right style="medium">
        <color theme="2"/>
      </right>
      <top/>
      <bottom style="medium">
        <color theme="2"/>
      </bottom>
      <diagonal/>
    </border>
    <border>
      <left style="medium">
        <color theme="2"/>
      </left>
      <right/>
      <top/>
      <bottom/>
      <diagonal/>
    </border>
    <border>
      <left/>
      <right/>
      <top style="medium">
        <color theme="0" tint="-0.499984740745262"/>
      </top>
      <bottom style="medium">
        <color theme="2"/>
      </bottom>
      <diagonal/>
    </border>
    <border>
      <left style="medium">
        <color theme="2"/>
      </left>
      <right/>
      <top/>
      <bottom style="medium">
        <color theme="2"/>
      </bottom>
      <diagonal/>
    </border>
    <border>
      <left style="medium">
        <color theme="2"/>
      </left>
      <right style="medium">
        <color theme="2"/>
      </right>
      <top/>
      <bottom/>
      <diagonal/>
    </border>
    <border>
      <left style="medium">
        <color theme="2"/>
      </left>
      <right style="medium">
        <color theme="2"/>
      </right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164" fontId="5" fillId="0" borderId="0" applyFont="0" applyFill="0" applyBorder="0" applyAlignment="0" applyProtection="0"/>
    <xf numFmtId="0" fontId="6" fillId="0" borderId="0"/>
    <xf numFmtId="164" fontId="5" fillId="0" borderId="0" applyFont="0" applyFill="0" applyBorder="0" applyAlignment="0" applyProtection="0"/>
    <xf numFmtId="0" fontId="7" fillId="0" borderId="0" applyNumberFormat="0" applyFill="0" applyBorder="0" applyAlignment="0" applyProtection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</cellStyleXfs>
  <cellXfs count="194">
    <xf numFmtId="0" fontId="0" fillId="0" borderId="0" xfId="0"/>
    <xf numFmtId="0" fontId="0" fillId="0" borderId="0" xfId="0" applyAlignment="1">
      <alignment horizontal="center"/>
    </xf>
    <xf numFmtId="2" fontId="0" fillId="0" borderId="0" xfId="0" applyNumberFormat="1"/>
    <xf numFmtId="0" fontId="0" fillId="0" borderId="2" xfId="0" applyBorder="1"/>
    <xf numFmtId="165" fontId="0" fillId="0" borderId="0" xfId="0" applyNumberFormat="1"/>
    <xf numFmtId="166" fontId="0" fillId="0" borderId="0" xfId="0" applyNumberFormat="1"/>
    <xf numFmtId="0" fontId="7" fillId="0" borderId="0" xfId="4"/>
    <xf numFmtId="166" fontId="1" fillId="4" borderId="1" xfId="0" applyNumberFormat="1" applyFont="1" applyFill="1" applyBorder="1"/>
    <xf numFmtId="1" fontId="0" fillId="0" borderId="0" xfId="0" applyNumberFormat="1"/>
    <xf numFmtId="0" fontId="0" fillId="0" borderId="4" xfId="0" applyBorder="1"/>
    <xf numFmtId="0" fontId="0" fillId="0" borderId="5" xfId="0" applyBorder="1"/>
    <xf numFmtId="0" fontId="9" fillId="0" borderId="6" xfId="0" applyFont="1" applyBorder="1"/>
    <xf numFmtId="0" fontId="0" fillId="0" borderId="6" xfId="0" applyBorder="1"/>
    <xf numFmtId="0" fontId="10" fillId="0" borderId="0" xfId="0" applyFont="1" applyAlignment="1">
      <alignment vertical="center"/>
    </xf>
    <xf numFmtId="0" fontId="12" fillId="0" borderId="0" xfId="0" applyFont="1"/>
    <xf numFmtId="0" fontId="12" fillId="0" borderId="0" xfId="0" applyFont="1" applyAlignment="1">
      <alignment horizontal="right"/>
    </xf>
    <xf numFmtId="168" fontId="12" fillId="0" borderId="0" xfId="0" applyNumberFormat="1" applyFont="1" applyAlignment="1">
      <alignment horizontal="right"/>
    </xf>
    <xf numFmtId="0" fontId="12" fillId="5" borderId="7" xfId="2" applyFont="1" applyFill="1" applyBorder="1" applyAlignment="1">
      <alignment vertical="center"/>
    </xf>
    <xf numFmtId="0" fontId="12" fillId="0" borderId="6" xfId="0" applyFont="1" applyBorder="1"/>
    <xf numFmtId="0" fontId="12" fillId="5" borderId="12" xfId="2" applyFont="1" applyFill="1" applyBorder="1" applyAlignment="1">
      <alignment vertical="center"/>
    </xf>
    <xf numFmtId="1" fontId="12" fillId="0" borderId="13" xfId="2" applyNumberFormat="1" applyFont="1" applyBorder="1" applyAlignment="1">
      <alignment horizontal="right" vertical="center"/>
    </xf>
    <xf numFmtId="1" fontId="12" fillId="0" borderId="14" xfId="2" applyNumberFormat="1" applyFont="1" applyBorder="1" applyAlignment="1">
      <alignment horizontal="right" vertical="center"/>
    </xf>
    <xf numFmtId="0" fontId="12" fillId="5" borderId="6" xfId="0" applyFont="1" applyFill="1" applyBorder="1" applyAlignment="1">
      <alignment horizontal="left"/>
    </xf>
    <xf numFmtId="168" fontId="12" fillId="0" borderId="6" xfId="5" applyNumberFormat="1" applyFont="1" applyFill="1" applyBorder="1" applyAlignment="1">
      <alignment horizontal="right"/>
    </xf>
    <xf numFmtId="9" fontId="12" fillId="0" borderId="17" xfId="6" applyFont="1" applyBorder="1" applyAlignment="1">
      <alignment horizontal="right"/>
    </xf>
    <xf numFmtId="168" fontId="12" fillId="0" borderId="4" xfId="5" applyNumberFormat="1" applyFont="1" applyFill="1" applyBorder="1" applyAlignment="1">
      <alignment horizontal="right"/>
    </xf>
    <xf numFmtId="9" fontId="12" fillId="0" borderId="5" xfId="6" applyFont="1" applyBorder="1" applyAlignment="1">
      <alignment horizontal="right"/>
    </xf>
    <xf numFmtId="0" fontId="12" fillId="5" borderId="13" xfId="0" applyFont="1" applyFill="1" applyBorder="1" applyAlignment="1">
      <alignment horizontal="left"/>
    </xf>
    <xf numFmtId="168" fontId="12" fillId="0" borderId="0" xfId="5" applyNumberFormat="1" applyFont="1" applyFill="1" applyBorder="1"/>
    <xf numFmtId="9" fontId="12" fillId="0" borderId="0" xfId="6" applyFont="1" applyBorder="1" applyAlignment="1">
      <alignment horizontal="right"/>
    </xf>
    <xf numFmtId="9" fontId="12" fillId="0" borderId="18" xfId="6" applyFont="1" applyBorder="1" applyAlignment="1">
      <alignment horizontal="right"/>
    </xf>
    <xf numFmtId="0" fontId="14" fillId="5" borderId="19" xfId="0" applyFont="1" applyFill="1" applyBorder="1"/>
    <xf numFmtId="168" fontId="14" fillId="0" borderId="20" xfId="5" applyNumberFormat="1" applyFont="1" applyFill="1" applyBorder="1" applyAlignment="1">
      <alignment horizontal="right"/>
    </xf>
    <xf numFmtId="9" fontId="14" fillId="0" borderId="21" xfId="6" applyFont="1" applyBorder="1" applyAlignment="1">
      <alignment horizontal="right"/>
    </xf>
    <xf numFmtId="9" fontId="14" fillId="0" borderId="22" xfId="6" applyFont="1" applyBorder="1" applyAlignment="1">
      <alignment horizontal="right"/>
    </xf>
    <xf numFmtId="9" fontId="14" fillId="0" borderId="20" xfId="6" applyFont="1" applyBorder="1" applyAlignment="1">
      <alignment horizontal="right"/>
    </xf>
    <xf numFmtId="0" fontId="14" fillId="0" borderId="0" xfId="0" applyFont="1"/>
    <xf numFmtId="0" fontId="14" fillId="0" borderId="0" xfId="0" applyFont="1" applyAlignment="1">
      <alignment horizontal="right"/>
    </xf>
    <xf numFmtId="0" fontId="14" fillId="0" borderId="7" xfId="2" applyFont="1" applyBorder="1" applyAlignment="1">
      <alignment vertical="center"/>
    </xf>
    <xf numFmtId="0" fontId="14" fillId="0" borderId="12" xfId="2" applyFont="1" applyBorder="1" applyAlignment="1">
      <alignment vertical="center"/>
    </xf>
    <xf numFmtId="1" fontId="14" fillId="0" borderId="13" xfId="2" applyNumberFormat="1" applyFont="1" applyBorder="1" applyAlignment="1">
      <alignment horizontal="right" vertical="center"/>
    </xf>
    <xf numFmtId="1" fontId="14" fillId="0" borderId="14" xfId="2" applyNumberFormat="1" applyFont="1" applyBorder="1" applyAlignment="1">
      <alignment horizontal="right" vertical="center"/>
    </xf>
    <xf numFmtId="0" fontId="14" fillId="0" borderId="23" xfId="0" applyFont="1" applyBorder="1"/>
    <xf numFmtId="3" fontId="14" fillId="0" borderId="23" xfId="5" applyNumberFormat="1" applyFont="1" applyFill="1" applyBorder="1" applyAlignment="1"/>
    <xf numFmtId="9" fontId="14" fillId="0" borderId="17" xfId="6" applyFont="1" applyBorder="1" applyAlignment="1">
      <alignment horizontal="right"/>
    </xf>
    <xf numFmtId="3" fontId="12" fillId="0" borderId="23" xfId="3" applyNumberFormat="1" applyFont="1" applyFill="1" applyBorder="1" applyAlignment="1"/>
    <xf numFmtId="166" fontId="12" fillId="0" borderId="6" xfId="0" applyNumberFormat="1" applyFont="1" applyBorder="1"/>
    <xf numFmtId="0" fontId="14" fillId="0" borderId="23" xfId="0" applyFont="1" applyBorder="1" applyAlignment="1">
      <alignment horizontal="right"/>
    </xf>
    <xf numFmtId="9" fontId="14" fillId="0" borderId="17" xfId="6" applyFont="1" applyFill="1" applyBorder="1" applyAlignment="1">
      <alignment horizontal="right"/>
    </xf>
    <xf numFmtId="3" fontId="12" fillId="0" borderId="6" xfId="3" applyNumberFormat="1" applyFont="1" applyFill="1" applyBorder="1" applyAlignment="1"/>
    <xf numFmtId="3" fontId="12" fillId="0" borderId="6" xfId="0" applyNumberFormat="1" applyFont="1" applyBorder="1" applyAlignment="1">
      <alignment horizontal="right"/>
    </xf>
    <xf numFmtId="0" fontId="14" fillId="0" borderId="6" xfId="0" applyFont="1" applyBorder="1"/>
    <xf numFmtId="3" fontId="14" fillId="0" borderId="6" xfId="5" applyNumberFormat="1" applyFont="1" applyFill="1" applyBorder="1" applyAlignment="1"/>
    <xf numFmtId="3" fontId="12" fillId="0" borderId="24" xfId="0" applyNumberFormat="1" applyFont="1" applyBorder="1" applyAlignment="1">
      <alignment horizontal="right"/>
    </xf>
    <xf numFmtId="0" fontId="14" fillId="0" borderId="6" xfId="0" applyFont="1" applyBorder="1" applyAlignment="1">
      <alignment horizontal="left"/>
    </xf>
    <xf numFmtId="3" fontId="14" fillId="0" borderId="6" xfId="0" applyNumberFormat="1" applyFont="1" applyBorder="1"/>
    <xf numFmtId="3" fontId="14" fillId="0" borderId="6" xfId="0" applyNumberFormat="1" applyFont="1" applyBorder="1" applyAlignment="1">
      <alignment horizontal="right"/>
    </xf>
    <xf numFmtId="0" fontId="14" fillId="0" borderId="15" xfId="0" applyFont="1" applyBorder="1" applyAlignment="1">
      <alignment horizontal="left"/>
    </xf>
    <xf numFmtId="3" fontId="14" fillId="0" borderId="24" xfId="0" applyNumberFormat="1" applyFont="1" applyBorder="1" applyAlignment="1">
      <alignment horizontal="right"/>
    </xf>
    <xf numFmtId="9" fontId="14" fillId="0" borderId="5" xfId="6" applyFont="1" applyBorder="1" applyAlignment="1">
      <alignment horizontal="right"/>
    </xf>
    <xf numFmtId="0" fontId="14" fillId="0" borderId="20" xfId="0" applyFont="1" applyBorder="1"/>
    <xf numFmtId="3" fontId="14" fillId="0" borderId="21" xfId="0" applyNumberFormat="1" applyFont="1" applyBorder="1" applyAlignment="1">
      <alignment horizontal="right"/>
    </xf>
    <xf numFmtId="0" fontId="14" fillId="5" borderId="7" xfId="2" applyFont="1" applyFill="1" applyBorder="1" applyAlignment="1">
      <alignment vertical="center"/>
    </xf>
    <xf numFmtId="0" fontId="14" fillId="5" borderId="12" xfId="2" applyFont="1" applyFill="1" applyBorder="1" applyAlignment="1">
      <alignment vertical="center"/>
    </xf>
    <xf numFmtId="0" fontId="14" fillId="5" borderId="23" xfId="0" applyFont="1" applyFill="1" applyBorder="1"/>
    <xf numFmtId="168" fontId="14" fillId="5" borderId="23" xfId="5" applyNumberFormat="1" applyFont="1" applyFill="1" applyBorder="1" applyAlignment="1"/>
    <xf numFmtId="9" fontId="14" fillId="0" borderId="26" xfId="6" applyFont="1" applyBorder="1" applyAlignment="1">
      <alignment horizontal="right"/>
    </xf>
    <xf numFmtId="0" fontId="14" fillId="5" borderId="6" xfId="0" applyFont="1" applyFill="1" applyBorder="1"/>
    <xf numFmtId="168" fontId="14" fillId="5" borderId="6" xfId="5" applyNumberFormat="1" applyFont="1" applyFill="1" applyBorder="1" applyAlignment="1"/>
    <xf numFmtId="0" fontId="14" fillId="0" borderId="6" xfId="0" applyFont="1" applyBorder="1" applyAlignment="1">
      <alignment horizontal="right"/>
    </xf>
    <xf numFmtId="168" fontId="14" fillId="0" borderId="6" xfId="5" applyNumberFormat="1" applyFont="1" applyFill="1" applyBorder="1" applyAlignment="1"/>
    <xf numFmtId="9" fontId="14" fillId="0" borderId="26" xfId="6" applyFont="1" applyFill="1" applyBorder="1" applyAlignment="1">
      <alignment horizontal="right"/>
    </xf>
    <xf numFmtId="168" fontId="14" fillId="0" borderId="4" xfId="5" applyNumberFormat="1" applyFont="1" applyFill="1" applyBorder="1" applyAlignment="1"/>
    <xf numFmtId="168" fontId="14" fillId="0" borderId="6" xfId="5" applyNumberFormat="1" applyFont="1" applyBorder="1"/>
    <xf numFmtId="168" fontId="14" fillId="0" borderId="6" xfId="5" applyNumberFormat="1" applyFont="1" applyBorder="1" applyAlignment="1">
      <alignment horizontal="right"/>
    </xf>
    <xf numFmtId="0" fontId="14" fillId="0" borderId="24" xfId="0" applyFont="1" applyBorder="1" applyAlignment="1">
      <alignment horizontal="left"/>
    </xf>
    <xf numFmtId="168" fontId="14" fillId="0" borderId="24" xfId="5" applyNumberFormat="1" applyFont="1" applyBorder="1" applyAlignment="1">
      <alignment horizontal="right"/>
    </xf>
    <xf numFmtId="168" fontId="14" fillId="0" borderId="15" xfId="5" applyNumberFormat="1" applyFont="1" applyBorder="1" applyAlignment="1">
      <alignment horizontal="right"/>
    </xf>
    <xf numFmtId="9" fontId="14" fillId="0" borderId="14" xfId="6" applyFont="1" applyBorder="1" applyAlignment="1">
      <alignment horizontal="right"/>
    </xf>
    <xf numFmtId="9" fontId="14" fillId="0" borderId="13" xfId="6" applyFont="1" applyBorder="1" applyAlignment="1">
      <alignment horizontal="right"/>
    </xf>
    <xf numFmtId="168" fontId="14" fillId="0" borderId="23" xfId="5" applyNumberFormat="1" applyFont="1" applyFill="1" applyBorder="1" applyAlignment="1"/>
    <xf numFmtId="168" fontId="14" fillId="0" borderId="26" xfId="5" applyNumberFormat="1" applyFont="1" applyFill="1" applyBorder="1" applyAlignment="1"/>
    <xf numFmtId="0" fontId="14" fillId="0" borderId="26" xfId="0" applyFont="1" applyBorder="1"/>
    <xf numFmtId="0" fontId="14" fillId="0" borderId="27" xfId="0" applyFont="1" applyBorder="1"/>
    <xf numFmtId="167" fontId="14" fillId="0" borderId="27" xfId="5" applyNumberFormat="1" applyFont="1" applyFill="1" applyBorder="1" applyAlignment="1"/>
    <xf numFmtId="9" fontId="14" fillId="0" borderId="24" xfId="6" applyFont="1" applyFill="1" applyBorder="1" applyAlignment="1">
      <alignment horizontal="right"/>
    </xf>
    <xf numFmtId="9" fontId="14" fillId="0" borderId="5" xfId="6" applyFont="1" applyFill="1" applyBorder="1" applyAlignment="1">
      <alignment horizontal="right"/>
    </xf>
    <xf numFmtId="167" fontId="14" fillId="0" borderId="0" xfId="5" applyNumberFormat="1" applyFont="1" applyFill="1" applyBorder="1" applyAlignment="1"/>
    <xf numFmtId="9" fontId="14" fillId="0" borderId="0" xfId="6" applyFont="1" applyFill="1" applyBorder="1" applyAlignment="1">
      <alignment horizontal="right"/>
    </xf>
    <xf numFmtId="0" fontId="14" fillId="0" borderId="28" xfId="0" applyFont="1" applyBorder="1"/>
    <xf numFmtId="167" fontId="14" fillId="0" borderId="28" xfId="5" applyNumberFormat="1" applyFont="1" applyFill="1" applyBorder="1" applyAlignment="1"/>
    <xf numFmtId="9" fontId="14" fillId="0" borderId="15" xfId="6" applyFont="1" applyFill="1" applyBorder="1" applyAlignment="1">
      <alignment horizontal="right"/>
    </xf>
    <xf numFmtId="9" fontId="14" fillId="0" borderId="28" xfId="6" applyFont="1" applyFill="1" applyBorder="1" applyAlignment="1">
      <alignment horizontal="right"/>
    </xf>
    <xf numFmtId="1" fontId="0" fillId="0" borderId="29" xfId="0" applyNumberFormat="1" applyBorder="1" applyAlignment="1">
      <alignment horizontal="center"/>
    </xf>
    <xf numFmtId="0" fontId="0" fillId="0" borderId="3" xfId="0" applyBorder="1"/>
    <xf numFmtId="1" fontId="0" fillId="0" borderId="3" xfId="0" applyNumberFormat="1" applyBorder="1"/>
    <xf numFmtId="0" fontId="0" fillId="3" borderId="2" xfId="0" applyFill="1" applyBorder="1" applyProtection="1">
      <protection locked="0"/>
    </xf>
    <xf numFmtId="166" fontId="0" fillId="3" borderId="2" xfId="0" applyNumberFormat="1" applyFill="1" applyBorder="1" applyProtection="1">
      <protection locked="0"/>
    </xf>
    <xf numFmtId="0" fontId="8" fillId="3" borderId="2" xfId="0" applyFont="1" applyFill="1" applyBorder="1" applyAlignment="1" applyProtection="1">
      <alignment horizontal="center"/>
      <protection locked="0"/>
    </xf>
    <xf numFmtId="0" fontId="0" fillId="5" borderId="0" xfId="0" applyFill="1" applyProtection="1">
      <protection locked="0"/>
    </xf>
    <xf numFmtId="166" fontId="0" fillId="3" borderId="2" xfId="0" applyNumberFormat="1" applyFill="1" applyBorder="1"/>
    <xf numFmtId="165" fontId="0" fillId="0" borderId="0" xfId="0" applyNumberFormat="1" applyAlignment="1">
      <alignment horizontal="center" vertical="center"/>
    </xf>
    <xf numFmtId="3" fontId="0" fillId="7" borderId="2" xfId="0" applyNumberFormat="1" applyFill="1" applyBorder="1"/>
    <xf numFmtId="0" fontId="21" fillId="0" borderId="0" xfId="0" applyFont="1"/>
    <xf numFmtId="165" fontId="21" fillId="0" borderId="0" xfId="0" applyNumberFormat="1" applyFont="1" applyAlignment="1">
      <alignment horizontal="center" vertical="center"/>
    </xf>
    <xf numFmtId="1" fontId="21" fillId="3" borderId="0" xfId="0" applyNumberFormat="1" applyFont="1" applyFill="1"/>
    <xf numFmtId="1" fontId="21" fillId="3" borderId="3" xfId="0" applyNumberFormat="1" applyFont="1" applyFill="1" applyBorder="1"/>
    <xf numFmtId="166" fontId="21" fillId="3" borderId="0" xfId="0" applyNumberFormat="1" applyFont="1" applyFill="1"/>
    <xf numFmtId="1" fontId="21" fillId="4" borderId="0" xfId="0" applyNumberFormat="1" applyFont="1" applyFill="1"/>
    <xf numFmtId="166" fontId="0" fillId="9" borderId="2" xfId="0" applyNumberFormat="1" applyFill="1" applyBorder="1" applyProtection="1">
      <protection locked="0"/>
    </xf>
    <xf numFmtId="0" fontId="0" fillId="5" borderId="0" xfId="0" applyFill="1"/>
    <xf numFmtId="0" fontId="17" fillId="5" borderId="0" xfId="0" quotePrefix="1" applyFont="1" applyFill="1" applyAlignment="1">
      <alignment wrapText="1"/>
    </xf>
    <xf numFmtId="0" fontId="8" fillId="5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166" fontId="0" fillId="2" borderId="2" xfId="0" applyNumberFormat="1" applyFill="1" applyBorder="1"/>
    <xf numFmtId="0" fontId="1" fillId="5" borderId="0" xfId="0" applyFont="1" applyFill="1"/>
    <xf numFmtId="0" fontId="0" fillId="5" borderId="0" xfId="0" applyFill="1" applyAlignment="1">
      <alignment horizontal="center"/>
    </xf>
    <xf numFmtId="2" fontId="0" fillId="5" borderId="0" xfId="0" applyNumberFormat="1" applyFill="1"/>
    <xf numFmtId="0" fontId="1" fillId="0" borderId="2" xfId="0" applyFont="1" applyBorder="1" applyAlignment="1">
      <alignment wrapText="1"/>
    </xf>
    <xf numFmtId="0" fontId="1" fillId="5" borderId="0" xfId="0" applyFont="1" applyFill="1" applyProtection="1">
      <protection locked="0"/>
    </xf>
    <xf numFmtId="1" fontId="1" fillId="5" borderId="0" xfId="0" applyNumberFormat="1" applyFont="1" applyFill="1" applyProtection="1">
      <protection locked="0"/>
    </xf>
    <xf numFmtId="0" fontId="1" fillId="4" borderId="1" xfId="0" applyFont="1" applyFill="1" applyBorder="1" applyAlignment="1" applyProtection="1">
      <alignment horizontal="right"/>
      <protection locked="0"/>
    </xf>
    <xf numFmtId="166" fontId="0" fillId="4" borderId="1" xfId="0" applyNumberFormat="1" applyFill="1" applyBorder="1" applyAlignment="1" applyProtection="1">
      <alignment horizontal="center"/>
      <protection locked="0"/>
    </xf>
    <xf numFmtId="166" fontId="0" fillId="4" borderId="1" xfId="0" applyNumberFormat="1" applyFill="1" applyBorder="1" applyProtection="1">
      <protection locked="0"/>
    </xf>
    <xf numFmtId="166" fontId="1" fillId="4" borderId="1" xfId="0" applyNumberFormat="1" applyFont="1" applyFill="1" applyBorder="1" applyProtection="1">
      <protection locked="0"/>
    </xf>
    <xf numFmtId="0" fontId="0" fillId="5" borderId="0" xfId="0" applyFill="1" applyAlignment="1" applyProtection="1">
      <alignment wrapText="1"/>
      <protection locked="0"/>
    </xf>
    <xf numFmtId="3" fontId="0" fillId="8" borderId="2" xfId="0" applyNumberFormat="1" applyFill="1" applyBorder="1" applyProtection="1">
      <protection locked="0"/>
    </xf>
    <xf numFmtId="0" fontId="1" fillId="5" borderId="0" xfId="0" applyFont="1" applyFill="1" applyAlignment="1" applyProtection="1">
      <alignment wrapText="1"/>
      <protection locked="0"/>
    </xf>
    <xf numFmtId="0" fontId="0" fillId="4" borderId="1" xfId="0" applyFill="1" applyBorder="1" applyProtection="1">
      <protection locked="0"/>
    </xf>
    <xf numFmtId="0" fontId="0" fillId="5" borderId="0" xfId="0" applyFill="1" applyAlignment="1">
      <alignment wrapText="1"/>
    </xf>
    <xf numFmtId="0" fontId="19" fillId="0" borderId="2" xfId="0" applyFont="1" applyBorder="1" applyAlignment="1">
      <alignment horizontal="center"/>
    </xf>
    <xf numFmtId="0" fontId="18" fillId="0" borderId="2" xfId="0" applyFont="1" applyBorder="1" applyAlignment="1">
      <alignment horizontal="center"/>
    </xf>
    <xf numFmtId="0" fontId="0" fillId="5" borderId="0" xfId="0" applyFill="1" applyAlignment="1">
      <alignment vertical="center"/>
    </xf>
    <xf numFmtId="0" fontId="0" fillId="5" borderId="0" xfId="0" applyFill="1" applyAlignment="1">
      <alignment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quotePrefix="1" applyFont="1" applyBorder="1" applyAlignment="1">
      <alignment vertical="center"/>
    </xf>
    <xf numFmtId="0" fontId="1" fillId="0" borderId="2" xfId="0" quotePrefix="1" applyFont="1" applyBorder="1"/>
    <xf numFmtId="0" fontId="1" fillId="5" borderId="0" xfId="0" applyFont="1" applyFill="1" applyAlignment="1">
      <alignment wrapText="1"/>
    </xf>
    <xf numFmtId="166" fontId="0" fillId="5" borderId="0" xfId="0" applyNumberFormat="1" applyFill="1"/>
    <xf numFmtId="3" fontId="0" fillId="3" borderId="2" xfId="0" applyNumberFormat="1" applyFill="1" applyBorder="1" applyProtection="1">
      <protection locked="0"/>
    </xf>
    <xf numFmtId="3" fontId="0" fillId="2" borderId="2" xfId="0" applyNumberFormat="1" applyFill="1" applyBorder="1"/>
    <xf numFmtId="0" fontId="17" fillId="5" borderId="0" xfId="0" applyFont="1" applyFill="1"/>
    <xf numFmtId="0" fontId="0" fillId="5" borderId="0" xfId="0" quotePrefix="1" applyFill="1"/>
    <xf numFmtId="14" fontId="0" fillId="5" borderId="0" xfId="0" quotePrefix="1" applyNumberFormat="1" applyFill="1"/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1" fillId="6" borderId="0" xfId="0" quotePrefix="1" applyFont="1" applyFill="1" applyAlignment="1">
      <alignment horizontal="center" vertical="center" wrapText="1"/>
    </xf>
    <xf numFmtId="0" fontId="0" fillId="0" borderId="0" xfId="0" quotePrefix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21" fillId="0" borderId="0" xfId="0" quotePrefix="1" applyFont="1" applyAlignment="1">
      <alignment horizontal="center" vertical="center" wrapText="1"/>
    </xf>
    <xf numFmtId="0" fontId="26" fillId="0" borderId="0" xfId="0" quotePrefix="1" applyFont="1" applyAlignment="1">
      <alignment horizontal="center" vertical="center" wrapText="1"/>
    </xf>
    <xf numFmtId="0" fontId="7" fillId="0" borderId="0" xfId="4" quotePrefix="1" applyFill="1" applyAlignment="1">
      <alignment horizontal="center" vertical="center" wrapText="1"/>
    </xf>
    <xf numFmtId="0" fontId="21" fillId="3" borderId="0" xfId="0" applyFont="1" applyFill="1" applyAlignment="1">
      <alignment horizontal="center" vertical="center" wrapText="1"/>
    </xf>
    <xf numFmtId="0" fontId="7" fillId="0" borderId="0" xfId="4" quotePrefix="1" applyAlignment="1">
      <alignment horizontal="center" vertical="center" wrapText="1"/>
    </xf>
    <xf numFmtId="0" fontId="21" fillId="4" borderId="0" xfId="0" quotePrefix="1" applyFont="1" applyFill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3" fontId="0" fillId="10" borderId="2" xfId="0" applyNumberFormat="1" applyFill="1" applyBorder="1"/>
    <xf numFmtId="166" fontId="21" fillId="0" borderId="0" xfId="0" applyNumberFormat="1" applyFont="1"/>
    <xf numFmtId="2" fontId="21" fillId="0" borderId="0" xfId="0" applyNumberFormat="1" applyFont="1"/>
    <xf numFmtId="2" fontId="0" fillId="3" borderId="2" xfId="0" applyNumberFormat="1" applyFill="1" applyBorder="1" applyProtection="1">
      <protection locked="0"/>
    </xf>
    <xf numFmtId="2" fontId="0" fillId="2" borderId="2" xfId="0" applyNumberFormat="1" applyFill="1" applyBorder="1"/>
    <xf numFmtId="2" fontId="0" fillId="2" borderId="2" xfId="0" applyNumberFormat="1" applyFill="1" applyBorder="1" applyProtection="1">
      <protection locked="0"/>
    </xf>
    <xf numFmtId="2" fontId="1" fillId="4" borderId="1" xfId="0" applyNumberFormat="1" applyFont="1" applyFill="1" applyBorder="1" applyProtection="1">
      <protection locked="0"/>
    </xf>
    <xf numFmtId="0" fontId="12" fillId="0" borderId="8" xfId="2" applyFont="1" applyBorder="1" applyAlignment="1">
      <alignment horizontal="center"/>
    </xf>
    <xf numFmtId="0" fontId="12" fillId="0" borderId="9" xfId="2" applyFont="1" applyBorder="1" applyAlignment="1">
      <alignment horizontal="center"/>
    </xf>
    <xf numFmtId="0" fontId="12" fillId="0" borderId="10" xfId="0" applyFont="1" applyBorder="1" applyAlignment="1">
      <alignment horizontal="right" wrapText="1"/>
    </xf>
    <xf numFmtId="0" fontId="12" fillId="0" borderId="15" xfId="0" applyFont="1" applyBorder="1" applyAlignment="1">
      <alignment horizontal="right" wrapText="1"/>
    </xf>
    <xf numFmtId="0" fontId="12" fillId="0" borderId="11" xfId="0" applyFont="1" applyBorder="1" applyAlignment="1">
      <alignment horizontal="right" wrapText="1"/>
    </xf>
    <xf numFmtId="0" fontId="12" fillId="0" borderId="16" xfId="0" applyFont="1" applyBorder="1" applyAlignment="1">
      <alignment horizontal="right" wrapText="1"/>
    </xf>
    <xf numFmtId="0" fontId="14" fillId="0" borderId="8" xfId="2" applyFont="1" applyBorder="1" applyAlignment="1">
      <alignment horizontal="center"/>
    </xf>
    <xf numFmtId="0" fontId="14" fillId="0" borderId="9" xfId="2" applyFont="1" applyBorder="1" applyAlignment="1">
      <alignment horizontal="center"/>
    </xf>
    <xf numFmtId="0" fontId="14" fillId="0" borderId="10" xfId="0" applyFont="1" applyBorder="1" applyAlignment="1">
      <alignment wrapText="1"/>
    </xf>
    <xf numFmtId="0" fontId="14" fillId="0" borderId="15" xfId="0" applyFont="1" applyBorder="1" applyAlignment="1">
      <alignment wrapText="1"/>
    </xf>
    <xf numFmtId="0" fontId="14" fillId="0" borderId="11" xfId="0" applyFont="1" applyBorder="1" applyAlignment="1">
      <alignment wrapText="1"/>
    </xf>
    <xf numFmtId="0" fontId="14" fillId="0" borderId="16" xfId="0" applyFont="1" applyBorder="1" applyAlignment="1">
      <alignment wrapText="1"/>
    </xf>
    <xf numFmtId="0" fontId="14" fillId="5" borderId="9" xfId="2" applyFont="1" applyFill="1" applyBorder="1" applyAlignment="1">
      <alignment horizontal="center" vertical="center"/>
    </xf>
    <xf numFmtId="0" fontId="14" fillId="5" borderId="25" xfId="2" applyFont="1" applyFill="1" applyBorder="1" applyAlignment="1">
      <alignment horizontal="center" vertical="center"/>
    </xf>
    <xf numFmtId="0" fontId="14" fillId="5" borderId="7" xfId="2" applyFont="1" applyFill="1" applyBorder="1" applyAlignment="1">
      <alignment horizontal="center" vertical="center"/>
    </xf>
    <xf numFmtId="0" fontId="14" fillId="0" borderId="10" xfId="0" applyFont="1" applyBorder="1" applyAlignment="1">
      <alignment horizontal="right" wrapText="1"/>
    </xf>
    <xf numFmtId="0" fontId="14" fillId="0" borderId="15" xfId="0" applyFont="1" applyBorder="1" applyAlignment="1">
      <alignment horizontal="right" wrapText="1"/>
    </xf>
    <xf numFmtId="0" fontId="14" fillId="0" borderId="11" xfId="0" applyFont="1" applyBorder="1" applyAlignment="1">
      <alignment horizontal="right" wrapText="1"/>
    </xf>
    <xf numFmtId="0" fontId="14" fillId="0" borderId="16" xfId="0" applyFont="1" applyBorder="1" applyAlignment="1">
      <alignment horizontal="right" wrapText="1"/>
    </xf>
    <xf numFmtId="0" fontId="14" fillId="0" borderId="8" xfId="2" applyFont="1" applyBorder="1" applyAlignment="1">
      <alignment horizontal="center" vertical="center"/>
    </xf>
    <xf numFmtId="0" fontId="14" fillId="0" borderId="9" xfId="2" applyFont="1" applyBorder="1" applyAlignment="1">
      <alignment horizontal="center" vertical="center"/>
    </xf>
    <xf numFmtId="0" fontId="14" fillId="0" borderId="10" xfId="0" applyFont="1" applyBorder="1" applyAlignment="1">
      <alignment vertical="top" wrapText="1"/>
    </xf>
    <xf numFmtId="0" fontId="14" fillId="0" borderId="15" xfId="0" applyFont="1" applyBorder="1" applyAlignment="1">
      <alignment vertical="top" wrapText="1"/>
    </xf>
    <xf numFmtId="0" fontId="14" fillId="0" borderId="11" xfId="0" applyFont="1" applyBorder="1" applyAlignment="1">
      <alignment vertical="top" wrapText="1"/>
    </xf>
    <xf numFmtId="0" fontId="14" fillId="0" borderId="16" xfId="0" applyFont="1" applyBorder="1" applyAlignment="1">
      <alignment vertical="top" wrapText="1"/>
    </xf>
  </cellXfs>
  <cellStyles count="11">
    <cellStyle name="Comma" xfId="5" builtinId="3"/>
    <cellStyle name="Comma 2" xfId="3" xr:uid="{43245382-5AF6-4D1F-A92C-94546C331F44}"/>
    <cellStyle name="Comma 2 2" xfId="9" xr:uid="{3294748F-E924-485B-ACD1-A442205604DA}"/>
    <cellStyle name="Comma 3" xfId="1" xr:uid="{D0ABCF79-2305-4780-BD7D-24B22EAEB407}"/>
    <cellStyle name="Comma 3 2" xfId="8" xr:uid="{9F6F3D25-56B7-4F0A-A004-542A527544D1}"/>
    <cellStyle name="Comma 4" xfId="10" xr:uid="{F0A72045-5529-4571-8539-E8D037A734AC}"/>
    <cellStyle name="Currency 2" xfId="7" xr:uid="{76571662-C96E-4B1B-9B86-D322D636C3A5}"/>
    <cellStyle name="Hyperlink" xfId="4" builtinId="8"/>
    <cellStyle name="Normal" xfId="0" builtinId="0"/>
    <cellStyle name="Normal 2" xfId="2" xr:uid="{A424F58B-9BC9-4B1D-B4F0-B2A193FE77A7}"/>
    <cellStyle name="Percent" xfId="6" builtinId="5"/>
  </cellStyles>
  <dxfs count="641">
    <dxf>
      <numFmt numFmtId="1" formatCode="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0" formatCode="General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0" formatCode="General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0" formatCode="General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0" formatCode="General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0" formatCode="General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0" formatCode="General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0" formatCode="General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165" formatCode="0.000"/>
    </dxf>
    <dxf>
      <numFmt numFmtId="0" formatCode="General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0" formatCode="General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0" formatCode="General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</dxfs>
  <tableStyles count="0" defaultTableStyle="TableStyleMedium2" defaultPivotStyle="PivotStyleLight16"/>
  <colors>
    <mruColors>
      <color rgb="FFFF0000"/>
      <color rgb="FFD9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7.xml"/><Relationship Id="rId18" Type="http://schemas.openxmlformats.org/officeDocument/2006/relationships/worksheet" Target="worksheets/sheet12.xml"/><Relationship Id="rId26" Type="http://schemas.openxmlformats.org/officeDocument/2006/relationships/theme" Target="theme/theme1.xml"/><Relationship Id="rId21" Type="http://schemas.openxmlformats.org/officeDocument/2006/relationships/worksheet" Target="worksheets/sheet15.xml"/><Relationship Id="rId34" Type="http://schemas.openxmlformats.org/officeDocument/2006/relationships/calcChain" Target="calcChain.xml"/><Relationship Id="rId7" Type="http://schemas.openxmlformats.org/officeDocument/2006/relationships/chartsheet" Target="chartsheets/sheet2.xml"/><Relationship Id="rId12" Type="http://schemas.openxmlformats.org/officeDocument/2006/relationships/worksheet" Target="worksheets/sheet6.xml"/><Relationship Id="rId17" Type="http://schemas.openxmlformats.org/officeDocument/2006/relationships/worksheet" Target="worksheets/sheet11.xml"/><Relationship Id="rId25" Type="http://schemas.openxmlformats.org/officeDocument/2006/relationships/externalLink" Target="externalLinks/externalLink1.xml"/><Relationship Id="rId33" Type="http://schemas.microsoft.com/office/2017/06/relationships/rdRichValueTypes" Target="richData/rdRichValueTypes.xml"/><Relationship Id="rId38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0.xml"/><Relationship Id="rId20" Type="http://schemas.openxmlformats.org/officeDocument/2006/relationships/worksheet" Target="worksheets/sheet14.xml"/><Relationship Id="rId29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chartsheet" Target="chartsheets/sheet6.xml"/><Relationship Id="rId24" Type="http://schemas.openxmlformats.org/officeDocument/2006/relationships/worksheet" Target="worksheets/sheet18.xml"/><Relationship Id="rId32" Type="http://schemas.microsoft.com/office/2017/06/relationships/rdRichValueStructure" Target="richData/rdrichvaluestructure.xml"/><Relationship Id="rId37" Type="http://schemas.openxmlformats.org/officeDocument/2006/relationships/customXml" Target="../customXml/item3.xml"/><Relationship Id="rId5" Type="http://schemas.openxmlformats.org/officeDocument/2006/relationships/chartsheet" Target="chartsheets/sheet1.xml"/><Relationship Id="rId15" Type="http://schemas.openxmlformats.org/officeDocument/2006/relationships/worksheet" Target="worksheets/sheet9.xml"/><Relationship Id="rId23" Type="http://schemas.openxmlformats.org/officeDocument/2006/relationships/worksheet" Target="worksheets/sheet17.xml"/><Relationship Id="rId28" Type="http://schemas.openxmlformats.org/officeDocument/2006/relationships/sharedStrings" Target="sharedStrings.xml"/><Relationship Id="rId36" Type="http://schemas.openxmlformats.org/officeDocument/2006/relationships/customXml" Target="../customXml/item2.xml"/><Relationship Id="rId10" Type="http://schemas.openxmlformats.org/officeDocument/2006/relationships/chartsheet" Target="chartsheets/sheet5.xml"/><Relationship Id="rId19" Type="http://schemas.openxmlformats.org/officeDocument/2006/relationships/worksheet" Target="worksheets/sheet13.xml"/><Relationship Id="rId31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worksheet" Target="worksheets/sheet8.xml"/><Relationship Id="rId22" Type="http://schemas.openxmlformats.org/officeDocument/2006/relationships/worksheet" Target="worksheets/sheet16.xml"/><Relationship Id="rId27" Type="http://schemas.openxmlformats.org/officeDocument/2006/relationships/styles" Target="styles.xml"/><Relationship Id="rId30" Type="http://schemas.microsoft.com/office/2022/10/relationships/richValueRel" Target="richData/richValueRel.xml"/><Relationship Id="rId35" Type="http://schemas.openxmlformats.org/officeDocument/2006/relationships/customXml" Target="../customXml/item1.xml"/><Relationship Id="rId8" Type="http://schemas.openxmlformats.org/officeDocument/2006/relationships/chartsheet" Target="chartsheets/sheet3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Primary</a:t>
            </a:r>
            <a:r>
              <a:rPr lang="en-GB" baseline="0"/>
              <a:t> Cradle to Gate (e</a:t>
            </a:r>
            <a:r>
              <a:rPr lang="en-GB"/>
              <a:t>lectricity</a:t>
            </a:r>
            <a:r>
              <a:rPr lang="en-GB" baseline="0"/>
              <a:t> split in red/blue)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6.7319311233156362E-2"/>
          <c:y val="9.0486094618311724E-2"/>
          <c:w val="0.91844120801761253"/>
          <c:h val="0.80749219752621071"/>
        </c:manualLayout>
      </c:layout>
      <c:lineChart>
        <c:grouping val="standard"/>
        <c:varyColors val="0"/>
        <c:ser>
          <c:idx val="0"/>
          <c:order val="0"/>
          <c:tx>
            <c:strRef>
              <c:f>'Primary (100% electrolytic)'!$C$12</c:f>
              <c:strCache>
                <c:ptCount val="1"/>
                <c:pt idx="0">
                  <c:v>Entity Electricity Emissions Intensity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'Primary (100% electrolytic)'!$F$11:$AN$11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'Primary (100% electrolytic)'!$F$12:$AN$12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37-49B4-9691-161C8DF38287}"/>
            </c:ext>
          </c:extLst>
        </c:ser>
        <c:ser>
          <c:idx val="1"/>
          <c:order val="1"/>
          <c:tx>
            <c:strRef>
              <c:f>'Primary (100% electrolytic)'!$C$13</c:f>
              <c:strCache>
                <c:ptCount val="1"/>
                <c:pt idx="0">
                  <c:v>Entity Non-Electricity Emissions Intensity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'Primary (100% electrolytic)'!$F$11:$AN$11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'Primary (100% electrolytic)'!$F$13:$AN$13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37-49B4-9691-161C8DF38287}"/>
            </c:ext>
          </c:extLst>
        </c:ser>
        <c:ser>
          <c:idx val="2"/>
          <c:order val="2"/>
          <c:tx>
            <c:strRef>
              <c:f>'Primary (100% electrolytic)'!$C$14</c:f>
              <c:strCache>
                <c:ptCount val="1"/>
                <c:pt idx="0">
                  <c:v>Entity Total Cradle to Gate Emissions Intensity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'Primary (100% electrolytic)'!$F$11:$AN$11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'Primary (100% electrolytic)'!$F$14:$AN$14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37-49B4-9691-161C8DF38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3203040"/>
        <c:axId val="2053201120"/>
      </c:lineChart>
      <c:catAx>
        <c:axId val="20532030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1120"/>
        <c:crosses val="autoZero"/>
        <c:auto val="1"/>
        <c:lblAlgn val="ctr"/>
        <c:lblOffset val="100"/>
        <c:noMultiLvlLbl val="0"/>
      </c:catAx>
      <c:valAx>
        <c:axId val="205320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 CO2e/t 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3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Primary</a:t>
            </a:r>
            <a:r>
              <a:rPr lang="en-GB" baseline="0"/>
              <a:t> t</a:t>
            </a:r>
            <a:r>
              <a:rPr lang="en-GB"/>
              <a:t>otal</a:t>
            </a:r>
            <a:r>
              <a:rPr lang="en-GB" baseline="0"/>
              <a:t> intensity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'Primary Archetype Data Tables'!$A$4</c:f>
              <c:strCache>
                <c:ptCount val="1"/>
                <c:pt idx="0">
                  <c:v>Primary Sectoral Cradle-to-Gate (IAI/MPP)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'Primary (100% electrolytic)'!$F$11:$AN$11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'Primary Archetype Data Tables'!$B$4:$AJ$4</c:f>
              <c:numCache>
                <c:formatCode>0.00</c:formatCode>
                <c:ptCount val="35"/>
                <c:pt idx="0">
                  <c:v>15.534712443308209</c:v>
                </c:pt>
                <c:pt idx="1">
                  <c:v>15.534712443308209</c:v>
                </c:pt>
                <c:pt idx="2">
                  <c:v>15.534712443308209</c:v>
                </c:pt>
                <c:pt idx="3">
                  <c:v>15.247789694547917</c:v>
                </c:pt>
                <c:pt idx="4">
                  <c:v>14.554137215728131</c:v>
                </c:pt>
                <c:pt idx="5">
                  <c:v>14.651111527793171</c:v>
                </c:pt>
                <c:pt idx="6">
                  <c:v>14.350024695242476</c:v>
                </c:pt>
                <c:pt idx="7">
                  <c:v>13.767593014396359</c:v>
                </c:pt>
                <c:pt idx="8">
                  <c:v>13.440412125028983</c:v>
                </c:pt>
                <c:pt idx="9">
                  <c:v>13.10455402513883</c:v>
                </c:pt>
                <c:pt idx="10">
                  <c:v>12.574026849581498</c:v>
                </c:pt>
                <c:pt idx="11">
                  <c:v>12.509637342486453</c:v>
                </c:pt>
                <c:pt idx="12">
                  <c:v>12.074935576175196</c:v>
                </c:pt>
                <c:pt idx="13">
                  <c:v>11.624185992336235</c:v>
                </c:pt>
                <c:pt idx="14">
                  <c:v>11.091306694152848</c:v>
                </c:pt>
                <c:pt idx="15">
                  <c:v>9.5300334457983826</c:v>
                </c:pt>
                <c:pt idx="16">
                  <c:v>7.4238262597063072</c:v>
                </c:pt>
                <c:pt idx="17">
                  <c:v>6.7521526383733512</c:v>
                </c:pt>
                <c:pt idx="18">
                  <c:v>5.2921232578728628</c:v>
                </c:pt>
                <c:pt idx="19">
                  <c:v>3.8207510509889571</c:v>
                </c:pt>
                <c:pt idx="20">
                  <c:v>3.6071759232467251</c:v>
                </c:pt>
                <c:pt idx="21">
                  <c:v>2.9627485806137943</c:v>
                </c:pt>
                <c:pt idx="22">
                  <c:v>2.6357381065045473</c:v>
                </c:pt>
                <c:pt idx="23">
                  <c:v>2.2955923760113932</c:v>
                </c:pt>
                <c:pt idx="24">
                  <c:v>2.2424409202909059</c:v>
                </c:pt>
                <c:pt idx="25">
                  <c:v>2.0304066655914088</c:v>
                </c:pt>
                <c:pt idx="26">
                  <c:v>1.7207916119479187</c:v>
                </c:pt>
                <c:pt idx="27">
                  <c:v>1.4672073282332554</c:v>
                </c:pt>
                <c:pt idx="28">
                  <c:v>1.4252665332350358</c:v>
                </c:pt>
                <c:pt idx="29">
                  <c:v>1.2542270042581996</c:v>
                </c:pt>
                <c:pt idx="30">
                  <c:v>1.2065238868883625</c:v>
                </c:pt>
                <c:pt idx="31">
                  <c:v>1.1707499651521382</c:v>
                </c:pt>
                <c:pt idx="32">
                  <c:v>1.036696757687773</c:v>
                </c:pt>
                <c:pt idx="33">
                  <c:v>0.96105136566583926</c:v>
                </c:pt>
                <c:pt idx="34">
                  <c:v>0.92498469096403424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1F-47F3-BCDE-69AA896BFDBA}"/>
            </c:ext>
          </c:extLst>
        </c:ser>
        <c:ser>
          <c:idx val="4"/>
          <c:order val="1"/>
          <c:tx>
            <c:strRef>
              <c:f>'5.2 smelter thresholds'!$C$6</c:f>
              <c:strCache>
                <c:ptCount val="1"/>
                <c:pt idx="0">
                  <c:v>5.2 threshold (post-2020)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A71F-47F3-BCDE-69AA896BFDBA}"/>
              </c:ext>
            </c:extLst>
          </c:dPt>
          <c:cat>
            <c:numRef>
              <c:f>'Primary (100% electrolytic)'!$F$11:$AN$11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'5.2 smelter thresholds'!$D$6:$R$6</c:f>
              <c:numCache>
                <c:formatCode>General</c:formatCode>
                <c:ptCount val="15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1F-47F3-BCDE-69AA896BFDBA}"/>
            </c:ext>
          </c:extLst>
        </c:ser>
        <c:ser>
          <c:idx val="2"/>
          <c:order val="2"/>
          <c:tx>
            <c:strRef>
              <c:f>'5.2 smelter thresholds'!$C$4</c:f>
              <c:strCache>
                <c:ptCount val="1"/>
                <c:pt idx="0">
                  <c:v>5.2 threshold (pre-2020 )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'Primary (100% electrolytic)'!$F$11:$AN$11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'5.2 smelter thresholds'!$D$4:$R$4</c:f>
              <c:numCache>
                <c:formatCode>General</c:formatCode>
                <c:ptCount val="15"/>
                <c:pt idx="0">
                  <c:v>13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1F-47F3-BCDE-69AA896BFDBA}"/>
            </c:ext>
          </c:extLst>
        </c:ser>
        <c:ser>
          <c:idx val="3"/>
          <c:order val="3"/>
          <c:tx>
            <c:strRef>
              <c:f>'5.2 smelter thresholds'!$C$5</c:f>
              <c:strCache>
                <c:ptCount val="1"/>
                <c:pt idx="0">
                  <c:v>drop-line 13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Pt>
            <c:idx val="9"/>
            <c:marker>
              <c:symbol val="circle"/>
              <c:size val="10"/>
              <c:spPr>
                <a:solidFill>
                  <a:srgbClr val="FF0000"/>
                </a:solidFill>
                <a:ln w="25400">
                  <a:solidFill>
                    <a:srgbClr val="FF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71F-47F3-BCDE-69AA896BFDBA}"/>
              </c:ext>
            </c:extLst>
          </c:dPt>
          <c:cat>
            <c:numRef>
              <c:f>'Primary (100% electrolytic)'!$F$11:$AN$11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'5.2 smelter thresholds'!$D$5:$R$5</c:f>
              <c:numCache>
                <c:formatCode>General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13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1F-47F3-BCDE-69AA896BFDBA}"/>
            </c:ext>
          </c:extLst>
        </c:ser>
        <c:ser>
          <c:idx val="5"/>
          <c:order val="4"/>
          <c:tx>
            <c:strRef>
              <c:f>'5.2 smelter thresholds'!$C$7</c:f>
              <c:strCache>
                <c:ptCount val="1"/>
                <c:pt idx="0">
                  <c:v>drop-line 11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Pt>
            <c:idx val="14"/>
            <c:marker>
              <c:symbol val="circle"/>
              <c:size val="10"/>
              <c:spPr>
                <a:solidFill>
                  <a:srgbClr val="FFC000"/>
                </a:solidFill>
                <a:ln w="25400">
                  <a:solidFill>
                    <a:srgbClr val="FF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71F-47F3-BCDE-69AA896BFDBA}"/>
              </c:ext>
            </c:extLst>
          </c:dPt>
          <c:cat>
            <c:numRef>
              <c:f>'Primary (100% electrolytic)'!$F$11:$AN$11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'5.2 smelter thresholds'!$D$7:$R$7</c:f>
              <c:numCache>
                <c:formatCode>General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1F-47F3-BCDE-69AA896BF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3203040"/>
        <c:axId val="2053201120"/>
      </c:lineChart>
      <c:catAx>
        <c:axId val="20532030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1120"/>
        <c:crosses val="autoZero"/>
        <c:auto val="1"/>
        <c:lblAlgn val="ctr"/>
        <c:lblOffset val="100"/>
        <c:noMultiLvlLbl val="0"/>
      </c:catAx>
      <c:valAx>
        <c:axId val="205320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t CO2e/t 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3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Process (Scope 1 &amp; 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291111111111108E-2"/>
          <c:y val="8.0727407407407414E-2"/>
          <c:w val="0.9077535555555557"/>
          <c:h val="0.74020018518518504"/>
        </c:manualLayout>
      </c:layout>
      <c:lineChart>
        <c:grouping val="standard"/>
        <c:varyColors val="0"/>
        <c:ser>
          <c:idx val="3"/>
          <c:order val="0"/>
          <c:tx>
            <c:v>Sector Casthouse Process</c:v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'Semis G2G Data Table'!$B$1:$AJ$1</c:f>
              <c:strCach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strCache>
            </c:strRef>
          </c:cat>
          <c:val>
            <c:numRef>
              <c:f>'Casthouse G2G Data Table'!$B$2:$AJ$2</c:f>
              <c:numCache>
                <c:formatCode>0.000</c:formatCode>
                <c:ptCount val="35"/>
                <c:pt idx="0">
                  <c:v>0.41804092190081599</c:v>
                </c:pt>
                <c:pt idx="1">
                  <c:v>0.41804092190081599</c:v>
                </c:pt>
                <c:pt idx="2">
                  <c:v>0.41804092190081599</c:v>
                </c:pt>
                <c:pt idx="3">
                  <c:v>0.408870751798659</c:v>
                </c:pt>
                <c:pt idx="4">
                  <c:v>0.40013639353234293</c:v>
                </c:pt>
                <c:pt idx="5">
                  <c:v>0.39180750031581996</c:v>
                </c:pt>
                <c:pt idx="6">
                  <c:v>0.38385647895733804</c:v>
                </c:pt>
                <c:pt idx="7">
                  <c:v>0.37625818446889731</c:v>
                </c:pt>
                <c:pt idx="8">
                  <c:v>0.36898965443737042</c:v>
                </c:pt>
                <c:pt idx="9">
                  <c:v>0.36202987724579772</c:v>
                </c:pt>
                <c:pt idx="10">
                  <c:v>0.35535958921691158</c:v>
                </c:pt>
                <c:pt idx="11">
                  <c:v>0.34896109655414304</c:v>
                </c:pt>
                <c:pt idx="12">
                  <c:v>0.34281811861422817</c:v>
                </c:pt>
                <c:pt idx="13">
                  <c:v>0.3369156495883136</c:v>
                </c:pt>
                <c:pt idx="14">
                  <c:v>0.33123983611745095</c:v>
                </c:pt>
                <c:pt idx="15">
                  <c:v>0.31688215964500138</c:v>
                </c:pt>
                <c:pt idx="16">
                  <c:v>0.30295964432057992</c:v>
                </c:pt>
                <c:pt idx="17">
                  <c:v>0.28945280178550969</c:v>
                </c:pt>
                <c:pt idx="18">
                  <c:v>0.27634329025985033</c:v>
                </c:pt>
                <c:pt idx="19">
                  <c:v>0.26361383144236167</c:v>
                </c:pt>
                <c:pt idx="20">
                  <c:v>0.24663943653682399</c:v>
                </c:pt>
                <c:pt idx="21">
                  <c:v>0.23021084380715237</c:v>
                </c:pt>
                <c:pt idx="22">
                  <c:v>0.21430214484295373</c:v>
                </c:pt>
                <c:pt idx="23">
                  <c:v>0.19888904546987352</c:v>
                </c:pt>
                <c:pt idx="24">
                  <c:v>0.18394874195812144</c:v>
                </c:pt>
                <c:pt idx="25">
                  <c:v>0.1677433865539531</c:v>
                </c:pt>
                <c:pt idx="26">
                  <c:v>0.15186009595475991</c:v>
                </c:pt>
                <c:pt idx="27">
                  <c:v>0.13628936356631086</c:v>
                </c:pt>
                <c:pt idx="28">
                  <c:v>0.12102205329858887</c:v>
                </c:pt>
                <c:pt idx="29">
                  <c:v>0.10604938169020199</c:v>
                </c:pt>
                <c:pt idx="30">
                  <c:v>9.979639308502343E-2</c:v>
                </c:pt>
                <c:pt idx="31">
                  <c:v>9.364018011745287E-2</c:v>
                </c:pt>
                <c:pt idx="32">
                  <c:v>8.7578513387894671E-2</c:v>
                </c:pt>
                <c:pt idx="33">
                  <c:v>8.1609231452525757E-2</c:v>
                </c:pt>
                <c:pt idx="34">
                  <c:v>7.5730238253622614E-2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98-448E-80BC-666839DE8D4D}"/>
            </c:ext>
          </c:extLst>
        </c:ser>
        <c:ser>
          <c:idx val="0"/>
          <c:order val="1"/>
          <c:tx>
            <c:v>Sector Semis Process</c:v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'Semis G2G Data Table'!$B$1:$AJ$1</c:f>
              <c:strCach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strCache>
            </c:strRef>
          </c:cat>
          <c:val>
            <c:numRef>
              <c:f>'Semis G2G Data Table'!$B$2:$AJ$2</c:f>
              <c:numCache>
                <c:formatCode>0.000</c:formatCode>
                <c:ptCount val="35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  <c:pt idx="3">
                  <c:v>0.29301070931661677</c:v>
                </c:pt>
                <c:pt idx="4">
                  <c:v>0.28602141863323399</c:v>
                </c:pt>
                <c:pt idx="5">
                  <c:v>0.27903212794985033</c:v>
                </c:pt>
                <c:pt idx="6">
                  <c:v>0.27204283726646711</c:v>
                </c:pt>
                <c:pt idx="7">
                  <c:v>0.26505354658308389</c:v>
                </c:pt>
                <c:pt idx="8">
                  <c:v>0.25806425589970067</c:v>
                </c:pt>
                <c:pt idx="9">
                  <c:v>0.25107496521631745</c:v>
                </c:pt>
                <c:pt idx="10">
                  <c:v>0.24408567453293423</c:v>
                </c:pt>
                <c:pt idx="11">
                  <c:v>0.23709638384955101</c:v>
                </c:pt>
                <c:pt idx="12">
                  <c:v>0.23010709316616779</c:v>
                </c:pt>
                <c:pt idx="13">
                  <c:v>0.22311780248278457</c:v>
                </c:pt>
                <c:pt idx="14">
                  <c:v>0.21612851179940146</c:v>
                </c:pt>
                <c:pt idx="15">
                  <c:v>0.21163842028796095</c:v>
                </c:pt>
                <c:pt idx="16">
                  <c:v>0.20714832877652045</c:v>
                </c:pt>
                <c:pt idx="17">
                  <c:v>0.20265823726507995</c:v>
                </c:pt>
                <c:pt idx="18">
                  <c:v>0.19816814575363945</c:v>
                </c:pt>
                <c:pt idx="19">
                  <c:v>0.19367805424219892</c:v>
                </c:pt>
                <c:pt idx="20">
                  <c:v>0.188199568919312</c:v>
                </c:pt>
                <c:pt idx="21">
                  <c:v>0.18272108359642508</c:v>
                </c:pt>
                <c:pt idx="22">
                  <c:v>0.17724259827353817</c:v>
                </c:pt>
                <c:pt idx="23">
                  <c:v>0.17176411295065125</c:v>
                </c:pt>
                <c:pt idx="24">
                  <c:v>0.16628562762776436</c:v>
                </c:pt>
                <c:pt idx="25">
                  <c:v>0.16214069953788804</c:v>
                </c:pt>
                <c:pt idx="26">
                  <c:v>0.15799577144801172</c:v>
                </c:pt>
                <c:pt idx="27">
                  <c:v>0.1538508433581354</c:v>
                </c:pt>
                <c:pt idx="28">
                  <c:v>0.14970591526825908</c:v>
                </c:pt>
                <c:pt idx="29">
                  <c:v>0.14556098717838273</c:v>
                </c:pt>
                <c:pt idx="30">
                  <c:v>0.12770704572965438</c:v>
                </c:pt>
                <c:pt idx="31">
                  <c:v>0.10985310428092605</c:v>
                </c:pt>
                <c:pt idx="32">
                  <c:v>9.1999162832197723E-2</c:v>
                </c:pt>
                <c:pt idx="33">
                  <c:v>7.4145221383469392E-2</c:v>
                </c:pt>
                <c:pt idx="34">
                  <c:v>5.6291279934741062E-2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98-448E-80BC-666839DE8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3203040"/>
        <c:axId val="2053201120"/>
      </c:lineChart>
      <c:catAx>
        <c:axId val="205320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1120"/>
        <c:crosses val="autoZero"/>
        <c:auto val="1"/>
        <c:lblAlgn val="ctr"/>
        <c:lblOffset val="100"/>
        <c:noMultiLvlLbl val="0"/>
      </c:catAx>
      <c:valAx>
        <c:axId val="205320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 CO2e/t 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3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Aluminium Procurement (Scope 3, Cat. 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291111111111108E-2"/>
          <c:y val="8.0727407407407414E-2"/>
          <c:w val="0.9077535555555557"/>
          <c:h val="0.76030251818217265"/>
        </c:manualLayout>
      </c:layout>
      <c:lineChart>
        <c:grouping val="standard"/>
        <c:varyColors val="0"/>
        <c:ser>
          <c:idx val="3"/>
          <c:order val="0"/>
          <c:tx>
            <c:v>Sector Casthouse Procurement</c:v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'Casthouse &amp; Post-CH Data Entry'!$E$33:$AM$33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'Casthouse Proc''ment Data Table'!$B$2:$AJ$2</c:f>
              <c:numCache>
                <c:formatCode>0.00</c:formatCode>
                <c:ptCount val="35"/>
                <c:pt idx="0">
                  <c:v>8.0195187519890005</c:v>
                </c:pt>
                <c:pt idx="1">
                  <c:v>8.0195187519890005</c:v>
                </c:pt>
                <c:pt idx="2">
                  <c:v>8.0195187519890005</c:v>
                </c:pt>
                <c:pt idx="3">
                  <c:v>7.8271888411829931</c:v>
                </c:pt>
                <c:pt idx="4">
                  <c:v>7.3622200648897183</c:v>
                </c:pt>
                <c:pt idx="5">
                  <c:v>7.4272238363596657</c:v>
                </c:pt>
                <c:pt idx="6">
                  <c:v>7.2253994641216961</c:v>
                </c:pt>
                <c:pt idx="7">
                  <c:v>6.8349841564762484</c:v>
                </c:pt>
                <c:pt idx="8">
                  <c:v>6.6156684293638275</c:v>
                </c:pt>
                <c:pt idx="9">
                  <c:v>6.3905361989134821</c:v>
                </c:pt>
                <c:pt idx="10">
                  <c:v>6.0349134928158543</c:v>
                </c:pt>
                <c:pt idx="11">
                  <c:v>5.9917519512164494</c:v>
                </c:pt>
                <c:pt idx="12">
                  <c:v>5.7003628846363492</c:v>
                </c:pt>
                <c:pt idx="13">
                  <c:v>5.3982166531849716</c:v>
                </c:pt>
                <c:pt idx="14">
                  <c:v>5.0410172734466894</c:v>
                </c:pt>
                <c:pt idx="15">
                  <c:v>4.3467786917941424</c:v>
                </c:pt>
                <c:pt idx="16">
                  <c:v>3.4102288014529805</c:v>
                </c:pt>
                <c:pt idx="17">
                  <c:v>3.1115611962153391</c:v>
                </c:pt>
                <c:pt idx="18">
                  <c:v>2.4623418956489465</c:v>
                </c:pt>
                <c:pt idx="19">
                  <c:v>1.8080788734222646</c:v>
                </c:pt>
                <c:pt idx="20">
                  <c:v>1.6869125771702291</c:v>
                </c:pt>
                <c:pt idx="21">
                  <c:v>1.3213134779876061</c:v>
                </c:pt>
                <c:pt idx="22">
                  <c:v>1.135792587037884</c:v>
                </c:pt>
                <c:pt idx="23">
                  <c:v>0.94281974986584804</c:v>
                </c:pt>
                <c:pt idx="24">
                  <c:v>0.91266565328102356</c:v>
                </c:pt>
                <c:pt idx="25">
                  <c:v>0.82482962492865197</c:v>
                </c:pt>
                <c:pt idx="26">
                  <c:v>0.69657036479781642</c:v>
                </c:pt>
                <c:pt idx="27">
                  <c:v>0.59152207264500212</c:v>
                </c:pt>
                <c:pt idx="28">
                  <c:v>0.57414793249106522</c:v>
                </c:pt>
                <c:pt idx="29">
                  <c:v>0.5032941313546524</c:v>
                </c:pt>
                <c:pt idx="30">
                  <c:v>0.45938562031554475</c:v>
                </c:pt>
                <c:pt idx="31">
                  <c:v>0.4264573815740576</c:v>
                </c:pt>
                <c:pt idx="32">
                  <c:v>0.30306761033242657</c:v>
                </c:pt>
                <c:pt idx="33">
                  <c:v>0.2334395291128773</c:v>
                </c:pt>
                <c:pt idx="34">
                  <c:v>0.20024182482008718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59-4217-BB45-AFACF6111180}"/>
            </c:ext>
          </c:extLst>
        </c:ser>
        <c:ser>
          <c:idx val="0"/>
          <c:order val="1"/>
          <c:tx>
            <c:v>Sector Semis Procurement</c:v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'Semis Procurement Data Table'!$B$2:$AJ$2</c:f>
              <c:numCache>
                <c:formatCode>0.0</c:formatCode>
                <c:ptCount val="35"/>
                <c:pt idx="0">
                  <c:v>8.2486712605466099</c:v>
                </c:pt>
                <c:pt idx="1">
                  <c:v>8.2486712605466099</c:v>
                </c:pt>
                <c:pt idx="2">
                  <c:v>8.2486712605466099</c:v>
                </c:pt>
                <c:pt idx="3">
                  <c:v>8.0549225594650817</c:v>
                </c:pt>
                <c:pt idx="4">
                  <c:v>7.586523774935122</c:v>
                </c:pt>
                <c:pt idx="5">
                  <c:v>7.6520070699406819</c:v>
                </c:pt>
                <c:pt idx="6">
                  <c:v>7.4486938681415991</c:v>
                </c:pt>
                <c:pt idx="7">
                  <c:v>7.055398522546878</c:v>
                </c:pt>
                <c:pt idx="8">
                  <c:v>6.8344649346472721</c:v>
                </c:pt>
                <c:pt idx="9">
                  <c:v>6.6076719358955716</c:v>
                </c:pt>
                <c:pt idx="10">
                  <c:v>6.2494258518997734</c:v>
                </c:pt>
                <c:pt idx="11">
                  <c:v>6.2059459137741024</c:v>
                </c:pt>
                <c:pt idx="12">
                  <c:v>5.9124073116780531</c:v>
                </c:pt>
                <c:pt idx="13">
                  <c:v>5.6080321906422537</c:v>
                </c:pt>
                <c:pt idx="14">
                  <c:v>5.2481978021096003</c:v>
                </c:pt>
                <c:pt idx="15">
                  <c:v>4.5457327649316248</c:v>
                </c:pt>
                <c:pt idx="16">
                  <c:v>3.5980851248775378</c:v>
                </c:pt>
                <c:pt idx="17">
                  <c:v>3.2958784253914537</c:v>
                </c:pt>
                <c:pt idx="18">
                  <c:v>2.6389661301637073</c:v>
                </c:pt>
                <c:pt idx="19">
                  <c:v>1.9769503471476906</c:v>
                </c:pt>
                <c:pt idx="20">
                  <c:v>1.8493618397131986</c:v>
                </c:pt>
                <c:pt idx="21">
                  <c:v>1.4643847889409454</c:v>
                </c:pt>
                <c:pt idx="22">
                  <c:v>1.2690306821771629</c:v>
                </c:pt>
                <c:pt idx="23">
                  <c:v>1.0658296515954779</c:v>
                </c:pt>
                <c:pt idx="24">
                  <c:v>1.0340772889723722</c:v>
                </c:pt>
                <c:pt idx="25">
                  <c:v>0.93554423105963702</c:v>
                </c:pt>
                <c:pt idx="26">
                  <c:v>0.79166503543370048</c:v>
                </c:pt>
                <c:pt idx="27">
                  <c:v>0.67382353407615769</c:v>
                </c:pt>
                <c:pt idx="28">
                  <c:v>0.65433350031570459</c:v>
                </c:pt>
                <c:pt idx="29">
                  <c:v>0.57485083447038487</c:v>
                </c:pt>
                <c:pt idx="30">
                  <c:v>0.5284950102034881</c:v>
                </c:pt>
                <c:pt idx="31">
                  <c:v>0.49373146180715827</c:v>
                </c:pt>
                <c:pt idx="32">
                  <c:v>0.3634643583083581</c:v>
                </c:pt>
                <c:pt idx="33">
                  <c:v>0.28995544122893624</c:v>
                </c:pt>
                <c:pt idx="34">
                  <c:v>0.25490740817469892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59-4217-BB45-AFACF6111180}"/>
            </c:ext>
          </c:extLst>
        </c:ser>
        <c:ser>
          <c:idx val="1"/>
          <c:order val="2"/>
          <c:tx>
            <c:v>Sector Material Conversion Procurement</c:v>
          </c:tx>
          <c:spPr>
            <a:ln w="28575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'Post-Semis Proc''ment Data Table'!$B$2:$AJ$2</c:f>
              <c:numCache>
                <c:formatCode>0.0</c:formatCode>
                <c:ptCount val="35"/>
                <c:pt idx="0">
                  <c:v>11.510120801913299</c:v>
                </c:pt>
                <c:pt idx="1">
                  <c:v>11.510120801913299</c:v>
                </c:pt>
                <c:pt idx="2">
                  <c:v>11.510120801913299</c:v>
                </c:pt>
                <c:pt idx="3">
                  <c:v>11.211029187958896</c:v>
                </c:pt>
                <c:pt idx="4">
                  <c:v>10.487957767828986</c:v>
                </c:pt>
                <c:pt idx="5">
                  <c:v>10.589044919799226</c:v>
                </c:pt>
                <c:pt idx="6">
                  <c:v>10.275188499989028</c:v>
                </c:pt>
                <c:pt idx="7">
                  <c:v>9.6680549346126021</c:v>
                </c:pt>
                <c:pt idx="8">
                  <c:v>9.3269977661631263</c:v>
                </c:pt>
                <c:pt idx="9">
                  <c:v>8.9768953724357914</c:v>
                </c:pt>
                <c:pt idx="10">
                  <c:v>8.4238676676974755</c:v>
                </c:pt>
                <c:pt idx="11">
                  <c:v>8.3567472958134221</c:v>
                </c:pt>
                <c:pt idx="12">
                  <c:v>7.9036091133701607</c:v>
                </c:pt>
                <c:pt idx="13">
                  <c:v>7.4337424990909948</c:v>
                </c:pt>
                <c:pt idx="14">
                  <c:v>6.8782629143414757</c:v>
                </c:pt>
                <c:pt idx="15">
                  <c:v>5.9813656633986465</c:v>
                </c:pt>
                <c:pt idx="16">
                  <c:v>4.7714227933001441</c:v>
                </c:pt>
                <c:pt idx="17">
                  <c:v>4.3855696281740029</c:v>
                </c:pt>
                <c:pt idx="18">
                  <c:v>3.5468334626457594</c:v>
                </c:pt>
                <c:pt idx="19">
                  <c:v>2.7015812373490351</c:v>
                </c:pt>
                <c:pt idx="20">
                  <c:v>2.5310495141336729</c:v>
                </c:pt>
                <c:pt idx="21">
                  <c:v>2.0164984688503225</c:v>
                </c:pt>
                <c:pt idx="22">
                  <c:v>1.7553928792208633</c:v>
                </c:pt>
                <c:pt idx="23">
                  <c:v>1.4837992803849822</c:v>
                </c:pt>
                <c:pt idx="24">
                  <c:v>1.4413598379684509</c:v>
                </c:pt>
                <c:pt idx="25">
                  <c:v>1.3115031674900615</c:v>
                </c:pt>
                <c:pt idx="26">
                  <c:v>1.1218848435399411</c:v>
                </c:pt>
                <c:pt idx="27">
                  <c:v>0.96658158456651466</c:v>
                </c:pt>
                <c:pt idx="28">
                  <c:v>0.94089567828026777</c:v>
                </c:pt>
                <c:pt idx="29">
                  <c:v>0.83614551050854746</c:v>
                </c:pt>
                <c:pt idx="30">
                  <c:v>0.76649174841835666</c:v>
                </c:pt>
                <c:pt idx="31">
                  <c:v>0.71425641515219895</c:v>
                </c:pt>
                <c:pt idx="32">
                  <c:v>0.51851846897650689</c:v>
                </c:pt>
                <c:pt idx="33">
                  <c:v>0.40806476218277432</c:v>
                </c:pt>
                <c:pt idx="34">
                  <c:v>0.35540196533477858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59-4217-BB45-AFACF6111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3203040"/>
        <c:axId val="2053201120"/>
      </c:lineChart>
      <c:catAx>
        <c:axId val="20532030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1120"/>
        <c:crosses val="autoZero"/>
        <c:auto val="1"/>
        <c:lblAlgn val="ctr"/>
        <c:lblOffset val="100"/>
        <c:noMultiLvlLbl val="0"/>
      </c:catAx>
      <c:valAx>
        <c:axId val="205320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 CO2e/t 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3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346839298148956E-2"/>
          <c:y val="9.8360333824251356E-2"/>
          <c:w val="0.95701110088511665"/>
          <c:h val="0.80134828507261335"/>
        </c:manualLayout>
      </c:layout>
      <c:lineChart>
        <c:grouping val="standard"/>
        <c:varyColors val="0"/>
        <c:ser>
          <c:idx val="1"/>
          <c:order val="0"/>
          <c:tx>
            <c:v>Entity Procurement Intensity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'Casthouse &amp; Post-CH Data Entry'!$E$33:$AH$33</c:f>
              <c:numCache>
                <c:formatCode>0</c:formatCode>
                <c:ptCount val="3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</c:numCache>
            </c:numRef>
          </c:cat>
          <c:val>
            <c:numRef>
              <c:f>'Casthouse &amp; Post-CH Data Entry'!$E$34:$AH$34</c:f>
              <c:numCache>
                <c:formatCode>0.0</c:formatCode>
                <c:ptCount val="3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1-4585-AED2-5C33E9D0054E}"/>
            </c:ext>
          </c:extLst>
        </c:ser>
        <c:ser>
          <c:idx val="2"/>
          <c:order val="1"/>
          <c:tx>
            <c:v>Fab Procurement Sectoral</c:v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'Casthouse &amp; Post-CH Data Entry'!$E$33:$AH$33</c:f>
              <c:numCache>
                <c:formatCode>0</c:formatCode>
                <c:ptCount val="3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</c:numCache>
            </c:numRef>
          </c:cat>
          <c:val>
            <c:numRef>
              <c:f>'Post-Semis Proc''ment Data Table'!$B$2:$AE$2</c:f>
              <c:numCache>
                <c:formatCode>0.0</c:formatCode>
                <c:ptCount val="30"/>
                <c:pt idx="0">
                  <c:v>11.510120801913299</c:v>
                </c:pt>
                <c:pt idx="1">
                  <c:v>11.510120801913299</c:v>
                </c:pt>
                <c:pt idx="2">
                  <c:v>11.510120801913299</c:v>
                </c:pt>
                <c:pt idx="3">
                  <c:v>11.211029187958896</c:v>
                </c:pt>
                <c:pt idx="4">
                  <c:v>10.487957767828986</c:v>
                </c:pt>
                <c:pt idx="5">
                  <c:v>10.589044919799226</c:v>
                </c:pt>
                <c:pt idx="6">
                  <c:v>10.275188499989028</c:v>
                </c:pt>
                <c:pt idx="7">
                  <c:v>9.6680549346126021</c:v>
                </c:pt>
                <c:pt idx="8">
                  <c:v>9.3269977661631263</c:v>
                </c:pt>
                <c:pt idx="9">
                  <c:v>8.9768953724357914</c:v>
                </c:pt>
                <c:pt idx="10">
                  <c:v>8.4238676676974755</c:v>
                </c:pt>
                <c:pt idx="11">
                  <c:v>8.3567472958134221</c:v>
                </c:pt>
                <c:pt idx="12">
                  <c:v>7.9036091133701607</c:v>
                </c:pt>
                <c:pt idx="13">
                  <c:v>7.4337424990909948</c:v>
                </c:pt>
                <c:pt idx="14">
                  <c:v>6.8782629143414757</c:v>
                </c:pt>
                <c:pt idx="15">
                  <c:v>5.9813656633986465</c:v>
                </c:pt>
                <c:pt idx="16">
                  <c:v>4.7714227933001441</c:v>
                </c:pt>
                <c:pt idx="17">
                  <c:v>4.3855696281740029</c:v>
                </c:pt>
                <c:pt idx="18">
                  <c:v>3.5468334626457594</c:v>
                </c:pt>
                <c:pt idx="19">
                  <c:v>2.7015812373490351</c:v>
                </c:pt>
                <c:pt idx="20">
                  <c:v>2.5310495141336729</c:v>
                </c:pt>
                <c:pt idx="21">
                  <c:v>2.0164984688503225</c:v>
                </c:pt>
                <c:pt idx="22">
                  <c:v>1.7553928792208633</c:v>
                </c:pt>
                <c:pt idx="23">
                  <c:v>1.4837992803849822</c:v>
                </c:pt>
                <c:pt idx="24">
                  <c:v>1.4413598379684509</c:v>
                </c:pt>
                <c:pt idx="25">
                  <c:v>1.3115031674900615</c:v>
                </c:pt>
                <c:pt idx="26">
                  <c:v>1.1218848435399411</c:v>
                </c:pt>
                <c:pt idx="27">
                  <c:v>0.96658158456651466</c:v>
                </c:pt>
                <c:pt idx="28">
                  <c:v>0.94089567828026777</c:v>
                </c:pt>
                <c:pt idx="29">
                  <c:v>0.83614551050854746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F1-4585-AED2-5C33E9D00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3203040"/>
        <c:axId val="2053201120"/>
      </c:lineChart>
      <c:catAx>
        <c:axId val="20532030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1120"/>
        <c:crosses val="autoZero"/>
        <c:auto val="1"/>
        <c:lblAlgn val="ctr"/>
        <c:lblOffset val="100"/>
        <c:noMultiLvlLbl val="0"/>
      </c:catAx>
      <c:valAx>
        <c:axId val="205320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Process (Scope 1 &amp; 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291111111111108E-2"/>
          <c:y val="8.0727407407407414E-2"/>
          <c:w val="0.9077535555555557"/>
          <c:h val="0.74020018518518504"/>
        </c:manualLayout>
      </c:layout>
      <c:lineChart>
        <c:grouping val="standard"/>
        <c:varyColors val="0"/>
        <c:ser>
          <c:idx val="2"/>
          <c:order val="0"/>
          <c:tx>
            <c:v>Entity Casthouse Process Slope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'Casthouse &amp; Post-CH Data Entry'!$E$36:$AM$36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'Casthouse &amp; Post-CH Data Entry'!$E$26:$AM$26</c:f>
              <c:numCache>
                <c:formatCode>0.00</c:formatCode>
                <c:ptCount val="3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6C-4DDC-ABFE-5CD79C138849}"/>
            </c:ext>
          </c:extLst>
        </c:ser>
        <c:ser>
          <c:idx val="0"/>
          <c:order val="1"/>
          <c:tx>
            <c:v>Entity Semis Process Slope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'Casthouse &amp; Post-CH Data Entry'!$E$36:$AM$36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'Casthouse &amp; Post-CH Data Entry'!$E$30:$AM$30</c:f>
              <c:numCache>
                <c:formatCode>0.00</c:formatCode>
                <c:ptCount val="3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F0-4FBF-8D5A-50BEB511CF18}"/>
            </c:ext>
          </c:extLst>
        </c:ser>
        <c:ser>
          <c:idx val="1"/>
          <c:order val="2"/>
          <c:tx>
            <c:v>Integrated Casting &amp; Semis Process Slope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'Casthouse &amp; Post-CH Data Entry'!$E$36:$AM$36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'Casthouse &amp; Post-CH Data Entry'!$E$37:$AM$37</c:f>
              <c:numCache>
                <c:formatCode>0.00</c:formatCode>
                <c:ptCount val="3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F0-4FBF-8D5A-50BEB511C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3203040"/>
        <c:axId val="2053201120"/>
      </c:lineChart>
      <c:catAx>
        <c:axId val="20532030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1120"/>
        <c:crosses val="autoZero"/>
        <c:auto val="1"/>
        <c:lblAlgn val="ctr"/>
        <c:lblOffset val="100"/>
        <c:noMultiLvlLbl val="0"/>
      </c:catAx>
      <c:valAx>
        <c:axId val="205320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 CO2e/t 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3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Aluminium Procurement (Scope 3, Cat. 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291111111111108E-2"/>
          <c:y val="8.0727407407407414E-2"/>
          <c:w val="0.9077535555555557"/>
          <c:h val="0.76030251818217265"/>
        </c:manualLayout>
      </c:layout>
      <c:lineChart>
        <c:grouping val="standard"/>
        <c:varyColors val="0"/>
        <c:ser>
          <c:idx val="2"/>
          <c:order val="0"/>
          <c:tx>
            <c:v>Entity Casthouse Procurement Slope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'Casthouse &amp; Post-CH Data Entry'!$E$33:$AM$33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'Casthouse &amp; Post-CH Data Entry'!$E$27:$AM$27</c:f>
              <c:numCache>
                <c:formatCode>0.0</c:formatCode>
                <c:ptCount val="3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B9-4C4F-ACB9-76564EE32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3203040"/>
        <c:axId val="2053201120"/>
      </c:lineChart>
      <c:catAx>
        <c:axId val="20532030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1120"/>
        <c:crosses val="autoZero"/>
        <c:auto val="1"/>
        <c:lblAlgn val="ctr"/>
        <c:lblOffset val="100"/>
        <c:noMultiLvlLbl val="0"/>
      </c:catAx>
      <c:valAx>
        <c:axId val="205320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 CO2e/t 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3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Aluminium Procurement (Scope 3, Cat. 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291111111111108E-2"/>
          <c:y val="8.0727407407407414E-2"/>
          <c:w val="0.9077535555555557"/>
          <c:h val="0.76657152367602632"/>
        </c:manualLayout>
      </c:layout>
      <c:lineChart>
        <c:grouping val="standard"/>
        <c:varyColors val="0"/>
        <c:ser>
          <c:idx val="0"/>
          <c:order val="0"/>
          <c:tx>
            <c:v>Entity Semis Procurement Slope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'Casthouse &amp; Post-CH Data Entry'!$E$33:$AM$33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'Casthouse &amp; Post-CH Data Entry'!$E$31:$AM$31</c:f>
              <c:numCache>
                <c:formatCode>0.0</c:formatCode>
                <c:ptCount val="3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9E-47C4-8EDC-2F8A4F5C8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3203040"/>
        <c:axId val="2053201120"/>
      </c:lineChart>
      <c:catAx>
        <c:axId val="20532030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1120"/>
        <c:crosses val="autoZero"/>
        <c:auto val="1"/>
        <c:lblAlgn val="ctr"/>
        <c:lblOffset val="100"/>
        <c:noMultiLvlLbl val="0"/>
      </c:catAx>
      <c:valAx>
        <c:axId val="205320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 CO2e/t 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3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Aluminium Procurement (Scope 3, Cat. 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291111111111108E-2"/>
          <c:y val="8.0727407407407414E-2"/>
          <c:w val="0.9077535555555557"/>
          <c:h val="0.76866119217397755"/>
        </c:manualLayout>
      </c:layout>
      <c:lineChart>
        <c:grouping val="standard"/>
        <c:varyColors val="0"/>
        <c:ser>
          <c:idx val="4"/>
          <c:order val="0"/>
          <c:tx>
            <c:v>Entity Material Conversion Procurement Slope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'Casthouse &amp; Post-CH Data Entry'!$E$33:$AM$33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'Casthouse &amp; Post-CH Data Entry'!$E$34:$AM$34</c:f>
              <c:numCache>
                <c:formatCode>0.0</c:formatCode>
                <c:ptCount val="3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1C-4EF6-BE51-D6900B52E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3203040"/>
        <c:axId val="2053201120"/>
      </c:lineChart>
      <c:catAx>
        <c:axId val="20532030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1120"/>
        <c:crosses val="autoZero"/>
        <c:auto val="1"/>
        <c:lblAlgn val="ctr"/>
        <c:lblOffset val="100"/>
        <c:noMultiLvlLbl val="0"/>
      </c:catAx>
      <c:valAx>
        <c:axId val="205320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 CO2e/t 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3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Integrated</a:t>
            </a:r>
            <a:r>
              <a:rPr lang="en-GB" baseline="0"/>
              <a:t> [</a:t>
            </a:r>
            <a:r>
              <a:rPr lang="en-GB"/>
              <a:t>Casthouse+Semis+Fabrication]</a:t>
            </a:r>
            <a:r>
              <a:rPr lang="en-GB" baseline="0"/>
              <a:t> </a:t>
            </a:r>
            <a:r>
              <a:rPr lang="en-GB"/>
              <a:t>Aluminium Procurement (Scope 3, Cat. 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291111111111108E-2"/>
          <c:y val="8.0727407407407414E-2"/>
          <c:w val="0.9077535555555557"/>
          <c:h val="0.76657152367602632"/>
        </c:manualLayout>
      </c:layout>
      <c:lineChart>
        <c:grouping val="standard"/>
        <c:varyColors val="0"/>
        <c:ser>
          <c:idx val="4"/>
          <c:order val="0"/>
          <c:tx>
            <c:v>Entity Integrated Procurement Slope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'Casthouse &amp; Post-CH Data Entry'!$E$33:$AM$33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'Casthouse &amp; Post-CH Data Entry'!$E$38:$AM$38</c:f>
              <c:numCache>
                <c:formatCode>0.0</c:formatCode>
                <c:ptCount val="3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E0-4D80-975A-BA2771678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3203040"/>
        <c:axId val="2053201120"/>
      </c:lineChart>
      <c:catAx>
        <c:axId val="20532030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1120"/>
        <c:crosses val="autoZero"/>
        <c:auto val="1"/>
        <c:lblAlgn val="ctr"/>
        <c:lblOffset val="100"/>
        <c:noMultiLvlLbl val="0"/>
      </c:catAx>
      <c:valAx>
        <c:axId val="205320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 CO2e/t 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3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'Sectoral Slopes'!$B$22</c:f>
              <c:strCache>
                <c:ptCount val="1"/>
                <c:pt idx="0">
                  <c:v>Semis Sectoral Cradle-to-Gate (t CO2e/t Al)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'Sectoral Slopes'!$C$1:$AK$1</c:f>
              <c:numCache>
                <c:formatCode>General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'Sectoral Slopes'!$C$22:$AK$22</c:f>
              <c:numCache>
                <c:formatCode>0.0</c:formatCode>
                <c:ptCount val="35"/>
                <c:pt idx="0">
                  <c:v>11.510120801913299</c:v>
                </c:pt>
                <c:pt idx="1">
                  <c:v>11.510120801913299</c:v>
                </c:pt>
                <c:pt idx="2">
                  <c:v>11.510120801913299</c:v>
                </c:pt>
                <c:pt idx="3">
                  <c:v>11.211029187958896</c:v>
                </c:pt>
                <c:pt idx="4">
                  <c:v>10.487957767828986</c:v>
                </c:pt>
                <c:pt idx="5">
                  <c:v>10.589044919799226</c:v>
                </c:pt>
                <c:pt idx="6">
                  <c:v>10.275188499989028</c:v>
                </c:pt>
                <c:pt idx="7">
                  <c:v>9.6680549346126021</c:v>
                </c:pt>
                <c:pt idx="8">
                  <c:v>9.3269977661631263</c:v>
                </c:pt>
                <c:pt idx="9">
                  <c:v>8.9768953724357914</c:v>
                </c:pt>
                <c:pt idx="10">
                  <c:v>8.4238676676974755</c:v>
                </c:pt>
                <c:pt idx="11">
                  <c:v>8.3567472958134221</c:v>
                </c:pt>
                <c:pt idx="12">
                  <c:v>7.9036091133701607</c:v>
                </c:pt>
                <c:pt idx="13">
                  <c:v>7.4337424990909948</c:v>
                </c:pt>
                <c:pt idx="14">
                  <c:v>6.8782629143414757</c:v>
                </c:pt>
                <c:pt idx="15">
                  <c:v>5.9813656633986465</c:v>
                </c:pt>
                <c:pt idx="16">
                  <c:v>4.7714227933001441</c:v>
                </c:pt>
                <c:pt idx="17">
                  <c:v>4.3855696281740029</c:v>
                </c:pt>
                <c:pt idx="18">
                  <c:v>3.5468334626457594</c:v>
                </c:pt>
                <c:pt idx="19">
                  <c:v>2.7015812373490351</c:v>
                </c:pt>
                <c:pt idx="20">
                  <c:v>2.5310495141336729</c:v>
                </c:pt>
                <c:pt idx="21">
                  <c:v>2.0164984688503225</c:v>
                </c:pt>
                <c:pt idx="22">
                  <c:v>1.7553928792208633</c:v>
                </c:pt>
                <c:pt idx="23">
                  <c:v>1.4837992803849822</c:v>
                </c:pt>
                <c:pt idx="24">
                  <c:v>1.4413598379684509</c:v>
                </c:pt>
                <c:pt idx="25">
                  <c:v>1.3115031674900615</c:v>
                </c:pt>
                <c:pt idx="26">
                  <c:v>1.1218848435399411</c:v>
                </c:pt>
                <c:pt idx="27">
                  <c:v>0.96658158456651466</c:v>
                </c:pt>
                <c:pt idx="28">
                  <c:v>0.94089567828026777</c:v>
                </c:pt>
                <c:pt idx="29">
                  <c:v>0.83614551050854746</c:v>
                </c:pt>
                <c:pt idx="30">
                  <c:v>0.76649174841835666</c:v>
                </c:pt>
                <c:pt idx="31">
                  <c:v>0.71425641515219895</c:v>
                </c:pt>
                <c:pt idx="32">
                  <c:v>0.51851846897650689</c:v>
                </c:pt>
                <c:pt idx="33">
                  <c:v>0.40806476218277432</c:v>
                </c:pt>
                <c:pt idx="34">
                  <c:v>0.35540196533477858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BB-4D1D-898A-AECB70A32CE9}"/>
            </c:ext>
          </c:extLst>
        </c:ser>
        <c:ser>
          <c:idx val="2"/>
          <c:order val="1"/>
          <c:tx>
            <c:strRef>
              <c:f>'Sectoral Slopes'!$B$19</c:f>
              <c:strCache>
                <c:ptCount val="1"/>
                <c:pt idx="0">
                  <c:v>Primary Sectoral Cradle-to-Gate (t CO2e/t Al) (IAI/MPP) - need ref (CCAF - PUBLISHED 4 Dec '23)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'Sectoral Slopes'!$C$1:$AK$1</c:f>
              <c:numCache>
                <c:formatCode>General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'Sectoral Slopes'!$C$19:$AK$19</c:f>
              <c:numCache>
                <c:formatCode>0.0</c:formatCode>
                <c:ptCount val="35"/>
                <c:pt idx="0">
                  <c:v>15.534712443308209</c:v>
                </c:pt>
                <c:pt idx="1">
                  <c:v>15.534712443308209</c:v>
                </c:pt>
                <c:pt idx="2">
                  <c:v>15.534712443308209</c:v>
                </c:pt>
                <c:pt idx="3">
                  <c:v>15.247789694547917</c:v>
                </c:pt>
                <c:pt idx="4">
                  <c:v>14.554137215728131</c:v>
                </c:pt>
                <c:pt idx="5">
                  <c:v>14.651111527793171</c:v>
                </c:pt>
                <c:pt idx="6">
                  <c:v>14.350024695242476</c:v>
                </c:pt>
                <c:pt idx="7">
                  <c:v>13.767593014396359</c:v>
                </c:pt>
                <c:pt idx="8">
                  <c:v>13.440412125028983</c:v>
                </c:pt>
                <c:pt idx="9">
                  <c:v>13.10455402513883</c:v>
                </c:pt>
                <c:pt idx="10">
                  <c:v>12.574026849581498</c:v>
                </c:pt>
                <c:pt idx="11">
                  <c:v>12.509637342486453</c:v>
                </c:pt>
                <c:pt idx="12">
                  <c:v>12.074935576175196</c:v>
                </c:pt>
                <c:pt idx="13">
                  <c:v>11.624185992336235</c:v>
                </c:pt>
                <c:pt idx="14">
                  <c:v>11.091306694152848</c:v>
                </c:pt>
                <c:pt idx="15">
                  <c:v>9.5300334457983826</c:v>
                </c:pt>
                <c:pt idx="16">
                  <c:v>7.4238262597063072</c:v>
                </c:pt>
                <c:pt idx="17">
                  <c:v>6.7521526383733512</c:v>
                </c:pt>
                <c:pt idx="18">
                  <c:v>5.2921232578728628</c:v>
                </c:pt>
                <c:pt idx="19">
                  <c:v>3.8207510509889571</c:v>
                </c:pt>
                <c:pt idx="20">
                  <c:v>3.6071759232467251</c:v>
                </c:pt>
                <c:pt idx="21">
                  <c:v>2.9627485806137943</c:v>
                </c:pt>
                <c:pt idx="22">
                  <c:v>2.6357381065045473</c:v>
                </c:pt>
                <c:pt idx="23">
                  <c:v>2.2955923760113932</c:v>
                </c:pt>
                <c:pt idx="24">
                  <c:v>2.2424409202909059</c:v>
                </c:pt>
                <c:pt idx="25">
                  <c:v>2.0304066655914088</c:v>
                </c:pt>
                <c:pt idx="26">
                  <c:v>1.7207916119479187</c:v>
                </c:pt>
                <c:pt idx="27">
                  <c:v>1.4672073282332554</c:v>
                </c:pt>
                <c:pt idx="28">
                  <c:v>1.4252665332350358</c:v>
                </c:pt>
                <c:pt idx="29">
                  <c:v>1.2542270042581996</c:v>
                </c:pt>
                <c:pt idx="30">
                  <c:v>1.2065238868883625</c:v>
                </c:pt>
                <c:pt idx="31">
                  <c:v>1.1707499651521382</c:v>
                </c:pt>
                <c:pt idx="32">
                  <c:v>1.036696757687773</c:v>
                </c:pt>
                <c:pt idx="33">
                  <c:v>0.96105136566583926</c:v>
                </c:pt>
                <c:pt idx="34">
                  <c:v>0.92498469096403424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29-4493-95AC-0B0DB8F055CB}"/>
            </c:ext>
          </c:extLst>
        </c:ser>
        <c:ser>
          <c:idx val="3"/>
          <c:order val="2"/>
          <c:tx>
            <c:strRef>
              <c:f>'Sectoral Slopes'!$B$21</c:f>
              <c:strCache>
                <c:ptCount val="1"/>
                <c:pt idx="0">
                  <c:v>Casthouse Sectoral Cradle-to-Gate (t CO2e/t Al)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'Sectoral Slopes'!$C$1:$AK$1</c:f>
              <c:numCache>
                <c:formatCode>General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'Sectoral Slopes'!$C$21:$AK$21</c:f>
              <c:numCache>
                <c:formatCode>0.0</c:formatCode>
                <c:ptCount val="35"/>
                <c:pt idx="0">
                  <c:v>8.2486712605466099</c:v>
                </c:pt>
                <c:pt idx="1">
                  <c:v>8.2486712605466099</c:v>
                </c:pt>
                <c:pt idx="2">
                  <c:v>8.2486712605466099</c:v>
                </c:pt>
                <c:pt idx="3">
                  <c:v>8.0549225594650817</c:v>
                </c:pt>
                <c:pt idx="4">
                  <c:v>7.586523774935122</c:v>
                </c:pt>
                <c:pt idx="5">
                  <c:v>7.6520070699406819</c:v>
                </c:pt>
                <c:pt idx="6">
                  <c:v>7.4486938681415991</c:v>
                </c:pt>
                <c:pt idx="7">
                  <c:v>7.055398522546878</c:v>
                </c:pt>
                <c:pt idx="8">
                  <c:v>6.8344649346472721</c:v>
                </c:pt>
                <c:pt idx="9">
                  <c:v>6.6076719358955716</c:v>
                </c:pt>
                <c:pt idx="10">
                  <c:v>6.2494258518997734</c:v>
                </c:pt>
                <c:pt idx="11">
                  <c:v>6.2059459137741024</c:v>
                </c:pt>
                <c:pt idx="12">
                  <c:v>5.9124073116780531</c:v>
                </c:pt>
                <c:pt idx="13">
                  <c:v>5.6080321906422537</c:v>
                </c:pt>
                <c:pt idx="14">
                  <c:v>5.2481978021096003</c:v>
                </c:pt>
                <c:pt idx="15">
                  <c:v>4.5457327649316248</c:v>
                </c:pt>
                <c:pt idx="16">
                  <c:v>3.5980851248775378</c:v>
                </c:pt>
                <c:pt idx="17">
                  <c:v>3.2958784253914537</c:v>
                </c:pt>
                <c:pt idx="18">
                  <c:v>2.6389661301637073</c:v>
                </c:pt>
                <c:pt idx="19">
                  <c:v>1.9769503471476906</c:v>
                </c:pt>
                <c:pt idx="20">
                  <c:v>1.8493618397131986</c:v>
                </c:pt>
                <c:pt idx="21">
                  <c:v>1.4643847889409454</c:v>
                </c:pt>
                <c:pt idx="22">
                  <c:v>1.2690306821771629</c:v>
                </c:pt>
                <c:pt idx="23">
                  <c:v>1.0658296515954779</c:v>
                </c:pt>
                <c:pt idx="24">
                  <c:v>1.0340772889723722</c:v>
                </c:pt>
                <c:pt idx="25">
                  <c:v>0.93554423105963702</c:v>
                </c:pt>
                <c:pt idx="26">
                  <c:v>0.79166503543370048</c:v>
                </c:pt>
                <c:pt idx="27">
                  <c:v>0.67382353407615769</c:v>
                </c:pt>
                <c:pt idx="28">
                  <c:v>0.65433350031570459</c:v>
                </c:pt>
                <c:pt idx="29">
                  <c:v>0.57485083447038487</c:v>
                </c:pt>
                <c:pt idx="30">
                  <c:v>0.5284950102034881</c:v>
                </c:pt>
                <c:pt idx="31">
                  <c:v>0.49373146180715827</c:v>
                </c:pt>
                <c:pt idx="32">
                  <c:v>0.3634643583083581</c:v>
                </c:pt>
                <c:pt idx="33">
                  <c:v>0.28995544122893624</c:v>
                </c:pt>
                <c:pt idx="34">
                  <c:v>0.25490740817469892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64-4524-9C7C-5D244B764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9357696"/>
        <c:axId val="921793792"/>
      </c:lineChart>
      <c:catAx>
        <c:axId val="106935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1793792"/>
        <c:crosses val="autoZero"/>
        <c:auto val="1"/>
        <c:lblAlgn val="ctr"/>
        <c:lblOffset val="100"/>
        <c:noMultiLvlLbl val="0"/>
      </c:catAx>
      <c:valAx>
        <c:axId val="921793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35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Primary</a:t>
            </a:r>
            <a:r>
              <a:rPr lang="en-GB" baseline="0"/>
              <a:t> - e</a:t>
            </a:r>
            <a:r>
              <a:rPr lang="en-GB"/>
              <a:t>lectricity</a:t>
            </a:r>
            <a:r>
              <a:rPr lang="en-GB" baseline="0"/>
              <a:t> split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6.7319311233156362E-2"/>
          <c:y val="9.0486094618311724E-2"/>
          <c:w val="0.91844120801761253"/>
          <c:h val="0.80749219752621071"/>
        </c:manualLayout>
      </c:layout>
      <c:lineChart>
        <c:grouping val="standard"/>
        <c:varyColors val="0"/>
        <c:ser>
          <c:idx val="2"/>
          <c:order val="0"/>
          <c:tx>
            <c:strRef>
              <c:f>'Primary Archetype Data Tables'!$A$2</c:f>
              <c:strCache>
                <c:ptCount val="1"/>
                <c:pt idx="0">
                  <c:v>Primary Sectoral Electricity (IAI/MPP)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'Primary (100% electrolytic)'!$F$11:$AN$11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'Primary Archetype Data Tables'!$B$2:$AJ$2</c:f>
              <c:numCache>
                <c:formatCode>0.00</c:formatCode>
                <c:ptCount val="35"/>
                <c:pt idx="0">
                  <c:v>10.689893836111139</c:v>
                </c:pt>
                <c:pt idx="1">
                  <c:v>10.689893836111139</c:v>
                </c:pt>
                <c:pt idx="2">
                  <c:v>10.689893836111139</c:v>
                </c:pt>
                <c:pt idx="3">
                  <c:v>10.402971087350849</c:v>
                </c:pt>
                <c:pt idx="4">
                  <c:v>9.7093186085310634</c:v>
                </c:pt>
                <c:pt idx="5">
                  <c:v>9.9102304721449297</c:v>
                </c:pt>
                <c:pt idx="6">
                  <c:v>9.5557532840419963</c:v>
                </c:pt>
                <c:pt idx="7">
                  <c:v>8.9869293443945324</c:v>
                </c:pt>
                <c:pt idx="8">
                  <c:v>8.6879200481803629</c:v>
                </c:pt>
                <c:pt idx="9">
                  <c:v>8.3685013921091116</c:v>
                </c:pt>
                <c:pt idx="10">
                  <c:v>8.1440135984370254</c:v>
                </c:pt>
                <c:pt idx="11">
                  <c:v>8.1192698467968718</c:v>
                </c:pt>
                <c:pt idx="12">
                  <c:v>7.7131872084755031</c:v>
                </c:pt>
                <c:pt idx="13">
                  <c:v>7.3043973345934932</c:v>
                </c:pt>
                <c:pt idx="14">
                  <c:v>6.9527816794905464</c:v>
                </c:pt>
                <c:pt idx="15">
                  <c:v>5.6703101343909035</c:v>
                </c:pt>
                <c:pt idx="16">
                  <c:v>4.0585178293648925</c:v>
                </c:pt>
                <c:pt idx="17">
                  <c:v>3.617814715316209</c:v>
                </c:pt>
                <c:pt idx="18">
                  <c:v>2.4204184335690595</c:v>
                </c:pt>
                <c:pt idx="19">
                  <c:v>1.6038364176047448</c:v>
                </c:pt>
                <c:pt idx="20">
                  <c:v>1.4627493136239555</c:v>
                </c:pt>
                <c:pt idx="21">
                  <c:v>1.2583269530396699</c:v>
                </c:pt>
                <c:pt idx="22">
                  <c:v>1.1032139954499662</c:v>
                </c:pt>
                <c:pt idx="23">
                  <c:v>0.95520431697058339</c:v>
                </c:pt>
                <c:pt idx="24">
                  <c:v>0.99129904417646642</c:v>
                </c:pt>
                <c:pt idx="25">
                  <c:v>0.96091202985715751</c:v>
                </c:pt>
                <c:pt idx="26">
                  <c:v>0.94264882408436923</c:v>
                </c:pt>
                <c:pt idx="27">
                  <c:v>0.81597487442851369</c:v>
                </c:pt>
                <c:pt idx="28">
                  <c:v>0.79449938546905574</c:v>
                </c:pt>
                <c:pt idx="29">
                  <c:v>0.76989099053860577</c:v>
                </c:pt>
                <c:pt idx="30">
                  <c:v>0.72882406140905265</c:v>
                </c:pt>
                <c:pt idx="31">
                  <c:v>0.71095511658677746</c:v>
                </c:pt>
                <c:pt idx="32">
                  <c:v>0.69308617172282028</c:v>
                </c:pt>
                <c:pt idx="33">
                  <c:v>0.67521722688526742</c:v>
                </c:pt>
                <c:pt idx="34">
                  <c:v>0.65734828296103942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26-43CE-8636-3B44F1123C02}"/>
            </c:ext>
          </c:extLst>
        </c:ser>
        <c:ser>
          <c:idx val="3"/>
          <c:order val="1"/>
          <c:tx>
            <c:strRef>
              <c:f>'Primary Archetype Data Tables'!$A$3</c:f>
              <c:strCache>
                <c:ptCount val="1"/>
                <c:pt idx="0">
                  <c:v>Primary Sectoral Non-Electricity (IAI/MPP)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'Primary (100% electrolytic)'!$F$11:$AN$11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'Primary Archetype Data Tables'!$B$3:$AJ$3</c:f>
              <c:numCache>
                <c:formatCode>0.00</c:formatCode>
                <c:ptCount val="35"/>
                <c:pt idx="0">
                  <c:v>4.8448186071970696</c:v>
                </c:pt>
                <c:pt idx="1">
                  <c:v>4.8448186071970696</c:v>
                </c:pt>
                <c:pt idx="2">
                  <c:v>4.8448186071970696</c:v>
                </c:pt>
                <c:pt idx="3">
                  <c:v>4.8448186071970678</c:v>
                </c:pt>
                <c:pt idx="4">
                  <c:v>4.8448186071970678</c:v>
                </c:pt>
                <c:pt idx="5">
                  <c:v>4.7408810556482415</c:v>
                </c:pt>
                <c:pt idx="6">
                  <c:v>4.7942714112004801</c:v>
                </c:pt>
                <c:pt idx="7">
                  <c:v>4.780663670001827</c:v>
                </c:pt>
                <c:pt idx="8">
                  <c:v>4.7524920768486201</c:v>
                </c:pt>
                <c:pt idx="9">
                  <c:v>4.7360526330297184</c:v>
                </c:pt>
                <c:pt idx="10">
                  <c:v>4.430013251144473</c:v>
                </c:pt>
                <c:pt idx="11">
                  <c:v>4.3903674956895813</c:v>
                </c:pt>
                <c:pt idx="12">
                  <c:v>4.3617483676996933</c:v>
                </c:pt>
                <c:pt idx="13">
                  <c:v>4.319788657742742</c:v>
                </c:pt>
                <c:pt idx="14">
                  <c:v>4.138525014662302</c:v>
                </c:pt>
                <c:pt idx="15">
                  <c:v>3.8597233114074792</c:v>
                </c:pt>
                <c:pt idx="16">
                  <c:v>3.3653084303414147</c:v>
                </c:pt>
                <c:pt idx="17">
                  <c:v>3.1343379230571422</c:v>
                </c:pt>
                <c:pt idx="18">
                  <c:v>2.8717048243038032</c:v>
                </c:pt>
                <c:pt idx="19">
                  <c:v>2.2169146333842122</c:v>
                </c:pt>
                <c:pt idx="20">
                  <c:v>2.1444266096227693</c:v>
                </c:pt>
                <c:pt idx="21">
                  <c:v>1.7044216275741244</c:v>
                </c:pt>
                <c:pt idx="22">
                  <c:v>1.5325241110545811</c:v>
                </c:pt>
                <c:pt idx="23">
                  <c:v>1.3403880590408099</c:v>
                </c:pt>
                <c:pt idx="24">
                  <c:v>1.2511418761144395</c:v>
                </c:pt>
                <c:pt idx="25">
                  <c:v>1.0694946357342512</c:v>
                </c:pt>
                <c:pt idx="26">
                  <c:v>0.77814278786354951</c:v>
                </c:pt>
                <c:pt idx="27">
                  <c:v>0.65123245380474171</c:v>
                </c:pt>
                <c:pt idx="28">
                  <c:v>0.63076714776598009</c:v>
                </c:pt>
                <c:pt idx="29">
                  <c:v>0.48433601371959378</c:v>
                </c:pt>
                <c:pt idx="30">
                  <c:v>0.47769982547930989</c:v>
                </c:pt>
                <c:pt idx="31">
                  <c:v>0.45979484856536079</c:v>
                </c:pt>
                <c:pt idx="32">
                  <c:v>0.34361058596495275</c:v>
                </c:pt>
                <c:pt idx="33">
                  <c:v>0.28583413878057184</c:v>
                </c:pt>
                <c:pt idx="34">
                  <c:v>0.26763640800299482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26-43CE-8636-3B44F1123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3203040"/>
        <c:axId val="2053201120"/>
      </c:lineChart>
      <c:catAx>
        <c:axId val="20532030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1120"/>
        <c:crosses val="autoZero"/>
        <c:auto val="1"/>
        <c:lblAlgn val="ctr"/>
        <c:lblOffset val="100"/>
        <c:noMultiLvlLbl val="0"/>
      </c:catAx>
      <c:valAx>
        <c:axId val="205320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 CO2e/t 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3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DBB5CEE-BD64-4CCA-91E7-6EB1CD2E43AE}">
  <sheetPr/>
  <sheetViews>
    <sheetView zoomScale="18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100EA53-6F9F-48F2-A19D-D248F34FD18A}">
  <sheetPr/>
  <sheetViews>
    <sheetView zoomScale="180" workbookViewId="0" zoomToFit="1"/>
  </sheetViews>
  <pageMargins left="0.7" right="0.7" top="0.75" bottom="0.75" header="0.3" footer="0.3"/>
  <pageSetup paperSize="9" orientation="landscape" horizontalDpi="300" verticalDpi="300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4E5D0A1-30BC-4C45-8B7F-201E69D1AF64}">
  <sheetPr/>
  <sheetViews>
    <sheetView zoomScale="174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201C467-DBBC-4A8D-BD75-D26AB9C16D46}">
  <sheetPr/>
  <sheetViews>
    <sheetView zoomScale="174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469EE64-58C8-4C98-AF9D-B54580CCD2BB}">
  <sheetPr/>
  <sheetViews>
    <sheetView zoomScale="174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07780A5-CB05-44A9-B81A-3DDC850F4663}">
  <sheetPr/>
  <sheetViews>
    <sheetView zoomScale="17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1</xdr:row>
      <xdr:rowOff>152400</xdr:rowOff>
    </xdr:from>
    <xdr:to>
      <xdr:col>18</xdr:col>
      <xdr:colOff>287958</xdr:colOff>
      <xdr:row>5</xdr:row>
      <xdr:rowOff>693738</xdr:rowOff>
    </xdr:to>
    <xdr:pic>
      <xdr:nvPicPr>
        <xdr:cNvPr id="2" name="Content Placeholder 9">
          <a:extLst>
            <a:ext uri="{FF2B5EF4-FFF2-40B4-BE49-F238E27FC236}">
              <a16:creationId xmlns:a16="http://schemas.microsoft.com/office/drawing/2014/main" id="{BC16A624-5983-4F45-BFF1-4D1AE7C3A8E9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1"/>
        <a:srcRect b="22762"/>
        <a:stretch/>
      </xdr:blipFill>
      <xdr:spPr>
        <a:xfrm>
          <a:off x="16468725" y="342900"/>
          <a:ext cx="4850433" cy="4351338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0</xdr:rowOff>
    </xdr:from>
    <xdr:to>
      <xdr:col>0</xdr:col>
      <xdr:colOff>2025650</xdr:colOff>
      <xdr:row>4</xdr:row>
      <xdr:rowOff>157313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B4197B-26FD-48C0-A8D0-56ADA6722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0"/>
          <a:ext cx="1873250" cy="100055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133350</xdr:colOff>
      <xdr:row>1</xdr:row>
      <xdr:rowOff>47625</xdr:rowOff>
    </xdr:from>
    <xdr:to>
      <xdr:col>44</xdr:col>
      <xdr:colOff>106983</xdr:colOff>
      <xdr:row>24</xdr:row>
      <xdr:rowOff>17463</xdr:rowOff>
    </xdr:to>
    <xdr:pic>
      <xdr:nvPicPr>
        <xdr:cNvPr id="2" name="Content Placeholder 9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1"/>
        <a:srcRect b="22762"/>
        <a:stretch/>
      </xdr:blipFill>
      <xdr:spPr>
        <a:xfrm>
          <a:off x="24822150" y="238125"/>
          <a:ext cx="4850433" cy="435133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133350</xdr:colOff>
      <xdr:row>1</xdr:row>
      <xdr:rowOff>47625</xdr:rowOff>
    </xdr:from>
    <xdr:to>
      <xdr:col>44</xdr:col>
      <xdr:colOff>106983</xdr:colOff>
      <xdr:row>24</xdr:row>
      <xdr:rowOff>17463</xdr:rowOff>
    </xdr:to>
    <xdr:pic>
      <xdr:nvPicPr>
        <xdr:cNvPr id="2" name="Content Placeholder 9">
          <a:extLst>
            <a:ext uri="{FF2B5EF4-FFF2-40B4-BE49-F238E27FC236}">
              <a16:creationId xmlns:a16="http://schemas.microsoft.com/office/drawing/2014/main" id="{F2795CA2-F218-4E16-AE88-9FEF3E1F1853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1"/>
        <a:srcRect b="22762"/>
        <a:stretch/>
      </xdr:blipFill>
      <xdr:spPr>
        <a:xfrm>
          <a:off x="24822150" y="238125"/>
          <a:ext cx="4850433" cy="435133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400050</xdr:colOff>
      <xdr:row>1</xdr:row>
      <xdr:rowOff>180975</xdr:rowOff>
    </xdr:from>
    <xdr:to>
      <xdr:col>45</xdr:col>
      <xdr:colOff>373683</xdr:colOff>
      <xdr:row>24</xdr:row>
      <xdr:rowOff>150813</xdr:rowOff>
    </xdr:to>
    <xdr:pic>
      <xdr:nvPicPr>
        <xdr:cNvPr id="2" name="Content Placeholder 9">
          <a:extLst>
            <a:ext uri="{FF2B5EF4-FFF2-40B4-BE49-F238E27FC236}">
              <a16:creationId xmlns:a16="http://schemas.microsoft.com/office/drawing/2014/main" id="{BB981E8E-18AC-4F1A-9712-75B868EE3EA2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1"/>
        <a:srcRect b="22762"/>
        <a:stretch/>
      </xdr:blipFill>
      <xdr:spPr>
        <a:xfrm>
          <a:off x="25698450" y="371475"/>
          <a:ext cx="4850433" cy="435133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152400</xdr:colOff>
      <xdr:row>2</xdr:row>
      <xdr:rowOff>28575</xdr:rowOff>
    </xdr:from>
    <xdr:to>
      <xdr:col>45</xdr:col>
      <xdr:colOff>126033</xdr:colOff>
      <xdr:row>24</xdr:row>
      <xdr:rowOff>188913</xdr:rowOff>
    </xdr:to>
    <xdr:pic>
      <xdr:nvPicPr>
        <xdr:cNvPr id="2" name="Content Placeholder 9">
          <a:extLst>
            <a:ext uri="{FF2B5EF4-FFF2-40B4-BE49-F238E27FC236}">
              <a16:creationId xmlns:a16="http://schemas.microsoft.com/office/drawing/2014/main" id="{FF54DE01-FD53-4204-8C01-8E5F90840072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1"/>
        <a:srcRect b="22762"/>
        <a:stretch/>
      </xdr:blipFill>
      <xdr:spPr>
        <a:xfrm>
          <a:off x="25450800" y="409575"/>
          <a:ext cx="4850433" cy="435133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438150</xdr:colOff>
      <xdr:row>1</xdr:row>
      <xdr:rowOff>9525</xdr:rowOff>
    </xdr:from>
    <xdr:to>
      <xdr:col>44</xdr:col>
      <xdr:colOff>411783</xdr:colOff>
      <xdr:row>23</xdr:row>
      <xdr:rowOff>169863</xdr:rowOff>
    </xdr:to>
    <xdr:pic>
      <xdr:nvPicPr>
        <xdr:cNvPr id="2" name="Content Placeholder 9">
          <a:extLst>
            <a:ext uri="{FF2B5EF4-FFF2-40B4-BE49-F238E27FC236}">
              <a16:creationId xmlns:a16="http://schemas.microsoft.com/office/drawing/2014/main" id="{84A8D2BC-9DF5-4422-8058-0E496A9835D4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1"/>
        <a:srcRect b="22762"/>
        <a:stretch/>
      </xdr:blipFill>
      <xdr:spPr>
        <a:xfrm>
          <a:off x="24450675" y="200025"/>
          <a:ext cx="4850433" cy="435133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428625</xdr:colOff>
      <xdr:row>0</xdr:row>
      <xdr:rowOff>114300</xdr:rowOff>
    </xdr:from>
    <xdr:to>
      <xdr:col>44</xdr:col>
      <xdr:colOff>402258</xdr:colOff>
      <xdr:row>23</xdr:row>
      <xdr:rowOff>84138</xdr:rowOff>
    </xdr:to>
    <xdr:pic>
      <xdr:nvPicPr>
        <xdr:cNvPr id="2" name="Content Placeholder 9">
          <a:extLst>
            <a:ext uri="{FF2B5EF4-FFF2-40B4-BE49-F238E27FC236}">
              <a16:creationId xmlns:a16="http://schemas.microsoft.com/office/drawing/2014/main" id="{A2FF2EF3-99AF-47FE-8AB0-FCF20AF8B2D2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1"/>
        <a:srcRect b="22762"/>
        <a:stretch/>
      </xdr:blipFill>
      <xdr:spPr>
        <a:xfrm>
          <a:off x="25203150" y="114300"/>
          <a:ext cx="4850433" cy="435133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476250</xdr:colOff>
      <xdr:row>1</xdr:row>
      <xdr:rowOff>0</xdr:rowOff>
    </xdr:from>
    <xdr:to>
      <xdr:col>44</xdr:col>
      <xdr:colOff>449883</xdr:colOff>
      <xdr:row>23</xdr:row>
      <xdr:rowOff>160338</xdr:rowOff>
    </xdr:to>
    <xdr:pic>
      <xdr:nvPicPr>
        <xdr:cNvPr id="2" name="Content Placeholder 9">
          <a:extLst>
            <a:ext uri="{FF2B5EF4-FFF2-40B4-BE49-F238E27FC236}">
              <a16:creationId xmlns:a16="http://schemas.microsoft.com/office/drawing/2014/main" id="{855E858F-3191-4785-B266-08F99C947E6B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1"/>
        <a:srcRect b="22762"/>
        <a:stretch/>
      </xdr:blipFill>
      <xdr:spPr>
        <a:xfrm>
          <a:off x="24850725" y="190500"/>
          <a:ext cx="4850433" cy="435133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581025</xdr:colOff>
      <xdr:row>1</xdr:row>
      <xdr:rowOff>95250</xdr:rowOff>
    </xdr:from>
    <xdr:to>
      <xdr:col>44</xdr:col>
      <xdr:colOff>554658</xdr:colOff>
      <xdr:row>24</xdr:row>
      <xdr:rowOff>65088</xdr:rowOff>
    </xdr:to>
    <xdr:pic>
      <xdr:nvPicPr>
        <xdr:cNvPr id="2" name="Content Placeholder 9">
          <a:extLst>
            <a:ext uri="{FF2B5EF4-FFF2-40B4-BE49-F238E27FC236}">
              <a16:creationId xmlns:a16="http://schemas.microsoft.com/office/drawing/2014/main" id="{9A8A19D8-66AD-47B3-AC5A-87184BF18117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1"/>
        <a:srcRect b="22762"/>
        <a:stretch/>
      </xdr:blipFill>
      <xdr:spPr>
        <a:xfrm>
          <a:off x="25260300" y="285750"/>
          <a:ext cx="4850433" cy="435133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447675</xdr:colOff>
      <xdr:row>5</xdr:row>
      <xdr:rowOff>85725</xdr:rowOff>
    </xdr:from>
    <xdr:to>
      <xdr:col>20</xdr:col>
      <xdr:colOff>446456</xdr:colOff>
      <xdr:row>35</xdr:row>
      <xdr:rowOff>18344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4BD308-4929-9CD3-967C-7C5CFDEC0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86075" y="1038225"/>
          <a:ext cx="9752381" cy="56476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02750" cy="607483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1463300-C33F-9D3A-E538-C7C2982FD4F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110</xdr:row>
      <xdr:rowOff>0</xdr:rowOff>
    </xdr:from>
    <xdr:to>
      <xdr:col>4</xdr:col>
      <xdr:colOff>4752975</xdr:colOff>
      <xdr:row>143</xdr:row>
      <xdr:rowOff>180975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EC9D98A-3520-4F3B-9B88-616933D833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300560" cy="607629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8832225-3DC1-B778-EE13-D219BE56EAD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300560" cy="607629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95416F-642B-40BE-9655-92B79F7F666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306034" cy="607264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91F98E2-5F84-B2EB-91F6-2B98E7AC82C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300560" cy="607629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1C21ABF-D381-BE9E-A672-57FF9D1D164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300560" cy="607629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6AEE4FC-B416-EA4C-EE63-ACEAE53A5C1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104775</xdr:colOff>
      <xdr:row>27</xdr:row>
      <xdr:rowOff>33336</xdr:rowOff>
    </xdr:from>
    <xdr:to>
      <xdr:col>22</xdr:col>
      <xdr:colOff>304800</xdr:colOff>
      <xdr:row>54</xdr:row>
      <xdr:rowOff>76199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9E57C33-73A5-C6F9-8EB6-B15341986E3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19050</xdr:colOff>
      <xdr:row>63</xdr:row>
      <xdr:rowOff>104775</xdr:rowOff>
    </xdr:from>
    <xdr:to>
      <xdr:col>7</xdr:col>
      <xdr:colOff>571500</xdr:colOff>
      <xdr:row>63</xdr:row>
      <xdr:rowOff>104775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3BA60964-52FC-4E21-B93B-50A451E3C4BE}"/>
            </a:ext>
          </a:extLst>
        </xdr:cNvPr>
        <xdr:cNvCxnSpPr/>
      </xdr:nvCxnSpPr>
      <xdr:spPr>
        <a:xfrm>
          <a:off x="4791075" y="2619375"/>
          <a:ext cx="5524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57150</xdr:colOff>
      <xdr:row>63</xdr:row>
      <xdr:rowOff>114300</xdr:rowOff>
    </xdr:from>
    <xdr:to>
      <xdr:col>9</xdr:col>
      <xdr:colOff>723900</xdr:colOff>
      <xdr:row>63</xdr:row>
      <xdr:rowOff>114300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3905D347-A190-4F3D-906F-C35D10356018}"/>
            </a:ext>
          </a:extLst>
        </xdr:cNvPr>
        <xdr:cNvCxnSpPr/>
      </xdr:nvCxnSpPr>
      <xdr:spPr>
        <a:xfrm>
          <a:off x="6048375" y="2628900"/>
          <a:ext cx="6667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28575</xdr:colOff>
      <xdr:row>63</xdr:row>
      <xdr:rowOff>104775</xdr:rowOff>
    </xdr:from>
    <xdr:to>
      <xdr:col>11</xdr:col>
      <xdr:colOff>581025</xdr:colOff>
      <xdr:row>63</xdr:row>
      <xdr:rowOff>104775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4B79BFA0-DD30-4A51-963D-1BCA1B22685E}"/>
            </a:ext>
          </a:extLst>
        </xdr:cNvPr>
        <xdr:cNvCxnSpPr/>
      </xdr:nvCxnSpPr>
      <xdr:spPr>
        <a:xfrm>
          <a:off x="7972425" y="2619375"/>
          <a:ext cx="5524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47625</xdr:colOff>
      <xdr:row>63</xdr:row>
      <xdr:rowOff>104775</xdr:rowOff>
    </xdr:from>
    <xdr:to>
      <xdr:col>13</xdr:col>
      <xdr:colOff>600075</xdr:colOff>
      <xdr:row>63</xdr:row>
      <xdr:rowOff>104775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5DACA425-4200-4765-A925-D6DC7D00887C}"/>
            </a:ext>
          </a:extLst>
        </xdr:cNvPr>
        <xdr:cNvCxnSpPr/>
      </xdr:nvCxnSpPr>
      <xdr:spPr>
        <a:xfrm>
          <a:off x="9210675" y="2619375"/>
          <a:ext cx="5524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63</xdr:row>
      <xdr:rowOff>114300</xdr:rowOff>
    </xdr:from>
    <xdr:to>
      <xdr:col>15</xdr:col>
      <xdr:colOff>552450</xdr:colOff>
      <xdr:row>63</xdr:row>
      <xdr:rowOff>114300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B227E1DD-8A8D-4DC6-ABCD-455F2FFA9E2B}"/>
            </a:ext>
          </a:extLst>
        </xdr:cNvPr>
        <xdr:cNvCxnSpPr/>
      </xdr:nvCxnSpPr>
      <xdr:spPr>
        <a:xfrm>
          <a:off x="10382250" y="2628900"/>
          <a:ext cx="5524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323850</xdr:colOff>
      <xdr:row>63</xdr:row>
      <xdr:rowOff>171450</xdr:rowOff>
    </xdr:from>
    <xdr:to>
      <xdr:col>14</xdr:col>
      <xdr:colOff>333375</xdr:colOff>
      <xdr:row>67</xdr:row>
      <xdr:rowOff>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B67551A0-FAEA-4EA9-BB28-717A7A7F9475}"/>
            </a:ext>
          </a:extLst>
        </xdr:cNvPr>
        <xdr:cNvCxnSpPr/>
      </xdr:nvCxnSpPr>
      <xdr:spPr>
        <a:xfrm>
          <a:off x="10096500" y="2686050"/>
          <a:ext cx="9525" cy="6096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609600</xdr:colOff>
      <xdr:row>64</xdr:row>
      <xdr:rowOff>57150</xdr:rowOff>
    </xdr:from>
    <xdr:to>
      <xdr:col>13</xdr:col>
      <xdr:colOff>600075</xdr:colOff>
      <xdr:row>67</xdr:row>
      <xdr:rowOff>123825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61D4E4E6-2C0C-4AFF-BE84-8E100E343ABD}"/>
            </a:ext>
          </a:extLst>
        </xdr:cNvPr>
        <xdr:cNvCxnSpPr/>
      </xdr:nvCxnSpPr>
      <xdr:spPr>
        <a:xfrm flipH="1" flipV="1">
          <a:off x="7381875" y="2771775"/>
          <a:ext cx="2381250" cy="6477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47625</xdr:colOff>
      <xdr:row>63</xdr:row>
      <xdr:rowOff>104775</xdr:rowOff>
    </xdr:from>
    <xdr:to>
      <xdr:col>17</xdr:col>
      <xdr:colOff>600075</xdr:colOff>
      <xdr:row>63</xdr:row>
      <xdr:rowOff>104775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8935F832-960D-4323-85A1-766ADF134805}"/>
            </a:ext>
          </a:extLst>
        </xdr:cNvPr>
        <xdr:cNvCxnSpPr/>
      </xdr:nvCxnSpPr>
      <xdr:spPr>
        <a:xfrm>
          <a:off x="11649075" y="2619375"/>
          <a:ext cx="5524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28575</xdr:colOff>
      <xdr:row>63</xdr:row>
      <xdr:rowOff>95250</xdr:rowOff>
    </xdr:from>
    <xdr:to>
      <xdr:col>19</xdr:col>
      <xdr:colOff>581025</xdr:colOff>
      <xdr:row>63</xdr:row>
      <xdr:rowOff>95250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0432D3E4-5CC8-4311-A8CE-922210D3B25C}"/>
            </a:ext>
          </a:extLst>
        </xdr:cNvPr>
        <xdr:cNvCxnSpPr/>
      </xdr:nvCxnSpPr>
      <xdr:spPr>
        <a:xfrm>
          <a:off x="12849225" y="2609850"/>
          <a:ext cx="5524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28575</xdr:colOff>
      <xdr:row>57</xdr:row>
      <xdr:rowOff>114300</xdr:rowOff>
    </xdr:from>
    <xdr:to>
      <xdr:col>18</xdr:col>
      <xdr:colOff>266700</xdr:colOff>
      <xdr:row>62</xdr:row>
      <xdr:rowOff>180975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A19C2B52-61E9-4D0E-A8CA-B257B5A6E5C8}"/>
            </a:ext>
          </a:extLst>
        </xdr:cNvPr>
        <xdr:cNvCxnSpPr/>
      </xdr:nvCxnSpPr>
      <xdr:spPr>
        <a:xfrm flipH="1" flipV="1">
          <a:off x="11630025" y="1457325"/>
          <a:ext cx="847725" cy="10382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628650</xdr:colOff>
      <xdr:row>57</xdr:row>
      <xdr:rowOff>85725</xdr:rowOff>
    </xdr:from>
    <xdr:to>
      <xdr:col>15</xdr:col>
      <xdr:colOff>581025</xdr:colOff>
      <xdr:row>62</xdr:row>
      <xdr:rowOff>180975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D18936CB-BB8A-45C6-810D-E17F8FDE85AA}"/>
            </a:ext>
          </a:extLst>
        </xdr:cNvPr>
        <xdr:cNvCxnSpPr/>
      </xdr:nvCxnSpPr>
      <xdr:spPr>
        <a:xfrm flipH="1">
          <a:off x="7400925" y="1428750"/>
          <a:ext cx="3562350" cy="1066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552450</xdr:colOff>
      <xdr:row>59</xdr:row>
      <xdr:rowOff>28575</xdr:rowOff>
    </xdr:from>
    <xdr:to>
      <xdr:col>10</xdr:col>
      <xdr:colOff>561975</xdr:colOff>
      <xdr:row>62</xdr:row>
      <xdr:rowOff>66675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D38417EE-FE97-4453-A6AB-FDF4582B3EDD}"/>
            </a:ext>
          </a:extLst>
        </xdr:cNvPr>
        <xdr:cNvCxnSpPr/>
      </xdr:nvCxnSpPr>
      <xdr:spPr>
        <a:xfrm>
          <a:off x="7324725" y="1771650"/>
          <a:ext cx="9525" cy="6096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71</xdr:row>
      <xdr:rowOff>0</xdr:rowOff>
    </xdr:from>
    <xdr:to>
      <xdr:col>6</xdr:col>
      <xdr:colOff>469275</xdr:colOff>
      <xdr:row>99</xdr:row>
      <xdr:rowOff>66000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A194B789-FF12-4195-9AF4-7F76A383D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71</xdr:row>
      <xdr:rowOff>0</xdr:rowOff>
    </xdr:from>
    <xdr:to>
      <xdr:col>24</xdr:col>
      <xdr:colOff>326400</xdr:colOff>
      <xdr:row>99</xdr:row>
      <xdr:rowOff>66000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91D6E323-A28B-4E3D-9804-B08E52C2BB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absoluteAnchor>
    <xdr:pos x="800100" y="19497675"/>
    <xdr:ext cx="9298983" cy="6078242"/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DAA3ADD-679D-40AD-AD87-B7492EE2E97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absoluteAnchor>
  <xdr:absoluteAnchor>
    <xdr:pos x="11020425" y="19497675"/>
    <xdr:ext cx="9298983" cy="6078242"/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905E2E23-3AD6-4CB3-8372-9354CAD43A6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/Users/bayli/Desktop/cmb07-05-24_20240501%20ASI%20Entity%20GHG%20Pathways%20Calculation%20Tool%20EB%20v2.xlsx" TargetMode="External"/><Relationship Id="rId1" Type="http://schemas.openxmlformats.org/officeDocument/2006/relationships/externalLinkPath" Target="file:///C:/Users/bayli/Desktop/cmb07-05-24_20240501%20ASI%20Entity%20GHG%20Pathways%20Calculation%20Tool%20EB%20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verview"/>
      <sheetName val="CMB_Logic_Explainer"/>
      <sheetName val="User Guide"/>
      <sheetName val="Baseline year"/>
      <sheetName val="Primary (100% electrolytic)"/>
      <sheetName val="Casthouse &amp; Post-CH Data Entry"/>
      <sheetName val="Recycling Gate to Gate"/>
      <sheetName val="Semis Gate to Gate"/>
      <sheetName val="Integrated Proc'ment Scope 3.1"/>
      <sheetName val="Casthouse Scopes 1+2 Slope"/>
      <sheetName val="CH Procurement Scope 3 Cat.1"/>
      <sheetName val="Semi-fab Scopes 1+2 Slope Chart"/>
      <sheetName val="Semi-fab Procurement Scope 3.1"/>
      <sheetName val="Fabrication Proc'ment Scope 3.1"/>
      <sheetName val="Sectoral Slopes"/>
      <sheetName val="IAI 1.5"/>
      <sheetName val="5.2 smelter thresholds"/>
      <sheetName val="Primary Archetype Data Tables"/>
      <sheetName val="Primary (no split) Data Table"/>
      <sheetName val="Casthouse Proc'ment Data Table"/>
      <sheetName val="Semis Procurement Data Table"/>
      <sheetName val="Post-Semis Proc'ment Data Table"/>
      <sheetName val="Recycling G2G Data Table"/>
      <sheetName val="Semis G2G Data Table"/>
      <sheetName val="System Boundaries"/>
      <sheetName val="Dropdown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723AD4C-FBEF-4CF7-A314-626A858F914F}" name="Table1" displayName="Table1" ref="A1:AJ4" totalsRowShown="0">
  <autoFilter ref="A1:AJ4" xr:uid="{8723AD4C-FBEF-4CF7-A314-626A858F914F}"/>
  <tableColumns count="36">
    <tableColumn id="1" xr3:uid="{332F70B1-5406-48F4-9E8F-46C5E4A75815}" name="Sectoral Benchmark"/>
    <tableColumn id="2" xr3:uid="{D81238C1-E77C-46EA-999B-9C0E7B241565}" name="2016" dataDxfId="640">
      <calculatedColumnFormula>'Sectoral Slopes'!C17</calculatedColumnFormula>
    </tableColumn>
    <tableColumn id="3" xr3:uid="{A10364A3-0B4F-4E79-93DE-3BBE4BDA224F}" name="2017" dataDxfId="639">
      <calculatedColumnFormula>'Sectoral Slopes'!D17</calculatedColumnFormula>
    </tableColumn>
    <tableColumn id="4" xr3:uid="{3BD466C9-C749-4ACD-B90C-234008A67099}" name="2018" dataDxfId="638">
      <calculatedColumnFormula>'Sectoral Slopes'!E17</calculatedColumnFormula>
    </tableColumn>
    <tableColumn id="5" xr3:uid="{60D31E0A-4FBD-432D-82D7-6BC3C0DDF073}" name="2019" dataDxfId="637">
      <calculatedColumnFormula>'Sectoral Slopes'!F17</calculatedColumnFormula>
    </tableColumn>
    <tableColumn id="6" xr3:uid="{7361E077-3F03-433C-BD33-48666FA12841}" name="2020" dataDxfId="636">
      <calculatedColumnFormula>'Sectoral Slopes'!G17</calculatedColumnFormula>
    </tableColumn>
    <tableColumn id="7" xr3:uid="{DB67C357-3D04-454D-9D94-E54DF9327567}" name="2021" dataDxfId="635">
      <calculatedColumnFormula>'Sectoral Slopes'!H17</calculatedColumnFormula>
    </tableColumn>
    <tableColumn id="8" xr3:uid="{7B3E4C38-BCBB-46ED-BD58-2776814EC32C}" name="2022" dataDxfId="634">
      <calculatedColumnFormula>'Sectoral Slopes'!I17</calculatedColumnFormula>
    </tableColumn>
    <tableColumn id="9" xr3:uid="{DE3C34CC-D8C9-458C-8C53-C4519DA3F136}" name="2023" dataDxfId="633">
      <calculatedColumnFormula>'Sectoral Slopes'!J17</calculatedColumnFormula>
    </tableColumn>
    <tableColumn id="10" xr3:uid="{9DFE6641-9272-497E-AF2F-DE4623A23320}" name="2024" dataDxfId="632">
      <calculatedColumnFormula>'Sectoral Slopes'!K17</calculatedColumnFormula>
    </tableColumn>
    <tableColumn id="11" xr3:uid="{D4AB8D57-0BD9-4B60-8BCF-DE6B9CAC3ED3}" name="2025" dataDxfId="631">
      <calculatedColumnFormula>'Sectoral Slopes'!L17</calculatedColumnFormula>
    </tableColumn>
    <tableColumn id="12" xr3:uid="{B5442F0D-C37D-44F3-8E7B-EFAFBA292570}" name="2026" dataDxfId="630">
      <calculatedColumnFormula>'Sectoral Slopes'!M17</calculatedColumnFormula>
    </tableColumn>
    <tableColumn id="13" xr3:uid="{6930065D-95AD-4655-A4A2-25E495B4842E}" name="2027" dataDxfId="629">
      <calculatedColumnFormula>'Sectoral Slopes'!N17</calculatedColumnFormula>
    </tableColumn>
    <tableColumn id="14" xr3:uid="{9D9ADC81-14BC-4C95-8552-F723478A1FAB}" name="2028" dataDxfId="628">
      <calculatedColumnFormula>'Sectoral Slopes'!O17</calculatedColumnFormula>
    </tableColumn>
    <tableColumn id="15" xr3:uid="{FDFC9A8A-96A8-40C1-AA3D-07430D62B475}" name="2029" dataDxfId="627">
      <calculatedColumnFormula>'Sectoral Slopes'!P17</calculatedColumnFormula>
    </tableColumn>
    <tableColumn id="16" xr3:uid="{9F944C51-327B-4429-A8A5-496B25C05DC1}" name="2030" dataDxfId="626">
      <calculatedColumnFormula>'Sectoral Slopes'!Q17</calculatedColumnFormula>
    </tableColumn>
    <tableColumn id="17" xr3:uid="{A85DBFAC-B3E9-4DF2-AAB1-8580911213F9}" name="2031" dataDxfId="625">
      <calculatedColumnFormula>'Sectoral Slopes'!R17</calculatedColumnFormula>
    </tableColumn>
    <tableColumn id="18" xr3:uid="{801642D3-F95D-427A-B1F2-06809B0BE7F4}" name="2032" dataDxfId="624">
      <calculatedColumnFormula>'Sectoral Slopes'!S17</calculatedColumnFormula>
    </tableColumn>
    <tableColumn id="19" xr3:uid="{315E400D-FEE7-452F-9690-290382AFF676}" name="2033" dataDxfId="623">
      <calculatedColumnFormula>'Sectoral Slopes'!T17</calculatedColumnFormula>
    </tableColumn>
    <tableColumn id="20" xr3:uid="{1DDAFBFE-B897-460F-9D47-A2F691DC348C}" name="2034" dataDxfId="622">
      <calculatedColumnFormula>'Sectoral Slopes'!U17</calculatedColumnFormula>
    </tableColumn>
    <tableColumn id="21" xr3:uid="{04488B13-5713-477D-A5BA-2ADE431BF2F3}" name="2035" dataDxfId="621">
      <calculatedColumnFormula>'Sectoral Slopes'!V17</calculatedColumnFormula>
    </tableColumn>
    <tableColumn id="22" xr3:uid="{59A9231B-7255-4EF8-AF22-BDD065CCBD27}" name="2036" dataDxfId="620">
      <calculatedColumnFormula>'Sectoral Slopes'!W17</calculatedColumnFormula>
    </tableColumn>
    <tableColumn id="23" xr3:uid="{48713900-B5FA-401F-A3D5-B99807F47674}" name="2037" dataDxfId="619">
      <calculatedColumnFormula>'Sectoral Slopes'!X17</calculatedColumnFormula>
    </tableColumn>
    <tableColumn id="24" xr3:uid="{AA63A18B-5938-4B5D-A3D9-97BA573B24D4}" name="2038" dataDxfId="618">
      <calculatedColumnFormula>'Sectoral Slopes'!Y17</calculatedColumnFormula>
    </tableColumn>
    <tableColumn id="25" xr3:uid="{3F5DD204-07C5-4037-84AF-CD747F50D6A3}" name="2039" dataDxfId="617">
      <calculatedColumnFormula>'Sectoral Slopes'!Z17</calculatedColumnFormula>
    </tableColumn>
    <tableColumn id="26" xr3:uid="{A806EB68-AE65-4725-9C6E-B223D83A2862}" name="2040" dataDxfId="616">
      <calculatedColumnFormula>'Sectoral Slopes'!AA17</calculatedColumnFormula>
    </tableColumn>
    <tableColumn id="27" xr3:uid="{EAAC76DB-983D-4DA6-913F-5D8D6038D935}" name="2041" dataDxfId="615">
      <calculatedColumnFormula>'Sectoral Slopes'!AB17</calculatedColumnFormula>
    </tableColumn>
    <tableColumn id="28" xr3:uid="{39F3C968-C2A8-44F2-9D8D-5442A11BA1E1}" name="2042" dataDxfId="614">
      <calculatedColumnFormula>'Sectoral Slopes'!AC17</calculatedColumnFormula>
    </tableColumn>
    <tableColumn id="29" xr3:uid="{4B9B3E55-2B08-43C5-916F-5779A8DC0C98}" name="2043" dataDxfId="613">
      <calculatedColumnFormula>'Sectoral Slopes'!AD17</calculatedColumnFormula>
    </tableColumn>
    <tableColumn id="30" xr3:uid="{2631C871-2A2C-4A0B-BB40-31F559D03E65}" name="2044" dataDxfId="612">
      <calculatedColumnFormula>'Sectoral Slopes'!AE17</calculatedColumnFormula>
    </tableColumn>
    <tableColumn id="31" xr3:uid="{6F75285B-8D2D-4318-8309-ACE26A284FE8}" name="2045" dataDxfId="611">
      <calculatedColumnFormula>'Sectoral Slopes'!AF17</calculatedColumnFormula>
    </tableColumn>
    <tableColumn id="32" xr3:uid="{20386707-C410-4272-8D2B-6F7C07F6B4ED}" name="2046" dataDxfId="610">
      <calculatedColumnFormula>'Sectoral Slopes'!AG17</calculatedColumnFormula>
    </tableColumn>
    <tableColumn id="33" xr3:uid="{4DD37A27-BBC0-44F1-904F-489CE6339F8E}" name="2047" dataDxfId="609">
      <calculatedColumnFormula>'Sectoral Slopes'!AH17</calculatedColumnFormula>
    </tableColumn>
    <tableColumn id="34" xr3:uid="{BEF222B1-2AE2-48F9-B909-5D4F7DB28703}" name="2048" dataDxfId="608">
      <calculatedColumnFormula>'Sectoral Slopes'!AI17</calculatedColumnFormula>
    </tableColumn>
    <tableColumn id="35" xr3:uid="{CB5B83F6-CBF1-40BE-A3A4-598F80971581}" name="2049" dataDxfId="607">
      <calculatedColumnFormula>'Sectoral Slopes'!AJ17</calculatedColumnFormula>
    </tableColumn>
    <tableColumn id="36" xr3:uid="{4AFAF9A0-AA43-4621-8875-8ADB4998E76D}" name="2050" dataDxfId="606">
      <calculatedColumnFormula>'Sectoral Slopes'!AK17</calculatedColumnFormula>
    </tableColumn>
  </tableColumns>
  <tableStyleInfo name="TableStyleLight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F06968EE-FA07-485F-9470-00D5E10E0064}" name="Table21319" displayName="Table21319" ref="A4:AJ304" totalsRowShown="0">
  <autoFilter ref="A4:AJ304" xr:uid="{9FDE8D42-BBA8-4369-A964-F4D0B102259D}"/>
  <tableColumns count="36">
    <tableColumn id="1" xr3:uid="{76AE1777-44DE-4040-9015-E3A09A4338E2}" name="Electricity SDAs (0.1 t CO2e/t Al increments)" dataDxfId="320">
      <calculatedColumnFormula>"casthouse_cut-off__archetype_"&amp;TEXT(ROUND(Table21319[[#This Row],[2016]],1),"0.0")</calculatedColumnFormula>
    </tableColumn>
    <tableColumn id="2" xr3:uid="{4D6E9BCD-B525-4C0B-A651-8320859B5450}" name="2016" dataDxfId="319"/>
    <tableColumn id="3" xr3:uid="{8DB81C51-F2FF-4024-A4EA-490F30CBB950}" name="2017" dataDxfId="318">
      <calculatedColumnFormula>MROUND((($B5-$AE$2)*((C$2-$AE$2)/($B$2-$AE$2)))+$AE$2,0.01)</calculatedColumnFormula>
    </tableColumn>
    <tableColumn id="4" xr3:uid="{AC88045E-3367-4F4D-90D1-167EA0CAF1EB}" name="2018" dataDxfId="317">
      <calculatedColumnFormula>MROUND((($B5-$AE$2)*((D$2-$AE$2)/($B$2-$AE$2)))+$AE$2,0.01)</calculatedColumnFormula>
    </tableColumn>
    <tableColumn id="5" xr3:uid="{FB7B7B9F-F3FF-49FE-BED2-AB589EE4ED8A}" name="2019" dataDxfId="316">
      <calculatedColumnFormula>MROUND((($B5-$AE$2)*((E$2-$AE$2)/($B$2-$AE$2)))+$AE$2,0.01)</calculatedColumnFormula>
    </tableColumn>
    <tableColumn id="6" xr3:uid="{D90694D0-1693-4594-AEFF-34EFF37A80FC}" name="2020" dataDxfId="315">
      <calculatedColumnFormula>MROUND((($B5-$AE$2)*((F$2-$AE$2)/($B$2-$AE$2)))+$AE$2,0.01)</calculatedColumnFormula>
    </tableColumn>
    <tableColumn id="7" xr3:uid="{2E9CD190-56DC-4B8C-AD98-08F7E84C5251}" name="2021" dataDxfId="314">
      <calculatedColumnFormula>MROUND((($B5-$AE$2)*((G$2-$AE$2)/($B$2-$AE$2)))+$AE$2,0.01)</calculatedColumnFormula>
    </tableColumn>
    <tableColumn id="8" xr3:uid="{3735568A-FF25-495E-A6CD-537118F65F88}" name="2022" dataDxfId="313">
      <calculatedColumnFormula>MROUND((($B5-$AE$2)*((H$2-$AE$2)/($B$2-$AE$2)))+$AE$2,0.01)</calculatedColumnFormula>
    </tableColumn>
    <tableColumn id="9" xr3:uid="{86F55EE7-0F81-4E13-AD2D-ACB61AFCD451}" name="2023" dataDxfId="312">
      <calculatedColumnFormula>MROUND((($B5-$AE$2)*((I$2-$AE$2)/($B$2-$AE$2)))+$AE$2,0.01)</calculatedColumnFormula>
    </tableColumn>
    <tableColumn id="10" xr3:uid="{A597A567-F9D7-452C-882C-EEAD2D8D8001}" name="2024" dataDxfId="311">
      <calculatedColumnFormula>MROUND((($B5-$AE$2)*((J$2-$AE$2)/($B$2-$AE$2)))+$AE$2,0.01)</calculatedColumnFormula>
    </tableColumn>
    <tableColumn id="11" xr3:uid="{03421A2A-BB59-4F70-B5AC-23BC62BC6BB4}" name="2025" dataDxfId="310">
      <calculatedColumnFormula>MROUND((($B5-$AE$2)*((K$2-$AE$2)/($B$2-$AE$2)))+$AE$2,0.01)</calculatedColumnFormula>
    </tableColumn>
    <tableColumn id="12" xr3:uid="{E8FF3E26-8F52-4F16-B94E-55446772BF51}" name="2026" dataDxfId="309">
      <calculatedColumnFormula>MROUND((($B5-$AE$2)*((L$2-$AE$2)/($B$2-$AE$2)))+$AE$2,0.01)</calculatedColumnFormula>
    </tableColumn>
    <tableColumn id="13" xr3:uid="{D93DDF13-8E07-496B-873F-2A07DF475112}" name="2027" dataDxfId="308">
      <calculatedColumnFormula>MROUND((($B5-$AE$2)*((M$2-$AE$2)/($B$2-$AE$2)))+$AE$2,0.01)</calculatedColumnFormula>
    </tableColumn>
    <tableColumn id="14" xr3:uid="{C859EA86-64D9-4F36-91A4-3D423F4A6463}" name="2028" dataDxfId="307">
      <calculatedColumnFormula>MROUND((($B5-$AE$2)*((N$2-$AE$2)/($B$2-$AE$2)))+$AE$2,0.01)</calculatedColumnFormula>
    </tableColumn>
    <tableColumn id="15" xr3:uid="{BD6DBCF1-6BE0-41C9-895B-4C9EF1CEF02A}" name="2029" dataDxfId="306">
      <calculatedColumnFormula>MROUND((($B5-$AE$2)*((O$2-$AE$2)/($B$2-$AE$2)))+$AE$2,0.01)</calculatedColumnFormula>
    </tableColumn>
    <tableColumn id="16" xr3:uid="{F99DB3C9-77EB-4C33-BF39-2EC3091EE4BB}" name="2030" dataDxfId="305">
      <calculatedColumnFormula>MROUND((($B5-$AE$2)*((P$2-$AE$2)/($B$2-$AE$2)))+$AE$2,0.01)</calculatedColumnFormula>
    </tableColumn>
    <tableColumn id="17" xr3:uid="{90B83713-9D45-422C-AAFA-B2A482ABA7AE}" name="2031" dataDxfId="304">
      <calculatedColumnFormula>MROUND((($B5-$AE$2)*((Q$2-$AE$2)/($B$2-$AE$2)))+$AE$2,0.01)</calculatedColumnFormula>
    </tableColumn>
    <tableColumn id="18" xr3:uid="{0A73F543-D7EE-4F77-A830-91D3EFBFE87E}" name="2032" dataDxfId="303">
      <calculatedColumnFormula>MROUND((($B5-$AE$2)*((R$2-$AE$2)/($B$2-$AE$2)))+$AE$2,0.01)</calculatedColumnFormula>
    </tableColumn>
    <tableColumn id="19" xr3:uid="{A486497E-A0DD-47F5-B2D9-1A9F970C495C}" name="2033" dataDxfId="302">
      <calculatedColumnFormula>MROUND((($B5-$AE$2)*((S$2-$AE$2)/($B$2-$AE$2)))+$AE$2,0.01)</calculatedColumnFormula>
    </tableColumn>
    <tableColumn id="20" xr3:uid="{E336CFEA-E549-4A13-9611-CF28621712F6}" name="2034" dataDxfId="301">
      <calculatedColumnFormula>MROUND((($B5-$AE$2)*((T$2-$AE$2)/($B$2-$AE$2)))+$AE$2,0.01)</calculatedColumnFormula>
    </tableColumn>
    <tableColumn id="21" xr3:uid="{810F1F8B-C9FB-4BFF-8C47-89E3F344C4EE}" name="2035" dataDxfId="300">
      <calculatedColumnFormula>MROUND((($B5-$AE$2)*((U$2-$AE$2)/($B$2-$AE$2)))+$AE$2,0.01)</calculatedColumnFormula>
    </tableColumn>
    <tableColumn id="22" xr3:uid="{BBF13F30-D2BE-4E2F-8579-9B75AFB396E9}" name="2036" dataDxfId="299">
      <calculatedColumnFormula>MROUND((($B5-$AE$2)*((V$2-$AE$2)/($B$2-$AE$2)))+$AE$2,0.01)</calculatedColumnFormula>
    </tableColumn>
    <tableColumn id="23" xr3:uid="{91291521-99EB-4102-9833-1902A03A3745}" name="2037" dataDxfId="298">
      <calculatedColumnFormula>MROUND((($B5-$AE$2)*((W$2-$AE$2)/($B$2-$AE$2)))+$AE$2,0.01)</calculatedColumnFormula>
    </tableColumn>
    <tableColumn id="24" xr3:uid="{F19A0087-E8AF-407C-BB49-0FADE2D8BC74}" name="2038" dataDxfId="297">
      <calculatedColumnFormula>MROUND((($B5-$AE$2)*((X$2-$AE$2)/($B$2-$AE$2)))+$AE$2,0.01)</calculatedColumnFormula>
    </tableColumn>
    <tableColumn id="25" xr3:uid="{841D573C-0D11-4C40-ADEC-967CCAF8682D}" name="2039" dataDxfId="296">
      <calculatedColumnFormula>MROUND((($B5-$AE$2)*((Y$2-$AE$2)/($B$2-$AE$2)))+$AE$2,0.01)</calculatedColumnFormula>
    </tableColumn>
    <tableColumn id="26" xr3:uid="{945DFD5F-DD50-4801-9795-48519FCA08C6}" name="2040" dataDxfId="295">
      <calculatedColumnFormula>MROUND((($B5-$AE$2)*((Z$2-$AE$2)/($B$2-$AE$2)))+$AE$2,0.01)</calculatedColumnFormula>
    </tableColumn>
    <tableColumn id="27" xr3:uid="{75A3D454-73BF-498A-9355-C4AD938F3105}" name="2041" dataDxfId="294">
      <calculatedColumnFormula>MROUND((($B5-$AE$2)*((AA$2-$AE$2)/($B$2-$AE$2)))+$AE$2,0.01)</calculatedColumnFormula>
    </tableColumn>
    <tableColumn id="28" xr3:uid="{135CD312-FEA4-43A5-8499-6F5BB5D76B90}" name="2042" dataDxfId="293">
      <calculatedColumnFormula>MROUND((($B5-$AE$2)*((AB$2-$AE$2)/($B$2-$AE$2)))+$AE$2,0.01)</calculatedColumnFormula>
    </tableColumn>
    <tableColumn id="29" xr3:uid="{F295BC5C-86A5-4B51-B70F-664251E9B529}" name="2043" dataDxfId="292">
      <calculatedColumnFormula>MROUND((($B5-$AE$2)*((AC$2-$AE$2)/($B$2-$AE$2)))+$AE$2,0.01)</calculatedColumnFormula>
    </tableColumn>
    <tableColumn id="30" xr3:uid="{2F5AE593-BA7A-4175-BAB6-3C2186BA31B6}" name="2044" dataDxfId="291">
      <calculatedColumnFormula>MROUND((($B5-$AE$2)*((AD$2-$AE$2)/($B$2-$AE$2)))+$AE$2,0.01)</calculatedColumnFormula>
    </tableColumn>
    <tableColumn id="31" xr3:uid="{1514D656-0A17-4D71-B002-46EE249A5698}" name="2045" dataDxfId="290">
      <calculatedColumnFormula>MROUND((($B5-$AE$2)*((AE$2-$AE$2)/($B$2-$AE$2)))+$AE$2,0.01)</calculatedColumnFormula>
    </tableColumn>
    <tableColumn id="32" xr3:uid="{3DFD70F0-A350-4510-99C4-2204FA2AD086}" name="2046" dataDxfId="289"/>
    <tableColumn id="33" xr3:uid="{392B216D-FA89-490F-83B3-C4FCC7F026C3}" name="2047" dataDxfId="288"/>
    <tableColumn id="34" xr3:uid="{02DF57D0-448E-462D-A2FD-D2ACE029C01D}" name="2048" dataDxfId="287"/>
    <tableColumn id="35" xr3:uid="{CBFD8F6A-D07F-444A-B4EC-1C4A8BE2BE86}" name="2049" dataDxfId="286"/>
    <tableColumn id="36" xr3:uid="{44D028FB-7424-493B-AF95-A398430F5E4A}" name="2050" dataDxfId="285"/>
  </tableColumns>
  <tableStyleInfo name="TableStyleLight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E2672BC7-1CA1-4CD6-B41E-49996E5D7914}" name="Table15815" displayName="Table15815" ref="A1:AJ2" totalsRowShown="0">
  <autoFilter ref="A1:AJ2" xr:uid="{8723AD4C-FBEF-4CF7-A314-626A858F914F}"/>
  <tableColumns count="36">
    <tableColumn id="1" xr3:uid="{B403EE6F-0D37-4DA3-9626-CF4FB66C60D9}" name="Sectoral Benchmark"/>
    <tableColumn id="2" xr3:uid="{8F131994-9382-4133-90D0-71BEABC3AA5F}" name="2016" dataDxfId="284">
      <calculatedColumnFormula>'Sectoral Slopes'!C21</calculatedColumnFormula>
    </tableColumn>
    <tableColumn id="3" xr3:uid="{0A20B8D4-492C-4B73-8BBD-A0BFB309E929}" name="2017" dataDxfId="283">
      <calculatedColumnFormula>'Sectoral Slopes'!D21</calculatedColumnFormula>
    </tableColumn>
    <tableColumn id="4" xr3:uid="{9283A973-FA92-470C-9334-8277B931CAA3}" name="2018" dataDxfId="282">
      <calculatedColumnFormula>'Sectoral Slopes'!E21</calculatedColumnFormula>
    </tableColumn>
    <tableColumn id="5" xr3:uid="{FB427A87-35C0-4171-BBC0-0CDE272FBDE9}" name="2019" dataDxfId="281">
      <calculatedColumnFormula>'Sectoral Slopes'!F21</calculatedColumnFormula>
    </tableColumn>
    <tableColumn id="6" xr3:uid="{81196DFE-40BE-4656-86CF-16D9D48E1119}" name="2020" dataDxfId="280">
      <calculatedColumnFormula>'Sectoral Slopes'!G21</calculatedColumnFormula>
    </tableColumn>
    <tableColumn id="7" xr3:uid="{A6AB1FEE-212E-41C0-8327-067344539DC1}" name="2021" dataDxfId="279">
      <calculatedColumnFormula>'Sectoral Slopes'!H21</calculatedColumnFormula>
    </tableColumn>
    <tableColumn id="8" xr3:uid="{8BC6CD5E-12DF-4CA9-B9B7-DB9E3F597D86}" name="2022" dataDxfId="278">
      <calculatedColumnFormula>'Sectoral Slopes'!I21</calculatedColumnFormula>
    </tableColumn>
    <tableColumn id="9" xr3:uid="{2A71EBBF-7240-4C9C-A2BA-767E473AA6D2}" name="2023" dataDxfId="277">
      <calculatedColumnFormula>'Sectoral Slopes'!J21</calculatedColumnFormula>
    </tableColumn>
    <tableColumn id="10" xr3:uid="{82812B0C-1AF3-4316-9572-5187C8E16CC5}" name="2024" dataDxfId="276">
      <calculatedColumnFormula>'Sectoral Slopes'!K21</calculatedColumnFormula>
    </tableColumn>
    <tableColumn id="11" xr3:uid="{1E6681FD-9EDD-4CC1-BB5E-99A4E7AC49C7}" name="2025" dataDxfId="275">
      <calculatedColumnFormula>'Sectoral Slopes'!L21</calculatedColumnFormula>
    </tableColumn>
    <tableColumn id="12" xr3:uid="{F235B093-ABBB-4004-9517-43BE4E75782A}" name="2026" dataDxfId="274">
      <calculatedColumnFormula>'Sectoral Slopes'!M21</calculatedColumnFormula>
    </tableColumn>
    <tableColumn id="13" xr3:uid="{AE4D951C-02A5-476A-954C-6CA6375859CA}" name="2027" dataDxfId="273">
      <calculatedColumnFormula>'Sectoral Slopes'!N21</calculatedColumnFormula>
    </tableColumn>
    <tableColumn id="14" xr3:uid="{2CC0029E-6041-4068-9EE0-46658C677D7F}" name="2028" dataDxfId="272">
      <calculatedColumnFormula>'Sectoral Slopes'!O21</calculatedColumnFormula>
    </tableColumn>
    <tableColumn id="15" xr3:uid="{33C28F8B-D367-495A-BFD4-898EE3ACAC35}" name="2029" dataDxfId="271">
      <calculatedColumnFormula>'Sectoral Slopes'!P21</calculatedColumnFormula>
    </tableColumn>
    <tableColumn id="16" xr3:uid="{6DFB943F-A496-4482-84B6-C19974E28767}" name="2030" dataDxfId="270">
      <calculatedColumnFormula>'Sectoral Slopes'!Q21</calculatedColumnFormula>
    </tableColumn>
    <tableColumn id="17" xr3:uid="{7FC14AE9-D9D3-4884-A0BF-62FED1037327}" name="2031" dataDxfId="269">
      <calculatedColumnFormula>'Sectoral Slopes'!R21</calculatedColumnFormula>
    </tableColumn>
    <tableColumn id="18" xr3:uid="{537CCD3F-9CA8-491A-8D76-EBC23F4EB26B}" name="2032" dataDxfId="268">
      <calculatedColumnFormula>'Sectoral Slopes'!S21</calculatedColumnFormula>
    </tableColumn>
    <tableColumn id="19" xr3:uid="{5391A089-A0BF-4099-879A-5B8C7A645A9A}" name="2033" dataDxfId="267">
      <calculatedColumnFormula>'Sectoral Slopes'!T21</calculatedColumnFormula>
    </tableColumn>
    <tableColumn id="20" xr3:uid="{C03CB7CA-4FC2-41D4-9285-7E1B17560030}" name="2034" dataDxfId="266">
      <calculatedColumnFormula>'Sectoral Slopes'!U21</calculatedColumnFormula>
    </tableColumn>
    <tableColumn id="21" xr3:uid="{9BFDEE0F-95B1-4845-A9B9-0FD3F1A14B45}" name="2035" dataDxfId="265">
      <calculatedColumnFormula>'Sectoral Slopes'!V21</calculatedColumnFormula>
    </tableColumn>
    <tableColumn id="22" xr3:uid="{318FEB36-0DE4-4BF3-94A3-9A167F2A4763}" name="2036" dataDxfId="264">
      <calculatedColumnFormula>'Sectoral Slopes'!W21</calculatedColumnFormula>
    </tableColumn>
    <tableColumn id="23" xr3:uid="{E178AA48-5E32-44F2-8D90-1E7D151155AE}" name="2037" dataDxfId="263">
      <calculatedColumnFormula>'Sectoral Slopes'!X21</calculatedColumnFormula>
    </tableColumn>
    <tableColumn id="24" xr3:uid="{054A74C5-D085-4198-8E95-3285F6DE1C8F}" name="2038" dataDxfId="262">
      <calculatedColumnFormula>'Sectoral Slopes'!Y21</calculatedColumnFormula>
    </tableColumn>
    <tableColumn id="25" xr3:uid="{CF36E25D-CAA4-4A9C-BE97-5670843623BF}" name="2039" dataDxfId="261">
      <calculatedColumnFormula>'Sectoral Slopes'!Z21</calculatedColumnFormula>
    </tableColumn>
    <tableColumn id="26" xr3:uid="{C860EAF8-A725-4ABB-86AC-91A6E3B9DDF7}" name="2040" dataDxfId="260">
      <calculatedColumnFormula>'Sectoral Slopes'!AA21</calculatedColumnFormula>
    </tableColumn>
    <tableColumn id="27" xr3:uid="{5BF51FEB-F98C-4D8A-8DFA-4FA77F5004AA}" name="2041" dataDxfId="259">
      <calculatedColumnFormula>'Sectoral Slopes'!AB21</calculatedColumnFormula>
    </tableColumn>
    <tableColumn id="28" xr3:uid="{0DDA8E3D-33E7-49FB-867D-464878E7FB5A}" name="2042" dataDxfId="258">
      <calculatedColumnFormula>'Sectoral Slopes'!AC21</calculatedColumnFormula>
    </tableColumn>
    <tableColumn id="29" xr3:uid="{966C0220-B398-484D-BCEB-38601D96242F}" name="2043" dataDxfId="257">
      <calculatedColumnFormula>'Sectoral Slopes'!AD21</calculatedColumnFormula>
    </tableColumn>
    <tableColumn id="30" xr3:uid="{F846E238-4BA4-4647-996B-8B63BBDCD953}" name="2044" dataDxfId="256">
      <calculatedColumnFormula>'Sectoral Slopes'!AE21</calculatedColumnFormula>
    </tableColumn>
    <tableColumn id="31" xr3:uid="{02B6E81C-E4F2-41E8-B8AB-F047DFA5E462}" name="2045" dataDxfId="255">
      <calculatedColumnFormula>'Sectoral Slopes'!AF21</calculatedColumnFormula>
    </tableColumn>
    <tableColumn id="32" xr3:uid="{43F5A00D-42D2-4577-B8D5-D776561A08AE}" name="2046" dataDxfId="254">
      <calculatedColumnFormula>'Sectoral Slopes'!AG21</calculatedColumnFormula>
    </tableColumn>
    <tableColumn id="33" xr3:uid="{79CCB50A-A3CE-43AC-8B00-217BD97B1243}" name="2047" dataDxfId="253">
      <calculatedColumnFormula>'Sectoral Slopes'!AH21</calculatedColumnFormula>
    </tableColumn>
    <tableColumn id="34" xr3:uid="{38E8AC2F-C099-442E-8B2F-B5DAD6167168}" name="2048" dataDxfId="252">
      <calculatedColumnFormula>'Sectoral Slopes'!AI21</calculatedColumnFormula>
    </tableColumn>
    <tableColumn id="35" xr3:uid="{0C2ECEF9-CC04-42B8-B5F6-A6BC0B09D48C}" name="2049" dataDxfId="251">
      <calculatedColumnFormula>'Sectoral Slopes'!AJ21</calculatedColumnFormula>
    </tableColumn>
    <tableColumn id="36" xr3:uid="{BD9D058A-5DD5-47F2-A9A5-13282226657B}" name="2050" dataDxfId="250">
      <calculatedColumnFormula>'Sectoral Slopes'!AK21</calculatedColumnFormula>
    </tableColumn>
  </tableColumns>
  <tableStyleInfo name="TableStyleLight7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6D85CB3B-6C02-4FCC-A4A6-5D8B4F5E393D}" name="Table26916" displayName="Table26916" ref="A4:AJ202" totalsRowShown="0">
  <autoFilter ref="A4:AJ202" xr:uid="{9FDE8D42-BBA8-4369-A964-F4D0B102259D}"/>
  <tableColumns count="36">
    <tableColumn id="1" xr3:uid="{91670AD6-7B55-4F37-AE91-2FEFA1CA135A}" name="Semis SDAs (0.1 t CO2e/t Al increments)" dataDxfId="249">
      <calculatedColumnFormula>"semis_C2G_archetype_"&amp;TEXT(ROUND(Table26916[[#This Row],[2016]],3),"0.0")</calculatedColumnFormula>
    </tableColumn>
    <tableColumn id="2" xr3:uid="{F52F509E-E3CB-42EE-B535-3C3AE54CD00E}" name="2016" dataDxfId="248"/>
    <tableColumn id="3" xr3:uid="{C80C240E-CD0F-479F-A6CC-B11DFAB7BB75}" name="2017" dataDxfId="247">
      <calculatedColumnFormula>(($B5-$AE$2)*((C$2-$AE$2)/($B$2-$AE$2)))+$AE$2</calculatedColumnFormula>
    </tableColumn>
    <tableColumn id="4" xr3:uid="{749AC70C-AD5A-484E-93CA-267E04DC2869}" name="2018" dataDxfId="246">
      <calculatedColumnFormula>(($B5-$AE$2)*((D$2-$AE$2)/($B$2-$AE$2)))+$AE$2</calculatedColumnFormula>
    </tableColumn>
    <tableColumn id="5" xr3:uid="{8641E7D0-5F9B-4DCA-9901-81584EF16417}" name="2019" dataDxfId="245">
      <calculatedColumnFormula>(($B5-$AE$2)*((E$2-$AE$2)/($B$2-$AE$2)))+$AE$2</calculatedColumnFormula>
    </tableColumn>
    <tableColumn id="6" xr3:uid="{AF186A74-6632-4F16-869B-DB544F6CC6E4}" name="2020" dataDxfId="244">
      <calculatedColumnFormula>(($B5-$AE$2)*((F$2-$AE$2)/($B$2-$AE$2)))+$AE$2</calculatedColumnFormula>
    </tableColumn>
    <tableColumn id="7" xr3:uid="{FE14CEB2-6B8D-43F6-A071-C2244F6C7993}" name="2021" dataDxfId="243">
      <calculatedColumnFormula>(($B5-$AE$2)*((G$2-$AE$2)/($B$2-$AE$2)))+$AE$2</calculatedColumnFormula>
    </tableColumn>
    <tableColumn id="8" xr3:uid="{D1633F5C-7345-4FD8-8DD4-CB4C82C1F446}" name="2022" dataDxfId="242">
      <calculatedColumnFormula>(($B5-$AE$2)*((H$2-$AE$2)/($B$2-$AE$2)))+$AE$2</calculatedColumnFormula>
    </tableColumn>
    <tableColumn id="9" xr3:uid="{10DB3D79-ABAD-4B1A-96B3-CECD4224D485}" name="2023" dataDxfId="241">
      <calculatedColumnFormula>(($B5-$AE$2)*((I$2-$AE$2)/($B$2-$AE$2)))+$AE$2</calculatedColumnFormula>
    </tableColumn>
    <tableColumn id="10" xr3:uid="{EC9D30A8-E043-40CC-A527-D94305CD013D}" name="2024" dataDxfId="240">
      <calculatedColumnFormula>(($B5-$AE$2)*((J$2-$AE$2)/($B$2-$AE$2)))+$AE$2</calculatedColumnFormula>
    </tableColumn>
    <tableColumn id="11" xr3:uid="{4390312F-3968-4153-AC9A-6EF2702282AD}" name="2025" dataDxfId="239">
      <calculatedColumnFormula>(($B5-$AE$2)*((K$2-$AE$2)/($B$2-$AE$2)))+$AE$2</calculatedColumnFormula>
    </tableColumn>
    <tableColumn id="12" xr3:uid="{66D998B6-F9DA-4B13-9B76-9A10A4D4BCA9}" name="2026" dataDxfId="238">
      <calculatedColumnFormula>(($B5-$AE$2)*((L$2-$AE$2)/($B$2-$AE$2)))+$AE$2</calculatedColumnFormula>
    </tableColumn>
    <tableColumn id="13" xr3:uid="{664F39DA-F87A-407B-9FF8-ADA4FF1173CE}" name="2027" dataDxfId="237">
      <calculatedColumnFormula>(($B5-$AE$2)*((M$2-$AE$2)/($B$2-$AE$2)))+$AE$2</calculatedColumnFormula>
    </tableColumn>
    <tableColumn id="14" xr3:uid="{D81A0389-6785-4B9F-A470-0AC10D486604}" name="2028" dataDxfId="236">
      <calculatedColumnFormula>(($B5-$AE$2)*((N$2-$AE$2)/($B$2-$AE$2)))+$AE$2</calculatedColumnFormula>
    </tableColumn>
    <tableColumn id="15" xr3:uid="{4BF8AB38-5276-43A4-AF7D-B9F0CA1FFBB3}" name="2029" dataDxfId="235">
      <calculatedColumnFormula>(($B5-$AE$2)*((O$2-$AE$2)/($B$2-$AE$2)))+$AE$2</calculatedColumnFormula>
    </tableColumn>
    <tableColumn id="16" xr3:uid="{002AB8D5-D46D-4729-989B-8E230123E751}" name="2030" dataDxfId="234">
      <calculatedColumnFormula>(($B5-$AE$2)*((P$2-$AE$2)/($B$2-$AE$2)))+$AE$2</calculatedColumnFormula>
    </tableColumn>
    <tableColumn id="17" xr3:uid="{A1AA13FD-E381-470D-90F6-1B19BE9F8FDE}" name="2031" dataDxfId="233">
      <calculatedColumnFormula>(($B5-$AE$2)*((Q$2-$AE$2)/($B$2-$AE$2)))+$AE$2</calculatedColumnFormula>
    </tableColumn>
    <tableColumn id="18" xr3:uid="{FE9B6F40-F080-410B-9C15-CF89656DF223}" name="2032" dataDxfId="232">
      <calculatedColumnFormula>(($B5-$AE$2)*((R$2-$AE$2)/($B$2-$AE$2)))+$AE$2</calculatedColumnFormula>
    </tableColumn>
    <tableColumn id="19" xr3:uid="{8C9D1304-807D-44AA-96C8-7C36A886F8A1}" name="2033" dataDxfId="231">
      <calculatedColumnFormula>(($B5-$AE$2)*((S$2-$AE$2)/($B$2-$AE$2)))+$AE$2</calculatedColumnFormula>
    </tableColumn>
    <tableColumn id="20" xr3:uid="{4E004217-1D60-4301-A264-5522EAF5D278}" name="2034" dataDxfId="230">
      <calculatedColumnFormula>(($B5-$AE$2)*((T$2-$AE$2)/($B$2-$AE$2)))+$AE$2</calculatedColumnFormula>
    </tableColumn>
    <tableColumn id="21" xr3:uid="{040FAB00-BC60-4922-9DA5-C4DD32700CCC}" name="2035" dataDxfId="229">
      <calculatedColumnFormula>(($B5-$AE$2)*((U$2-$AE$2)/($B$2-$AE$2)))+$AE$2</calculatedColumnFormula>
    </tableColumn>
    <tableColumn id="22" xr3:uid="{D3798E8A-4FC7-4E92-BF4E-18875BF78DCA}" name="2036" dataDxfId="228">
      <calculatedColumnFormula>(($B5-$AE$2)*((V$2-$AE$2)/($B$2-$AE$2)))+$AE$2</calculatedColumnFormula>
    </tableColumn>
    <tableColumn id="23" xr3:uid="{55801677-FA4A-4A56-BECD-A221858D0904}" name="2037" dataDxfId="227">
      <calculatedColumnFormula>(($B5-$AE$2)*((W$2-$AE$2)/($B$2-$AE$2)))+$AE$2</calculatedColumnFormula>
    </tableColumn>
    <tableColumn id="24" xr3:uid="{C33C41E2-6A0D-444C-8CFF-15675CDBC494}" name="2038" dataDxfId="226">
      <calculatedColumnFormula>(($B5-$AE$2)*((X$2-$AE$2)/($B$2-$AE$2)))+$AE$2</calculatedColumnFormula>
    </tableColumn>
    <tableColumn id="25" xr3:uid="{97027650-1B3C-4EBB-AD85-7180FEDDC7AE}" name="2039" dataDxfId="225">
      <calculatedColumnFormula>(($B5-$AE$2)*((Y$2-$AE$2)/($B$2-$AE$2)))+$AE$2</calculatedColumnFormula>
    </tableColumn>
    <tableColumn id="26" xr3:uid="{7E0C4B1E-1265-4B9E-8218-3C628B4C5D2F}" name="2040" dataDxfId="224">
      <calculatedColumnFormula>(($B5-$AE$2)*((Z$2-$AE$2)/($B$2-$AE$2)))+$AE$2</calculatedColumnFormula>
    </tableColumn>
    <tableColumn id="27" xr3:uid="{CE5AA3AA-2CD2-4220-8190-71909E4C5600}" name="2041" dataDxfId="223">
      <calculatedColumnFormula>(($B5-$AE$2)*((AA$2-$AE$2)/($B$2-$AE$2)))+$AE$2</calculatedColumnFormula>
    </tableColumn>
    <tableColumn id="28" xr3:uid="{B7707CE4-ACF7-4A00-ADAB-DCB976B290C0}" name="2042" dataDxfId="222">
      <calculatedColumnFormula>(($B5-$AE$2)*((AB$2-$AE$2)/($B$2-$AE$2)))+$AE$2</calculatedColumnFormula>
    </tableColumn>
    <tableColumn id="29" xr3:uid="{B3D27F27-A5FB-4148-9EAD-42EBD34FB809}" name="2043" dataDxfId="221">
      <calculatedColumnFormula>(($B5-$AE$2)*((AC$2-$AE$2)/($B$2-$AE$2)))+$AE$2</calculatedColumnFormula>
    </tableColumn>
    <tableColumn id="30" xr3:uid="{722EE22C-19D2-43A5-BCFF-D53D531FEC70}" name="2044" dataDxfId="220">
      <calculatedColumnFormula>(($B5-$AE$2)*((AD$2-$AE$2)/($B$2-$AE$2)))+$AE$2</calculatedColumnFormula>
    </tableColumn>
    <tableColumn id="31" xr3:uid="{5B9C3082-936B-4CBC-9279-3F62BB0A9D1A}" name="2045" dataDxfId="219">
      <calculatedColumnFormula>(($B5-$AE$2)*((AE$2-$AE$2)/($B$2-$AE$2)))+$AE$2</calculatedColumnFormula>
    </tableColumn>
    <tableColumn id="32" xr3:uid="{83053807-14E7-4FBD-A127-777590066852}" name="2046" dataDxfId="218"/>
    <tableColumn id="33" xr3:uid="{516967BE-45F2-4D29-BC96-E5423BB98822}" name="2047" dataDxfId="217"/>
    <tableColumn id="34" xr3:uid="{39C71F9A-CF08-4731-A0F9-BCF2F2966BD9}" name="2048" dataDxfId="216"/>
    <tableColumn id="35" xr3:uid="{A17F32E4-63BB-4D2F-8741-6849472EE3C3}" name="2049" dataDxfId="215"/>
    <tableColumn id="36" xr3:uid="{858B9E30-8710-4298-BB9F-3821E8AA2F78}" name="2050" dataDxfId="214"/>
  </tableColumns>
  <tableStyleInfo name="TableStyleLight7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5EC49F0-3305-4FD7-BB73-87ADD8C9AF10}" name="Table158157" displayName="Table158157" ref="A1:AJ2" totalsRowShown="0">
  <autoFilter ref="A1:AJ2" xr:uid="{8723AD4C-FBEF-4CF7-A314-626A858F914F}"/>
  <tableColumns count="36">
    <tableColumn id="1" xr3:uid="{E4A29245-EB72-4ACE-9F71-D0ED8C00AE47}" name="Sectoral Benchmark"/>
    <tableColumn id="2" xr3:uid="{3C578DB7-B52F-49FE-94E5-16537884507C}" name="2016" dataDxfId="213">
      <calculatedColumnFormula>'Sectoral Slopes'!C22</calculatedColumnFormula>
    </tableColumn>
    <tableColumn id="3" xr3:uid="{914E080C-EF31-4C75-AAEE-0033040DFA03}" name="2017" dataDxfId="212">
      <calculatedColumnFormula>'Sectoral Slopes'!D22</calculatedColumnFormula>
    </tableColumn>
    <tableColumn id="4" xr3:uid="{044B52FA-3299-4678-8684-3EB3A7CD2D1A}" name="2018" dataDxfId="211">
      <calculatedColumnFormula>'Sectoral Slopes'!E22</calculatedColumnFormula>
    </tableColumn>
    <tableColumn id="5" xr3:uid="{427AE444-AB21-4ACB-84B1-2C5BC9D97ACF}" name="2019" dataDxfId="210">
      <calculatedColumnFormula>'Sectoral Slopes'!F22</calculatedColumnFormula>
    </tableColumn>
    <tableColumn id="6" xr3:uid="{F9051A05-64C8-480F-92F8-9CB112B2E764}" name="2020" dataDxfId="209">
      <calculatedColumnFormula>'Sectoral Slopes'!G22</calculatedColumnFormula>
    </tableColumn>
    <tableColumn id="7" xr3:uid="{523DCCD6-BF6C-4D30-B5E5-952C806C511D}" name="2021" dataDxfId="208">
      <calculatedColumnFormula>'Sectoral Slopes'!H22</calculatedColumnFormula>
    </tableColumn>
    <tableColumn id="8" xr3:uid="{67B5CE2C-B076-475C-BE93-3BD3418E5125}" name="2022" dataDxfId="207">
      <calculatedColumnFormula>'Sectoral Slopes'!I22</calculatedColumnFormula>
    </tableColumn>
    <tableColumn id="9" xr3:uid="{EAD3D0ED-8647-4DB9-9AE9-17A8765C9EDD}" name="2023" dataDxfId="206">
      <calculatedColumnFormula>'Sectoral Slopes'!J22</calculatedColumnFormula>
    </tableColumn>
    <tableColumn id="10" xr3:uid="{E41AD623-797C-44BC-9BD4-3787406CF60F}" name="2024" dataDxfId="205">
      <calculatedColumnFormula>'Sectoral Slopes'!K22</calculatedColumnFormula>
    </tableColumn>
    <tableColumn id="11" xr3:uid="{935ADBB2-A7F6-4B51-9063-DC36EF7D1787}" name="2025" dataDxfId="204">
      <calculatedColumnFormula>'Sectoral Slopes'!L22</calculatedColumnFormula>
    </tableColumn>
    <tableColumn id="12" xr3:uid="{EFF2EDA0-08C0-490D-8BC7-D9D2F525FA9B}" name="2026" dataDxfId="203">
      <calculatedColumnFormula>'Sectoral Slopes'!M22</calculatedColumnFormula>
    </tableColumn>
    <tableColumn id="13" xr3:uid="{37D6859D-7811-43EF-BA99-9EDABD577BA9}" name="2027" dataDxfId="202">
      <calculatedColumnFormula>'Sectoral Slopes'!N22</calculatedColumnFormula>
    </tableColumn>
    <tableColumn id="14" xr3:uid="{877C2D93-897B-4A8F-8AB9-F02AD19D1D04}" name="2028" dataDxfId="201">
      <calculatedColumnFormula>'Sectoral Slopes'!O22</calculatedColumnFormula>
    </tableColumn>
    <tableColumn id="15" xr3:uid="{32A285A0-E613-477D-AF86-468175B1B43D}" name="2029" dataDxfId="200">
      <calculatedColumnFormula>'Sectoral Slopes'!P22</calculatedColumnFormula>
    </tableColumn>
    <tableColumn id="16" xr3:uid="{F59E6D00-DB7E-4882-9CCD-F52B681F8B6D}" name="2030" dataDxfId="199">
      <calculatedColumnFormula>'Sectoral Slopes'!Q22</calculatedColumnFormula>
    </tableColumn>
    <tableColumn id="17" xr3:uid="{5C31C0C3-A999-4B8F-926B-2F4FFDBB858F}" name="2031" dataDxfId="198">
      <calculatedColumnFormula>'Sectoral Slopes'!R22</calculatedColumnFormula>
    </tableColumn>
    <tableColumn id="18" xr3:uid="{FD93B344-2CE9-4847-9B4B-DB2FEC78E5A0}" name="2032" dataDxfId="197">
      <calculatedColumnFormula>'Sectoral Slopes'!S22</calculatedColumnFormula>
    </tableColumn>
    <tableColumn id="19" xr3:uid="{2B90D94A-6D0E-4273-AFAE-6867490B9003}" name="2033" dataDxfId="196">
      <calculatedColumnFormula>'Sectoral Slopes'!T22</calculatedColumnFormula>
    </tableColumn>
    <tableColumn id="20" xr3:uid="{AA93ED4C-0759-45FC-951A-FF6D4B5EA4F2}" name="2034" dataDxfId="195">
      <calculatedColumnFormula>'Sectoral Slopes'!U22</calculatedColumnFormula>
    </tableColumn>
    <tableColumn id="21" xr3:uid="{CFF4D817-B2B9-4C1D-A9CC-AB6978CFCBCD}" name="2035" dataDxfId="194">
      <calculatedColumnFormula>'Sectoral Slopes'!V22</calculatedColumnFormula>
    </tableColumn>
    <tableColumn id="22" xr3:uid="{9421FE10-578A-4C6D-86CD-6AA22DC6366F}" name="2036" dataDxfId="193">
      <calculatedColumnFormula>'Sectoral Slopes'!W22</calculatedColumnFormula>
    </tableColumn>
    <tableColumn id="23" xr3:uid="{C9154FB5-9B7D-41FB-BE63-6444B365A182}" name="2037" dataDxfId="192">
      <calculatedColumnFormula>'Sectoral Slopes'!X22</calculatedColumnFormula>
    </tableColumn>
    <tableColumn id="24" xr3:uid="{C1FC0719-8FFD-4F67-A601-A480D66C8AB6}" name="2038" dataDxfId="191">
      <calculatedColumnFormula>'Sectoral Slopes'!Y22</calculatedColumnFormula>
    </tableColumn>
    <tableColumn id="25" xr3:uid="{647EDF44-2EC2-4CD5-AEA9-A653F4DE7144}" name="2039" dataDxfId="190">
      <calculatedColumnFormula>'Sectoral Slopes'!Z22</calculatedColumnFormula>
    </tableColumn>
    <tableColumn id="26" xr3:uid="{FAF9B2C7-3E8C-473D-A4CA-683F45908907}" name="2040" dataDxfId="189">
      <calculatedColumnFormula>'Sectoral Slopes'!AA22</calculatedColumnFormula>
    </tableColumn>
    <tableColumn id="27" xr3:uid="{B8401AA6-A12F-441A-8ED1-F86780C87EA2}" name="2041" dataDxfId="188">
      <calculatedColumnFormula>'Sectoral Slopes'!AB22</calculatedColumnFormula>
    </tableColumn>
    <tableColumn id="28" xr3:uid="{3F00072E-2028-4616-913A-16F96F8B9FC7}" name="2042" dataDxfId="187">
      <calculatedColumnFormula>'Sectoral Slopes'!AC22</calculatedColumnFormula>
    </tableColumn>
    <tableColumn id="29" xr3:uid="{5B118381-1162-4FC4-AC0E-E24FAF54F997}" name="2043" dataDxfId="186">
      <calculatedColumnFormula>'Sectoral Slopes'!AD22</calculatedColumnFormula>
    </tableColumn>
    <tableColumn id="30" xr3:uid="{4ED0E682-8690-483A-AB47-3A6EAD9CA308}" name="2044" dataDxfId="185">
      <calculatedColumnFormula>'Sectoral Slopes'!AE22</calculatedColumnFormula>
    </tableColumn>
    <tableColumn id="31" xr3:uid="{EFB4A1F9-8688-4BFC-8236-6A3F15D6279C}" name="2045" dataDxfId="184">
      <calculatedColumnFormula>'Sectoral Slopes'!AF22</calculatedColumnFormula>
    </tableColumn>
    <tableColumn id="32" xr3:uid="{D7525DA3-D65E-4421-9672-3DBAB0BCA60B}" name="2046" dataDxfId="183">
      <calculatedColumnFormula>'Sectoral Slopes'!AG22</calculatedColumnFormula>
    </tableColumn>
    <tableColumn id="33" xr3:uid="{0911A110-8959-4AD2-8FFB-47CB5F958605}" name="2047" dataDxfId="182">
      <calculatedColumnFormula>'Sectoral Slopes'!AH22</calculatedColumnFormula>
    </tableColumn>
    <tableColumn id="34" xr3:uid="{67444FF9-BAFC-4AE5-820D-152B6F3B527E}" name="2048" dataDxfId="181">
      <calculatedColumnFormula>'Sectoral Slopes'!AI22</calculatedColumnFormula>
    </tableColumn>
    <tableColumn id="35" xr3:uid="{D191B23A-E4C1-41F8-A64E-F1306249DB3E}" name="2049" dataDxfId="180">
      <calculatedColumnFormula>'Sectoral Slopes'!AJ22</calculatedColumnFormula>
    </tableColumn>
    <tableColumn id="36" xr3:uid="{8EED51FA-BCB5-4D88-B4FA-140B47089E3B}" name="2050" dataDxfId="179">
      <calculatedColumnFormula>'Sectoral Slopes'!AK22</calculatedColumnFormula>
    </tableColumn>
  </tableColumns>
  <tableStyleInfo name="TableStyleLight7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782386F-899D-495E-A493-41E1F385B8D9}" name="Table2691617" displayName="Table2691617" ref="A4:AJ251" totalsRowShown="0">
  <autoFilter ref="A4:AJ251" xr:uid="{9FDE8D42-BBA8-4369-A964-F4D0B102259D}"/>
  <tableColumns count="36">
    <tableColumn id="1" xr3:uid="{EFFDA7A9-B058-4EDE-92B3-A6594792214D}" name="Post-semis SDAs (0.1 t CO2e/t Al increments)" dataDxfId="178">
      <calculatedColumnFormula>"post-semis_C2G_archetype_"&amp;TEXT(ROUND(Table2691617[[#This Row],[2016]],3),"0.0")</calculatedColumnFormula>
    </tableColumn>
    <tableColumn id="2" xr3:uid="{3820702E-2777-4842-99E2-B2A9E27E7673}" name="2016" dataDxfId="177"/>
    <tableColumn id="3" xr3:uid="{57B1A0F6-44A8-4FE1-B8E3-C9A8D48156F4}" name="2017" dataDxfId="176">
      <calculatedColumnFormula>(($B5-$AE$2)*((C$2-$AE$2)/($B$2-$AE$2)))+$AE$2</calculatedColumnFormula>
    </tableColumn>
    <tableColumn id="4" xr3:uid="{404C2E0C-9FD7-4642-8049-399136BF7C4C}" name="2018" dataDxfId="175">
      <calculatedColumnFormula>(($B5-$AE$2)*((D$2-$AE$2)/($B$2-$AE$2)))+$AE$2</calculatedColumnFormula>
    </tableColumn>
    <tableColumn id="5" xr3:uid="{37F63DBE-58C9-433E-90C8-319232CCD1C3}" name="2019" dataDxfId="174">
      <calculatedColumnFormula>(($B5-$AE$2)*((E$2-$AE$2)/($B$2-$AE$2)))+$AE$2</calculatedColumnFormula>
    </tableColumn>
    <tableColumn id="6" xr3:uid="{39A04A8F-73B8-4F89-993B-84BBE58595BD}" name="2020" dataDxfId="173">
      <calculatedColumnFormula>(($B5-$AE$2)*((F$2-$AE$2)/($B$2-$AE$2)))+$AE$2</calculatedColumnFormula>
    </tableColumn>
    <tableColumn id="7" xr3:uid="{916D0835-8413-47A6-8F5E-23A534BD0B28}" name="2021" dataDxfId="172">
      <calculatedColumnFormula>(($B5-$AE$2)*((G$2-$AE$2)/($B$2-$AE$2)))+$AE$2</calculatedColumnFormula>
    </tableColumn>
    <tableColumn id="8" xr3:uid="{B57787BB-4CC9-4FD1-BE32-67227C869991}" name="2022" dataDxfId="171">
      <calculatedColumnFormula>(($B5-$AE$2)*((H$2-$AE$2)/($B$2-$AE$2)))+$AE$2</calculatedColumnFormula>
    </tableColumn>
    <tableColumn id="9" xr3:uid="{7664DD7F-76C4-46AB-9F40-3B6A07E69247}" name="2023" dataDxfId="170">
      <calculatedColumnFormula>(($B5-$AE$2)*((I$2-$AE$2)/($B$2-$AE$2)))+$AE$2</calculatedColumnFormula>
    </tableColumn>
    <tableColumn id="10" xr3:uid="{AF7A724B-B853-48FB-8B53-EAF847999357}" name="2024" dataDxfId="169">
      <calculatedColumnFormula>(($B5-$AE$2)*((J$2-$AE$2)/($B$2-$AE$2)))+$AE$2</calculatedColumnFormula>
    </tableColumn>
    <tableColumn id="11" xr3:uid="{C3B39585-F6F7-4E5C-AFE8-57399C8066D7}" name="2025" dataDxfId="168">
      <calculatedColumnFormula>(($B5-$AE$2)*((K$2-$AE$2)/($B$2-$AE$2)))+$AE$2</calculatedColumnFormula>
    </tableColumn>
    <tableColumn id="12" xr3:uid="{EEFFF39C-45FB-49DC-9BFB-3A00203705E8}" name="2026" dataDxfId="167">
      <calculatedColumnFormula>(($B5-$AE$2)*((L$2-$AE$2)/($B$2-$AE$2)))+$AE$2</calculatedColumnFormula>
    </tableColumn>
    <tableColumn id="13" xr3:uid="{0188536A-0F7A-4D67-9910-534D64077F2A}" name="2027" dataDxfId="166">
      <calculatedColumnFormula>(($B5-$AE$2)*((M$2-$AE$2)/($B$2-$AE$2)))+$AE$2</calculatedColumnFormula>
    </tableColumn>
    <tableColumn id="14" xr3:uid="{7B743511-B137-4A4C-A806-3ECD54D13BC7}" name="2028" dataDxfId="165">
      <calculatedColumnFormula>(($B5-$AE$2)*((N$2-$AE$2)/($B$2-$AE$2)))+$AE$2</calculatedColumnFormula>
    </tableColumn>
    <tableColumn id="15" xr3:uid="{A9F6F147-A738-4881-9069-AE6264A4D6D3}" name="2029" dataDxfId="164">
      <calculatedColumnFormula>(($B5-$AE$2)*((O$2-$AE$2)/($B$2-$AE$2)))+$AE$2</calculatedColumnFormula>
    </tableColumn>
    <tableColumn id="16" xr3:uid="{A64F2646-7BED-40C1-886D-A585AE78399D}" name="2030" dataDxfId="163">
      <calculatedColumnFormula>(($B5-$AE$2)*((P$2-$AE$2)/($B$2-$AE$2)))+$AE$2</calculatedColumnFormula>
    </tableColumn>
    <tableColumn id="17" xr3:uid="{B78D7A3C-6830-4350-9D48-A38A47A38A1F}" name="2031" dataDxfId="162">
      <calculatedColumnFormula>(($B5-$AE$2)*((Q$2-$AE$2)/($B$2-$AE$2)))+$AE$2</calculatedColumnFormula>
    </tableColumn>
    <tableColumn id="18" xr3:uid="{1A1F96FF-2F32-4AC5-8A36-24A1C36F0FFF}" name="2032" dataDxfId="161">
      <calculatedColumnFormula>(($B5-$AE$2)*((R$2-$AE$2)/($B$2-$AE$2)))+$AE$2</calculatedColumnFormula>
    </tableColumn>
    <tableColumn id="19" xr3:uid="{84A4A270-8157-458A-937E-22F0417F3BF0}" name="2033" dataDxfId="160">
      <calculatedColumnFormula>(($B5-$AE$2)*((S$2-$AE$2)/($B$2-$AE$2)))+$AE$2</calculatedColumnFormula>
    </tableColumn>
    <tableColumn id="20" xr3:uid="{93CFE906-B9D5-43E9-B5B5-344F119085C3}" name="2034" dataDxfId="159">
      <calculatedColumnFormula>(($B5-$AE$2)*((T$2-$AE$2)/($B$2-$AE$2)))+$AE$2</calculatedColumnFormula>
    </tableColumn>
    <tableColumn id="21" xr3:uid="{4BFB819A-6DE2-4FE9-A2B4-434D16A51F7A}" name="2035" dataDxfId="158">
      <calculatedColumnFormula>(($B5-$AE$2)*((U$2-$AE$2)/($B$2-$AE$2)))+$AE$2</calculatedColumnFormula>
    </tableColumn>
    <tableColumn id="22" xr3:uid="{634FFB57-25CD-4AD4-A71E-3DFEC5D85668}" name="2036" dataDxfId="157">
      <calculatedColumnFormula>(($B5-$AE$2)*((V$2-$AE$2)/($B$2-$AE$2)))+$AE$2</calculatedColumnFormula>
    </tableColumn>
    <tableColumn id="23" xr3:uid="{0C132D44-4B6C-44F6-BED7-31465912A426}" name="2037" dataDxfId="156">
      <calculatedColumnFormula>(($B5-$AE$2)*((W$2-$AE$2)/($B$2-$AE$2)))+$AE$2</calculatedColumnFormula>
    </tableColumn>
    <tableColumn id="24" xr3:uid="{327FB8DE-7C1E-4F49-BA73-61668351058B}" name="2038" dataDxfId="155">
      <calculatedColumnFormula>(($B5-$AE$2)*((X$2-$AE$2)/($B$2-$AE$2)))+$AE$2</calculatedColumnFormula>
    </tableColumn>
    <tableColumn id="25" xr3:uid="{5F8E401E-2719-4497-BC58-015CF3447FD1}" name="2039" dataDxfId="154">
      <calculatedColumnFormula>(($B5-$AE$2)*((Y$2-$AE$2)/($B$2-$AE$2)))+$AE$2</calculatedColumnFormula>
    </tableColumn>
    <tableColumn id="26" xr3:uid="{44FD8783-DF1A-4989-B554-6B09CAF2EA35}" name="2040" dataDxfId="153">
      <calculatedColumnFormula>(($B5-$AE$2)*((Z$2-$AE$2)/($B$2-$AE$2)))+$AE$2</calculatedColumnFormula>
    </tableColumn>
    <tableColumn id="27" xr3:uid="{3C73ABF0-5E09-4C37-9F69-70B0391089D4}" name="2041" dataDxfId="152">
      <calculatedColumnFormula>(($B5-$AE$2)*((AA$2-$AE$2)/($B$2-$AE$2)))+$AE$2</calculatedColumnFormula>
    </tableColumn>
    <tableColumn id="28" xr3:uid="{01B586A9-5B28-4747-87CF-B12872AAB91D}" name="2042" dataDxfId="151">
      <calculatedColumnFormula>(($B5-$AE$2)*((AB$2-$AE$2)/($B$2-$AE$2)))+$AE$2</calculatedColumnFormula>
    </tableColumn>
    <tableColumn id="29" xr3:uid="{A4E230B5-9C2D-4D80-AE7F-A58A58BECA3B}" name="2043" dataDxfId="150">
      <calculatedColumnFormula>(($B5-$AE$2)*((AC$2-$AE$2)/($B$2-$AE$2)))+$AE$2</calculatedColumnFormula>
    </tableColumn>
    <tableColumn id="30" xr3:uid="{05AE66E6-55F0-47B8-86AE-ED18DEA3474B}" name="2044" dataDxfId="149">
      <calculatedColumnFormula>(($B5-$AE$2)*((AD$2-$AE$2)/($B$2-$AE$2)))+$AE$2</calculatedColumnFormula>
    </tableColumn>
    <tableColumn id="31" xr3:uid="{6A4D3747-EA75-46C5-8049-A208A8B3FF34}" name="2045" dataDxfId="148">
      <calculatedColumnFormula>(($B5-$AE$2)*((AE$2-$AE$2)/($B$2-$AE$2)))+$AE$2</calculatedColumnFormula>
    </tableColumn>
    <tableColumn id="32" xr3:uid="{610307B0-5536-41C3-81FA-B1FBFCA1E656}" name="2046" dataDxfId="147"/>
    <tableColumn id="33" xr3:uid="{D4AE0646-349C-4FC6-B64E-4648BF25FC78}" name="2047" dataDxfId="146"/>
    <tableColumn id="34" xr3:uid="{2FB0A65B-2143-4970-AC28-5473AA88508E}" name="2048" dataDxfId="145"/>
    <tableColumn id="35" xr3:uid="{2C1F1274-4855-41E4-958D-2431ED95871F}" name="2049" dataDxfId="144"/>
    <tableColumn id="36" xr3:uid="{2190FB06-FF96-4C76-BFD1-59A1DB2A13BA}" name="2050" dataDxfId="143"/>
  </tableColumns>
  <tableStyleInfo name="TableStyleLight7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AA6870D-F4B1-417C-AF77-A65994FFB5F5}" name="Table15" displayName="Table15" ref="A1:AJ2" totalsRowShown="0">
  <autoFilter ref="A1:AJ2" xr:uid="{8723AD4C-FBEF-4CF7-A314-626A858F914F}"/>
  <tableColumns count="36">
    <tableColumn id="1" xr3:uid="{92AD0C2A-B70E-4FE8-BC43-E6B08F69F6F1}" name="Sectoral Benchmark"/>
    <tableColumn id="2" xr3:uid="{1277C925-0FF1-48D0-8B59-78FD9C40A0B3}" name="2016" dataDxfId="142">
      <calculatedColumnFormula>'Sectoral Slopes'!C23</calculatedColumnFormula>
    </tableColumn>
    <tableColumn id="3" xr3:uid="{86782A38-6FD1-40EE-ABE1-62F563FBFCCA}" name="2017" dataDxfId="141">
      <calculatedColumnFormula>'Sectoral Slopes'!D23</calculatedColumnFormula>
    </tableColumn>
    <tableColumn id="4" xr3:uid="{975BA14F-EEC7-482F-9601-19454762A55B}" name="2018" dataDxfId="140">
      <calculatedColumnFormula>'Sectoral Slopes'!E23</calculatedColumnFormula>
    </tableColumn>
    <tableColumn id="5" xr3:uid="{17FD0EF3-E2F3-4859-83F1-B7976E3D4E32}" name="2019" dataDxfId="139">
      <calculatedColumnFormula>'Sectoral Slopes'!F23</calculatedColumnFormula>
    </tableColumn>
    <tableColumn id="6" xr3:uid="{96B0959A-3C05-42E8-9FF2-D89AF3BBDD5C}" name="2020" dataDxfId="138">
      <calculatedColumnFormula>'Sectoral Slopes'!G23</calculatedColumnFormula>
    </tableColumn>
    <tableColumn id="7" xr3:uid="{1496FC27-BB02-4FC5-8ED6-0E2A456A63E8}" name="2021" dataDxfId="137">
      <calculatedColumnFormula>'Sectoral Slopes'!H23</calculatedColumnFormula>
    </tableColumn>
    <tableColumn id="8" xr3:uid="{1044A4C7-E85A-4B7C-AA2E-357D78846155}" name="2022" dataDxfId="136">
      <calculatedColumnFormula>'Sectoral Slopes'!I23</calculatedColumnFormula>
    </tableColumn>
    <tableColumn id="9" xr3:uid="{7FECBCED-613A-4404-8031-CF93D9C15FE9}" name="2023" dataDxfId="135">
      <calculatedColumnFormula>'Sectoral Slopes'!J23</calculatedColumnFormula>
    </tableColumn>
    <tableColumn id="10" xr3:uid="{45D676EF-D4FD-48DF-9133-5B009106F8B0}" name="2024" dataDxfId="134">
      <calculatedColumnFormula>'Sectoral Slopes'!K23</calculatedColumnFormula>
    </tableColumn>
    <tableColumn id="11" xr3:uid="{ED7A7583-FAC6-4F34-867A-7F0FDBDFCB50}" name="2025" dataDxfId="133">
      <calculatedColumnFormula>'Sectoral Slopes'!L23</calculatedColumnFormula>
    </tableColumn>
    <tableColumn id="12" xr3:uid="{591891EE-B8FB-4EF7-BC91-F95EDE51050E}" name="2026" dataDxfId="132">
      <calculatedColumnFormula>'Sectoral Slopes'!M23</calculatedColumnFormula>
    </tableColumn>
    <tableColumn id="13" xr3:uid="{916C892A-E5B1-44AC-9F29-A06E99182914}" name="2027" dataDxfId="131">
      <calculatedColumnFormula>'Sectoral Slopes'!N23</calculatedColumnFormula>
    </tableColumn>
    <tableColumn id="14" xr3:uid="{C4600467-ADE0-48A1-AB7C-B6CC53344C9E}" name="2028" dataDxfId="130">
      <calculatedColumnFormula>'Sectoral Slopes'!O23</calculatedColumnFormula>
    </tableColumn>
    <tableColumn id="15" xr3:uid="{C38A3396-D8F3-45B7-A293-1428CD1F8EFF}" name="2029" dataDxfId="129">
      <calculatedColumnFormula>'Sectoral Slopes'!P23</calculatedColumnFormula>
    </tableColumn>
    <tableColumn id="16" xr3:uid="{12F29144-2815-47D0-93CB-8454C5246571}" name="2030" dataDxfId="128">
      <calculatedColumnFormula>'Sectoral Slopes'!Q23</calculatedColumnFormula>
    </tableColumn>
    <tableColumn id="17" xr3:uid="{FAD4BDCC-8C5A-4016-AE73-EF1FCFD13816}" name="2031" dataDxfId="127">
      <calculatedColumnFormula>'Sectoral Slopes'!R23</calculatedColumnFormula>
    </tableColumn>
    <tableColumn id="18" xr3:uid="{D887E587-48BA-4DC5-B16A-EB16FC61CEB4}" name="2032" dataDxfId="126">
      <calculatedColumnFormula>'Sectoral Slopes'!S23</calculatedColumnFormula>
    </tableColumn>
    <tableColumn id="19" xr3:uid="{208B76BB-349F-4F54-B68F-900327E66DE5}" name="2033" dataDxfId="125">
      <calculatedColumnFormula>'Sectoral Slopes'!T23</calculatedColumnFormula>
    </tableColumn>
    <tableColumn id="20" xr3:uid="{6BA6DB52-3A4C-43D0-BDD8-4B576E63ADFA}" name="2034" dataDxfId="124">
      <calculatedColumnFormula>'Sectoral Slopes'!U23</calculatedColumnFormula>
    </tableColumn>
    <tableColumn id="21" xr3:uid="{7B0A306E-601A-4F17-9596-12EF4356B8DA}" name="2035" dataDxfId="123">
      <calculatedColumnFormula>'Sectoral Slopes'!V23</calculatedColumnFormula>
    </tableColumn>
    <tableColumn id="22" xr3:uid="{DFB458CC-0701-4F21-A5D9-93202EF73305}" name="2036" dataDxfId="122">
      <calculatedColumnFormula>'Sectoral Slopes'!W23</calculatedColumnFormula>
    </tableColumn>
    <tableColumn id="23" xr3:uid="{E24ABB83-4565-43B9-8453-2FE7B56709FF}" name="2037" dataDxfId="121">
      <calculatedColumnFormula>'Sectoral Slopes'!X23</calculatedColumnFormula>
    </tableColumn>
    <tableColumn id="24" xr3:uid="{4808A4B8-4F53-4405-9F93-DBD2510B7BD3}" name="2038" dataDxfId="120">
      <calculatedColumnFormula>'Sectoral Slopes'!Y23</calculatedColumnFormula>
    </tableColumn>
    <tableColumn id="25" xr3:uid="{EA1A41AE-F583-4E55-8A24-AB5179A0BA0E}" name="2039" dataDxfId="119">
      <calculatedColumnFormula>'Sectoral Slopes'!Z23</calculatedColumnFormula>
    </tableColumn>
    <tableColumn id="26" xr3:uid="{6D0CC102-CD86-414E-A27A-77F4A3DBF4D0}" name="2040" dataDxfId="118">
      <calculatedColumnFormula>'Sectoral Slopes'!AA23</calculatedColumnFormula>
    </tableColumn>
    <tableColumn id="27" xr3:uid="{473D7E88-B4A8-4F2E-AB7D-25E003267D3E}" name="2041" dataDxfId="117">
      <calculatedColumnFormula>'Sectoral Slopes'!AB23</calculatedColumnFormula>
    </tableColumn>
    <tableColumn id="28" xr3:uid="{889A8BC1-348C-4DE8-88D4-F5A71BF680C0}" name="2042" dataDxfId="116">
      <calculatedColumnFormula>'Sectoral Slopes'!AC23</calculatedColumnFormula>
    </tableColumn>
    <tableColumn id="29" xr3:uid="{B363B2D7-EF61-4823-BB5D-A567CD5268D7}" name="2043" dataDxfId="115">
      <calculatedColumnFormula>'Sectoral Slopes'!AD23</calculatedColumnFormula>
    </tableColumn>
    <tableColumn id="30" xr3:uid="{29432D47-EE73-486C-8821-37CA4FF61EBE}" name="2044" dataDxfId="114">
      <calculatedColumnFormula>'Sectoral Slopes'!AE23</calculatedColumnFormula>
    </tableColumn>
    <tableColumn id="31" xr3:uid="{41A4862B-4118-4D00-BECA-D86974FA8D32}" name="2045" dataDxfId="113">
      <calculatedColumnFormula>'Sectoral Slopes'!AF23</calculatedColumnFormula>
    </tableColumn>
    <tableColumn id="32" xr3:uid="{49C003AE-5A54-4F8C-B892-84366FF8A2CB}" name="2046" dataDxfId="112">
      <calculatedColumnFormula>'Sectoral Slopes'!AG23</calculatedColumnFormula>
    </tableColumn>
    <tableColumn id="33" xr3:uid="{3A012C2B-3101-4BE3-A295-9032D252FDA4}" name="2047" dataDxfId="111">
      <calculatedColumnFormula>'Sectoral Slopes'!AH23</calculatedColumnFormula>
    </tableColumn>
    <tableColumn id="34" xr3:uid="{2A900AC3-7D2C-407F-A637-915EAF89486B}" name="2048" dataDxfId="110">
      <calculatedColumnFormula>'Sectoral Slopes'!AI23</calculatedColumnFormula>
    </tableColumn>
    <tableColumn id="35" xr3:uid="{21B1C843-DE2B-4B3F-B918-00D4C6CA7373}" name="2049" dataDxfId="109">
      <calculatedColumnFormula>'Sectoral Slopes'!AJ23</calculatedColumnFormula>
    </tableColumn>
    <tableColumn id="36" xr3:uid="{FE2034B1-006F-40F7-B516-85E912CFF903}" name="2050" dataDxfId="108">
      <calculatedColumnFormula>'Sectoral Slopes'!AK23</calculatedColumnFormula>
    </tableColumn>
  </tableColumns>
  <tableStyleInfo name="TableStyleLight7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CE461E64-9365-4F27-94F8-35E69C649716}" name="Table26" displayName="Table26" ref="A4:AJ290" totalsRowShown="0">
  <autoFilter ref="A4:AJ290" xr:uid="{9FDE8D42-BBA8-4369-A964-F4D0B102259D}"/>
  <tableColumns count="36">
    <tableColumn id="1" xr3:uid="{82E4378E-E835-4421-9560-A2E3053ADA6F}" name="Casthouse SDAs (0.005 t CO2e/t Al increments)" dataDxfId="107">
      <calculatedColumnFormula>"recycling_archetype_"&amp;TEXT(ROUND(Table26[[#This Row],[2016]],3),"0.000")</calculatedColumnFormula>
    </tableColumn>
    <tableColumn id="2" xr3:uid="{530B91D7-4917-4653-A321-8983E936D114}" name="2016" dataDxfId="106"/>
    <tableColumn id="3" xr3:uid="{DA971696-094C-4F3B-B974-2167173A51CA}" name="2017" dataDxfId="105">
      <calculatedColumnFormula>(($B5-$AE$2)*((C$2-$AE$2)/($B$2-$AE$2)))+$AE$2</calculatedColumnFormula>
    </tableColumn>
    <tableColumn id="4" xr3:uid="{31CD8F7D-0296-461E-BC50-A652449B2617}" name="2018" dataDxfId="104">
      <calculatedColumnFormula>(($B5-$AE$2)*((D$2-$AE$2)/($B$2-$AE$2)))+$AE$2</calculatedColumnFormula>
    </tableColumn>
    <tableColumn id="5" xr3:uid="{2658FF76-4EF6-4770-A17D-BEF54CC95F9B}" name="2019" dataDxfId="103">
      <calculatedColumnFormula>(($B5-$AE$2)*((E$2-$AE$2)/($B$2-$AE$2)))+$AE$2</calculatedColumnFormula>
    </tableColumn>
    <tableColumn id="6" xr3:uid="{37EEC6A8-DBAE-4C89-ADC7-EF966DABAD1B}" name="2020" dataDxfId="102">
      <calculatedColumnFormula>(($B5-$AE$2)*((F$2-$AE$2)/($B$2-$AE$2)))+$AE$2</calculatedColumnFormula>
    </tableColumn>
    <tableColumn id="7" xr3:uid="{EFE9B5E9-2B51-4ABD-85DE-10667B1E208D}" name="2021" dataDxfId="101">
      <calculatedColumnFormula>(($B5-$AE$2)*((G$2-$AE$2)/($B$2-$AE$2)))+$AE$2</calculatedColumnFormula>
    </tableColumn>
    <tableColumn id="8" xr3:uid="{C647EAD3-FE95-4878-9380-83055FDCEB94}" name="2022" dataDxfId="100">
      <calculatedColumnFormula>(($B5-$AE$2)*((H$2-$AE$2)/($B$2-$AE$2)))+$AE$2</calculatedColumnFormula>
    </tableColumn>
    <tableColumn id="9" xr3:uid="{A78BB68F-741F-47E1-ACE3-BFA1600E8C3D}" name="2023" dataDxfId="99">
      <calculatedColumnFormula>(($B5-$AE$2)*((I$2-$AE$2)/($B$2-$AE$2)))+$AE$2</calculatedColumnFormula>
    </tableColumn>
    <tableColumn id="10" xr3:uid="{370CDE9B-CED2-4079-BA88-ACC695E668AD}" name="2024" dataDxfId="98">
      <calculatedColumnFormula>(($B5-$AE$2)*((J$2-$AE$2)/($B$2-$AE$2)))+$AE$2</calculatedColumnFormula>
    </tableColumn>
    <tableColumn id="11" xr3:uid="{86A90CE5-E605-49A6-AC7E-FBB2DF191B3D}" name="2025" dataDxfId="97">
      <calculatedColumnFormula>(($B5-$AE$2)*((K$2-$AE$2)/($B$2-$AE$2)))+$AE$2</calculatedColumnFormula>
    </tableColumn>
    <tableColumn id="12" xr3:uid="{A55D4A08-962A-4C4D-BE9F-FAABC8E3FA77}" name="2026" dataDxfId="96">
      <calculatedColumnFormula>(($B5-$AE$2)*((L$2-$AE$2)/($B$2-$AE$2)))+$AE$2</calculatedColumnFormula>
    </tableColumn>
    <tableColumn id="13" xr3:uid="{0F841CB7-D704-4467-861A-6F21CE0C7F18}" name="2027" dataDxfId="95">
      <calculatedColumnFormula>(($B5-$AE$2)*((M$2-$AE$2)/($B$2-$AE$2)))+$AE$2</calculatedColumnFormula>
    </tableColumn>
    <tableColumn id="14" xr3:uid="{30027B76-4EFC-4C59-8771-00169B5A9885}" name="2028" dataDxfId="94">
      <calculatedColumnFormula>(($B5-$AE$2)*((N$2-$AE$2)/($B$2-$AE$2)))+$AE$2</calculatedColumnFormula>
    </tableColumn>
    <tableColumn id="15" xr3:uid="{74CFF831-DDB2-4109-9FED-D6CAA30E0BDB}" name="2029" dataDxfId="93">
      <calculatedColumnFormula>(($B5-$AE$2)*((O$2-$AE$2)/($B$2-$AE$2)))+$AE$2</calculatedColumnFormula>
    </tableColumn>
    <tableColumn id="16" xr3:uid="{AEAF273D-C3F8-4393-8C27-4DFA50C5BE42}" name="2030" dataDxfId="92">
      <calculatedColumnFormula>(($B5-$AE$2)*((P$2-$AE$2)/($B$2-$AE$2)))+$AE$2</calculatedColumnFormula>
    </tableColumn>
    <tableColumn id="17" xr3:uid="{1B5006B6-2A78-41FB-A885-49A62AEF6BD7}" name="2031" dataDxfId="91">
      <calculatedColumnFormula>(($B5-$AE$2)*((Q$2-$AE$2)/($B$2-$AE$2)))+$AE$2</calculatedColumnFormula>
    </tableColumn>
    <tableColumn id="18" xr3:uid="{1D97EF09-AB55-4769-AE22-5331DFC5480F}" name="2032" dataDxfId="90">
      <calculatedColumnFormula>(($B5-$AE$2)*((R$2-$AE$2)/($B$2-$AE$2)))+$AE$2</calculatedColumnFormula>
    </tableColumn>
    <tableColumn id="19" xr3:uid="{6D076EC6-A699-4795-917E-3486BC2B7CD4}" name="2033" dataDxfId="89">
      <calculatedColumnFormula>(($B5-$AE$2)*((S$2-$AE$2)/($B$2-$AE$2)))+$AE$2</calculatedColumnFormula>
    </tableColumn>
    <tableColumn id="20" xr3:uid="{6A675DDA-1D3E-49CA-9639-EB78AF8A7B37}" name="2034" dataDxfId="88">
      <calculatedColumnFormula>(($B5-$AE$2)*((T$2-$AE$2)/($B$2-$AE$2)))+$AE$2</calculatedColumnFormula>
    </tableColumn>
    <tableColumn id="21" xr3:uid="{8963877B-9EF7-4DE3-95BB-EA7CDF9BC0A5}" name="2035" dataDxfId="87">
      <calculatedColumnFormula>(($B5-$AE$2)*((U$2-$AE$2)/($B$2-$AE$2)))+$AE$2</calculatedColumnFormula>
    </tableColumn>
    <tableColumn id="22" xr3:uid="{9A8D71C5-83C6-42AE-B89C-792AE878D923}" name="2036" dataDxfId="86">
      <calculatedColumnFormula>(($B5-$AE$2)*((V$2-$AE$2)/($B$2-$AE$2)))+$AE$2</calculatedColumnFormula>
    </tableColumn>
    <tableColumn id="23" xr3:uid="{F0FBE70E-60CB-4944-B664-F1B726ACA63F}" name="2037" dataDxfId="85">
      <calculatedColumnFormula>(($B5-$AE$2)*((W$2-$AE$2)/($B$2-$AE$2)))+$AE$2</calculatedColumnFormula>
    </tableColumn>
    <tableColumn id="24" xr3:uid="{AE54AF24-42BA-4391-9510-E206A9322E62}" name="2038" dataDxfId="84">
      <calculatedColumnFormula>(($B5-$AE$2)*((X$2-$AE$2)/($B$2-$AE$2)))+$AE$2</calculatedColumnFormula>
    </tableColumn>
    <tableColumn id="25" xr3:uid="{BA6B32AD-3F6A-47AC-98E5-45C15D10893C}" name="2039" dataDxfId="83">
      <calculatedColumnFormula>(($B5-$AE$2)*((Y$2-$AE$2)/($B$2-$AE$2)))+$AE$2</calculatedColumnFormula>
    </tableColumn>
    <tableColumn id="26" xr3:uid="{81EF21FE-F670-43CF-93DA-66BD10F16B50}" name="2040" dataDxfId="82">
      <calculatedColumnFormula>(($B5-$AE$2)*((Z$2-$AE$2)/($B$2-$AE$2)))+$AE$2</calculatedColumnFormula>
    </tableColumn>
    <tableColumn id="27" xr3:uid="{2C83A75B-13BA-454E-A71A-2A0D44AF5E41}" name="2041" dataDxfId="81">
      <calculatedColumnFormula>(($B5-$AE$2)*((AA$2-$AE$2)/($B$2-$AE$2)))+$AE$2</calculatedColumnFormula>
    </tableColumn>
    <tableColumn id="28" xr3:uid="{9058E20A-3B7F-43C5-9FF1-339A0C122485}" name="2042" dataDxfId="80">
      <calculatedColumnFormula>(($B5-$AE$2)*((AB$2-$AE$2)/($B$2-$AE$2)))+$AE$2</calculatedColumnFormula>
    </tableColumn>
    <tableColumn id="29" xr3:uid="{7A893CA0-5108-4487-B1A5-7B57D45A3208}" name="2043" dataDxfId="79">
      <calculatedColumnFormula>(($B5-$AE$2)*((AC$2-$AE$2)/($B$2-$AE$2)))+$AE$2</calculatedColumnFormula>
    </tableColumn>
    <tableColumn id="30" xr3:uid="{3EDCF5F1-9988-45B4-9DAC-F83C8F41B6F1}" name="2044" dataDxfId="78">
      <calculatedColumnFormula>(($B5-$AE$2)*((AD$2-$AE$2)/($B$2-$AE$2)))+$AE$2</calculatedColumnFormula>
    </tableColumn>
    <tableColumn id="31" xr3:uid="{B3768CF6-7DB5-401E-A372-1E41CD5D9D07}" name="2045" dataDxfId="77">
      <calculatedColumnFormula>(($B5-$AE$2)*((AE$2-$AE$2)/($B$2-$AE$2)))+$AE$2</calculatedColumnFormula>
    </tableColumn>
    <tableColumn id="32" xr3:uid="{D7AF6213-72ED-4BA2-AF6D-D546D0D8A4B1}" name="2046" dataDxfId="76"/>
    <tableColumn id="33" xr3:uid="{C1827021-0D12-4F34-A480-8D4C258C4C52}" name="2047" dataDxfId="75"/>
    <tableColumn id="34" xr3:uid="{97B5C56D-B80D-4C7A-9BC2-ADE191EAE582}" name="2048" dataDxfId="74"/>
    <tableColumn id="35" xr3:uid="{17B21421-09D5-4A00-B985-A9CABEFF49D5}" name="2049" dataDxfId="73"/>
    <tableColumn id="36" xr3:uid="{E0A1D109-D1AB-4584-99F1-5858FA2EB00C}" name="2050" dataDxfId="72"/>
  </tableColumns>
  <tableStyleInfo name="TableStyleLight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158C3177-072E-43C5-8A8A-D988E2ABCCFD}" name="Table158" displayName="Table158" ref="A1:AJ2" totalsRowShown="0">
  <autoFilter ref="A1:AJ2" xr:uid="{8723AD4C-FBEF-4CF7-A314-626A858F914F}"/>
  <tableColumns count="36">
    <tableColumn id="1" xr3:uid="{8091BCFB-1861-4808-B80C-68E6EF37CEF6}" name="Sectoral Benchmark"/>
    <tableColumn id="2" xr3:uid="{5FCD8B76-CB50-40A8-A0DB-1ED8C1941236}" name="2016" dataDxfId="71">
      <calculatedColumnFormula>'Sectoral Slopes'!C24</calculatedColumnFormula>
    </tableColumn>
    <tableColumn id="3" xr3:uid="{60514137-EE73-4F88-A8BA-6120CC51FD45}" name="2017" dataDxfId="70">
      <calculatedColumnFormula>'Sectoral Slopes'!D24</calculatedColumnFormula>
    </tableColumn>
    <tableColumn id="4" xr3:uid="{6BADED72-4C14-467F-985D-2A4A884EC10E}" name="2018" dataDxfId="69">
      <calculatedColumnFormula>'Sectoral Slopes'!E24</calculatedColumnFormula>
    </tableColumn>
    <tableColumn id="5" xr3:uid="{D82B0E90-600C-406B-BC93-4A0C0584620F}" name="2019" dataDxfId="68">
      <calculatedColumnFormula>'Sectoral Slopes'!F24</calculatedColumnFormula>
    </tableColumn>
    <tableColumn id="6" xr3:uid="{CE753251-EED5-4673-B32B-4766629B646D}" name="2020" dataDxfId="67">
      <calculatedColumnFormula>'Sectoral Slopes'!G24</calculatedColumnFormula>
    </tableColumn>
    <tableColumn id="7" xr3:uid="{494D01DD-C0A6-47BF-AAFB-6A4D38BD63E1}" name="2021" dataDxfId="66">
      <calculatedColumnFormula>'Sectoral Slopes'!H24</calculatedColumnFormula>
    </tableColumn>
    <tableColumn id="8" xr3:uid="{382B55C9-6B48-4219-A61B-06F1165E85F5}" name="2022" dataDxfId="65">
      <calculatedColumnFormula>'Sectoral Slopes'!I24</calculatedColumnFormula>
    </tableColumn>
    <tableColumn id="9" xr3:uid="{7AEFA701-956C-40A1-8E23-DA9C7640AA72}" name="2023" dataDxfId="64">
      <calculatedColumnFormula>'Sectoral Slopes'!J24</calculatedColumnFormula>
    </tableColumn>
    <tableColumn id="10" xr3:uid="{6A424686-5325-435A-A5E5-07F39B2E2867}" name="2024" dataDxfId="63">
      <calculatedColumnFormula>'Sectoral Slopes'!K24</calculatedColumnFormula>
    </tableColumn>
    <tableColumn id="11" xr3:uid="{BDE396A8-148C-41C0-9699-AEDF9FF43B15}" name="2025" dataDxfId="62">
      <calculatedColumnFormula>'Sectoral Slopes'!L24</calculatedColumnFormula>
    </tableColumn>
    <tableColumn id="12" xr3:uid="{2C9217AD-EFC5-4FA4-AA17-8F6B15D8FA82}" name="2026" dataDxfId="61">
      <calculatedColumnFormula>'Sectoral Slopes'!M24</calculatedColumnFormula>
    </tableColumn>
    <tableColumn id="13" xr3:uid="{C88FFB8F-4D0B-495D-B17B-9EBDB47BAEAD}" name="2027" dataDxfId="60">
      <calculatedColumnFormula>'Sectoral Slopes'!N24</calculatedColumnFormula>
    </tableColumn>
    <tableColumn id="14" xr3:uid="{B652DF5E-655B-4546-B09E-0F864FECC7C6}" name="2028" dataDxfId="59">
      <calculatedColumnFormula>'Sectoral Slopes'!O24</calculatedColumnFormula>
    </tableColumn>
    <tableColumn id="15" xr3:uid="{DB578DEB-1799-4FF0-AC80-277453A13A0A}" name="2029" dataDxfId="58">
      <calculatedColumnFormula>'Sectoral Slopes'!P24</calculatedColumnFormula>
    </tableColumn>
    <tableColumn id="16" xr3:uid="{7AA0728C-A44E-4F89-8B9E-1EB359D9E932}" name="2030" dataDxfId="57">
      <calculatedColumnFormula>'Sectoral Slopes'!Q24</calculatedColumnFormula>
    </tableColumn>
    <tableColumn id="17" xr3:uid="{95DBFD64-8064-49FC-9C71-B427370C6364}" name="2031" dataDxfId="56">
      <calculatedColumnFormula>'Sectoral Slopes'!R24</calculatedColumnFormula>
    </tableColumn>
    <tableColumn id="18" xr3:uid="{38D787E6-A4C8-466D-AB6E-93C0723CEF1F}" name="2032" dataDxfId="55">
      <calculatedColumnFormula>'Sectoral Slopes'!S24</calculatedColumnFormula>
    </tableColumn>
    <tableColumn id="19" xr3:uid="{0C9BD041-9F84-4B37-8A0B-288593230EB7}" name="2033" dataDxfId="54">
      <calculatedColumnFormula>'Sectoral Slopes'!T24</calculatedColumnFormula>
    </tableColumn>
    <tableColumn id="20" xr3:uid="{0C476E5C-73EA-4A9D-AEE9-D2E450918072}" name="2034" dataDxfId="53">
      <calculatedColumnFormula>'Sectoral Slopes'!U24</calculatedColumnFormula>
    </tableColumn>
    <tableColumn id="21" xr3:uid="{16B0E116-CC2F-42B8-A5CD-5922840F2A06}" name="2035" dataDxfId="52">
      <calculatedColumnFormula>'Sectoral Slopes'!V24</calculatedColumnFormula>
    </tableColumn>
    <tableColumn id="22" xr3:uid="{745430C1-9637-4652-B9A2-3A50520CDA4D}" name="2036" dataDxfId="51">
      <calculatedColumnFormula>'Sectoral Slopes'!W24</calculatedColumnFormula>
    </tableColumn>
    <tableColumn id="23" xr3:uid="{2EC6D6B6-1CA5-41A6-AB0C-FE785382177A}" name="2037" dataDxfId="50">
      <calculatedColumnFormula>'Sectoral Slopes'!X24</calculatedColumnFormula>
    </tableColumn>
    <tableColumn id="24" xr3:uid="{FBCB1038-2FAF-4887-9A6E-AF8BBC17A941}" name="2038" dataDxfId="49">
      <calculatedColumnFormula>'Sectoral Slopes'!Y24</calculatedColumnFormula>
    </tableColumn>
    <tableColumn id="25" xr3:uid="{ECB3DF4C-1C74-45F5-996B-689D0B09C667}" name="2039" dataDxfId="48">
      <calculatedColumnFormula>'Sectoral Slopes'!Z24</calculatedColumnFormula>
    </tableColumn>
    <tableColumn id="26" xr3:uid="{23DC1122-9689-4A10-91B4-3638E72E53C5}" name="2040" dataDxfId="47">
      <calculatedColumnFormula>'Sectoral Slopes'!AA24</calculatedColumnFormula>
    </tableColumn>
    <tableColumn id="27" xr3:uid="{3613A93E-B718-4C24-ADE4-005FFE7A416D}" name="2041" dataDxfId="46">
      <calculatedColumnFormula>'Sectoral Slopes'!AB24</calculatedColumnFormula>
    </tableColumn>
    <tableColumn id="28" xr3:uid="{E9A8DCE2-8A5A-4575-B355-80AE52D8EF35}" name="2042" dataDxfId="45">
      <calculatedColumnFormula>'Sectoral Slopes'!AC24</calculatedColumnFormula>
    </tableColumn>
    <tableColumn id="29" xr3:uid="{5CCD1950-35FC-4866-B39A-BB9719C70274}" name="2043" dataDxfId="44">
      <calculatedColumnFormula>'Sectoral Slopes'!AD24</calculatedColumnFormula>
    </tableColumn>
    <tableColumn id="30" xr3:uid="{FCD62628-0850-4FF3-B33B-94718AE7C3C7}" name="2044" dataDxfId="43">
      <calculatedColumnFormula>'Sectoral Slopes'!AE24</calculatedColumnFormula>
    </tableColumn>
    <tableColumn id="31" xr3:uid="{0D04FD5B-45F2-41DA-93CA-9FDBC60A57E8}" name="2045" dataDxfId="42">
      <calculatedColumnFormula>'Sectoral Slopes'!AF24</calculatedColumnFormula>
    </tableColumn>
    <tableColumn id="32" xr3:uid="{0FAEE7AC-CDE2-4923-ACDF-205913CCD3AC}" name="2046" dataDxfId="41">
      <calculatedColumnFormula>'Sectoral Slopes'!AG24</calculatedColumnFormula>
    </tableColumn>
    <tableColumn id="33" xr3:uid="{C576DA08-DA43-4298-92CD-26791F228EFE}" name="2047" dataDxfId="40">
      <calculatedColumnFormula>'Sectoral Slopes'!AH24</calculatedColumnFormula>
    </tableColumn>
    <tableColumn id="34" xr3:uid="{066DC6F1-A7FA-47AF-9A62-73BB8CF8ED35}" name="2048" dataDxfId="39">
      <calculatedColumnFormula>'Sectoral Slopes'!AI24</calculatedColumnFormula>
    </tableColumn>
    <tableColumn id="35" xr3:uid="{D41247A6-ED6E-4D6B-B9D1-55B1B107518B}" name="2049" dataDxfId="38">
      <calculatedColumnFormula>'Sectoral Slopes'!AJ24</calculatedColumnFormula>
    </tableColumn>
    <tableColumn id="36" xr3:uid="{4A923E41-3CAF-415C-9677-E83172F64B43}" name="2050" dataDxfId="37">
      <calculatedColumnFormula>'Sectoral Slopes'!AK24</calculatedColumnFormula>
    </tableColumn>
  </tableColumns>
  <tableStyleInfo name="TableStyleLight7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95CCE18-1EB8-4474-9B9A-960FD0B25D97}" name="Table269" displayName="Table269" ref="A4:AJ294" totalsRowShown="0">
  <autoFilter ref="A4:AJ294" xr:uid="{9FDE8D42-BBA8-4369-A964-F4D0B102259D}"/>
  <tableColumns count="36">
    <tableColumn id="1" xr3:uid="{9847CD5F-BDCE-497B-9FF3-01369A880893}" name="Semis SDAs (0.005 t CO2e/t Al increments)" dataDxfId="36">
      <calculatedColumnFormula>"semis_archetype_"&amp;TEXT(ROUND(Table269[[#This Row],[2016]],3),"0.000")</calculatedColumnFormula>
    </tableColumn>
    <tableColumn id="2" xr3:uid="{37159859-E6DE-4392-B64A-E4692C47194D}" name="2016" dataDxfId="35"/>
    <tableColumn id="3" xr3:uid="{E40CBAB0-5B0A-47B3-9B59-124DFC81D053}" name="2017" dataDxfId="34">
      <calculatedColumnFormula>(($B5-$AE$2)*((C$2-$AE$2)/($B$2-$AE$2)))+$AE$2</calculatedColumnFormula>
    </tableColumn>
    <tableColumn id="4" xr3:uid="{13C50E37-EE6F-4592-B740-9E049E04A108}" name="2018" dataDxfId="33">
      <calculatedColumnFormula>(($B5-$AE$2)*((D$2-$AE$2)/($B$2-$AE$2)))+$AE$2</calculatedColumnFormula>
    </tableColumn>
    <tableColumn id="5" xr3:uid="{6A5B5628-B7F0-4698-B635-B10BC24454E3}" name="2019" dataDxfId="32">
      <calculatedColumnFormula>(($B5-$AE$2)*((E$2-$AE$2)/($B$2-$AE$2)))+$AE$2</calculatedColumnFormula>
    </tableColumn>
    <tableColumn id="6" xr3:uid="{F98B06A6-C194-4924-B3E3-81DA3E66F5F3}" name="2020" dataDxfId="31">
      <calculatedColumnFormula>(($B5-$AE$2)*((F$2-$AE$2)/($B$2-$AE$2)))+$AE$2</calculatedColumnFormula>
    </tableColumn>
    <tableColumn id="7" xr3:uid="{ABC2944C-E036-4115-B475-DAFD6CEA86D1}" name="2021" dataDxfId="30">
      <calculatedColumnFormula>(($B5-$AE$2)*((G$2-$AE$2)/($B$2-$AE$2)))+$AE$2</calculatedColumnFormula>
    </tableColumn>
    <tableColumn id="8" xr3:uid="{A74C03B5-7A51-4323-813F-2F98AB109DD1}" name="2022" dataDxfId="29">
      <calculatedColumnFormula>(($B5-$AE$2)*((H$2-$AE$2)/($B$2-$AE$2)))+$AE$2</calculatedColumnFormula>
    </tableColumn>
    <tableColumn id="9" xr3:uid="{0C6057BB-BF82-4233-AEDA-D1A7E4AA9B30}" name="2023" dataDxfId="28">
      <calculatedColumnFormula>(($B5-$AE$2)*((I$2-$AE$2)/($B$2-$AE$2)))+$AE$2</calculatedColumnFormula>
    </tableColumn>
    <tableColumn id="10" xr3:uid="{7EE07BE3-DF00-4E30-B850-C45E77196042}" name="2024" dataDxfId="27">
      <calculatedColumnFormula>(($B5-$AE$2)*((J$2-$AE$2)/($B$2-$AE$2)))+$AE$2</calculatedColumnFormula>
    </tableColumn>
    <tableColumn id="11" xr3:uid="{060C6282-301F-43CA-89D6-9923A8652609}" name="2025" dataDxfId="26">
      <calculatedColumnFormula>(($B5-$AE$2)*((K$2-$AE$2)/($B$2-$AE$2)))+$AE$2</calculatedColumnFormula>
    </tableColumn>
    <tableColumn id="12" xr3:uid="{BD435331-62DB-4515-A075-1872B62FEFB6}" name="2026" dataDxfId="25">
      <calculatedColumnFormula>(($B5-$AE$2)*((L$2-$AE$2)/($B$2-$AE$2)))+$AE$2</calculatedColumnFormula>
    </tableColumn>
    <tableColumn id="13" xr3:uid="{61367DC0-1562-469E-93CF-1596DEDD02C4}" name="2027" dataDxfId="24">
      <calculatedColumnFormula>(($B5-$AE$2)*((M$2-$AE$2)/($B$2-$AE$2)))+$AE$2</calculatedColumnFormula>
    </tableColumn>
    <tableColumn id="14" xr3:uid="{1480BED8-6A7A-431F-B918-5E04D48246D7}" name="2028" dataDxfId="23">
      <calculatedColumnFormula>(($B5-$AE$2)*((N$2-$AE$2)/($B$2-$AE$2)))+$AE$2</calculatedColumnFormula>
    </tableColumn>
    <tableColumn id="15" xr3:uid="{AD6A5021-93B3-48BD-9FAE-D9CAFA81A1E5}" name="2029" dataDxfId="22">
      <calculatedColumnFormula>(($B5-$AE$2)*((O$2-$AE$2)/($B$2-$AE$2)))+$AE$2</calculatedColumnFormula>
    </tableColumn>
    <tableColumn id="16" xr3:uid="{D5E706CA-4416-4AC4-A414-403F9F34898E}" name="2030" dataDxfId="21">
      <calculatedColumnFormula>(($B5-$AE$2)*((P$2-$AE$2)/($B$2-$AE$2)))+$AE$2</calculatedColumnFormula>
    </tableColumn>
    <tableColumn id="17" xr3:uid="{15FD3C5E-DD2F-4AEC-BF56-814DFB65A1D5}" name="2031" dataDxfId="20">
      <calculatedColumnFormula>(($B5-$AE$2)*((Q$2-$AE$2)/($B$2-$AE$2)))+$AE$2</calculatedColumnFormula>
    </tableColumn>
    <tableColumn id="18" xr3:uid="{DCADF0E6-F383-4449-BFAC-9FB00A1B7B6F}" name="2032" dataDxfId="19">
      <calculatedColumnFormula>(($B5-$AE$2)*((R$2-$AE$2)/($B$2-$AE$2)))+$AE$2</calculatedColumnFormula>
    </tableColumn>
    <tableColumn id="19" xr3:uid="{77C4F56F-DFA2-495C-8437-816A30806C25}" name="2033" dataDxfId="18">
      <calculatedColumnFormula>(($B5-$AE$2)*((S$2-$AE$2)/($B$2-$AE$2)))+$AE$2</calculatedColumnFormula>
    </tableColumn>
    <tableColumn id="20" xr3:uid="{99CD82DC-7BA4-4D2C-9CC3-0A3BDDB3B7D5}" name="2034" dataDxfId="17">
      <calculatedColumnFormula>(($B5-$AE$2)*((T$2-$AE$2)/($B$2-$AE$2)))+$AE$2</calculatedColumnFormula>
    </tableColumn>
    <tableColumn id="21" xr3:uid="{DB1C0054-0013-431D-AD57-37E4AA9F0DE9}" name="2035" dataDxfId="16">
      <calculatedColumnFormula>(($B5-$AE$2)*((U$2-$AE$2)/($B$2-$AE$2)))+$AE$2</calculatedColumnFormula>
    </tableColumn>
    <tableColumn id="22" xr3:uid="{4EE0F96A-E7E1-400D-80E4-9F2FDBA24CE3}" name="2036" dataDxfId="15">
      <calculatedColumnFormula>(($B5-$AE$2)*((V$2-$AE$2)/($B$2-$AE$2)))+$AE$2</calculatedColumnFormula>
    </tableColumn>
    <tableColumn id="23" xr3:uid="{006A36D9-A3C2-42CF-A929-BA144F69C440}" name="2037" dataDxfId="14">
      <calculatedColumnFormula>(($B5-$AE$2)*((W$2-$AE$2)/($B$2-$AE$2)))+$AE$2</calculatedColumnFormula>
    </tableColumn>
    <tableColumn id="24" xr3:uid="{97F56BC3-A5E8-403D-86A4-ACB7B919065A}" name="2038" dataDxfId="13">
      <calculatedColumnFormula>(($B5-$AE$2)*((X$2-$AE$2)/($B$2-$AE$2)))+$AE$2</calculatedColumnFormula>
    </tableColumn>
    <tableColumn id="25" xr3:uid="{CB4A1428-2130-4953-9442-7BD2A5BC5A54}" name="2039" dataDxfId="12">
      <calculatedColumnFormula>(($B5-$AE$2)*((Y$2-$AE$2)/($B$2-$AE$2)))+$AE$2</calculatedColumnFormula>
    </tableColumn>
    <tableColumn id="26" xr3:uid="{68D468F8-F1CA-4FCC-A765-ECE7B8A47820}" name="2040" dataDxfId="11">
      <calculatedColumnFormula>(($B5-$AE$2)*((Z$2-$AE$2)/($B$2-$AE$2)))+$AE$2</calculatedColumnFormula>
    </tableColumn>
    <tableColumn id="27" xr3:uid="{244399C7-0921-445A-A04F-3A544F256C16}" name="2041" dataDxfId="10">
      <calculatedColumnFormula>(($B5-$AE$2)*((AA$2-$AE$2)/($B$2-$AE$2)))+$AE$2</calculatedColumnFormula>
    </tableColumn>
    <tableColumn id="28" xr3:uid="{E5E42498-EFC9-4B68-B19E-E9B1DF5F3C88}" name="2042" dataDxfId="9">
      <calculatedColumnFormula>(($B5-$AE$2)*((AB$2-$AE$2)/($B$2-$AE$2)))+$AE$2</calculatedColumnFormula>
    </tableColumn>
    <tableColumn id="29" xr3:uid="{DD7CF390-0D93-401C-BE2D-FD1D9722F907}" name="2043" dataDxfId="8">
      <calculatedColumnFormula>(($B5-$AE$2)*((AC$2-$AE$2)/($B$2-$AE$2)))+$AE$2</calculatedColumnFormula>
    </tableColumn>
    <tableColumn id="30" xr3:uid="{A4528423-C8D0-4010-8CCC-463CD7C7653A}" name="2044" dataDxfId="7">
      <calculatedColumnFormula>(($B5-$AE$2)*((AD$2-$AE$2)/($B$2-$AE$2)))+$AE$2</calculatedColumnFormula>
    </tableColumn>
    <tableColumn id="31" xr3:uid="{F4471677-0393-425E-B1DB-917845E11B6C}" name="2045" dataDxfId="6">
      <calculatedColumnFormula>(($B5-$AE$2)*((AE$2-$AE$2)/($B$2-$AE$2)))+$AE$2</calculatedColumnFormula>
    </tableColumn>
    <tableColumn id="32" xr3:uid="{AC740117-59B7-4EA8-A6A4-EFCCFF204DA1}" name="2046" dataDxfId="5"/>
    <tableColumn id="33" xr3:uid="{F08BB1F9-0E19-4123-BF6C-8B9A81708AF5}" name="2047" dataDxfId="4"/>
    <tableColumn id="34" xr3:uid="{9EA9E8A2-DF79-4FF2-99CF-AD14DDBBCABD}" name="2048" dataDxfId="3"/>
    <tableColumn id="35" xr3:uid="{A8617B2D-397E-4A6C-98CA-1049044E7361}" name="2049" dataDxfId="2"/>
    <tableColumn id="36" xr3:uid="{115C0CF8-0363-4062-BD20-4D68450665E9}" name="2050" dataDxfId="1"/>
  </tableColumns>
  <tableStyleInfo name="TableStyleLight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55671857-C7E0-4F27-BD8D-BF1C199FBDDD}" name="Table13" displayName="Table13" ref="C2:E4" totalsRowShown="0">
  <autoFilter ref="C2:E4" xr:uid="{55671857-C7E0-4F27-BD8D-BF1C199FBDDD}"/>
  <tableColumns count="3">
    <tableColumn id="1" xr3:uid="{73915025-F881-46C7-9D3D-3D215FEC3557}" name="Allocation"/>
    <tableColumn id="3" xr3:uid="{8D8C3FFD-22B1-4C4F-8BDA-6B2A3A45C710}" name="Name"/>
    <tableColumn id="2" xr3:uid="{8E885EE8-E14F-440C-BB6A-3A95E6D27BDE}" name="Column1" dataDxfId="0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FDE8D42-BBA8-4369-A964-F4D0B102259D}" name="Table2" displayName="Table2" ref="A6:AJ201" totalsRowShown="0">
  <autoFilter ref="A6:AJ201" xr:uid="{9FDE8D42-BBA8-4369-A964-F4D0B102259D}"/>
  <tableColumns count="36">
    <tableColumn id="1" xr3:uid="{C3820DDB-AFEC-4383-9962-593F54770E0E}" name="Electricity SDAs (0.1 t CO2e/t Al increments)" dataDxfId="605">
      <calculatedColumnFormula>"electricity_archetype_"&amp;TEXT(ROUND(Table2[[#This Row],[2016]],1),"0.0")</calculatedColumnFormula>
    </tableColumn>
    <tableColumn id="2" xr3:uid="{07A47CAE-3A86-4821-BF2B-A03C6E6614FD}" name="2016" dataDxfId="604"/>
    <tableColumn id="3" xr3:uid="{4ACE7A5F-7EB6-4FAF-BA2A-5B0E7C000C5C}" name="2017" dataDxfId="603">
      <calculatedColumnFormula>MROUND((($B7-$AE$2)*((C$2-$AE$2)/($B$2-$AE$2)))+$AE$2,0.01)</calculatedColumnFormula>
    </tableColumn>
    <tableColumn id="4" xr3:uid="{2889B7AD-C77C-4CB8-8BC3-4A2E85F12F6F}" name="2018" dataDxfId="602">
      <calculatedColumnFormula>MROUND((($B7-$AE$2)*((D$2-$AE$2)/($B$2-$AE$2)))+$AE$2,0.01)</calculatedColumnFormula>
    </tableColumn>
    <tableColumn id="5" xr3:uid="{A7AF7C99-F0AC-4C10-A394-CAEBFC8AD550}" name="2019" dataDxfId="601">
      <calculatedColumnFormula>MROUND((($B7-$AE$2)*((E$2-$AE$2)/($B$2-$AE$2)))+$AE$2,0.01)</calculatedColumnFormula>
    </tableColumn>
    <tableColumn id="6" xr3:uid="{614DD20F-3B4D-42BE-9507-7AF1F2A79D63}" name="2020" dataDxfId="600">
      <calculatedColumnFormula>MROUND((($B7-$AE$2)*((F$2-$AE$2)/($B$2-$AE$2)))+$AE$2,0.01)</calculatedColumnFormula>
    </tableColumn>
    <tableColumn id="7" xr3:uid="{176FF51C-239F-45FE-B843-E142F276928F}" name="2021" dataDxfId="599">
      <calculatedColumnFormula>MROUND((($B7-$AE$2)*((G$2-$AE$2)/($B$2-$AE$2)))+$AE$2,0.01)</calculatedColumnFormula>
    </tableColumn>
    <tableColumn id="8" xr3:uid="{4C5633D9-CE10-4359-ACE6-F39164974608}" name="2022" dataDxfId="598">
      <calculatedColumnFormula>MROUND((($B7-$AE$2)*((H$2-$AE$2)/($B$2-$AE$2)))+$AE$2,0.01)</calculatedColumnFormula>
    </tableColumn>
    <tableColumn id="9" xr3:uid="{0A2DE99D-2D22-4446-AFA9-819E05A8D179}" name="2023" dataDxfId="597">
      <calculatedColumnFormula>MROUND((($B7-$AE$2)*((I$2-$AE$2)/($B$2-$AE$2)))+$AE$2,0.01)</calculatedColumnFormula>
    </tableColumn>
    <tableColumn id="10" xr3:uid="{2C2BE9DC-BF5F-4980-A661-4E9975EBF581}" name="2024" dataDxfId="596">
      <calculatedColumnFormula>MROUND((($B7-$AE$2)*((J$2-$AE$2)/($B$2-$AE$2)))+$AE$2,0.01)</calculatedColumnFormula>
    </tableColumn>
    <tableColumn id="11" xr3:uid="{6B680440-46F8-415E-A25E-B0F17F2406AD}" name="2025" dataDxfId="595">
      <calculatedColumnFormula>MROUND((($B7-$AE$2)*((K$2-$AE$2)/($B$2-$AE$2)))+$AE$2,0.01)</calculatedColumnFormula>
    </tableColumn>
    <tableColumn id="12" xr3:uid="{D85DEBD9-9198-493F-AC22-7346D7C6D1B1}" name="2026" dataDxfId="594">
      <calculatedColumnFormula>MROUND((($B7-$AE$2)*((L$2-$AE$2)/($B$2-$AE$2)))+$AE$2,0.01)</calculatedColumnFormula>
    </tableColumn>
    <tableColumn id="13" xr3:uid="{64EC945B-3720-476B-873E-D2C3EF012934}" name="2027" dataDxfId="593">
      <calculatedColumnFormula>MROUND((($B7-$AE$2)*((M$2-$AE$2)/($B$2-$AE$2)))+$AE$2,0.01)</calculatedColumnFormula>
    </tableColumn>
    <tableColumn id="14" xr3:uid="{BDCE6977-1B8E-49C8-8856-7122AA10AC9B}" name="2028" dataDxfId="592">
      <calculatedColumnFormula>MROUND((($B7-$AE$2)*((N$2-$AE$2)/($B$2-$AE$2)))+$AE$2,0.01)</calculatedColumnFormula>
    </tableColumn>
    <tableColumn id="15" xr3:uid="{6E4212F6-9B5F-45F7-8816-5FDA05BB5BAD}" name="2029" dataDxfId="591">
      <calculatedColumnFormula>MROUND((($B7-$AE$2)*((O$2-$AE$2)/($B$2-$AE$2)))+$AE$2,0.01)</calculatedColumnFormula>
    </tableColumn>
    <tableColumn id="16" xr3:uid="{C48DA60D-1AEC-411B-A1B4-C31E3F1B20F6}" name="2030" dataDxfId="590">
      <calculatedColumnFormula>MROUND((($B7-$AE$2)*((P$2-$AE$2)/($B$2-$AE$2)))+$AE$2,0.01)</calculatedColumnFormula>
    </tableColumn>
    <tableColumn id="17" xr3:uid="{10412620-871C-442E-9743-F5F6351D020C}" name="2031" dataDxfId="589">
      <calculatedColumnFormula>MROUND((($B7-$AE$2)*((Q$2-$AE$2)/($B$2-$AE$2)))+$AE$2,0.01)</calculatedColumnFormula>
    </tableColumn>
    <tableColumn id="18" xr3:uid="{8D796683-E153-4ECF-8B09-A63C741C6572}" name="2032" dataDxfId="588">
      <calculatedColumnFormula>MROUND((($B7-$AE$2)*((R$2-$AE$2)/($B$2-$AE$2)))+$AE$2,0.01)</calculatedColumnFormula>
    </tableColumn>
    <tableColumn id="19" xr3:uid="{55C6CA75-9065-44A5-A986-657B1FB6CEEC}" name="2033" dataDxfId="587">
      <calculatedColumnFormula>MROUND((($B7-$AE$2)*((S$2-$AE$2)/($B$2-$AE$2)))+$AE$2,0.01)</calculatedColumnFormula>
    </tableColumn>
    <tableColumn id="20" xr3:uid="{A60A8B9E-4C72-4EC0-B4B0-A318B4244D0F}" name="2034" dataDxfId="586">
      <calculatedColumnFormula>MROUND((($B7-$AE$2)*((T$2-$AE$2)/($B$2-$AE$2)))+$AE$2,0.01)</calculatedColumnFormula>
    </tableColumn>
    <tableColumn id="21" xr3:uid="{73DBE31B-06ED-4B9B-A072-B7F77A9530BF}" name="2035" dataDxfId="585">
      <calculatedColumnFormula>MROUND((($B7-$AE$2)*((U$2-$AE$2)/($B$2-$AE$2)))+$AE$2,0.01)</calculatedColumnFormula>
    </tableColumn>
    <tableColumn id="22" xr3:uid="{4B81BD67-9CC6-4220-AA21-27831DBC6909}" name="2036" dataDxfId="584">
      <calculatedColumnFormula>MROUND((($B7-$AE$2)*((V$2-$AE$2)/($B$2-$AE$2)))+$AE$2,0.01)</calculatedColumnFormula>
    </tableColumn>
    <tableColumn id="23" xr3:uid="{24042C62-64F9-47CB-80B5-40073739AA4F}" name="2037" dataDxfId="583">
      <calculatedColumnFormula>MROUND((($B7-$AE$2)*((W$2-$AE$2)/($B$2-$AE$2)))+$AE$2,0.01)</calculatedColumnFormula>
    </tableColumn>
    <tableColumn id="24" xr3:uid="{8018CAB9-6D18-41F4-8682-499C9F0BBD12}" name="2038" dataDxfId="582">
      <calculatedColumnFormula>MROUND((($B7-$AE$2)*((X$2-$AE$2)/($B$2-$AE$2)))+$AE$2,0.01)</calculatedColumnFormula>
    </tableColumn>
    <tableColumn id="25" xr3:uid="{39EEE36E-89DD-42AC-92D9-1E4B26B4F513}" name="2039" dataDxfId="581">
      <calculatedColumnFormula>MROUND((($B7-$AE$2)*((Y$2-$AE$2)/($B$2-$AE$2)))+$AE$2,0.01)</calculatedColumnFormula>
    </tableColumn>
    <tableColumn id="26" xr3:uid="{744D1F03-EBF0-4959-8CB3-7CC1E142F661}" name="2040" dataDxfId="580">
      <calculatedColumnFormula>MROUND((($B7-$AE$2)*((Z$2-$AE$2)/($B$2-$AE$2)))+$AE$2,0.01)</calculatedColumnFormula>
    </tableColumn>
    <tableColumn id="27" xr3:uid="{CEA6213A-ED57-4036-ACB8-4130A85D11D1}" name="2041" dataDxfId="579">
      <calculatedColumnFormula>MROUND((($B7-$AE$2)*((AA$2-$AE$2)/($B$2-$AE$2)))+$AE$2,0.01)</calculatedColumnFormula>
    </tableColumn>
    <tableColumn id="28" xr3:uid="{FB4BC806-3BF7-4871-B2FA-7CE41AA86BA9}" name="2042" dataDxfId="578">
      <calculatedColumnFormula>MROUND((($B7-$AE$2)*((AB$2-$AE$2)/($B$2-$AE$2)))+$AE$2,0.01)</calculatedColumnFormula>
    </tableColumn>
    <tableColumn id="29" xr3:uid="{7ADD05EA-75C3-49C7-BBD3-32E348796B68}" name="2043" dataDxfId="577">
      <calculatedColumnFormula>MROUND((($B7-$AE$2)*((AC$2-$AE$2)/($B$2-$AE$2)))+$AE$2,0.01)</calculatedColumnFormula>
    </tableColumn>
    <tableColumn id="30" xr3:uid="{AC267680-107C-444A-8882-024D9C062641}" name="2044" dataDxfId="576">
      <calculatedColumnFormula>MROUND((($B7-$AE$2)*((AD$2-$AE$2)/($B$2-$AE$2)))+$AE$2,0.01)</calculatedColumnFormula>
    </tableColumn>
    <tableColumn id="31" xr3:uid="{675CC1CC-D9B7-42CF-99DF-54CABECADE53}" name="2045" dataDxfId="575">
      <calculatedColumnFormula>MROUND((($B7-$AE$2)*((AE$2-$AE$2)/($B$2-$AE$2)))+$AE$2,0.01)</calculatedColumnFormula>
    </tableColumn>
    <tableColumn id="32" xr3:uid="{9F463121-484E-43AC-8B70-1A34DD7AE8C5}" name="2046" dataDxfId="574"/>
    <tableColumn id="33" xr3:uid="{5AE25C11-8F91-4172-95A5-626C4F448125}" name="2047" dataDxfId="573"/>
    <tableColumn id="34" xr3:uid="{80BF5591-F95B-4892-B564-E346BDBE4B56}" name="2048" dataDxfId="572"/>
    <tableColumn id="35" xr3:uid="{B1597A9E-E78E-4315-A783-DCE9F5AFB21F}" name="2049" dataDxfId="571"/>
    <tableColumn id="36" xr3:uid="{48D52B29-567E-45C5-8280-24B025155A5A}" name="2050" dataDxfId="570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36323162-E43A-4925-B56B-1901C0BD9FC8}" name="Table3" displayName="Table3" ref="A203:AJ302" totalsRowShown="0" headerRowCellStyle="Normal" dataCellStyle="Normal">
  <autoFilter ref="A203:AJ302" xr:uid="{36323162-E43A-4925-B56B-1901C0BD9FC8}"/>
  <tableColumns count="36">
    <tableColumn id="1" xr3:uid="{074EDA1C-6A52-4BC9-9319-F74A43A6F97E}" name="Non-Electricity SDAs (0.1 t CO2e/t Al increments)" dataDxfId="569" dataCellStyle="Normal">
      <calculatedColumnFormula>"non-electricity_archetype_"&amp;TEXT(ROUND(Table3[[#This Row],[2016]],1),"0.0")</calculatedColumnFormula>
    </tableColumn>
    <tableColumn id="2" xr3:uid="{A7FA506D-4B5A-4DE7-A01F-C24E564AEF4D}" name="2016" dataDxfId="568" dataCellStyle="Normal"/>
    <tableColumn id="3" xr3:uid="{965B5CBF-8DF7-488A-B6A3-824810FB891F}" name="2017" dataDxfId="567" dataCellStyle="Normal">
      <calculatedColumnFormula>(($B204-$AE$3)*((C$3-$AE$3)/($B$3-$AE$3)))+$AE$3</calculatedColumnFormula>
    </tableColumn>
    <tableColumn id="4" xr3:uid="{35A76E86-F14F-4528-941E-59B2B3F1262D}" name="2018" dataDxfId="566" dataCellStyle="Normal">
      <calculatedColumnFormula>(($B204-$AE$3)*((D$3-$AE$3)/($B$3-$AE$3)))+$AE$3</calculatedColumnFormula>
    </tableColumn>
    <tableColumn id="5" xr3:uid="{27C014BC-757F-4F2E-ACA7-099D26584236}" name="2019" dataDxfId="565" dataCellStyle="Normal">
      <calculatedColumnFormula>(($B204-$AE$3)*((E$3-$AE$3)/($B$3-$AE$3)))+$AE$3</calculatedColumnFormula>
    </tableColumn>
    <tableColumn id="6" xr3:uid="{A66E1045-BC15-41ED-A4D1-C51FB695C2FA}" name="2020" dataDxfId="564" dataCellStyle="Normal">
      <calculatedColumnFormula>(($B204-$AE$3)*((F$3-$AE$3)/($B$3-$AE$3)))+$AE$3</calculatedColumnFormula>
    </tableColumn>
    <tableColumn id="7" xr3:uid="{44E7E34F-D3C7-4C1F-89C8-27BECC734840}" name="2021" dataDxfId="563" dataCellStyle="Normal">
      <calculatedColumnFormula>(($B204-$AE$3)*((G$3-$AE$3)/($B$3-$AE$3)))+$AE$3</calculatedColumnFormula>
    </tableColumn>
    <tableColumn id="8" xr3:uid="{11B500B2-05EA-4397-B9A9-26C06449EF17}" name="2022" dataDxfId="562" dataCellStyle="Normal">
      <calculatedColumnFormula>(($B204-$AE$3)*((H$3-$AE$3)/($B$3-$AE$3)))+$AE$3</calculatedColumnFormula>
    </tableColumn>
    <tableColumn id="9" xr3:uid="{2C322FEF-0B46-412B-AEE9-33AB21EBBEDE}" name="2023" dataDxfId="561" dataCellStyle="Normal">
      <calculatedColumnFormula>(($B204-$AE$3)*((I$3-$AE$3)/($B$3-$AE$3)))+$AE$3</calculatedColumnFormula>
    </tableColumn>
    <tableColumn id="10" xr3:uid="{8F22C284-481D-40A2-920A-6F5F5573F06F}" name="2024" dataDxfId="560" dataCellStyle="Normal">
      <calculatedColumnFormula>(($B204-$AE$3)*((J$3-$AE$3)/($B$3-$AE$3)))+$AE$3</calculatedColumnFormula>
    </tableColumn>
    <tableColumn id="11" xr3:uid="{60CA0E17-10E0-48BC-96CB-58BFEF79743C}" name="2025" dataDxfId="559" dataCellStyle="Normal">
      <calculatedColumnFormula>(($B204-$AE$3)*((K$3-$AE$3)/($B$3-$AE$3)))+$AE$3</calculatedColumnFormula>
    </tableColumn>
    <tableColumn id="12" xr3:uid="{7C0E77AD-82E1-45A2-AEAA-1E391182AB26}" name="2026" dataDxfId="558" dataCellStyle="Normal">
      <calculatedColumnFormula>(($B204-$AE$3)*((L$3-$AE$3)/($B$3-$AE$3)))+$AE$3</calculatedColumnFormula>
    </tableColumn>
    <tableColumn id="13" xr3:uid="{FEB55FB8-74F0-41B5-BEC7-5D5E0625FDF0}" name="2027" dataDxfId="557" dataCellStyle="Normal">
      <calculatedColumnFormula>(($B204-$AE$3)*((M$3-$AE$3)/($B$3-$AE$3)))+$AE$3</calculatedColumnFormula>
    </tableColumn>
    <tableColumn id="14" xr3:uid="{A0A58524-86AA-4C89-9FAB-30CD18A1FA7B}" name="2028" dataDxfId="556" dataCellStyle="Normal">
      <calculatedColumnFormula>(($B204-$AE$3)*((N$3-$AE$3)/($B$3-$AE$3)))+$AE$3</calculatedColumnFormula>
    </tableColumn>
    <tableColumn id="15" xr3:uid="{53F6F019-8ECB-4EB4-A65B-7B260BF9FAD0}" name="2029" dataDxfId="555" dataCellStyle="Normal">
      <calculatedColumnFormula>(($B204-$AE$3)*((O$3-$AE$3)/($B$3-$AE$3)))+$AE$3</calculatedColumnFormula>
    </tableColumn>
    <tableColumn id="16" xr3:uid="{9FA8A405-B858-4C3D-979C-6CCF00B64D5C}" name="2030" dataDxfId="554" dataCellStyle="Normal">
      <calculatedColumnFormula>(($B204-$AE$3)*((P$3-$AE$3)/($B$3-$AE$3)))+$AE$3</calculatedColumnFormula>
    </tableColumn>
    <tableColumn id="17" xr3:uid="{0E026AFD-022C-4C84-818D-7F1D586DDEAE}" name="2031" dataDxfId="553" dataCellStyle="Normal">
      <calculatedColumnFormula>(($B204-$AE$3)*((Q$3-$AE$3)/($B$3-$AE$3)))+$AE$3</calculatedColumnFormula>
    </tableColumn>
    <tableColumn id="18" xr3:uid="{9E2162CB-FCA0-4F4E-8217-35EC24563568}" name="2032" dataDxfId="552" dataCellStyle="Normal">
      <calculatedColumnFormula>(($B204-$AE$3)*((R$3-$AE$3)/($B$3-$AE$3)))+$AE$3</calculatedColumnFormula>
    </tableColumn>
    <tableColumn id="19" xr3:uid="{290787E4-2788-4DBD-896A-130E5F81A61F}" name="2033" dataDxfId="551" dataCellStyle="Normal">
      <calculatedColumnFormula>(($B204-$AE$3)*((S$3-$AE$3)/($B$3-$AE$3)))+$AE$3</calculatedColumnFormula>
    </tableColumn>
    <tableColumn id="20" xr3:uid="{BCD9E077-8591-4FF3-ADCD-F327E454F00B}" name="2034" dataDxfId="550" dataCellStyle="Normal">
      <calculatedColumnFormula>(($B204-$AE$3)*((T$3-$AE$3)/($B$3-$AE$3)))+$AE$3</calculatedColumnFormula>
    </tableColumn>
    <tableColumn id="21" xr3:uid="{5537BFDC-17F4-4141-947F-FE0B22E9DE5A}" name="2035" dataDxfId="549" dataCellStyle="Normal">
      <calculatedColumnFormula>(($B204-$AE$3)*((U$3-$AE$3)/($B$3-$AE$3)))+$AE$3</calculatedColumnFormula>
    </tableColumn>
    <tableColumn id="22" xr3:uid="{F9D84B61-B452-4761-84AA-85A82264E137}" name="2036" dataDxfId="548" dataCellStyle="Normal">
      <calculatedColumnFormula>(($B204-$AE$3)*((V$3-$AE$3)/($B$3-$AE$3)))+$AE$3</calculatedColumnFormula>
    </tableColumn>
    <tableColumn id="23" xr3:uid="{9C3D6FED-6576-468E-BE06-B3CBAAB768FD}" name="2037" dataDxfId="547" dataCellStyle="Normal">
      <calculatedColumnFormula>(($B204-$AE$3)*((W$3-$AE$3)/($B$3-$AE$3)))+$AE$3</calculatedColumnFormula>
    </tableColumn>
    <tableColumn id="24" xr3:uid="{0067B350-A04E-4A41-B390-E164EE44F174}" name="2038" dataDxfId="546" dataCellStyle="Normal">
      <calculatedColumnFormula>(($B204-$AE$3)*((X$3-$AE$3)/($B$3-$AE$3)))+$AE$3</calculatedColumnFormula>
    </tableColumn>
    <tableColumn id="25" xr3:uid="{6FA8B72A-633B-49AB-B477-3AEC58D55EAF}" name="2039" dataDxfId="545" dataCellStyle="Normal">
      <calculatedColumnFormula>(($B204-$AE$3)*((Y$3-$AE$3)/($B$3-$AE$3)))+$AE$3</calculatedColumnFormula>
    </tableColumn>
    <tableColumn id="26" xr3:uid="{9D4809E1-976F-4E3F-A3E5-819B4C355848}" name="2040" dataDxfId="544" dataCellStyle="Normal">
      <calculatedColumnFormula>(($B204-$AE$3)*((Z$3-$AE$3)/($B$3-$AE$3)))+$AE$3</calculatedColumnFormula>
    </tableColumn>
    <tableColumn id="27" xr3:uid="{BCFF2AFB-158E-4D4F-B7F1-3512B32ECE27}" name="2041" dataDxfId="543" dataCellStyle="Normal">
      <calculatedColumnFormula>(($B204-$AE$3)*((AA$3-$AE$3)/($B$3-$AE$3)))+$AE$3</calculatedColumnFormula>
    </tableColumn>
    <tableColumn id="28" xr3:uid="{292F53CF-9379-4BFF-826C-DADF7F20DB16}" name="2042" dataDxfId="542" dataCellStyle="Normal">
      <calculatedColumnFormula>(($B204-$AE$3)*((AB$3-$AE$3)/($B$3-$AE$3)))+$AE$3</calculatedColumnFormula>
    </tableColumn>
    <tableColumn id="29" xr3:uid="{391DC4F5-0A5F-4008-8BE2-4EC49C9D6913}" name="2043" dataDxfId="541" dataCellStyle="Normal">
      <calculatedColumnFormula>(($B204-$AE$3)*((AC$3-$AE$3)/($B$3-$AE$3)))+$AE$3</calculatedColumnFormula>
    </tableColumn>
    <tableColumn id="30" xr3:uid="{A69B5620-2BCA-4B54-99A7-DA8A8BC3E745}" name="2044" dataDxfId="540" dataCellStyle="Normal">
      <calculatedColumnFormula>(($B204-$AE$3)*((AD$3-$AE$3)/($B$3-$AE$3)))+$AE$3</calculatedColumnFormula>
    </tableColumn>
    <tableColumn id="31" xr3:uid="{393ED657-44CC-47B2-B9FA-5D50D11D9A04}" name="2045" dataDxfId="539" dataCellStyle="Normal">
      <calculatedColumnFormula>(($B204-$AE$3)*((AE$3-$AE$3)/($B$3-$AE$3)))+$AE$3</calculatedColumnFormula>
    </tableColumn>
    <tableColumn id="32" xr3:uid="{6E9B90EE-BDF1-42E9-98DA-B926D3E2D7FE}" name="2046" dataDxfId="538" dataCellStyle="Normal"/>
    <tableColumn id="33" xr3:uid="{A504EDAB-197B-4561-9FE1-43485B6221B9}" name="2047" dataDxfId="537" dataCellStyle="Normal"/>
    <tableColumn id="34" xr3:uid="{D0592575-F78B-4372-BFEE-93451BD1071F}" name="2048" dataDxfId="536" dataCellStyle="Normal"/>
    <tableColumn id="35" xr3:uid="{4924E68F-E3DA-4FEE-B955-9749A85724A9}" name="2049" dataDxfId="535" dataCellStyle="Normal"/>
    <tableColumn id="36" xr3:uid="{683A4F91-E0A3-4832-912F-B118C7BB7881}" name="2050" dataDxfId="534" dataCellStyle="Normal"/>
  </tableColumns>
  <tableStyleInfo name="TableStyleLight5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3D1441F7-2E13-4F66-869A-4E20A40DA09F}" name="Table110" displayName="Table110" ref="A1:AJ3" totalsRowShown="0">
  <autoFilter ref="A1:AJ3" xr:uid="{8723AD4C-FBEF-4CF7-A314-626A858F914F}"/>
  <tableColumns count="36">
    <tableColumn id="1" xr3:uid="{4E4705D2-873B-4AA3-AA84-B68570E917FA}" name="Sectoral Benchmark"/>
    <tableColumn id="2" xr3:uid="{65C7ADC4-CFDE-4AEE-A8D0-9F1FB2A33347}" name="2016" dataDxfId="533">
      <calculatedColumnFormula>#REF!</calculatedColumnFormula>
    </tableColumn>
    <tableColumn id="3" xr3:uid="{5DA1574C-E692-49F5-8CCA-CBF6B89C694B}" name="2017" dataDxfId="532">
      <calculatedColumnFormula>#REF!</calculatedColumnFormula>
    </tableColumn>
    <tableColumn id="4" xr3:uid="{C1553819-E5C2-4597-8723-B4A0215CF9D1}" name="2018" dataDxfId="531">
      <calculatedColumnFormula>#REF!</calculatedColumnFormula>
    </tableColumn>
    <tableColumn id="5" xr3:uid="{820FCE02-65D2-4FBD-92C3-82DA73A7EB90}" name="2019" dataDxfId="530">
      <calculatedColumnFormula>#REF!</calculatedColumnFormula>
    </tableColumn>
    <tableColumn id="6" xr3:uid="{3D475502-E89D-4C12-942D-847742A201EC}" name="2020" dataDxfId="529">
      <calculatedColumnFormula>#REF!</calculatedColumnFormula>
    </tableColumn>
    <tableColumn id="7" xr3:uid="{118E9D07-D909-42B1-9E17-4BA738E0116F}" name="2021" dataDxfId="528">
      <calculatedColumnFormula>#REF!</calculatedColumnFormula>
    </tableColumn>
    <tableColumn id="8" xr3:uid="{76BAFB8B-9EE6-43FE-A990-4EE0FF862A59}" name="2022" dataDxfId="527">
      <calculatedColumnFormula>#REF!</calculatedColumnFormula>
    </tableColumn>
    <tableColumn id="9" xr3:uid="{0748739C-300F-4E2D-BC04-1BCCD3A58D6F}" name="2023" dataDxfId="526">
      <calculatedColumnFormula>#REF!</calculatedColumnFormula>
    </tableColumn>
    <tableColumn id="10" xr3:uid="{9BB14BE1-AE0A-4360-B89E-5F78E4FC9021}" name="2024" dataDxfId="525">
      <calculatedColumnFormula>#REF!</calculatedColumnFormula>
    </tableColumn>
    <tableColumn id="11" xr3:uid="{9498E94D-16C4-4263-A1E5-947E31E0A577}" name="2025" dataDxfId="524">
      <calculatedColumnFormula>#REF!</calculatedColumnFormula>
    </tableColumn>
    <tableColumn id="12" xr3:uid="{8F72FF2E-3150-4537-A62D-F835FD797A6F}" name="2026" dataDxfId="523">
      <calculatedColumnFormula>#REF!</calculatedColumnFormula>
    </tableColumn>
    <tableColumn id="13" xr3:uid="{C65106B3-97E9-4CBD-99A6-F71636E741C3}" name="2027" dataDxfId="522">
      <calculatedColumnFormula>#REF!</calculatedColumnFormula>
    </tableColumn>
    <tableColumn id="14" xr3:uid="{20458078-2339-4AF4-A1BD-6231CF4EA9EE}" name="2028" dataDxfId="521">
      <calculatedColumnFormula>#REF!</calculatedColumnFormula>
    </tableColumn>
    <tableColumn id="15" xr3:uid="{B59C306D-395C-4914-97B0-02184C3B075F}" name="2029" dataDxfId="520">
      <calculatedColumnFormula>#REF!</calculatedColumnFormula>
    </tableColumn>
    <tableColumn id="16" xr3:uid="{FFAE3779-A428-4800-B088-B3DB11093843}" name="2030" dataDxfId="519">
      <calculatedColumnFormula>#REF!</calculatedColumnFormula>
    </tableColumn>
    <tableColumn id="17" xr3:uid="{53968BFF-5C63-46C1-AEE9-2FEBE70DCA7C}" name="2031" dataDxfId="518">
      <calculatedColumnFormula>#REF!</calculatedColumnFormula>
    </tableColumn>
    <tableColumn id="18" xr3:uid="{F681C48A-7711-4A66-A270-A0D983708D0F}" name="2032" dataDxfId="517">
      <calculatedColumnFormula>#REF!</calculatedColumnFormula>
    </tableColumn>
    <tableColumn id="19" xr3:uid="{FDE21C07-2321-40B6-A988-A987E02EC56A}" name="2033" dataDxfId="516">
      <calculatedColumnFormula>#REF!</calculatedColumnFormula>
    </tableColumn>
    <tableColumn id="20" xr3:uid="{A33EFF1C-A700-466E-A4E4-83D09E04D5BE}" name="2034" dataDxfId="515">
      <calculatedColumnFormula>#REF!</calculatedColumnFormula>
    </tableColumn>
    <tableColumn id="21" xr3:uid="{8342F96B-2F53-403E-A693-C3C00B957706}" name="2035" dataDxfId="514">
      <calculatedColumnFormula>#REF!</calculatedColumnFormula>
    </tableColumn>
    <tableColumn id="22" xr3:uid="{529FE1F2-2AB1-47F7-B596-23691E6EA13F}" name="2036" dataDxfId="513">
      <calculatedColumnFormula>#REF!</calculatedColumnFormula>
    </tableColumn>
    <tableColumn id="23" xr3:uid="{5C3FE7ED-C90D-446F-AA50-23D782347127}" name="2037" dataDxfId="512">
      <calculatedColumnFormula>#REF!</calculatedColumnFormula>
    </tableColumn>
    <tableColumn id="24" xr3:uid="{ABC13209-7ECE-42F6-93E8-B8576A73EDBB}" name="2038" dataDxfId="511">
      <calculatedColumnFormula>#REF!</calculatedColumnFormula>
    </tableColumn>
    <tableColumn id="25" xr3:uid="{CBAC272F-11DD-4B22-9A8A-4CB1A84D6A34}" name="2039" dataDxfId="510">
      <calculatedColumnFormula>#REF!</calculatedColumnFormula>
    </tableColumn>
    <tableColumn id="26" xr3:uid="{1D4C969B-0EE1-428B-96C2-AE8B26D93FD2}" name="2040" dataDxfId="509">
      <calculatedColumnFormula>#REF!</calculatedColumnFormula>
    </tableColumn>
    <tableColumn id="27" xr3:uid="{DFAFA8FB-575B-44D6-B217-5CDB5E9E5E6B}" name="2041" dataDxfId="508">
      <calculatedColumnFormula>#REF!</calculatedColumnFormula>
    </tableColumn>
    <tableColumn id="28" xr3:uid="{641AF891-F79C-46A2-B218-3AA0C54704D0}" name="2042" dataDxfId="507">
      <calculatedColumnFormula>#REF!</calculatedColumnFormula>
    </tableColumn>
    <tableColumn id="29" xr3:uid="{C2657CA7-D002-4EAE-A605-3E38886818B0}" name="2043" dataDxfId="506">
      <calculatedColumnFormula>#REF!</calculatedColumnFormula>
    </tableColumn>
    <tableColumn id="30" xr3:uid="{478BE7A5-427C-4DE9-9D0F-D4E46E72FC70}" name="2044" dataDxfId="505">
      <calculatedColumnFormula>#REF!</calculatedColumnFormula>
    </tableColumn>
    <tableColumn id="31" xr3:uid="{978547AB-EEED-4789-A59B-95C8B7C3B488}" name="2045" dataDxfId="504">
      <calculatedColumnFormula>#REF!</calculatedColumnFormula>
    </tableColumn>
    <tableColumn id="32" xr3:uid="{6340555C-68D7-4AAB-AF94-F7ED0A327753}" name="2046" dataDxfId="503">
      <calculatedColumnFormula>#REF!</calculatedColumnFormula>
    </tableColumn>
    <tableColumn id="33" xr3:uid="{818DF343-82A8-47D8-8FB0-5DF7F34BEEA7}" name="2047" dataDxfId="502">
      <calculatedColumnFormula>#REF!</calculatedColumnFormula>
    </tableColumn>
    <tableColumn id="34" xr3:uid="{C53B668E-CDAA-4B5B-A122-3256576DD296}" name="2048" dataDxfId="501">
      <calculatedColumnFormula>#REF!</calculatedColumnFormula>
    </tableColumn>
    <tableColumn id="35" xr3:uid="{FE60769C-C639-4956-8B51-1F8AFB1027D0}" name="2049" dataDxfId="500">
      <calculatedColumnFormula>#REF!</calculatedColumnFormula>
    </tableColumn>
    <tableColumn id="36" xr3:uid="{5F5B806C-D909-4B5C-8F8A-1BC17A8EF5CC}" name="2050" dataDxfId="499">
      <calculatedColumnFormula>#REF!</calculatedColumnFormula>
    </tableColumn>
  </tableColumns>
  <tableStyleInfo name="TableStyleLight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4ACE3333-3D0C-4958-A98E-4F488B4ACD82}" name="Table211" displayName="Table211" ref="A5:AJ106" totalsRowShown="0">
  <autoFilter ref="A5:AJ106" xr:uid="{9FDE8D42-BBA8-4369-A964-F4D0B102259D}"/>
  <tableColumns count="36">
    <tableColumn id="1" xr3:uid="{4BC3EF4A-C382-4D51-AAF0-5925E0242E71}" name="Bauxite SDAs (1 kg CO2e/t Bx increments)" dataDxfId="498">
      <calculatedColumnFormula>"electricity_archetype_"&amp;TEXT(ROUND(Table211[[#This Row],[2016]],1),"0.0")</calculatedColumnFormula>
    </tableColumn>
    <tableColumn id="2" xr3:uid="{35C6347B-DB6B-4834-BEB5-E05ACDE5E378}" name="2016" dataDxfId="497"/>
    <tableColumn id="3" xr3:uid="{A6C3C6B3-9D07-4520-910D-BF24A06CC460}" name="2017" dataDxfId="496">
      <calculatedColumnFormula>MROUND((($B6-$AE$2)*((C$2-$AE$2)/($B$2-$AE$2)))+$AE$2,0.01)</calculatedColumnFormula>
    </tableColumn>
    <tableColumn id="4" xr3:uid="{FF75B29D-B12F-462B-B193-72C1731A263E}" name="2018" dataDxfId="495">
      <calculatedColumnFormula>MROUND((($B6-$AE$2)*((D$2-$AE$2)/($B$2-$AE$2)))+$AE$2,0.01)</calculatedColumnFormula>
    </tableColumn>
    <tableColumn id="5" xr3:uid="{BDE471C6-041A-452C-917B-CC2C89FF88E7}" name="2019" dataDxfId="494">
      <calculatedColumnFormula>MROUND((($B6-$AE$2)*((E$2-$AE$2)/($B$2-$AE$2)))+$AE$2,0.01)</calculatedColumnFormula>
    </tableColumn>
    <tableColumn id="6" xr3:uid="{6AA1A936-198A-45B9-B34E-E6EA34B32654}" name="2020" dataDxfId="493">
      <calculatedColumnFormula>MROUND((($B6-$AE$2)*((F$2-$AE$2)/($B$2-$AE$2)))+$AE$2,0.01)</calculatedColumnFormula>
    </tableColumn>
    <tableColumn id="7" xr3:uid="{85CF79B6-77F1-4176-864E-9D4549178CE5}" name="2021" dataDxfId="492">
      <calculatedColumnFormula>MROUND((($B6-$AE$2)*((G$2-$AE$2)/($B$2-$AE$2)))+$AE$2,0.01)</calculatedColumnFormula>
    </tableColumn>
    <tableColumn id="8" xr3:uid="{D30F5914-791B-43D0-B2ED-8C47346596D6}" name="2022" dataDxfId="491">
      <calculatedColumnFormula>MROUND((($B6-$AE$2)*((H$2-$AE$2)/($B$2-$AE$2)))+$AE$2,0.01)</calculatedColumnFormula>
    </tableColumn>
    <tableColumn id="9" xr3:uid="{D614F49E-864D-402A-A21C-E32CD614640E}" name="2023" dataDxfId="490">
      <calculatedColumnFormula>MROUND((($B6-$AE$2)*((I$2-$AE$2)/($B$2-$AE$2)))+$AE$2,0.01)</calculatedColumnFormula>
    </tableColumn>
    <tableColumn id="10" xr3:uid="{6CF2F5CA-5D61-440C-BC54-0F19E4F91CC8}" name="2024" dataDxfId="489">
      <calculatedColumnFormula>MROUND((($B6-$AE$2)*((J$2-$AE$2)/($B$2-$AE$2)))+$AE$2,0.01)</calculatedColumnFormula>
    </tableColumn>
    <tableColumn id="11" xr3:uid="{9409FA77-63B4-486E-85ED-FF4455FF4369}" name="2025" dataDxfId="488">
      <calculatedColumnFormula>MROUND((($B6-$AE$2)*((K$2-$AE$2)/($B$2-$AE$2)))+$AE$2,0.01)</calculatedColumnFormula>
    </tableColumn>
    <tableColumn id="12" xr3:uid="{3130F986-E625-497F-8A3B-524C876264B3}" name="2026" dataDxfId="487">
      <calculatedColumnFormula>MROUND((($B6-$AE$2)*((L$2-$AE$2)/($B$2-$AE$2)))+$AE$2,0.01)</calculatedColumnFormula>
    </tableColumn>
    <tableColumn id="13" xr3:uid="{59AD7CA1-9BB6-4531-801F-BD9AFA5032C2}" name="2027" dataDxfId="486">
      <calculatedColumnFormula>MROUND((($B6-$AE$2)*((M$2-$AE$2)/($B$2-$AE$2)))+$AE$2,0.01)</calculatedColumnFormula>
    </tableColumn>
    <tableColumn id="14" xr3:uid="{3C976247-340A-4E42-A53C-2DDE8A3D23DD}" name="2028" dataDxfId="485">
      <calculatedColumnFormula>MROUND((($B6-$AE$2)*((N$2-$AE$2)/($B$2-$AE$2)))+$AE$2,0.01)</calculatedColumnFormula>
    </tableColumn>
    <tableColumn id="15" xr3:uid="{CEDC2F97-56A3-4660-BA48-BECC645D48BE}" name="2029" dataDxfId="484">
      <calculatedColumnFormula>MROUND((($B6-$AE$2)*((O$2-$AE$2)/($B$2-$AE$2)))+$AE$2,0.01)</calculatedColumnFormula>
    </tableColumn>
    <tableColumn id="16" xr3:uid="{B38CEB50-841D-4135-99E5-039B029DDF9A}" name="2030" dataDxfId="483">
      <calculatedColumnFormula>MROUND((($B6-$AE$2)*((P$2-$AE$2)/($B$2-$AE$2)))+$AE$2,0.01)</calculatedColumnFormula>
    </tableColumn>
    <tableColumn id="17" xr3:uid="{9BDBF311-D815-47DB-AE39-2AD5C4C5D798}" name="2031" dataDxfId="482">
      <calculatedColumnFormula>MROUND((($B6-$AE$2)*((Q$2-$AE$2)/($B$2-$AE$2)))+$AE$2,0.01)</calculatedColumnFormula>
    </tableColumn>
    <tableColumn id="18" xr3:uid="{82F78E7F-7051-43FC-A251-B15737C4E520}" name="2032" dataDxfId="481">
      <calculatedColumnFormula>MROUND((($B6-$AE$2)*((R$2-$AE$2)/($B$2-$AE$2)))+$AE$2,0.01)</calculatedColumnFormula>
    </tableColumn>
    <tableColumn id="19" xr3:uid="{D137A80A-07BB-4277-B2CE-B8A9B1375817}" name="2033" dataDxfId="480">
      <calculatedColumnFormula>MROUND((($B6-$AE$2)*((S$2-$AE$2)/($B$2-$AE$2)))+$AE$2,0.01)</calculatedColumnFormula>
    </tableColumn>
    <tableColumn id="20" xr3:uid="{97D6B570-3925-4120-B04E-775861644571}" name="2034" dataDxfId="479">
      <calculatedColumnFormula>MROUND((($B6-$AE$2)*((T$2-$AE$2)/($B$2-$AE$2)))+$AE$2,0.01)</calculatedColumnFormula>
    </tableColumn>
    <tableColumn id="21" xr3:uid="{B8E5506E-B4FA-495D-A906-85D8DFE411A3}" name="2035" dataDxfId="478">
      <calculatedColumnFormula>MROUND((($B6-$AE$2)*((U$2-$AE$2)/($B$2-$AE$2)))+$AE$2,0.01)</calculatedColumnFormula>
    </tableColumn>
    <tableColumn id="22" xr3:uid="{906ABBB3-F9DA-42EA-97E2-1EB3228FC21B}" name="2036" dataDxfId="477">
      <calculatedColumnFormula>MROUND((($B6-$AE$2)*((V$2-$AE$2)/($B$2-$AE$2)))+$AE$2,0.01)</calculatedColumnFormula>
    </tableColumn>
    <tableColumn id="23" xr3:uid="{3EE2D9F1-7543-484A-93F5-5C931E363F65}" name="2037" dataDxfId="476">
      <calculatedColumnFormula>MROUND((($B6-$AE$2)*((W$2-$AE$2)/($B$2-$AE$2)))+$AE$2,0.01)</calculatedColumnFormula>
    </tableColumn>
    <tableColumn id="24" xr3:uid="{4957F512-E650-4674-A4F3-434628F74BD4}" name="2038" dataDxfId="475">
      <calculatedColumnFormula>MROUND((($B6-$AE$2)*((X$2-$AE$2)/($B$2-$AE$2)))+$AE$2,0.01)</calculatedColumnFormula>
    </tableColumn>
    <tableColumn id="25" xr3:uid="{193D2970-9FC2-4F6B-AAC3-060130C2B965}" name="2039" dataDxfId="474">
      <calculatedColumnFormula>MROUND((($B6-$AE$2)*((Y$2-$AE$2)/($B$2-$AE$2)))+$AE$2,0.01)</calculatedColumnFormula>
    </tableColumn>
    <tableColumn id="26" xr3:uid="{831280F8-09CF-4772-B47E-93CC77FB04A0}" name="2040" dataDxfId="473">
      <calculatedColumnFormula>MROUND((($B6-$AE$2)*((Z$2-$AE$2)/($B$2-$AE$2)))+$AE$2,0.01)</calculatedColumnFormula>
    </tableColumn>
    <tableColumn id="27" xr3:uid="{5A53EF03-0360-48A3-97CA-503FBB89022B}" name="2041" dataDxfId="472">
      <calculatedColumnFormula>MROUND((($B6-$AE$2)*((AA$2-$AE$2)/($B$2-$AE$2)))+$AE$2,0.01)</calculatedColumnFormula>
    </tableColumn>
    <tableColumn id="28" xr3:uid="{CE366494-8A3F-47D0-A5DF-BDCA14F88BDE}" name="2042" dataDxfId="471">
      <calculatedColumnFormula>MROUND((($B6-$AE$2)*((AB$2-$AE$2)/($B$2-$AE$2)))+$AE$2,0.01)</calculatedColumnFormula>
    </tableColumn>
    <tableColumn id="29" xr3:uid="{8401D692-CD59-4003-970A-0D6EE31E15FC}" name="2043" dataDxfId="470">
      <calculatedColumnFormula>MROUND((($B6-$AE$2)*((AC$2-$AE$2)/($B$2-$AE$2)))+$AE$2,0.01)</calculatedColumnFormula>
    </tableColumn>
    <tableColumn id="30" xr3:uid="{3B214EEE-00F1-442C-9EC4-63BC95494585}" name="2044" dataDxfId="469">
      <calculatedColumnFormula>MROUND((($B6-$AE$2)*((AD$2-$AE$2)/($B$2-$AE$2)))+$AE$2,0.01)</calculatedColumnFormula>
    </tableColumn>
    <tableColumn id="31" xr3:uid="{D0E18539-1E2D-42CE-BB7C-722B7D978F99}" name="2045" dataDxfId="468">
      <calculatedColumnFormula>MROUND((($B6-$AE$2)*((AE$2-$AE$2)/($B$2-$AE$2)))+$AE$2,0.01)</calculatedColumnFormula>
    </tableColumn>
    <tableColumn id="32" xr3:uid="{DB4DF667-ADE0-4D36-835A-AF27EA2CFF84}" name="2046" dataDxfId="467"/>
    <tableColumn id="33" xr3:uid="{042EB932-5BDD-46A6-AA8B-E6F190CE1F79}" name="2047" dataDxfId="466"/>
    <tableColumn id="34" xr3:uid="{F92EFAE7-284B-4FC3-976D-98DBF1E3659A}" name="2048" dataDxfId="465"/>
    <tableColumn id="35" xr3:uid="{DEEDA42D-B46E-4948-B0AB-1738E5F78200}" name="2049" dataDxfId="464"/>
    <tableColumn id="36" xr3:uid="{4ED72BB7-1EE4-428F-82C3-9A69187FE945}" name="2050" dataDxfId="463"/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F1457A6-F062-4FD5-8C13-8576A07A6D01}" name="Table320" displayName="Table320" ref="A108:AJ258" totalsRowShown="0" headerRowCellStyle="Normal" dataCellStyle="Normal">
  <autoFilter ref="A108:AJ258" xr:uid="{36323162-E43A-4925-B56B-1901C0BD9FC8}"/>
  <tableColumns count="36">
    <tableColumn id="1" xr3:uid="{755D5745-12E5-4B39-9BBC-AC415344289D}" name="Alumina SDAs (0.1 t CO2e/t Al2O3 increments)" dataDxfId="462" dataCellStyle="Normal">
      <calculatedColumnFormula>"non-electricity_archetype_"&amp;TEXT(ROUND(Table320[[#This Row],[2016]],1),"0.0")</calculatedColumnFormula>
    </tableColumn>
    <tableColumn id="2" xr3:uid="{1C3C3729-F882-4999-BB84-4CE585C1A690}" name="2016" dataDxfId="461" dataCellStyle="Normal"/>
    <tableColumn id="3" xr3:uid="{838D9D75-6DCE-4590-99FC-A866DF45A77A}" name="2017" dataDxfId="460" dataCellStyle="Normal">
      <calculatedColumnFormula>(($B109-$AE$3)*((C$3-$AE$3)/($B$3-$AE$3)))+$AE$3</calculatedColumnFormula>
    </tableColumn>
    <tableColumn id="4" xr3:uid="{8EB74327-9859-48DD-BC90-CA25B39681AC}" name="2018" dataDxfId="459" dataCellStyle="Normal">
      <calculatedColumnFormula>(($B109-$AE$3)*((D$3-$AE$3)/($B$3-$AE$3)))+$AE$3</calculatedColumnFormula>
    </tableColumn>
    <tableColumn id="5" xr3:uid="{AAF26CDF-D7D6-4257-BA90-3A1ADD60147C}" name="2019" dataDxfId="458" dataCellStyle="Normal">
      <calculatedColumnFormula>(($B109-$AE$3)*((E$3-$AE$3)/($B$3-$AE$3)))+$AE$3</calculatedColumnFormula>
    </tableColumn>
    <tableColumn id="6" xr3:uid="{231AF805-5C14-4EB1-95DD-FF0B2BD73A24}" name="2020" dataDxfId="457" dataCellStyle="Normal">
      <calculatedColumnFormula>(($B109-$AE$3)*((F$3-$AE$3)/($B$3-$AE$3)))+$AE$3</calculatedColumnFormula>
    </tableColumn>
    <tableColumn id="7" xr3:uid="{F3E93445-58A5-470E-BE54-DDD8A83A8244}" name="2021" dataDxfId="456" dataCellStyle="Normal">
      <calculatedColumnFormula>(($B109-$AE$3)*((G$3-$AE$3)/($B$3-$AE$3)))+$AE$3</calculatedColumnFormula>
    </tableColumn>
    <tableColumn id="8" xr3:uid="{FD80A944-B3A9-44FE-8E69-4C2D61044AE6}" name="2022" dataDxfId="455" dataCellStyle="Normal">
      <calculatedColumnFormula>(($B109-$AE$3)*((H$3-$AE$3)/($B$3-$AE$3)))+$AE$3</calculatedColumnFormula>
    </tableColumn>
    <tableColumn id="9" xr3:uid="{3D9CE3C2-C25D-4644-9C03-DF91DF532D24}" name="2023" dataDxfId="454" dataCellStyle="Normal">
      <calculatedColumnFormula>(($B109-$AE$3)*((I$3-$AE$3)/($B$3-$AE$3)))+$AE$3</calculatedColumnFormula>
    </tableColumn>
    <tableColumn id="10" xr3:uid="{E9A42916-02F6-43E2-9F52-A8DA907A97C0}" name="2024" dataDxfId="453" dataCellStyle="Normal">
      <calculatedColumnFormula>(($B109-$AE$3)*((J$3-$AE$3)/($B$3-$AE$3)))+$AE$3</calculatedColumnFormula>
    </tableColumn>
    <tableColumn id="11" xr3:uid="{38CC4109-D8D6-4BA8-9277-B5343091F158}" name="2025" dataDxfId="452" dataCellStyle="Normal">
      <calculatedColumnFormula>(($B109-$AE$3)*((K$3-$AE$3)/($B$3-$AE$3)))+$AE$3</calculatedColumnFormula>
    </tableColumn>
    <tableColumn id="12" xr3:uid="{8D0FA33D-AD84-4F01-A6C6-26971E20D6E1}" name="2026" dataDxfId="451" dataCellStyle="Normal">
      <calculatedColumnFormula>(($B109-$AE$3)*((L$3-$AE$3)/($B$3-$AE$3)))+$AE$3</calculatedColumnFormula>
    </tableColumn>
    <tableColumn id="13" xr3:uid="{65FB80D1-113C-4425-BFFD-1308C8075711}" name="2027" dataDxfId="450" dataCellStyle="Normal">
      <calculatedColumnFormula>(($B109-$AE$3)*((M$3-$AE$3)/($B$3-$AE$3)))+$AE$3</calculatedColumnFormula>
    </tableColumn>
    <tableColumn id="14" xr3:uid="{7734799E-1F16-4180-94C3-54D037066506}" name="2028" dataDxfId="449" dataCellStyle="Normal">
      <calculatedColumnFormula>(($B109-$AE$3)*((N$3-$AE$3)/($B$3-$AE$3)))+$AE$3</calculatedColumnFormula>
    </tableColumn>
    <tableColumn id="15" xr3:uid="{622CD69D-A29A-4E5E-B065-48DC1EC2A3F4}" name="2029" dataDxfId="448" dataCellStyle="Normal">
      <calculatedColumnFormula>(($B109-$AE$3)*((O$3-$AE$3)/($B$3-$AE$3)))+$AE$3</calculatedColumnFormula>
    </tableColumn>
    <tableColumn id="16" xr3:uid="{6E436BEA-5200-42F4-BF9E-6C35AE17525F}" name="2030" dataDxfId="447" dataCellStyle="Normal">
      <calculatedColumnFormula>(($B109-$AE$3)*((P$3-$AE$3)/($B$3-$AE$3)))+$AE$3</calculatedColumnFormula>
    </tableColumn>
    <tableColumn id="17" xr3:uid="{913A9A9E-ACEC-4821-A22C-6EAA5036BE20}" name="2031" dataDxfId="446" dataCellStyle="Normal">
      <calculatedColumnFormula>(($B109-$AE$3)*((Q$3-$AE$3)/($B$3-$AE$3)))+$AE$3</calculatedColumnFormula>
    </tableColumn>
    <tableColumn id="18" xr3:uid="{48237254-9F1E-4721-8FC9-E37DFAD327BA}" name="2032" dataDxfId="445" dataCellStyle="Normal">
      <calculatedColumnFormula>(($B109-$AE$3)*((R$3-$AE$3)/($B$3-$AE$3)))+$AE$3</calculatedColumnFormula>
    </tableColumn>
    <tableColumn id="19" xr3:uid="{2E0155F5-8582-4406-8E40-62CB51587432}" name="2033" dataDxfId="444" dataCellStyle="Normal">
      <calculatedColumnFormula>(($B109-$AE$3)*((S$3-$AE$3)/($B$3-$AE$3)))+$AE$3</calculatedColumnFormula>
    </tableColumn>
    <tableColumn id="20" xr3:uid="{0772A91F-3C74-4BE8-8EDA-050308455C68}" name="2034" dataDxfId="443" dataCellStyle="Normal">
      <calculatedColumnFormula>(($B109-$AE$3)*((T$3-$AE$3)/($B$3-$AE$3)))+$AE$3</calculatedColumnFormula>
    </tableColumn>
    <tableColumn id="21" xr3:uid="{F7C42E5A-22B3-4E83-841E-A5C8EF155D11}" name="2035" dataDxfId="442" dataCellStyle="Normal">
      <calculatedColumnFormula>(($B109-$AE$3)*((U$3-$AE$3)/($B$3-$AE$3)))+$AE$3</calculatedColumnFormula>
    </tableColumn>
    <tableColumn id="22" xr3:uid="{8E12B11E-926D-463B-B23E-CB84203F2879}" name="2036" dataDxfId="441" dataCellStyle="Normal">
      <calculatedColumnFormula>(($B109-$AE$3)*((V$3-$AE$3)/($B$3-$AE$3)))+$AE$3</calculatedColumnFormula>
    </tableColumn>
    <tableColumn id="23" xr3:uid="{C92DD74E-6921-4981-9665-53FD56804978}" name="2037" dataDxfId="440" dataCellStyle="Normal">
      <calculatedColumnFormula>(($B109-$AE$3)*((W$3-$AE$3)/($B$3-$AE$3)))+$AE$3</calculatedColumnFormula>
    </tableColumn>
    <tableColumn id="24" xr3:uid="{1C4C3385-B0AE-4549-A0D1-C40388990093}" name="2038" dataDxfId="439" dataCellStyle="Normal">
      <calculatedColumnFormula>(($B109-$AE$3)*((X$3-$AE$3)/($B$3-$AE$3)))+$AE$3</calculatedColumnFormula>
    </tableColumn>
    <tableColumn id="25" xr3:uid="{3469EBE9-E104-4820-BCBD-5AD3EFE782DD}" name="2039" dataDxfId="438" dataCellStyle="Normal">
      <calculatedColumnFormula>(($B109-$AE$3)*((Y$3-$AE$3)/($B$3-$AE$3)))+$AE$3</calculatedColumnFormula>
    </tableColumn>
    <tableColumn id="26" xr3:uid="{E525A57B-F2E8-486A-83C1-B2A2A8AFBA73}" name="2040" dataDxfId="437" dataCellStyle="Normal">
      <calculatedColumnFormula>(($B109-$AE$3)*((Z$3-$AE$3)/($B$3-$AE$3)))+$AE$3</calculatedColumnFormula>
    </tableColumn>
    <tableColumn id="27" xr3:uid="{F46A9DDE-0863-4C4A-B118-A8F1AFE1E482}" name="2041" dataDxfId="436" dataCellStyle="Normal">
      <calculatedColumnFormula>(($B109-$AE$3)*((AA$3-$AE$3)/($B$3-$AE$3)))+$AE$3</calculatedColumnFormula>
    </tableColumn>
    <tableColumn id="28" xr3:uid="{91B4EF9D-24D2-41FD-AA96-271DAD31F06E}" name="2042" dataDxfId="435" dataCellStyle="Normal">
      <calculatedColumnFormula>(($B109-$AE$3)*((AB$3-$AE$3)/($B$3-$AE$3)))+$AE$3</calculatedColumnFormula>
    </tableColumn>
    <tableColumn id="29" xr3:uid="{B7276954-B482-409B-A21C-F9EB28019C6F}" name="2043" dataDxfId="434" dataCellStyle="Normal">
      <calculatedColumnFormula>(($B109-$AE$3)*((AC$3-$AE$3)/($B$3-$AE$3)))+$AE$3</calculatedColumnFormula>
    </tableColumn>
    <tableColumn id="30" xr3:uid="{76F0BEC1-A3C6-457B-AA44-FAF5E89E3F10}" name="2044" dataDxfId="433" dataCellStyle="Normal">
      <calculatedColumnFormula>(($B109-$AE$3)*((AD$3-$AE$3)/($B$3-$AE$3)))+$AE$3</calculatedColumnFormula>
    </tableColumn>
    <tableColumn id="31" xr3:uid="{D06E64EE-B20B-4D1D-8537-DC4E11F188BE}" name="2045" dataDxfId="432" dataCellStyle="Normal">
      <calculatedColumnFormula>(($B109-$AE$3)*((AE$3-$AE$3)/($B$3-$AE$3)))+$AE$3</calculatedColumnFormula>
    </tableColumn>
    <tableColumn id="32" xr3:uid="{DB790CB8-8E41-4284-9C20-98F7844B13A5}" name="2046" dataDxfId="431" dataCellStyle="Normal"/>
    <tableColumn id="33" xr3:uid="{A8E562BB-E827-4435-9D61-2BD82C00D896}" name="2047" dataDxfId="430" dataCellStyle="Normal"/>
    <tableColumn id="34" xr3:uid="{2CD7A345-4C37-4B78-9DE9-EE6116A1F518}" name="2048" dataDxfId="429" dataCellStyle="Normal"/>
    <tableColumn id="35" xr3:uid="{6B9E7511-589B-42E4-9420-E6A34F94EC56}" name="2049" dataDxfId="428" dataCellStyle="Normal"/>
    <tableColumn id="36" xr3:uid="{8D9DE972-D479-4457-B24B-DF57FEEC24E3}" name="2050" dataDxfId="427" dataCellStyle="Normal"/>
  </tableColumns>
  <tableStyleInfo name="TableStyleLight5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CC19E3D5-0363-4CB3-AEC3-66BAE8C98259}" name="Table112" displayName="Table112" ref="A1:AJ2" totalsRowShown="0">
  <autoFilter ref="A1:AJ2" xr:uid="{8723AD4C-FBEF-4CF7-A314-626A858F914F}"/>
  <tableColumns count="36">
    <tableColumn id="1" xr3:uid="{E7A487B0-CF6E-455B-82DA-18C7948D0FD7}" name="Sectoral Benchmark"/>
    <tableColumn id="2" xr3:uid="{1013BF0F-998D-4BAC-87E5-52187DDB0962}" name="2016" dataDxfId="426">
      <calculatedColumnFormula>'Sectoral Slopes'!C19</calculatedColumnFormula>
    </tableColumn>
    <tableColumn id="3" xr3:uid="{216ABFB0-952C-4C3B-82AA-3EA1B1EB4089}" name="2017" dataDxfId="425">
      <calculatedColumnFormula>'Sectoral Slopes'!D19</calculatedColumnFormula>
    </tableColumn>
    <tableColumn id="4" xr3:uid="{7379CB2D-19B4-41D1-8E9B-DEC80E233FD7}" name="2018" dataDxfId="424">
      <calculatedColumnFormula>'Sectoral Slopes'!E19</calculatedColumnFormula>
    </tableColumn>
    <tableColumn id="5" xr3:uid="{57ABE351-E207-473D-85A3-D8206FB0A5CC}" name="2019" dataDxfId="423">
      <calculatedColumnFormula>'Sectoral Slopes'!F19</calculatedColumnFormula>
    </tableColumn>
    <tableColumn id="6" xr3:uid="{50DB3D28-30C9-4CF0-8AD0-52282A69A663}" name="2020" dataDxfId="422">
      <calculatedColumnFormula>'Sectoral Slopes'!G19</calculatedColumnFormula>
    </tableColumn>
    <tableColumn id="7" xr3:uid="{4E7B2AD0-02BC-4DF8-A5C6-DDA65402A3B1}" name="2021" dataDxfId="421">
      <calculatedColumnFormula>'Sectoral Slopes'!H19</calculatedColumnFormula>
    </tableColumn>
    <tableColumn id="8" xr3:uid="{B401539E-87CB-48E4-A2C1-C00BEA1E4DF9}" name="2022" dataDxfId="420">
      <calculatedColumnFormula>'Sectoral Slopes'!I19</calculatedColumnFormula>
    </tableColumn>
    <tableColumn id="9" xr3:uid="{37A4B43E-17E4-4612-954B-6AD485B7377F}" name="2023" dataDxfId="419">
      <calculatedColumnFormula>'Sectoral Slopes'!J19</calculatedColumnFormula>
    </tableColumn>
    <tableColumn id="10" xr3:uid="{AD41A640-AFBD-43C0-B857-83499559ED94}" name="2024" dataDxfId="418">
      <calculatedColumnFormula>'Sectoral Slopes'!K19</calculatedColumnFormula>
    </tableColumn>
    <tableColumn id="11" xr3:uid="{BF4DFC8F-BBB9-4A98-98D6-BFB3C79E6029}" name="2025" dataDxfId="417">
      <calculatedColumnFormula>'Sectoral Slopes'!L19</calculatedColumnFormula>
    </tableColumn>
    <tableColumn id="12" xr3:uid="{2C4A97C4-D3A3-41F8-850A-408EDB799D29}" name="2026" dataDxfId="416">
      <calculatedColumnFormula>'Sectoral Slopes'!M19</calculatedColumnFormula>
    </tableColumn>
    <tableColumn id="13" xr3:uid="{166EFA39-994C-4788-8786-1C5BE194B183}" name="2027" dataDxfId="415">
      <calculatedColumnFormula>'Sectoral Slopes'!N19</calculatedColumnFormula>
    </tableColumn>
    <tableColumn id="14" xr3:uid="{C2A2B814-E003-4551-B06F-BDA829FEEAA8}" name="2028" dataDxfId="414">
      <calculatedColumnFormula>'Sectoral Slopes'!O19</calculatedColumnFormula>
    </tableColumn>
    <tableColumn id="15" xr3:uid="{99174410-495E-43EA-A3CC-E4E88D0868B2}" name="2029" dataDxfId="413">
      <calculatedColumnFormula>'Sectoral Slopes'!P19</calculatedColumnFormula>
    </tableColumn>
    <tableColumn id="16" xr3:uid="{4BBFEBA0-836D-4542-B05F-B9F8885210C5}" name="2030" dataDxfId="412">
      <calculatedColumnFormula>'Sectoral Slopes'!Q19</calculatedColumnFormula>
    </tableColumn>
    <tableColumn id="17" xr3:uid="{86F179F7-BB7B-490F-A10E-FA5F2AFC64EA}" name="2031" dataDxfId="411">
      <calculatedColumnFormula>'Sectoral Slopes'!R19</calculatedColumnFormula>
    </tableColumn>
    <tableColumn id="18" xr3:uid="{ECCD4618-97A0-4271-93BE-7D557A3A9C4A}" name="2032" dataDxfId="410">
      <calculatedColumnFormula>'Sectoral Slopes'!S19</calculatedColumnFormula>
    </tableColumn>
    <tableColumn id="19" xr3:uid="{2F7B7DBA-C6D1-4B53-AA31-536C1AD31F8C}" name="2033" dataDxfId="409">
      <calculatedColumnFormula>'Sectoral Slopes'!T19</calculatedColumnFormula>
    </tableColumn>
    <tableColumn id="20" xr3:uid="{D2486515-7004-4E30-AF14-B85BF1DED611}" name="2034" dataDxfId="408">
      <calculatedColumnFormula>'Sectoral Slopes'!U19</calculatedColumnFormula>
    </tableColumn>
    <tableColumn id="21" xr3:uid="{85CB878F-1D22-4577-9B8B-DD9902FADD5A}" name="2035" dataDxfId="407">
      <calculatedColumnFormula>'Sectoral Slopes'!V19</calculatedColumnFormula>
    </tableColumn>
    <tableColumn id="22" xr3:uid="{CBD1DBC2-7102-4237-8293-C7BF5511CF15}" name="2036" dataDxfId="406">
      <calculatedColumnFormula>'Sectoral Slopes'!W19</calculatedColumnFormula>
    </tableColumn>
    <tableColumn id="23" xr3:uid="{424A9029-7AFE-43F3-9F54-F534A35A5452}" name="2037" dataDxfId="405">
      <calculatedColumnFormula>'Sectoral Slopes'!X19</calculatedColumnFormula>
    </tableColumn>
    <tableColumn id="24" xr3:uid="{8DED6654-D4B3-49CD-A4EC-D707B313C09F}" name="2038" dataDxfId="404">
      <calculatedColumnFormula>'Sectoral Slopes'!Y19</calculatedColumnFormula>
    </tableColumn>
    <tableColumn id="25" xr3:uid="{305C6A94-3263-47FD-B056-822C29E253EB}" name="2039" dataDxfId="403">
      <calculatedColumnFormula>'Sectoral Slopes'!Z19</calculatedColumnFormula>
    </tableColumn>
    <tableColumn id="26" xr3:uid="{0D2160D1-528A-434A-9571-07C2438AFD50}" name="2040" dataDxfId="402">
      <calculatedColumnFormula>'Sectoral Slopes'!AA19</calculatedColumnFormula>
    </tableColumn>
    <tableColumn id="27" xr3:uid="{CF3C81F5-E81F-40D3-A612-5C739811E167}" name="2041" dataDxfId="401">
      <calculatedColumnFormula>'Sectoral Slopes'!AB19</calculatedColumnFormula>
    </tableColumn>
    <tableColumn id="28" xr3:uid="{22A672EA-33CF-4F2D-BCF5-2497CEBEAD69}" name="2042" dataDxfId="400">
      <calculatedColumnFormula>'Sectoral Slopes'!AC19</calculatedColumnFormula>
    </tableColumn>
    <tableColumn id="29" xr3:uid="{A58F37CE-1710-416E-8FAB-78B69D128F6E}" name="2043" dataDxfId="399">
      <calculatedColumnFormula>'Sectoral Slopes'!AD19</calculatedColumnFormula>
    </tableColumn>
    <tableColumn id="30" xr3:uid="{8AA919E4-D669-4BA9-A3BF-57401A812063}" name="2044" dataDxfId="398">
      <calculatedColumnFormula>'Sectoral Slopes'!AE19</calculatedColumnFormula>
    </tableColumn>
    <tableColumn id="31" xr3:uid="{C98B5469-74D6-48D0-A928-BD503F530937}" name="2045" dataDxfId="397">
      <calculatedColumnFormula>'Sectoral Slopes'!AF19</calculatedColumnFormula>
    </tableColumn>
    <tableColumn id="32" xr3:uid="{95EF3D9E-EECA-4AD7-8F55-B0BE6190DAA2}" name="2046" dataDxfId="396">
      <calculatedColumnFormula>'Sectoral Slopes'!AG19</calculatedColumnFormula>
    </tableColumn>
    <tableColumn id="33" xr3:uid="{6B751ADD-9F8B-4A68-8B3C-16E0CC11253E}" name="2047" dataDxfId="395">
      <calculatedColumnFormula>'Sectoral Slopes'!AH19</calculatedColumnFormula>
    </tableColumn>
    <tableColumn id="34" xr3:uid="{13F014B1-7378-4EF0-99A5-5E95BB50EC1C}" name="2048" dataDxfId="394">
      <calculatedColumnFormula>'Sectoral Slopes'!AI19</calculatedColumnFormula>
    </tableColumn>
    <tableColumn id="35" xr3:uid="{805DE174-127D-409D-98E1-97F440BA10CA}" name="2049" dataDxfId="393">
      <calculatedColumnFormula>'Sectoral Slopes'!AJ19</calculatedColumnFormula>
    </tableColumn>
    <tableColumn id="36" xr3:uid="{F440F1FA-4614-4EBD-AE36-C6CB2D7599C4}" name="2050" dataDxfId="392">
      <calculatedColumnFormula>'Sectoral Slopes'!AK19</calculatedColumnFormula>
    </tableColumn>
  </tableColumns>
  <tableStyleInfo name="TableStyleLight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E8F8BAA2-EE44-415E-B5A7-C27A41242487}" name="Table213" displayName="Table213" ref="A4:AJ296" totalsRowShown="0">
  <autoFilter ref="A4:AJ296" xr:uid="{9FDE8D42-BBA8-4369-A964-F4D0B102259D}"/>
  <tableColumns count="36">
    <tableColumn id="1" xr3:uid="{FB6B2E0B-945E-4ABF-8B3F-46EB9E957EC2}" name="Electricity SDAs (0.1 t CO2e/t Al increments)" dataDxfId="391">
      <calculatedColumnFormula>"primary_archetype_"&amp;TEXT(ROUND(Table213[[#This Row],[2016]],1),"0.0")</calculatedColumnFormula>
    </tableColumn>
    <tableColumn id="2" xr3:uid="{750D3BBA-8970-4B85-AE69-86AF65E975B7}" name="2016" dataDxfId="390"/>
    <tableColumn id="3" xr3:uid="{80CF07E9-0943-4CED-B5C0-E3EB5E925F05}" name="2017" dataDxfId="389">
      <calculatedColumnFormula>MROUND((($B5-$AE$2)*((C$2-$AE$2)/($B$2-$AE$2)))+$AE$2,0.01)</calculatedColumnFormula>
    </tableColumn>
    <tableColumn id="4" xr3:uid="{BC7CA224-360D-42FF-8B91-3770622ACB03}" name="2018" dataDxfId="388">
      <calculatedColumnFormula>MROUND((($B5-$AE$2)*((D$2-$AE$2)/($B$2-$AE$2)))+$AE$2,0.01)</calculatedColumnFormula>
    </tableColumn>
    <tableColumn id="5" xr3:uid="{E4C31773-700B-457A-B76F-B224C4EDBFAB}" name="2019" dataDxfId="387">
      <calculatedColumnFormula>MROUND((($B5-$AE$2)*((E$2-$AE$2)/($B$2-$AE$2)))+$AE$2,0.01)</calculatedColumnFormula>
    </tableColumn>
    <tableColumn id="6" xr3:uid="{3F700085-CF20-4295-8D75-F40A9266EA5C}" name="2020" dataDxfId="386">
      <calculatedColumnFormula>MROUND((($B5-$AE$2)*((F$2-$AE$2)/($B$2-$AE$2)))+$AE$2,0.01)</calculatedColumnFormula>
    </tableColumn>
    <tableColumn id="7" xr3:uid="{E477663E-21C8-47DC-BAB9-0F579CE93B0D}" name="2021" dataDxfId="385">
      <calculatedColumnFormula>MROUND((($B5-$AE$2)*((G$2-$AE$2)/($B$2-$AE$2)))+$AE$2,0.01)</calculatedColumnFormula>
    </tableColumn>
    <tableColumn id="8" xr3:uid="{32D4D496-EF1B-4DCC-BBC9-F24E159551A6}" name="2022" dataDxfId="384">
      <calculatedColumnFormula>MROUND((($B5-$AE$2)*((H$2-$AE$2)/($B$2-$AE$2)))+$AE$2,0.01)</calculatedColumnFormula>
    </tableColumn>
    <tableColumn id="9" xr3:uid="{30FFED5F-8544-482D-AA64-7652DD63EED0}" name="2023" dataDxfId="383">
      <calculatedColumnFormula>MROUND((($B5-$AE$2)*((I$2-$AE$2)/($B$2-$AE$2)))+$AE$2,0.01)</calculatedColumnFormula>
    </tableColumn>
    <tableColumn id="10" xr3:uid="{A3D2D804-E729-4BBE-907E-F03CA8E886D8}" name="2024" dataDxfId="382">
      <calculatedColumnFormula>MROUND((($B5-$AE$2)*((J$2-$AE$2)/($B$2-$AE$2)))+$AE$2,0.01)</calculatedColumnFormula>
    </tableColumn>
    <tableColumn id="11" xr3:uid="{E3594187-A78E-401D-AC0A-D300817E63CC}" name="2025" dataDxfId="381">
      <calculatedColumnFormula>MROUND((($B5-$AE$2)*((K$2-$AE$2)/($B$2-$AE$2)))+$AE$2,0.01)</calculatedColumnFormula>
    </tableColumn>
    <tableColumn id="12" xr3:uid="{DFD81DB8-C7C4-4E6E-9C17-125D9001DC8D}" name="2026" dataDxfId="380">
      <calculatedColumnFormula>MROUND((($B5-$AE$2)*((L$2-$AE$2)/($B$2-$AE$2)))+$AE$2,0.01)</calculatedColumnFormula>
    </tableColumn>
    <tableColumn id="13" xr3:uid="{3E88B2E8-152A-4038-B7AC-A9EEBDC7B7D2}" name="2027" dataDxfId="379">
      <calculatedColumnFormula>MROUND((($B5-$AE$2)*((M$2-$AE$2)/($B$2-$AE$2)))+$AE$2,0.01)</calculatedColumnFormula>
    </tableColumn>
    <tableColumn id="14" xr3:uid="{80092AA7-12A1-4F0D-B6EF-AD89BEF53502}" name="2028" dataDxfId="378">
      <calculatedColumnFormula>MROUND((($B5-$AE$2)*((N$2-$AE$2)/($B$2-$AE$2)))+$AE$2,0.01)</calculatedColumnFormula>
    </tableColumn>
    <tableColumn id="15" xr3:uid="{E36526E1-A5C6-4D64-BE84-A1023610B192}" name="2029" dataDxfId="377">
      <calculatedColumnFormula>MROUND((($B5-$AE$2)*((O$2-$AE$2)/($B$2-$AE$2)))+$AE$2,0.01)</calculatedColumnFormula>
    </tableColumn>
    <tableColumn id="16" xr3:uid="{6794AFDE-A311-4671-BC6A-657355D9FA3C}" name="2030" dataDxfId="376">
      <calculatedColumnFormula>MROUND((($B5-$AE$2)*((P$2-$AE$2)/($B$2-$AE$2)))+$AE$2,0.01)</calculatedColumnFormula>
    </tableColumn>
    <tableColumn id="17" xr3:uid="{9C706750-CA15-4033-8379-EDC0EBB55569}" name="2031" dataDxfId="375">
      <calculatedColumnFormula>MROUND((($B5-$AE$2)*((Q$2-$AE$2)/($B$2-$AE$2)))+$AE$2,0.01)</calculatedColumnFormula>
    </tableColumn>
    <tableColumn id="18" xr3:uid="{DC623F06-D114-4BB4-8C95-B1F5AC0574E4}" name="2032" dataDxfId="374">
      <calculatedColumnFormula>MROUND((($B5-$AE$2)*((R$2-$AE$2)/($B$2-$AE$2)))+$AE$2,0.01)</calculatedColumnFormula>
    </tableColumn>
    <tableColumn id="19" xr3:uid="{2FA442C2-9616-4460-BDC6-BC8744658645}" name="2033" dataDxfId="373">
      <calculatedColumnFormula>MROUND((($B5-$AE$2)*((S$2-$AE$2)/($B$2-$AE$2)))+$AE$2,0.01)</calculatedColumnFormula>
    </tableColumn>
    <tableColumn id="20" xr3:uid="{DFAA00BE-6D38-469A-BCDD-70258C86F423}" name="2034" dataDxfId="372">
      <calculatedColumnFormula>MROUND((($B5-$AE$2)*((T$2-$AE$2)/($B$2-$AE$2)))+$AE$2,0.01)</calculatedColumnFormula>
    </tableColumn>
    <tableColumn id="21" xr3:uid="{BDF67E23-B16B-4C9E-B826-909FB448187E}" name="2035" dataDxfId="371">
      <calculatedColumnFormula>MROUND((($B5-$AE$2)*((U$2-$AE$2)/($B$2-$AE$2)))+$AE$2,0.01)</calculatedColumnFormula>
    </tableColumn>
    <tableColumn id="22" xr3:uid="{E5FC745E-AC0A-46D5-A181-C584FBCEC5DC}" name="2036" dataDxfId="370">
      <calculatedColumnFormula>MROUND((($B5-$AE$2)*((V$2-$AE$2)/($B$2-$AE$2)))+$AE$2,0.01)</calculatedColumnFormula>
    </tableColumn>
    <tableColumn id="23" xr3:uid="{A16C7F82-1EDC-4F8B-9CC0-79530F39E98D}" name="2037" dataDxfId="369">
      <calculatedColumnFormula>MROUND((($B5-$AE$2)*((W$2-$AE$2)/($B$2-$AE$2)))+$AE$2,0.01)</calculatedColumnFormula>
    </tableColumn>
    <tableColumn id="24" xr3:uid="{B36E9026-6374-44C4-90CE-50132D75CBE9}" name="2038" dataDxfId="368">
      <calculatedColumnFormula>MROUND((($B5-$AE$2)*((X$2-$AE$2)/($B$2-$AE$2)))+$AE$2,0.01)</calculatedColumnFormula>
    </tableColumn>
    <tableColumn id="25" xr3:uid="{3EE1947C-4336-4025-A489-074876AA5226}" name="2039" dataDxfId="367">
      <calculatedColumnFormula>MROUND((($B5-$AE$2)*((Y$2-$AE$2)/($B$2-$AE$2)))+$AE$2,0.01)</calculatedColumnFormula>
    </tableColumn>
    <tableColumn id="26" xr3:uid="{CC287EAB-8CAF-45C6-99B4-46F0A9394196}" name="2040" dataDxfId="366">
      <calculatedColumnFormula>MROUND((($B5-$AE$2)*((Z$2-$AE$2)/($B$2-$AE$2)))+$AE$2,0.01)</calculatedColumnFormula>
    </tableColumn>
    <tableColumn id="27" xr3:uid="{E5821EB6-C611-44E5-8882-2795F8314F19}" name="2041" dataDxfId="365">
      <calculatedColumnFormula>MROUND((($B5-$AE$2)*((AA$2-$AE$2)/($B$2-$AE$2)))+$AE$2,0.01)</calculatedColumnFormula>
    </tableColumn>
    <tableColumn id="28" xr3:uid="{DDE4C96C-0E59-4216-B2D5-9E75AFB07EBC}" name="2042" dataDxfId="364">
      <calculatedColumnFormula>MROUND((($B5-$AE$2)*((AB$2-$AE$2)/($B$2-$AE$2)))+$AE$2,0.01)</calculatedColumnFormula>
    </tableColumn>
    <tableColumn id="29" xr3:uid="{04E0C02D-E2E0-4EB9-8409-DE0038831376}" name="2043" dataDxfId="363">
      <calculatedColumnFormula>MROUND((($B5-$AE$2)*((AC$2-$AE$2)/($B$2-$AE$2)))+$AE$2,0.01)</calculatedColumnFormula>
    </tableColumn>
    <tableColumn id="30" xr3:uid="{A6BB8762-A3A7-47BD-86F9-32CA5C027669}" name="2044" dataDxfId="362">
      <calculatedColumnFormula>MROUND((($B5-$AE$2)*((AD$2-$AE$2)/($B$2-$AE$2)))+$AE$2,0.01)</calculatedColumnFormula>
    </tableColumn>
    <tableColumn id="31" xr3:uid="{31CF17A3-2806-4939-B7E1-679C6741AED3}" name="2045" dataDxfId="361">
      <calculatedColumnFormula>MROUND((($B5-$AE$2)*((AE$2-$AE$2)/($B$2-$AE$2)))+$AE$2,0.01)</calculatedColumnFormula>
    </tableColumn>
    <tableColumn id="32" xr3:uid="{809F10DA-57A1-444B-8DD4-E42C8A686379}" name="2046" dataDxfId="360"/>
    <tableColumn id="33" xr3:uid="{1A0EB9FB-C5EC-466C-9A3B-56007219D772}" name="2047" dataDxfId="359"/>
    <tableColumn id="34" xr3:uid="{49414C6C-9C71-40F5-9E48-C34DBE465AA7}" name="2048" dataDxfId="358"/>
    <tableColumn id="35" xr3:uid="{8FC313E2-85D4-49D2-90EA-278EFC975B43}" name="2049" dataDxfId="357"/>
    <tableColumn id="36" xr3:uid="{376FF25F-2F6F-4838-8881-82833A7F99BC}" name="2050" dataDxfId="356"/>
  </tableColumns>
  <tableStyleInfo name="TableStyleLight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EB2FB54-92E6-46F5-A9B5-BC1A6E5480BB}" name="Table11218" displayName="Table11218" ref="A1:AJ2" totalsRowShown="0">
  <autoFilter ref="A1:AJ2" xr:uid="{8723AD4C-FBEF-4CF7-A314-626A858F914F}"/>
  <tableColumns count="36">
    <tableColumn id="1" xr3:uid="{961BCF43-C388-4800-B25B-5156BA677724}" name="Sectoral Benchmark"/>
    <tableColumn id="2" xr3:uid="{B7804274-069C-4D1E-A492-953B2E9DE2B7}" name="2016" dataDxfId="355">
      <calculatedColumnFormula>'Sectoral Slopes'!C20</calculatedColumnFormula>
    </tableColumn>
    <tableColumn id="3" xr3:uid="{5C7399A0-BF10-40DC-909D-2C01EB2A9FD3}" name="2017" dataDxfId="354">
      <calculatedColumnFormula>'Sectoral Slopes'!D20</calculatedColumnFormula>
    </tableColumn>
    <tableColumn id="4" xr3:uid="{720279DD-E367-42DD-93AB-B93400BC54F6}" name="2018" dataDxfId="353">
      <calculatedColumnFormula>'Sectoral Slopes'!E20</calculatedColumnFormula>
    </tableColumn>
    <tableColumn id="5" xr3:uid="{C662F4FB-383D-4D6D-8CA2-8568C82AC9E4}" name="2019" dataDxfId="352">
      <calculatedColumnFormula>'Sectoral Slopes'!F20</calculatedColumnFormula>
    </tableColumn>
    <tableColumn id="6" xr3:uid="{D3B7BD3D-D054-45D2-9664-32F620A913B6}" name="2020" dataDxfId="351">
      <calculatedColumnFormula>'Sectoral Slopes'!G20</calculatedColumnFormula>
    </tableColumn>
    <tableColumn id="7" xr3:uid="{4F81CCE0-99B8-4450-8E49-13EDCAF115C0}" name="2021" dataDxfId="350">
      <calculatedColumnFormula>'Sectoral Slopes'!H20</calculatedColumnFormula>
    </tableColumn>
    <tableColumn id="8" xr3:uid="{F5C7B405-0F99-4D2C-9DA5-42A291721AC9}" name="2022" dataDxfId="349">
      <calculatedColumnFormula>'Sectoral Slopes'!I20</calculatedColumnFormula>
    </tableColumn>
    <tableColumn id="9" xr3:uid="{F1613468-234E-48C6-AE91-28773ED5B7D7}" name="2023" dataDxfId="348">
      <calculatedColumnFormula>'Sectoral Slopes'!J20</calculatedColumnFormula>
    </tableColumn>
    <tableColumn id="10" xr3:uid="{3232706F-B94B-4DF4-B6F6-A276C72C2259}" name="2024" dataDxfId="347">
      <calculatedColumnFormula>'Sectoral Slopes'!K20</calculatedColumnFormula>
    </tableColumn>
    <tableColumn id="11" xr3:uid="{D48C4002-62DE-48B0-A829-22BA70124438}" name="2025" dataDxfId="346">
      <calculatedColumnFormula>'Sectoral Slopes'!L20</calculatedColumnFormula>
    </tableColumn>
    <tableColumn id="12" xr3:uid="{9F8C4D07-1C83-4F63-991C-FEB349A85909}" name="2026" dataDxfId="345">
      <calculatedColumnFormula>'Sectoral Slopes'!M20</calculatedColumnFormula>
    </tableColumn>
    <tableColumn id="13" xr3:uid="{556AB6C5-A0C2-417C-AE81-FD8BCD6D9D2A}" name="2027" dataDxfId="344">
      <calculatedColumnFormula>'Sectoral Slopes'!N20</calculatedColumnFormula>
    </tableColumn>
    <tableColumn id="14" xr3:uid="{B19AD85A-DF34-4BC5-8A32-796DE49A9F8D}" name="2028" dataDxfId="343">
      <calculatedColumnFormula>'Sectoral Slopes'!O20</calculatedColumnFormula>
    </tableColumn>
    <tableColumn id="15" xr3:uid="{3C1D9345-E88E-4963-8E97-6A7C94F9346E}" name="2029" dataDxfId="342">
      <calculatedColumnFormula>'Sectoral Slopes'!P20</calculatedColumnFormula>
    </tableColumn>
    <tableColumn id="16" xr3:uid="{B3186DDD-99D0-455F-A7A6-C2D404DC1E0D}" name="2030" dataDxfId="341">
      <calculatedColumnFormula>'Sectoral Slopes'!Q20</calculatedColumnFormula>
    </tableColumn>
    <tableColumn id="17" xr3:uid="{388D326F-761B-46B5-9C9F-69B1D89263D8}" name="2031" dataDxfId="340">
      <calculatedColumnFormula>'Sectoral Slopes'!R20</calculatedColumnFormula>
    </tableColumn>
    <tableColumn id="18" xr3:uid="{4448DF15-7DF8-43B3-996A-6FA2E3436114}" name="2032" dataDxfId="339">
      <calculatedColumnFormula>'Sectoral Slopes'!S20</calculatedColumnFormula>
    </tableColumn>
    <tableColumn id="19" xr3:uid="{848E6582-28D5-4C9B-A7D4-709D1B589610}" name="2033" dataDxfId="338">
      <calculatedColumnFormula>'Sectoral Slopes'!T20</calculatedColumnFormula>
    </tableColumn>
    <tableColumn id="20" xr3:uid="{AB28B946-BA4E-4CC0-B5A3-0B9E2A5BFB6B}" name="2034" dataDxfId="337">
      <calculatedColumnFormula>'Sectoral Slopes'!U20</calculatedColumnFormula>
    </tableColumn>
    <tableColumn id="21" xr3:uid="{7E57AEF3-5303-45A4-B249-942F475EA092}" name="2035" dataDxfId="336">
      <calculatedColumnFormula>'Sectoral Slopes'!V20</calculatedColumnFormula>
    </tableColumn>
    <tableColumn id="22" xr3:uid="{1F294B33-CFB1-4AD1-9163-D34E8B7543C6}" name="2036" dataDxfId="335">
      <calculatedColumnFormula>'Sectoral Slopes'!W20</calculatedColumnFormula>
    </tableColumn>
    <tableColumn id="23" xr3:uid="{CAD13A57-DAAA-4879-8FA5-82A52369675D}" name="2037" dataDxfId="334">
      <calculatedColumnFormula>'Sectoral Slopes'!X20</calculatedColumnFormula>
    </tableColumn>
    <tableColumn id="24" xr3:uid="{6B3F93F6-B386-4ADE-83E3-29C92776BF28}" name="2038" dataDxfId="333">
      <calculatedColumnFormula>'Sectoral Slopes'!Y20</calculatedColumnFormula>
    </tableColumn>
    <tableColumn id="25" xr3:uid="{6F2969AC-A280-44C2-94C9-32F24534D8F5}" name="2039" dataDxfId="332">
      <calculatedColumnFormula>'Sectoral Slopes'!Z20</calculatedColumnFormula>
    </tableColumn>
    <tableColumn id="26" xr3:uid="{66FDCEEF-19E9-42A1-A76F-BFE8DDBBAF0E}" name="2040" dataDxfId="331">
      <calculatedColumnFormula>'Sectoral Slopes'!AA20</calculatedColumnFormula>
    </tableColumn>
    <tableColumn id="27" xr3:uid="{4DADFBDE-B020-455B-B7F7-BDCD1FC33A46}" name="2041" dataDxfId="330">
      <calculatedColumnFormula>'Sectoral Slopes'!AB20</calculatedColumnFormula>
    </tableColumn>
    <tableColumn id="28" xr3:uid="{31E5CCD6-A021-409C-8EAF-2C0AF2065E3B}" name="2042" dataDxfId="329">
      <calculatedColumnFormula>'Sectoral Slopes'!AC20</calculatedColumnFormula>
    </tableColumn>
    <tableColumn id="29" xr3:uid="{695561F2-14D4-4BE5-8F83-A8357BCC8499}" name="2043" dataDxfId="328">
      <calculatedColumnFormula>'Sectoral Slopes'!AD20</calculatedColumnFormula>
    </tableColumn>
    <tableColumn id="30" xr3:uid="{137CD64C-285A-4DD0-AA4E-1DC74A74C5A0}" name="2044" dataDxfId="327">
      <calculatedColumnFormula>'Sectoral Slopes'!AE20</calculatedColumnFormula>
    </tableColumn>
    <tableColumn id="31" xr3:uid="{2F473C9F-D9FF-4B7B-9C5E-D819A3581CFB}" name="2045" dataDxfId="326">
      <calculatedColumnFormula>'Sectoral Slopes'!AF20</calculatedColumnFormula>
    </tableColumn>
    <tableColumn id="32" xr3:uid="{C6C28968-3A68-4588-84CC-88E423E8AD1E}" name="2046" dataDxfId="325">
      <calculatedColumnFormula>'Sectoral Slopes'!AG20</calculatedColumnFormula>
    </tableColumn>
    <tableColumn id="33" xr3:uid="{9670070C-0B73-4E4C-BAC9-06F66A9A2D8A}" name="2047" dataDxfId="324">
      <calculatedColumnFormula>'Sectoral Slopes'!AH20</calculatedColumnFormula>
    </tableColumn>
    <tableColumn id="34" xr3:uid="{47EA4C5E-355F-4C77-8A03-1FB1B6AAB125}" name="2048" dataDxfId="323">
      <calculatedColumnFormula>'Sectoral Slopes'!AI20</calculatedColumnFormula>
    </tableColumn>
    <tableColumn id="35" xr3:uid="{41BC14B5-9405-43D3-A04E-B7C944CD4599}" name="2049" dataDxfId="322">
      <calculatedColumnFormula>'Sectoral Slopes'!AJ20</calculatedColumnFormula>
    </tableColumn>
    <tableColumn id="36" xr3:uid="{7B009228-54A0-4553-A683-8C70F3BA562F}" name="2050" dataDxfId="321">
      <calculatedColumnFormula>'Sectoral Slopes'!AK20</calculatedColumnFormula>
    </tableColumn>
  </tableColumns>
  <tableStyleInfo name="TableStyleLight7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Relationship Id="rId5" Type="http://schemas.openxmlformats.org/officeDocument/2006/relationships/table" Target="../tables/table6.xml"/><Relationship Id="rId4" Type="http://schemas.openxmlformats.org/officeDocument/2006/relationships/table" Target="../tables/table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Relationship Id="rId4" Type="http://schemas.openxmlformats.org/officeDocument/2006/relationships/table" Target="../tables/table10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Relationship Id="rId4" Type="http://schemas.openxmlformats.org/officeDocument/2006/relationships/table" Target="../tables/table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2.bin"/><Relationship Id="rId4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3.bin"/><Relationship Id="rId4" Type="http://schemas.openxmlformats.org/officeDocument/2006/relationships/table" Target="../tables/table16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Relationship Id="rId4" Type="http://schemas.openxmlformats.org/officeDocument/2006/relationships/table" Target="../tables/table18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hyperlink" Target="https://international-aluminium.org/resource/good-practice-for-calculation-of-primary-aluminium-and-precursor-product-carbon-footprints/" TargetMode="Externa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aluminium-stewardship.org/wp-content/uploads/2024/05/GHG-Pathways-Decision-Tree-A3.pdf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4C913-FF04-4DEA-B76C-07CC41A3469A}">
  <dimension ref="B1:F38"/>
  <sheetViews>
    <sheetView showGridLines="0" tabSelected="1" zoomScaleNormal="100" workbookViewId="0">
      <selection activeCell="B1" sqref="B1"/>
    </sheetView>
  </sheetViews>
  <sheetFormatPr baseColWidth="10" defaultColWidth="9.1640625" defaultRowHeight="15" x14ac:dyDescent="0.2"/>
  <cols>
    <col min="1" max="1" width="9.1640625" style="110"/>
    <col min="2" max="2" width="40.6640625" style="110" customWidth="1"/>
    <col min="3" max="3" width="4.83203125" style="110" customWidth="1"/>
    <col min="4" max="4" width="9.1640625" style="110"/>
    <col min="5" max="5" width="3.1640625" style="110" customWidth="1"/>
    <col min="6" max="6" width="30.5" style="110" customWidth="1"/>
    <col min="7" max="7" width="44.6640625" style="110" customWidth="1"/>
    <col min="8" max="8" width="28.5" style="110" customWidth="1"/>
    <col min="9" max="16384" width="9.1640625" style="110"/>
  </cols>
  <sheetData>
    <row r="1" spans="2:6" ht="78" customHeight="1" x14ac:dyDescent="0.2">
      <c r="B1" t="e" vm="1">
        <v>#VALUE!</v>
      </c>
      <c r="D1" s="110" t="s">
        <v>241</v>
      </c>
    </row>
    <row r="2" spans="2:6" x14ac:dyDescent="0.2">
      <c r="B2"/>
    </row>
    <row r="3" spans="2:6" ht="19" x14ac:dyDescent="0.25">
      <c r="B3" s="141" t="s">
        <v>0</v>
      </c>
    </row>
    <row r="4" spans="2:6" ht="19" x14ac:dyDescent="0.25">
      <c r="B4" s="141"/>
    </row>
    <row r="5" spans="2:6" ht="19" x14ac:dyDescent="0.25">
      <c r="B5" s="141" t="s">
        <v>1</v>
      </c>
    </row>
    <row r="6" spans="2:6" ht="19" x14ac:dyDescent="0.25">
      <c r="B6" s="141" t="s">
        <v>2</v>
      </c>
    </row>
    <row r="7" spans="2:6" ht="19" x14ac:dyDescent="0.25">
      <c r="B7" s="141"/>
    </row>
    <row r="8" spans="2:6" ht="19" x14ac:dyDescent="0.25">
      <c r="B8" s="141" t="s">
        <v>3</v>
      </c>
      <c r="D8" s="100"/>
      <c r="F8" s="141" t="s">
        <v>4</v>
      </c>
    </row>
    <row r="9" spans="2:6" ht="19" x14ac:dyDescent="0.25">
      <c r="B9" s="141"/>
      <c r="F9" s="141"/>
    </row>
    <row r="10" spans="2:6" ht="19" x14ac:dyDescent="0.25">
      <c r="B10" s="141"/>
      <c r="D10" s="109"/>
      <c r="F10" s="141" t="s">
        <v>5</v>
      </c>
    </row>
    <row r="11" spans="2:6" ht="19" x14ac:dyDescent="0.25">
      <c r="B11" s="141"/>
      <c r="F11" s="141"/>
    </row>
    <row r="12" spans="2:6" ht="19" x14ac:dyDescent="0.25">
      <c r="B12" s="141"/>
      <c r="D12" s="162"/>
      <c r="F12" s="141" t="s">
        <v>6</v>
      </c>
    </row>
    <row r="13" spans="2:6" ht="19" x14ac:dyDescent="0.25">
      <c r="B13" s="141"/>
      <c r="F13" s="141"/>
    </row>
    <row r="14" spans="2:6" ht="19" x14ac:dyDescent="0.25">
      <c r="B14" s="141"/>
      <c r="D14" s="7"/>
      <c r="F14" s="141" t="s">
        <v>7</v>
      </c>
    </row>
    <row r="15" spans="2:6" ht="19" x14ac:dyDescent="0.25">
      <c r="B15" s="141"/>
    </row>
    <row r="18" spans="2:3" x14ac:dyDescent="0.2">
      <c r="B18" s="110" t="s">
        <v>8</v>
      </c>
    </row>
    <row r="19" spans="2:3" x14ac:dyDescent="0.2">
      <c r="B19" s="142" t="s">
        <v>9</v>
      </c>
    </row>
    <row r="20" spans="2:3" x14ac:dyDescent="0.2">
      <c r="C20" s="142" t="s">
        <v>10</v>
      </c>
    </row>
    <row r="21" spans="2:3" x14ac:dyDescent="0.2">
      <c r="C21" s="142" t="s">
        <v>11</v>
      </c>
    </row>
    <row r="23" spans="2:3" x14ac:dyDescent="0.2">
      <c r="B23" s="143" t="s">
        <v>12</v>
      </c>
    </row>
    <row r="24" spans="2:3" x14ac:dyDescent="0.2">
      <c r="B24" s="142" t="s">
        <v>13</v>
      </c>
    </row>
    <row r="25" spans="2:3" x14ac:dyDescent="0.2">
      <c r="B25" s="142" t="s">
        <v>14</v>
      </c>
    </row>
    <row r="26" spans="2:3" x14ac:dyDescent="0.2">
      <c r="B26" s="142" t="s">
        <v>15</v>
      </c>
    </row>
    <row r="27" spans="2:3" x14ac:dyDescent="0.2">
      <c r="B27" s="142" t="s">
        <v>16</v>
      </c>
    </row>
    <row r="28" spans="2:3" x14ac:dyDescent="0.2">
      <c r="B28" s="142" t="s">
        <v>17</v>
      </c>
    </row>
    <row r="29" spans="2:3" x14ac:dyDescent="0.2">
      <c r="B29" s="142" t="s">
        <v>18</v>
      </c>
    </row>
    <row r="30" spans="2:3" x14ac:dyDescent="0.2">
      <c r="B30" s="142" t="s">
        <v>19</v>
      </c>
    </row>
    <row r="31" spans="2:3" x14ac:dyDescent="0.2">
      <c r="B31" s="142" t="s">
        <v>20</v>
      </c>
    </row>
    <row r="32" spans="2:3" x14ac:dyDescent="0.2">
      <c r="B32" s="142" t="s">
        <v>21</v>
      </c>
    </row>
    <row r="33" spans="2:2" x14ac:dyDescent="0.2">
      <c r="B33" s="142" t="s">
        <v>22</v>
      </c>
    </row>
    <row r="34" spans="2:2" x14ac:dyDescent="0.2">
      <c r="B34" s="142" t="s">
        <v>23</v>
      </c>
    </row>
    <row r="35" spans="2:2" x14ac:dyDescent="0.2">
      <c r="B35" s="142" t="s">
        <v>24</v>
      </c>
    </row>
    <row r="36" spans="2:2" x14ac:dyDescent="0.2">
      <c r="B36" s="142" t="s">
        <v>25</v>
      </c>
    </row>
    <row r="37" spans="2:2" x14ac:dyDescent="0.2">
      <c r="B37" s="142" t="s">
        <v>26</v>
      </c>
    </row>
    <row r="38" spans="2:2" x14ac:dyDescent="0.2">
      <c r="B38" s="142" t="s">
        <v>27</v>
      </c>
    </row>
  </sheetData>
  <sheetProtection selectLockedCells="1"/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87CA0-33E4-4169-9FE2-087085C8492C}">
  <sheetPr>
    <tabColor theme="9"/>
  </sheetPr>
  <dimension ref="A1:AJ258"/>
  <sheetViews>
    <sheetView topLeftCell="A25" workbookViewId="0">
      <selection activeCell="A109" sqref="A109:A257"/>
    </sheetView>
  </sheetViews>
  <sheetFormatPr baseColWidth="10" defaultColWidth="8.83203125" defaultRowHeight="15" x14ac:dyDescent="0.2"/>
  <cols>
    <col min="1" max="1" width="47.5" bestFit="1" customWidth="1"/>
    <col min="2" max="2" width="12" bestFit="1" customWidth="1"/>
  </cols>
  <sheetData>
    <row r="1" spans="1:36" x14ac:dyDescent="0.2">
      <c r="A1" t="s">
        <v>110</v>
      </c>
      <c r="B1" t="s">
        <v>175</v>
      </c>
      <c r="C1" t="s">
        <v>176</v>
      </c>
      <c r="D1" t="s">
        <v>177</v>
      </c>
      <c r="E1" t="s">
        <v>178</v>
      </c>
      <c r="F1" t="s">
        <v>179</v>
      </c>
      <c r="G1" t="s">
        <v>68</v>
      </c>
      <c r="H1" t="s">
        <v>180</v>
      </c>
      <c r="I1" t="s">
        <v>181</v>
      </c>
      <c r="J1" t="s">
        <v>182</v>
      </c>
      <c r="K1" t="s">
        <v>183</v>
      </c>
      <c r="L1" t="s">
        <v>184</v>
      </c>
      <c r="M1" t="s">
        <v>185</v>
      </c>
      <c r="N1" t="s">
        <v>186</v>
      </c>
      <c r="O1" t="s">
        <v>187</v>
      </c>
      <c r="P1" t="s">
        <v>188</v>
      </c>
      <c r="Q1" t="s">
        <v>189</v>
      </c>
      <c r="R1" t="s">
        <v>190</v>
      </c>
      <c r="S1" t="s">
        <v>191</v>
      </c>
      <c r="T1" t="s">
        <v>192</v>
      </c>
      <c r="U1" t="s">
        <v>193</v>
      </c>
      <c r="V1" t="s">
        <v>194</v>
      </c>
      <c r="W1" t="s">
        <v>195</v>
      </c>
      <c r="X1" t="s">
        <v>196</v>
      </c>
      <c r="Y1" t="s">
        <v>197</v>
      </c>
      <c r="Z1" t="s">
        <v>198</v>
      </c>
      <c r="AA1" t="s">
        <v>199</v>
      </c>
      <c r="AB1" t="s">
        <v>200</v>
      </c>
      <c r="AC1" t="s">
        <v>201</v>
      </c>
      <c r="AD1" t="s">
        <v>202</v>
      </c>
      <c r="AE1" t="s">
        <v>203</v>
      </c>
      <c r="AF1" t="s">
        <v>204</v>
      </c>
      <c r="AG1" t="s">
        <v>205</v>
      </c>
      <c r="AH1" t="s">
        <v>206</v>
      </c>
      <c r="AI1" t="s">
        <v>207</v>
      </c>
      <c r="AJ1" t="s">
        <v>208</v>
      </c>
    </row>
    <row r="2" spans="1:36" s="2" customFormat="1" x14ac:dyDescent="0.2">
      <c r="A2" s="2" t="s">
        <v>215</v>
      </c>
      <c r="B2" s="4" t="e">
        <f>#REF!</f>
        <v>#REF!</v>
      </c>
      <c r="C2" s="4" t="e">
        <f>#REF!</f>
        <v>#REF!</v>
      </c>
      <c r="D2" s="4" t="e">
        <f>#REF!</f>
        <v>#REF!</v>
      </c>
      <c r="E2" s="4" t="e">
        <f>#REF!</f>
        <v>#REF!</v>
      </c>
      <c r="F2" s="4" t="e">
        <f>#REF!</f>
        <v>#REF!</v>
      </c>
      <c r="G2" s="4" t="e">
        <f>#REF!</f>
        <v>#REF!</v>
      </c>
      <c r="H2" s="4" t="e">
        <f>#REF!</f>
        <v>#REF!</v>
      </c>
      <c r="I2" s="4" t="e">
        <f>#REF!</f>
        <v>#REF!</v>
      </c>
      <c r="J2" s="4" t="e">
        <f>#REF!</f>
        <v>#REF!</v>
      </c>
      <c r="K2" s="4" t="e">
        <f>#REF!</f>
        <v>#REF!</v>
      </c>
      <c r="L2" s="4" t="e">
        <f>#REF!</f>
        <v>#REF!</v>
      </c>
      <c r="M2" s="4" t="e">
        <f>#REF!</f>
        <v>#REF!</v>
      </c>
      <c r="N2" s="4" t="e">
        <f>#REF!</f>
        <v>#REF!</v>
      </c>
      <c r="O2" s="4" t="e">
        <f>#REF!</f>
        <v>#REF!</v>
      </c>
      <c r="P2" s="4" t="e">
        <f>#REF!</f>
        <v>#REF!</v>
      </c>
      <c r="Q2" s="4" t="e">
        <f>#REF!</f>
        <v>#REF!</v>
      </c>
      <c r="R2" s="4" t="e">
        <f>#REF!</f>
        <v>#REF!</v>
      </c>
      <c r="S2" s="4" t="e">
        <f>#REF!</f>
        <v>#REF!</v>
      </c>
      <c r="T2" s="4" t="e">
        <f>#REF!</f>
        <v>#REF!</v>
      </c>
      <c r="U2" s="4" t="e">
        <f>#REF!</f>
        <v>#REF!</v>
      </c>
      <c r="V2" s="4" t="e">
        <f>#REF!</f>
        <v>#REF!</v>
      </c>
      <c r="W2" s="4" t="e">
        <f>#REF!</f>
        <v>#REF!</v>
      </c>
      <c r="X2" s="4" t="e">
        <f>#REF!</f>
        <v>#REF!</v>
      </c>
      <c r="Y2" s="4" t="e">
        <f>#REF!</f>
        <v>#REF!</v>
      </c>
      <c r="Z2" s="4" t="e">
        <f>#REF!</f>
        <v>#REF!</v>
      </c>
      <c r="AA2" s="4" t="e">
        <f>#REF!</f>
        <v>#REF!</v>
      </c>
      <c r="AB2" s="4" t="e">
        <f>#REF!</f>
        <v>#REF!</v>
      </c>
      <c r="AC2" s="4" t="e">
        <f>#REF!</f>
        <v>#REF!</v>
      </c>
      <c r="AD2" s="4" t="e">
        <f>#REF!</f>
        <v>#REF!</v>
      </c>
      <c r="AE2" s="4" t="e">
        <f>#REF!</f>
        <v>#REF!</v>
      </c>
      <c r="AF2" s="4" t="e">
        <f>#REF!</f>
        <v>#REF!</v>
      </c>
      <c r="AG2" s="4" t="e">
        <f>#REF!</f>
        <v>#REF!</v>
      </c>
      <c r="AH2" s="4" t="e">
        <f>#REF!</f>
        <v>#REF!</v>
      </c>
      <c r="AI2" s="4" t="e">
        <f>#REF!</f>
        <v>#REF!</v>
      </c>
      <c r="AJ2" s="4" t="e">
        <f>#REF!</f>
        <v>#REF!</v>
      </c>
    </row>
    <row r="3" spans="1:36" x14ac:dyDescent="0.2">
      <c r="A3" t="s">
        <v>216</v>
      </c>
      <c r="B3" s="2" t="e">
        <f>#REF!</f>
        <v>#REF!</v>
      </c>
      <c r="C3" s="2" t="e">
        <f>#REF!</f>
        <v>#REF!</v>
      </c>
      <c r="D3" s="2" t="e">
        <f>#REF!</f>
        <v>#REF!</v>
      </c>
      <c r="E3" s="2" t="e">
        <f>#REF!</f>
        <v>#REF!</v>
      </c>
      <c r="F3" s="2" t="e">
        <f>#REF!</f>
        <v>#REF!</v>
      </c>
      <c r="G3" s="2" t="e">
        <f>#REF!</f>
        <v>#REF!</v>
      </c>
      <c r="H3" s="2" t="e">
        <f>#REF!</f>
        <v>#REF!</v>
      </c>
      <c r="I3" s="2" t="e">
        <f>#REF!</f>
        <v>#REF!</v>
      </c>
      <c r="J3" s="2" t="e">
        <f>#REF!</f>
        <v>#REF!</v>
      </c>
      <c r="K3" s="2" t="e">
        <f>#REF!</f>
        <v>#REF!</v>
      </c>
      <c r="L3" s="2" t="e">
        <f>#REF!</f>
        <v>#REF!</v>
      </c>
      <c r="M3" s="2" t="e">
        <f>#REF!</f>
        <v>#REF!</v>
      </c>
      <c r="N3" s="2" t="e">
        <f>#REF!</f>
        <v>#REF!</v>
      </c>
      <c r="O3" s="2" t="e">
        <f>#REF!</f>
        <v>#REF!</v>
      </c>
      <c r="P3" s="2" t="e">
        <f>#REF!</f>
        <v>#REF!</v>
      </c>
      <c r="Q3" s="2" t="e">
        <f>#REF!</f>
        <v>#REF!</v>
      </c>
      <c r="R3" s="2" t="e">
        <f>#REF!</f>
        <v>#REF!</v>
      </c>
      <c r="S3" s="2" t="e">
        <f>#REF!</f>
        <v>#REF!</v>
      </c>
      <c r="T3" s="2" t="e">
        <f>#REF!</f>
        <v>#REF!</v>
      </c>
      <c r="U3" s="2" t="e">
        <f>#REF!</f>
        <v>#REF!</v>
      </c>
      <c r="V3" s="2" t="e">
        <f>#REF!</f>
        <v>#REF!</v>
      </c>
      <c r="W3" s="2" t="e">
        <f>#REF!</f>
        <v>#REF!</v>
      </c>
      <c r="X3" s="2" t="e">
        <f>#REF!</f>
        <v>#REF!</v>
      </c>
      <c r="Y3" s="2" t="e">
        <f>#REF!</f>
        <v>#REF!</v>
      </c>
      <c r="Z3" s="2" t="e">
        <f>#REF!</f>
        <v>#REF!</v>
      </c>
      <c r="AA3" s="2" t="e">
        <f>#REF!</f>
        <v>#REF!</v>
      </c>
      <c r="AB3" s="2" t="e">
        <f>#REF!</f>
        <v>#REF!</v>
      </c>
      <c r="AC3" s="2" t="e">
        <f>#REF!</f>
        <v>#REF!</v>
      </c>
      <c r="AD3" s="2" t="e">
        <f>#REF!</f>
        <v>#REF!</v>
      </c>
      <c r="AE3" s="2" t="e">
        <f>#REF!</f>
        <v>#REF!</v>
      </c>
      <c r="AF3" s="2" t="e">
        <f>#REF!</f>
        <v>#REF!</v>
      </c>
      <c r="AG3" s="2" t="e">
        <f>#REF!</f>
        <v>#REF!</v>
      </c>
      <c r="AH3" s="2" t="e">
        <f>#REF!</f>
        <v>#REF!</v>
      </c>
      <c r="AI3" s="2" t="e">
        <f>#REF!</f>
        <v>#REF!</v>
      </c>
      <c r="AJ3" s="2" t="e">
        <f>#REF!</f>
        <v>#REF!</v>
      </c>
    </row>
    <row r="5" spans="1:36" x14ac:dyDescent="0.2">
      <c r="A5" t="s">
        <v>217</v>
      </c>
      <c r="B5" t="s">
        <v>175</v>
      </c>
      <c r="C5" t="s">
        <v>176</v>
      </c>
      <c r="D5" t="s">
        <v>177</v>
      </c>
      <c r="E5" t="s">
        <v>178</v>
      </c>
      <c r="F5" t="s">
        <v>179</v>
      </c>
      <c r="G5" t="s">
        <v>68</v>
      </c>
      <c r="H5" t="s">
        <v>180</v>
      </c>
      <c r="I5" t="s">
        <v>181</v>
      </c>
      <c r="J5" t="s">
        <v>182</v>
      </c>
      <c r="K5" t="s">
        <v>183</v>
      </c>
      <c r="L5" t="s">
        <v>184</v>
      </c>
      <c r="M5" t="s">
        <v>185</v>
      </c>
      <c r="N5" t="s">
        <v>186</v>
      </c>
      <c r="O5" t="s">
        <v>187</v>
      </c>
      <c r="P5" t="s">
        <v>188</v>
      </c>
      <c r="Q5" t="s">
        <v>189</v>
      </c>
      <c r="R5" t="s">
        <v>190</v>
      </c>
      <c r="S5" t="s">
        <v>191</v>
      </c>
      <c r="T5" t="s">
        <v>192</v>
      </c>
      <c r="U5" t="s">
        <v>193</v>
      </c>
      <c r="V5" t="s">
        <v>194</v>
      </c>
      <c r="W5" t="s">
        <v>195</v>
      </c>
      <c r="X5" t="s">
        <v>196</v>
      </c>
      <c r="Y5" t="s">
        <v>197</v>
      </c>
      <c r="Z5" t="s">
        <v>198</v>
      </c>
      <c r="AA5" t="s">
        <v>199</v>
      </c>
      <c r="AB5" t="s">
        <v>200</v>
      </c>
      <c r="AC5" t="s">
        <v>201</v>
      </c>
      <c r="AD5" t="s">
        <v>202</v>
      </c>
      <c r="AE5" t="s">
        <v>203</v>
      </c>
      <c r="AF5" t="s">
        <v>204</v>
      </c>
      <c r="AG5" t="s">
        <v>205</v>
      </c>
      <c r="AH5" t="s">
        <v>206</v>
      </c>
      <c r="AI5" t="s">
        <v>207</v>
      </c>
      <c r="AJ5" t="s">
        <v>208</v>
      </c>
    </row>
    <row r="6" spans="1:36" x14ac:dyDescent="0.2">
      <c r="A6" t="str">
        <f>"bauxite_archetype_"&amp;TEXT(ROUND(Table211[[#This Row],[2016]],4),"0.000")</f>
        <v>bauxite_archetype_0.100</v>
      </c>
      <c r="B6" s="4">
        <v>0.1</v>
      </c>
      <c r="C6" s="4" t="e">
        <f>MROUND((($B6-$AJ$2)*((C$2-$AJ$2)/($B$2-$AJ$2)))+$AJ$2,0.001)</f>
        <v>#REF!</v>
      </c>
      <c r="D6" s="4" t="e">
        <f t="shared" ref="D6:AJ14" si="0">MROUND((($B6-$AJ$2)*((D$2-$AJ$2)/($B$2-$AJ$2)))+$AJ$2,0.0001)</f>
        <v>#REF!</v>
      </c>
      <c r="E6" s="4" t="e">
        <f t="shared" si="0"/>
        <v>#REF!</v>
      </c>
      <c r="F6" s="4" t="e">
        <f t="shared" si="0"/>
        <v>#REF!</v>
      </c>
      <c r="G6" s="4" t="e">
        <f t="shared" si="0"/>
        <v>#REF!</v>
      </c>
      <c r="H6" s="4" t="e">
        <f t="shared" si="0"/>
        <v>#REF!</v>
      </c>
      <c r="I6" s="4" t="e">
        <f t="shared" si="0"/>
        <v>#REF!</v>
      </c>
      <c r="J6" s="4" t="e">
        <f t="shared" si="0"/>
        <v>#REF!</v>
      </c>
      <c r="K6" s="4" t="e">
        <f t="shared" si="0"/>
        <v>#REF!</v>
      </c>
      <c r="L6" s="4" t="e">
        <f t="shared" si="0"/>
        <v>#REF!</v>
      </c>
      <c r="M6" s="4" t="e">
        <f t="shared" si="0"/>
        <v>#REF!</v>
      </c>
      <c r="N6" s="4" t="e">
        <f t="shared" si="0"/>
        <v>#REF!</v>
      </c>
      <c r="O6" s="4" t="e">
        <f t="shared" si="0"/>
        <v>#REF!</v>
      </c>
      <c r="P6" s="4" t="e">
        <f t="shared" si="0"/>
        <v>#REF!</v>
      </c>
      <c r="Q6" s="4" t="e">
        <f t="shared" si="0"/>
        <v>#REF!</v>
      </c>
      <c r="R6" s="4" t="e">
        <f t="shared" si="0"/>
        <v>#REF!</v>
      </c>
      <c r="S6" s="4" t="e">
        <f t="shared" si="0"/>
        <v>#REF!</v>
      </c>
      <c r="T6" s="4" t="e">
        <f t="shared" si="0"/>
        <v>#REF!</v>
      </c>
      <c r="U6" s="4" t="e">
        <f t="shared" si="0"/>
        <v>#REF!</v>
      </c>
      <c r="V6" s="4" t="e">
        <f t="shared" si="0"/>
        <v>#REF!</v>
      </c>
      <c r="W6" s="4" t="e">
        <f t="shared" si="0"/>
        <v>#REF!</v>
      </c>
      <c r="X6" s="4" t="e">
        <f t="shared" si="0"/>
        <v>#REF!</v>
      </c>
      <c r="Y6" s="4" t="e">
        <f t="shared" si="0"/>
        <v>#REF!</v>
      </c>
      <c r="Z6" s="4" t="e">
        <f t="shared" si="0"/>
        <v>#REF!</v>
      </c>
      <c r="AA6" s="4" t="e">
        <f t="shared" si="0"/>
        <v>#REF!</v>
      </c>
      <c r="AB6" s="4" t="e">
        <f t="shared" si="0"/>
        <v>#REF!</v>
      </c>
      <c r="AC6" s="4" t="e">
        <f t="shared" si="0"/>
        <v>#REF!</v>
      </c>
      <c r="AD6" s="4" t="e">
        <f t="shared" si="0"/>
        <v>#REF!</v>
      </c>
      <c r="AE6" s="4" t="e">
        <f t="shared" si="0"/>
        <v>#REF!</v>
      </c>
      <c r="AF6" s="4" t="e">
        <f t="shared" si="0"/>
        <v>#REF!</v>
      </c>
      <c r="AG6" s="4" t="e">
        <f t="shared" si="0"/>
        <v>#REF!</v>
      </c>
      <c r="AH6" s="4" t="e">
        <f t="shared" si="0"/>
        <v>#REF!</v>
      </c>
      <c r="AI6" s="4" t="e">
        <f t="shared" si="0"/>
        <v>#REF!</v>
      </c>
      <c r="AJ6" s="4" t="e">
        <f>MROUND((($B6-$AJ$2)*((AJ$2-$AJ$2)/($B$2-$AJ$2)))+$AJ$2,0.0001)</f>
        <v>#REF!</v>
      </c>
    </row>
    <row r="7" spans="1:36" x14ac:dyDescent="0.2">
      <c r="A7" t="str">
        <f>"bauxite_archetype_"&amp;TEXT(ROUND(Table211[[#This Row],[2016]],4),"0.000")</f>
        <v>bauxite_archetype_0.099</v>
      </c>
      <c r="B7" s="4">
        <f>MROUND(B6-0.001,0.001)</f>
        <v>9.9000000000000005E-2</v>
      </c>
      <c r="C7" s="4" t="e">
        <f t="shared" ref="C7:C70" si="1">MROUND((($B7-$AJ$2)*((C$2-$AJ$2)/($B$2-$AJ$2)))+$AJ$2,0.001)</f>
        <v>#REF!</v>
      </c>
      <c r="D7" s="4" t="e">
        <f t="shared" ref="D7:R7" si="2">MROUND((($B7-$AJ$2)*((D$2-$AJ$2)/($B$2-$AJ$2)))+$AJ$2,0.0001)</f>
        <v>#REF!</v>
      </c>
      <c r="E7" s="4" t="e">
        <f t="shared" si="2"/>
        <v>#REF!</v>
      </c>
      <c r="F7" s="4" t="e">
        <f t="shared" si="2"/>
        <v>#REF!</v>
      </c>
      <c r="G7" s="4" t="e">
        <f t="shared" si="2"/>
        <v>#REF!</v>
      </c>
      <c r="H7" s="4" t="e">
        <f t="shared" si="2"/>
        <v>#REF!</v>
      </c>
      <c r="I7" s="4" t="e">
        <f t="shared" si="2"/>
        <v>#REF!</v>
      </c>
      <c r="J7" s="4" t="e">
        <f t="shared" si="2"/>
        <v>#REF!</v>
      </c>
      <c r="K7" s="4" t="e">
        <f t="shared" si="2"/>
        <v>#REF!</v>
      </c>
      <c r="L7" s="4" t="e">
        <f t="shared" si="2"/>
        <v>#REF!</v>
      </c>
      <c r="M7" s="4" t="e">
        <f t="shared" si="2"/>
        <v>#REF!</v>
      </c>
      <c r="N7" s="4" t="e">
        <f t="shared" si="2"/>
        <v>#REF!</v>
      </c>
      <c r="O7" s="4" t="e">
        <f t="shared" si="2"/>
        <v>#REF!</v>
      </c>
      <c r="P7" s="4" t="e">
        <f t="shared" si="2"/>
        <v>#REF!</v>
      </c>
      <c r="Q7" s="4" t="e">
        <f t="shared" si="2"/>
        <v>#REF!</v>
      </c>
      <c r="R7" s="4" t="e">
        <f t="shared" si="2"/>
        <v>#REF!</v>
      </c>
      <c r="S7" s="4" t="e">
        <f t="shared" si="0"/>
        <v>#REF!</v>
      </c>
      <c r="T7" s="4" t="e">
        <f t="shared" si="0"/>
        <v>#REF!</v>
      </c>
      <c r="U7" s="4" t="e">
        <f t="shared" si="0"/>
        <v>#REF!</v>
      </c>
      <c r="V7" s="4" t="e">
        <f t="shared" si="0"/>
        <v>#REF!</v>
      </c>
      <c r="W7" s="4" t="e">
        <f t="shared" si="0"/>
        <v>#REF!</v>
      </c>
      <c r="X7" s="4" t="e">
        <f t="shared" si="0"/>
        <v>#REF!</v>
      </c>
      <c r="Y7" s="4" t="e">
        <f t="shared" si="0"/>
        <v>#REF!</v>
      </c>
      <c r="Z7" s="4" t="e">
        <f t="shared" si="0"/>
        <v>#REF!</v>
      </c>
      <c r="AA7" s="4" t="e">
        <f t="shared" si="0"/>
        <v>#REF!</v>
      </c>
      <c r="AB7" s="4" t="e">
        <f t="shared" si="0"/>
        <v>#REF!</v>
      </c>
      <c r="AC7" s="4" t="e">
        <f t="shared" si="0"/>
        <v>#REF!</v>
      </c>
      <c r="AD7" s="4" t="e">
        <f t="shared" si="0"/>
        <v>#REF!</v>
      </c>
      <c r="AE7" s="4" t="e">
        <f t="shared" si="0"/>
        <v>#REF!</v>
      </c>
      <c r="AF7" s="4" t="e">
        <f t="shared" si="0"/>
        <v>#REF!</v>
      </c>
      <c r="AG7" s="4" t="e">
        <f t="shared" si="0"/>
        <v>#REF!</v>
      </c>
      <c r="AH7" s="4" t="e">
        <f t="shared" si="0"/>
        <v>#REF!</v>
      </c>
      <c r="AI7" s="4" t="e">
        <f t="shared" si="0"/>
        <v>#REF!</v>
      </c>
      <c r="AJ7" s="4" t="e">
        <f t="shared" si="0"/>
        <v>#REF!</v>
      </c>
    </row>
    <row r="8" spans="1:36" x14ac:dyDescent="0.2">
      <c r="A8" t="str">
        <f>"bauxite_archetype_"&amp;TEXT(ROUND(Table211[[#This Row],[2016]],4),"0.000")</f>
        <v>bauxite_archetype_0.098</v>
      </c>
      <c r="B8" s="4">
        <f t="shared" ref="B8:B71" si="3">MROUND(B7-0.001,0.001)</f>
        <v>9.8000000000000004E-2</v>
      </c>
      <c r="C8" s="4" t="e">
        <f t="shared" si="1"/>
        <v>#REF!</v>
      </c>
      <c r="D8" s="4" t="e">
        <f t="shared" si="0"/>
        <v>#REF!</v>
      </c>
      <c r="E8" s="4" t="e">
        <f t="shared" si="0"/>
        <v>#REF!</v>
      </c>
      <c r="F8" s="4" t="e">
        <f t="shared" si="0"/>
        <v>#REF!</v>
      </c>
      <c r="G8" s="4" t="e">
        <f t="shared" si="0"/>
        <v>#REF!</v>
      </c>
      <c r="H8" s="4" t="e">
        <f t="shared" si="0"/>
        <v>#REF!</v>
      </c>
      <c r="I8" s="4" t="e">
        <f t="shared" si="0"/>
        <v>#REF!</v>
      </c>
      <c r="J8" s="4" t="e">
        <f t="shared" si="0"/>
        <v>#REF!</v>
      </c>
      <c r="K8" s="4" t="e">
        <f t="shared" si="0"/>
        <v>#REF!</v>
      </c>
      <c r="L8" s="4" t="e">
        <f t="shared" si="0"/>
        <v>#REF!</v>
      </c>
      <c r="M8" s="4" t="e">
        <f t="shared" si="0"/>
        <v>#REF!</v>
      </c>
      <c r="N8" s="4" t="e">
        <f t="shared" si="0"/>
        <v>#REF!</v>
      </c>
      <c r="O8" s="4" t="e">
        <f t="shared" si="0"/>
        <v>#REF!</v>
      </c>
      <c r="P8" s="4" t="e">
        <f t="shared" si="0"/>
        <v>#REF!</v>
      </c>
      <c r="Q8" s="4" t="e">
        <f t="shared" si="0"/>
        <v>#REF!</v>
      </c>
      <c r="R8" s="4" t="e">
        <f t="shared" si="0"/>
        <v>#REF!</v>
      </c>
      <c r="S8" s="4" t="e">
        <f t="shared" si="0"/>
        <v>#REF!</v>
      </c>
      <c r="T8" s="4" t="e">
        <f t="shared" si="0"/>
        <v>#REF!</v>
      </c>
      <c r="U8" s="4" t="e">
        <f t="shared" si="0"/>
        <v>#REF!</v>
      </c>
      <c r="V8" s="4" t="e">
        <f t="shared" si="0"/>
        <v>#REF!</v>
      </c>
      <c r="W8" s="4" t="e">
        <f t="shared" si="0"/>
        <v>#REF!</v>
      </c>
      <c r="X8" s="4" t="e">
        <f t="shared" si="0"/>
        <v>#REF!</v>
      </c>
      <c r="Y8" s="4" t="e">
        <f t="shared" si="0"/>
        <v>#REF!</v>
      </c>
      <c r="Z8" s="4" t="e">
        <f t="shared" si="0"/>
        <v>#REF!</v>
      </c>
      <c r="AA8" s="4" t="e">
        <f t="shared" si="0"/>
        <v>#REF!</v>
      </c>
      <c r="AB8" s="4" t="e">
        <f t="shared" si="0"/>
        <v>#REF!</v>
      </c>
      <c r="AC8" s="4" t="e">
        <f t="shared" si="0"/>
        <v>#REF!</v>
      </c>
      <c r="AD8" s="4" t="e">
        <f t="shared" si="0"/>
        <v>#REF!</v>
      </c>
      <c r="AE8" s="4" t="e">
        <f t="shared" si="0"/>
        <v>#REF!</v>
      </c>
      <c r="AF8" s="4" t="e">
        <f t="shared" si="0"/>
        <v>#REF!</v>
      </c>
      <c r="AG8" s="4" t="e">
        <f t="shared" si="0"/>
        <v>#REF!</v>
      </c>
      <c r="AH8" s="4" t="e">
        <f t="shared" si="0"/>
        <v>#REF!</v>
      </c>
      <c r="AI8" s="4" t="e">
        <f t="shared" si="0"/>
        <v>#REF!</v>
      </c>
      <c r="AJ8" s="4" t="e">
        <f t="shared" si="0"/>
        <v>#REF!</v>
      </c>
    </row>
    <row r="9" spans="1:36" x14ac:dyDescent="0.2">
      <c r="A9" t="str">
        <f>"bauxite_archetype_"&amp;TEXT(ROUND(Table211[[#This Row],[2016]],4),"0.000")</f>
        <v>bauxite_archetype_0.097</v>
      </c>
      <c r="B9" s="4">
        <f t="shared" si="3"/>
        <v>9.7000000000000003E-2</v>
      </c>
      <c r="C9" s="4" t="e">
        <f t="shared" si="1"/>
        <v>#REF!</v>
      </c>
      <c r="D9" s="4" t="e">
        <f t="shared" si="0"/>
        <v>#REF!</v>
      </c>
      <c r="E9" s="4" t="e">
        <f t="shared" si="0"/>
        <v>#REF!</v>
      </c>
      <c r="F9" s="4" t="e">
        <f t="shared" si="0"/>
        <v>#REF!</v>
      </c>
      <c r="G9" s="4" t="e">
        <f t="shared" si="0"/>
        <v>#REF!</v>
      </c>
      <c r="H9" s="4" t="e">
        <f t="shared" si="0"/>
        <v>#REF!</v>
      </c>
      <c r="I9" s="4" t="e">
        <f t="shared" si="0"/>
        <v>#REF!</v>
      </c>
      <c r="J9" s="4" t="e">
        <f t="shared" si="0"/>
        <v>#REF!</v>
      </c>
      <c r="K9" s="4" t="e">
        <f t="shared" si="0"/>
        <v>#REF!</v>
      </c>
      <c r="L9" s="4" t="e">
        <f t="shared" si="0"/>
        <v>#REF!</v>
      </c>
      <c r="M9" s="4" t="e">
        <f t="shared" si="0"/>
        <v>#REF!</v>
      </c>
      <c r="N9" s="4" t="e">
        <f t="shared" si="0"/>
        <v>#REF!</v>
      </c>
      <c r="O9" s="4" t="e">
        <f t="shared" si="0"/>
        <v>#REF!</v>
      </c>
      <c r="P9" s="4" t="e">
        <f t="shared" si="0"/>
        <v>#REF!</v>
      </c>
      <c r="Q9" s="4" t="e">
        <f t="shared" si="0"/>
        <v>#REF!</v>
      </c>
      <c r="R9" s="4" t="e">
        <f t="shared" si="0"/>
        <v>#REF!</v>
      </c>
      <c r="S9" s="4" t="e">
        <f t="shared" si="0"/>
        <v>#REF!</v>
      </c>
      <c r="T9" s="4" t="e">
        <f t="shared" si="0"/>
        <v>#REF!</v>
      </c>
      <c r="U9" s="4" t="e">
        <f t="shared" si="0"/>
        <v>#REF!</v>
      </c>
      <c r="V9" s="4" t="e">
        <f t="shared" si="0"/>
        <v>#REF!</v>
      </c>
      <c r="W9" s="4" t="e">
        <f t="shared" si="0"/>
        <v>#REF!</v>
      </c>
      <c r="X9" s="4" t="e">
        <f t="shared" si="0"/>
        <v>#REF!</v>
      </c>
      <c r="Y9" s="4" t="e">
        <f t="shared" si="0"/>
        <v>#REF!</v>
      </c>
      <c r="Z9" s="4" t="e">
        <f t="shared" si="0"/>
        <v>#REF!</v>
      </c>
      <c r="AA9" s="4" t="e">
        <f t="shared" si="0"/>
        <v>#REF!</v>
      </c>
      <c r="AB9" s="4" t="e">
        <f t="shared" si="0"/>
        <v>#REF!</v>
      </c>
      <c r="AC9" s="4" t="e">
        <f t="shared" si="0"/>
        <v>#REF!</v>
      </c>
      <c r="AD9" s="4" t="e">
        <f t="shared" si="0"/>
        <v>#REF!</v>
      </c>
      <c r="AE9" s="4" t="e">
        <f t="shared" si="0"/>
        <v>#REF!</v>
      </c>
      <c r="AF9" s="4" t="e">
        <f t="shared" si="0"/>
        <v>#REF!</v>
      </c>
      <c r="AG9" s="4" t="e">
        <f t="shared" si="0"/>
        <v>#REF!</v>
      </c>
      <c r="AH9" s="4" t="e">
        <f t="shared" si="0"/>
        <v>#REF!</v>
      </c>
      <c r="AI9" s="4" t="e">
        <f t="shared" si="0"/>
        <v>#REF!</v>
      </c>
      <c r="AJ9" s="4" t="e">
        <f t="shared" si="0"/>
        <v>#REF!</v>
      </c>
    </row>
    <row r="10" spans="1:36" x14ac:dyDescent="0.2">
      <c r="A10" t="str">
        <f>"bauxite_archetype_"&amp;TEXT(ROUND(Table211[[#This Row],[2016]],4),"0.000")</f>
        <v>bauxite_archetype_0.096</v>
      </c>
      <c r="B10" s="4">
        <f t="shared" si="3"/>
        <v>9.6000000000000002E-2</v>
      </c>
      <c r="C10" s="4" t="e">
        <f t="shared" si="1"/>
        <v>#REF!</v>
      </c>
      <c r="D10" s="4" t="e">
        <f t="shared" si="0"/>
        <v>#REF!</v>
      </c>
      <c r="E10" s="4" t="e">
        <f t="shared" si="0"/>
        <v>#REF!</v>
      </c>
      <c r="F10" s="4" t="e">
        <f t="shared" si="0"/>
        <v>#REF!</v>
      </c>
      <c r="G10" s="4" t="e">
        <f t="shared" si="0"/>
        <v>#REF!</v>
      </c>
      <c r="H10" s="4" t="e">
        <f t="shared" si="0"/>
        <v>#REF!</v>
      </c>
      <c r="I10" s="4" t="e">
        <f t="shared" si="0"/>
        <v>#REF!</v>
      </c>
      <c r="J10" s="4" t="e">
        <f t="shared" si="0"/>
        <v>#REF!</v>
      </c>
      <c r="K10" s="4" t="e">
        <f t="shared" si="0"/>
        <v>#REF!</v>
      </c>
      <c r="L10" s="4" t="e">
        <f t="shared" si="0"/>
        <v>#REF!</v>
      </c>
      <c r="M10" s="4" t="e">
        <f t="shared" si="0"/>
        <v>#REF!</v>
      </c>
      <c r="N10" s="4" t="e">
        <f t="shared" si="0"/>
        <v>#REF!</v>
      </c>
      <c r="O10" s="4" t="e">
        <f t="shared" si="0"/>
        <v>#REF!</v>
      </c>
      <c r="P10" s="4" t="e">
        <f t="shared" si="0"/>
        <v>#REF!</v>
      </c>
      <c r="Q10" s="4" t="e">
        <f t="shared" si="0"/>
        <v>#REF!</v>
      </c>
      <c r="R10" s="4" t="e">
        <f t="shared" si="0"/>
        <v>#REF!</v>
      </c>
      <c r="S10" s="4" t="e">
        <f t="shared" si="0"/>
        <v>#REF!</v>
      </c>
      <c r="T10" s="4" t="e">
        <f t="shared" si="0"/>
        <v>#REF!</v>
      </c>
      <c r="U10" s="4" t="e">
        <f t="shared" si="0"/>
        <v>#REF!</v>
      </c>
      <c r="V10" s="4" t="e">
        <f t="shared" si="0"/>
        <v>#REF!</v>
      </c>
      <c r="W10" s="4" t="e">
        <f t="shared" si="0"/>
        <v>#REF!</v>
      </c>
      <c r="X10" s="4" t="e">
        <f t="shared" si="0"/>
        <v>#REF!</v>
      </c>
      <c r="Y10" s="4" t="e">
        <f t="shared" si="0"/>
        <v>#REF!</v>
      </c>
      <c r="Z10" s="4" t="e">
        <f t="shared" si="0"/>
        <v>#REF!</v>
      </c>
      <c r="AA10" s="4" t="e">
        <f t="shared" si="0"/>
        <v>#REF!</v>
      </c>
      <c r="AB10" s="4" t="e">
        <f t="shared" si="0"/>
        <v>#REF!</v>
      </c>
      <c r="AC10" s="4" t="e">
        <f t="shared" si="0"/>
        <v>#REF!</v>
      </c>
      <c r="AD10" s="4" t="e">
        <f t="shared" si="0"/>
        <v>#REF!</v>
      </c>
      <c r="AE10" s="4" t="e">
        <f t="shared" si="0"/>
        <v>#REF!</v>
      </c>
      <c r="AF10" s="4" t="e">
        <f t="shared" si="0"/>
        <v>#REF!</v>
      </c>
      <c r="AG10" s="4" t="e">
        <f t="shared" si="0"/>
        <v>#REF!</v>
      </c>
      <c r="AH10" s="4" t="e">
        <f t="shared" si="0"/>
        <v>#REF!</v>
      </c>
      <c r="AI10" s="4" t="e">
        <f t="shared" si="0"/>
        <v>#REF!</v>
      </c>
      <c r="AJ10" s="4" t="e">
        <f t="shared" si="0"/>
        <v>#REF!</v>
      </c>
    </row>
    <row r="11" spans="1:36" x14ac:dyDescent="0.2">
      <c r="A11" t="str">
        <f>"bauxite_archetype_"&amp;TEXT(ROUND(Table211[[#This Row],[2016]],4),"0.000")</f>
        <v>bauxite_archetype_0.095</v>
      </c>
      <c r="B11" s="4">
        <f t="shared" si="3"/>
        <v>9.5000000000000001E-2</v>
      </c>
      <c r="C11" s="4" t="e">
        <f t="shared" si="1"/>
        <v>#REF!</v>
      </c>
      <c r="D11" s="4" t="e">
        <f t="shared" si="0"/>
        <v>#REF!</v>
      </c>
      <c r="E11" s="4" t="e">
        <f t="shared" si="0"/>
        <v>#REF!</v>
      </c>
      <c r="F11" s="4" t="e">
        <f t="shared" si="0"/>
        <v>#REF!</v>
      </c>
      <c r="G11" s="4" t="e">
        <f t="shared" si="0"/>
        <v>#REF!</v>
      </c>
      <c r="H11" s="4" t="e">
        <f t="shared" si="0"/>
        <v>#REF!</v>
      </c>
      <c r="I11" s="4" t="e">
        <f t="shared" si="0"/>
        <v>#REF!</v>
      </c>
      <c r="J11" s="4" t="e">
        <f t="shared" si="0"/>
        <v>#REF!</v>
      </c>
      <c r="K11" s="4" t="e">
        <f t="shared" si="0"/>
        <v>#REF!</v>
      </c>
      <c r="L11" s="4" t="e">
        <f t="shared" si="0"/>
        <v>#REF!</v>
      </c>
      <c r="M11" s="4" t="e">
        <f t="shared" si="0"/>
        <v>#REF!</v>
      </c>
      <c r="N11" s="4" t="e">
        <f t="shared" si="0"/>
        <v>#REF!</v>
      </c>
      <c r="O11" s="4" t="e">
        <f t="shared" si="0"/>
        <v>#REF!</v>
      </c>
      <c r="P11" s="4" t="e">
        <f t="shared" si="0"/>
        <v>#REF!</v>
      </c>
      <c r="Q11" s="4" t="e">
        <f t="shared" si="0"/>
        <v>#REF!</v>
      </c>
      <c r="R11" s="4" t="e">
        <f t="shared" si="0"/>
        <v>#REF!</v>
      </c>
      <c r="S11" s="4" t="e">
        <f t="shared" si="0"/>
        <v>#REF!</v>
      </c>
      <c r="T11" s="4" t="e">
        <f t="shared" si="0"/>
        <v>#REF!</v>
      </c>
      <c r="U11" s="4" t="e">
        <f t="shared" si="0"/>
        <v>#REF!</v>
      </c>
      <c r="V11" s="4" t="e">
        <f t="shared" si="0"/>
        <v>#REF!</v>
      </c>
      <c r="W11" s="4" t="e">
        <f t="shared" si="0"/>
        <v>#REF!</v>
      </c>
      <c r="X11" s="4" t="e">
        <f t="shared" si="0"/>
        <v>#REF!</v>
      </c>
      <c r="Y11" s="4" t="e">
        <f t="shared" si="0"/>
        <v>#REF!</v>
      </c>
      <c r="Z11" s="4" t="e">
        <f t="shared" si="0"/>
        <v>#REF!</v>
      </c>
      <c r="AA11" s="4" t="e">
        <f t="shared" si="0"/>
        <v>#REF!</v>
      </c>
      <c r="AB11" s="4" t="e">
        <f t="shared" si="0"/>
        <v>#REF!</v>
      </c>
      <c r="AC11" s="4" t="e">
        <f t="shared" si="0"/>
        <v>#REF!</v>
      </c>
      <c r="AD11" s="4" t="e">
        <f t="shared" si="0"/>
        <v>#REF!</v>
      </c>
      <c r="AE11" s="4" t="e">
        <f t="shared" si="0"/>
        <v>#REF!</v>
      </c>
      <c r="AF11" s="4" t="e">
        <f t="shared" si="0"/>
        <v>#REF!</v>
      </c>
      <c r="AG11" s="4" t="e">
        <f t="shared" si="0"/>
        <v>#REF!</v>
      </c>
      <c r="AH11" s="4" t="e">
        <f t="shared" si="0"/>
        <v>#REF!</v>
      </c>
      <c r="AI11" s="4" t="e">
        <f t="shared" si="0"/>
        <v>#REF!</v>
      </c>
      <c r="AJ11" s="4" t="e">
        <f t="shared" si="0"/>
        <v>#REF!</v>
      </c>
    </row>
    <row r="12" spans="1:36" x14ac:dyDescent="0.2">
      <c r="A12" t="str">
        <f>"bauxite_archetype_"&amp;TEXT(ROUND(Table211[[#This Row],[2016]],4),"0.000")</f>
        <v>bauxite_archetype_0.094</v>
      </c>
      <c r="B12" s="4">
        <f t="shared" si="3"/>
        <v>9.4E-2</v>
      </c>
      <c r="C12" s="4" t="e">
        <f t="shared" si="1"/>
        <v>#REF!</v>
      </c>
      <c r="D12" s="4" t="e">
        <f t="shared" si="0"/>
        <v>#REF!</v>
      </c>
      <c r="E12" s="4" t="e">
        <f t="shared" si="0"/>
        <v>#REF!</v>
      </c>
      <c r="F12" s="4" t="e">
        <f t="shared" si="0"/>
        <v>#REF!</v>
      </c>
      <c r="G12" s="4" t="e">
        <f t="shared" si="0"/>
        <v>#REF!</v>
      </c>
      <c r="H12" s="4" t="e">
        <f t="shared" si="0"/>
        <v>#REF!</v>
      </c>
      <c r="I12" s="4" t="e">
        <f t="shared" si="0"/>
        <v>#REF!</v>
      </c>
      <c r="J12" s="4" t="e">
        <f t="shared" si="0"/>
        <v>#REF!</v>
      </c>
      <c r="K12" s="4" t="e">
        <f t="shared" si="0"/>
        <v>#REF!</v>
      </c>
      <c r="L12" s="4" t="e">
        <f t="shared" si="0"/>
        <v>#REF!</v>
      </c>
      <c r="M12" s="4" t="e">
        <f t="shared" si="0"/>
        <v>#REF!</v>
      </c>
      <c r="N12" s="4" t="e">
        <f t="shared" si="0"/>
        <v>#REF!</v>
      </c>
      <c r="O12" s="4" t="e">
        <f t="shared" si="0"/>
        <v>#REF!</v>
      </c>
      <c r="P12" s="4" t="e">
        <f t="shared" si="0"/>
        <v>#REF!</v>
      </c>
      <c r="Q12" s="4" t="e">
        <f t="shared" si="0"/>
        <v>#REF!</v>
      </c>
      <c r="R12" s="4" t="e">
        <f t="shared" si="0"/>
        <v>#REF!</v>
      </c>
      <c r="S12" s="4" t="e">
        <f t="shared" si="0"/>
        <v>#REF!</v>
      </c>
      <c r="T12" s="4" t="e">
        <f t="shared" si="0"/>
        <v>#REF!</v>
      </c>
      <c r="U12" s="4" t="e">
        <f t="shared" si="0"/>
        <v>#REF!</v>
      </c>
      <c r="V12" s="4" t="e">
        <f t="shared" si="0"/>
        <v>#REF!</v>
      </c>
      <c r="W12" s="4" t="e">
        <f t="shared" si="0"/>
        <v>#REF!</v>
      </c>
      <c r="X12" s="4" t="e">
        <f t="shared" si="0"/>
        <v>#REF!</v>
      </c>
      <c r="Y12" s="4" t="e">
        <f t="shared" si="0"/>
        <v>#REF!</v>
      </c>
      <c r="Z12" s="4" t="e">
        <f t="shared" si="0"/>
        <v>#REF!</v>
      </c>
      <c r="AA12" s="4" t="e">
        <f t="shared" si="0"/>
        <v>#REF!</v>
      </c>
      <c r="AB12" s="4" t="e">
        <f t="shared" si="0"/>
        <v>#REF!</v>
      </c>
      <c r="AC12" s="4" t="e">
        <f t="shared" si="0"/>
        <v>#REF!</v>
      </c>
      <c r="AD12" s="4" t="e">
        <f t="shared" si="0"/>
        <v>#REF!</v>
      </c>
      <c r="AE12" s="4" t="e">
        <f t="shared" si="0"/>
        <v>#REF!</v>
      </c>
      <c r="AF12" s="4" t="e">
        <f t="shared" si="0"/>
        <v>#REF!</v>
      </c>
      <c r="AG12" s="4" t="e">
        <f t="shared" si="0"/>
        <v>#REF!</v>
      </c>
      <c r="AH12" s="4" t="e">
        <f t="shared" si="0"/>
        <v>#REF!</v>
      </c>
      <c r="AI12" s="4" t="e">
        <f t="shared" si="0"/>
        <v>#REF!</v>
      </c>
      <c r="AJ12" s="4" t="e">
        <f t="shared" si="0"/>
        <v>#REF!</v>
      </c>
    </row>
    <row r="13" spans="1:36" x14ac:dyDescent="0.2">
      <c r="A13" t="str">
        <f>"bauxite_archetype_"&amp;TEXT(ROUND(Table211[[#This Row],[2016]],4),"0.000")</f>
        <v>bauxite_archetype_0.093</v>
      </c>
      <c r="B13" s="4">
        <f t="shared" si="3"/>
        <v>9.2999999999999999E-2</v>
      </c>
      <c r="C13" s="4" t="e">
        <f t="shared" si="1"/>
        <v>#REF!</v>
      </c>
      <c r="D13" s="4" t="e">
        <f t="shared" si="0"/>
        <v>#REF!</v>
      </c>
      <c r="E13" s="4" t="e">
        <f t="shared" si="0"/>
        <v>#REF!</v>
      </c>
      <c r="F13" s="4" t="e">
        <f t="shared" si="0"/>
        <v>#REF!</v>
      </c>
      <c r="G13" s="4" t="e">
        <f t="shared" si="0"/>
        <v>#REF!</v>
      </c>
      <c r="H13" s="4" t="e">
        <f t="shared" si="0"/>
        <v>#REF!</v>
      </c>
      <c r="I13" s="4" t="e">
        <f t="shared" si="0"/>
        <v>#REF!</v>
      </c>
      <c r="J13" s="4" t="e">
        <f t="shared" si="0"/>
        <v>#REF!</v>
      </c>
      <c r="K13" s="4" t="e">
        <f t="shared" si="0"/>
        <v>#REF!</v>
      </c>
      <c r="L13" s="4" t="e">
        <f t="shared" si="0"/>
        <v>#REF!</v>
      </c>
      <c r="M13" s="4" t="e">
        <f t="shared" si="0"/>
        <v>#REF!</v>
      </c>
      <c r="N13" s="4" t="e">
        <f t="shared" si="0"/>
        <v>#REF!</v>
      </c>
      <c r="O13" s="4" t="e">
        <f t="shared" si="0"/>
        <v>#REF!</v>
      </c>
      <c r="P13" s="4" t="e">
        <f t="shared" si="0"/>
        <v>#REF!</v>
      </c>
      <c r="Q13" s="4" t="e">
        <f t="shared" si="0"/>
        <v>#REF!</v>
      </c>
      <c r="R13" s="4" t="e">
        <f t="shared" si="0"/>
        <v>#REF!</v>
      </c>
      <c r="S13" s="4" t="e">
        <f t="shared" si="0"/>
        <v>#REF!</v>
      </c>
      <c r="T13" s="4" t="e">
        <f t="shared" si="0"/>
        <v>#REF!</v>
      </c>
      <c r="U13" s="4" t="e">
        <f t="shared" si="0"/>
        <v>#REF!</v>
      </c>
      <c r="V13" s="4" t="e">
        <f t="shared" si="0"/>
        <v>#REF!</v>
      </c>
      <c r="W13" s="4" t="e">
        <f t="shared" si="0"/>
        <v>#REF!</v>
      </c>
      <c r="X13" s="4" t="e">
        <f t="shared" si="0"/>
        <v>#REF!</v>
      </c>
      <c r="Y13" s="4" t="e">
        <f t="shared" si="0"/>
        <v>#REF!</v>
      </c>
      <c r="Z13" s="4" t="e">
        <f t="shared" si="0"/>
        <v>#REF!</v>
      </c>
      <c r="AA13" s="4" t="e">
        <f t="shared" si="0"/>
        <v>#REF!</v>
      </c>
      <c r="AB13" s="4" t="e">
        <f t="shared" si="0"/>
        <v>#REF!</v>
      </c>
      <c r="AC13" s="4" t="e">
        <f t="shared" si="0"/>
        <v>#REF!</v>
      </c>
      <c r="AD13" s="4" t="e">
        <f t="shared" si="0"/>
        <v>#REF!</v>
      </c>
      <c r="AE13" s="4" t="e">
        <f t="shared" si="0"/>
        <v>#REF!</v>
      </c>
      <c r="AF13" s="4" t="e">
        <f t="shared" si="0"/>
        <v>#REF!</v>
      </c>
      <c r="AG13" s="4" t="e">
        <f t="shared" si="0"/>
        <v>#REF!</v>
      </c>
      <c r="AH13" s="4" t="e">
        <f t="shared" si="0"/>
        <v>#REF!</v>
      </c>
      <c r="AI13" s="4" t="e">
        <f t="shared" si="0"/>
        <v>#REF!</v>
      </c>
      <c r="AJ13" s="4" t="e">
        <f t="shared" si="0"/>
        <v>#REF!</v>
      </c>
    </row>
    <row r="14" spans="1:36" x14ac:dyDescent="0.2">
      <c r="A14" t="str">
        <f>"bauxite_archetype_"&amp;TEXT(ROUND(Table211[[#This Row],[2016]],4),"0.000")</f>
        <v>bauxite_archetype_0.092</v>
      </c>
      <c r="B14" s="4">
        <f t="shared" si="3"/>
        <v>9.1999999999999998E-2</v>
      </c>
      <c r="C14" s="4" t="e">
        <f t="shared" si="1"/>
        <v>#REF!</v>
      </c>
      <c r="D14" s="4" t="e">
        <f t="shared" si="0"/>
        <v>#REF!</v>
      </c>
      <c r="E14" s="4" t="e">
        <f t="shared" si="0"/>
        <v>#REF!</v>
      </c>
      <c r="F14" s="4" t="e">
        <f t="shared" si="0"/>
        <v>#REF!</v>
      </c>
      <c r="G14" s="4" t="e">
        <f t="shared" si="0"/>
        <v>#REF!</v>
      </c>
      <c r="H14" s="4" t="e">
        <f t="shared" si="0"/>
        <v>#REF!</v>
      </c>
      <c r="I14" s="4" t="e">
        <f t="shared" si="0"/>
        <v>#REF!</v>
      </c>
      <c r="J14" s="4" t="e">
        <f t="shared" ref="D14:AJ21" si="4">MROUND((($B14-$AJ$2)*((J$2-$AJ$2)/($B$2-$AJ$2)))+$AJ$2,0.0001)</f>
        <v>#REF!</v>
      </c>
      <c r="K14" s="4" t="e">
        <f t="shared" si="4"/>
        <v>#REF!</v>
      </c>
      <c r="L14" s="4" t="e">
        <f t="shared" si="4"/>
        <v>#REF!</v>
      </c>
      <c r="M14" s="4" t="e">
        <f t="shared" si="4"/>
        <v>#REF!</v>
      </c>
      <c r="N14" s="4" t="e">
        <f t="shared" si="4"/>
        <v>#REF!</v>
      </c>
      <c r="O14" s="4" t="e">
        <f t="shared" si="4"/>
        <v>#REF!</v>
      </c>
      <c r="P14" s="4" t="e">
        <f t="shared" si="4"/>
        <v>#REF!</v>
      </c>
      <c r="Q14" s="4" t="e">
        <f t="shared" si="4"/>
        <v>#REF!</v>
      </c>
      <c r="R14" s="4" t="e">
        <f t="shared" si="4"/>
        <v>#REF!</v>
      </c>
      <c r="S14" s="4" t="e">
        <f t="shared" si="4"/>
        <v>#REF!</v>
      </c>
      <c r="T14" s="4" t="e">
        <f t="shared" si="4"/>
        <v>#REF!</v>
      </c>
      <c r="U14" s="4" t="e">
        <f t="shared" si="4"/>
        <v>#REF!</v>
      </c>
      <c r="V14" s="4" t="e">
        <f t="shared" si="4"/>
        <v>#REF!</v>
      </c>
      <c r="W14" s="4" t="e">
        <f t="shared" si="4"/>
        <v>#REF!</v>
      </c>
      <c r="X14" s="4" t="e">
        <f t="shared" si="4"/>
        <v>#REF!</v>
      </c>
      <c r="Y14" s="4" t="e">
        <f t="shared" si="4"/>
        <v>#REF!</v>
      </c>
      <c r="Z14" s="4" t="e">
        <f t="shared" si="4"/>
        <v>#REF!</v>
      </c>
      <c r="AA14" s="4" t="e">
        <f t="shared" si="4"/>
        <v>#REF!</v>
      </c>
      <c r="AB14" s="4" t="e">
        <f t="shared" si="4"/>
        <v>#REF!</v>
      </c>
      <c r="AC14" s="4" t="e">
        <f t="shared" si="4"/>
        <v>#REF!</v>
      </c>
      <c r="AD14" s="4" t="e">
        <f t="shared" si="4"/>
        <v>#REF!</v>
      </c>
      <c r="AE14" s="4" t="e">
        <f t="shared" si="4"/>
        <v>#REF!</v>
      </c>
      <c r="AF14" s="4" t="e">
        <f t="shared" si="4"/>
        <v>#REF!</v>
      </c>
      <c r="AG14" s="4" t="e">
        <f t="shared" si="4"/>
        <v>#REF!</v>
      </c>
      <c r="AH14" s="4" t="e">
        <f t="shared" si="4"/>
        <v>#REF!</v>
      </c>
      <c r="AI14" s="4" t="e">
        <f t="shared" si="4"/>
        <v>#REF!</v>
      </c>
      <c r="AJ14" s="4" t="e">
        <f t="shared" si="4"/>
        <v>#REF!</v>
      </c>
    </row>
    <row r="15" spans="1:36" x14ac:dyDescent="0.2">
      <c r="A15" t="str">
        <f>"bauxite_archetype_"&amp;TEXT(ROUND(Table211[[#This Row],[2016]],4),"0.000")</f>
        <v>bauxite_archetype_0.091</v>
      </c>
      <c r="B15" s="4">
        <f t="shared" si="3"/>
        <v>9.0999999999999998E-2</v>
      </c>
      <c r="C15" s="4" t="e">
        <f t="shared" si="1"/>
        <v>#REF!</v>
      </c>
      <c r="D15" s="4" t="e">
        <f t="shared" si="4"/>
        <v>#REF!</v>
      </c>
      <c r="E15" s="4" t="e">
        <f t="shared" si="4"/>
        <v>#REF!</v>
      </c>
      <c r="F15" s="4" t="e">
        <f t="shared" si="4"/>
        <v>#REF!</v>
      </c>
      <c r="G15" s="4" t="e">
        <f t="shared" si="4"/>
        <v>#REF!</v>
      </c>
      <c r="H15" s="4" t="e">
        <f t="shared" si="4"/>
        <v>#REF!</v>
      </c>
      <c r="I15" s="4" t="e">
        <f t="shared" si="4"/>
        <v>#REF!</v>
      </c>
      <c r="J15" s="4" t="e">
        <f t="shared" si="4"/>
        <v>#REF!</v>
      </c>
      <c r="K15" s="4" t="e">
        <f t="shared" si="4"/>
        <v>#REF!</v>
      </c>
      <c r="L15" s="4" t="e">
        <f t="shared" si="4"/>
        <v>#REF!</v>
      </c>
      <c r="M15" s="4" t="e">
        <f t="shared" si="4"/>
        <v>#REF!</v>
      </c>
      <c r="N15" s="4" t="e">
        <f t="shared" si="4"/>
        <v>#REF!</v>
      </c>
      <c r="O15" s="4" t="e">
        <f t="shared" si="4"/>
        <v>#REF!</v>
      </c>
      <c r="P15" s="4" t="e">
        <f t="shared" si="4"/>
        <v>#REF!</v>
      </c>
      <c r="Q15" s="4" t="e">
        <f t="shared" si="4"/>
        <v>#REF!</v>
      </c>
      <c r="R15" s="4" t="e">
        <f t="shared" si="4"/>
        <v>#REF!</v>
      </c>
      <c r="S15" s="4" t="e">
        <f t="shared" si="4"/>
        <v>#REF!</v>
      </c>
      <c r="T15" s="4" t="e">
        <f t="shared" si="4"/>
        <v>#REF!</v>
      </c>
      <c r="U15" s="4" t="e">
        <f t="shared" si="4"/>
        <v>#REF!</v>
      </c>
      <c r="V15" s="4" t="e">
        <f t="shared" si="4"/>
        <v>#REF!</v>
      </c>
      <c r="W15" s="4" t="e">
        <f t="shared" si="4"/>
        <v>#REF!</v>
      </c>
      <c r="X15" s="4" t="e">
        <f t="shared" si="4"/>
        <v>#REF!</v>
      </c>
      <c r="Y15" s="4" t="e">
        <f t="shared" si="4"/>
        <v>#REF!</v>
      </c>
      <c r="Z15" s="4" t="e">
        <f t="shared" si="4"/>
        <v>#REF!</v>
      </c>
      <c r="AA15" s="4" t="e">
        <f t="shared" si="4"/>
        <v>#REF!</v>
      </c>
      <c r="AB15" s="4" t="e">
        <f t="shared" si="4"/>
        <v>#REF!</v>
      </c>
      <c r="AC15" s="4" t="e">
        <f t="shared" si="4"/>
        <v>#REF!</v>
      </c>
      <c r="AD15" s="4" t="e">
        <f t="shared" si="4"/>
        <v>#REF!</v>
      </c>
      <c r="AE15" s="4" t="e">
        <f t="shared" si="4"/>
        <v>#REF!</v>
      </c>
      <c r="AF15" s="4" t="e">
        <f t="shared" si="4"/>
        <v>#REF!</v>
      </c>
      <c r="AG15" s="4" t="e">
        <f t="shared" si="4"/>
        <v>#REF!</v>
      </c>
      <c r="AH15" s="4" t="e">
        <f t="shared" si="4"/>
        <v>#REF!</v>
      </c>
      <c r="AI15" s="4" t="e">
        <f t="shared" si="4"/>
        <v>#REF!</v>
      </c>
      <c r="AJ15" s="4" t="e">
        <f t="shared" si="4"/>
        <v>#REF!</v>
      </c>
    </row>
    <row r="16" spans="1:36" x14ac:dyDescent="0.2">
      <c r="A16" t="str">
        <f>"bauxite_archetype_"&amp;TEXT(ROUND(Table211[[#This Row],[2016]],4),"0.000")</f>
        <v>bauxite_archetype_0.090</v>
      </c>
      <c r="B16" s="4">
        <f t="shared" si="3"/>
        <v>0.09</v>
      </c>
      <c r="C16" s="4" t="e">
        <f t="shared" si="1"/>
        <v>#REF!</v>
      </c>
      <c r="D16" s="4" t="e">
        <f t="shared" si="4"/>
        <v>#REF!</v>
      </c>
      <c r="E16" s="4" t="e">
        <f t="shared" si="4"/>
        <v>#REF!</v>
      </c>
      <c r="F16" s="4" t="e">
        <f t="shared" si="4"/>
        <v>#REF!</v>
      </c>
      <c r="G16" s="4" t="e">
        <f t="shared" si="4"/>
        <v>#REF!</v>
      </c>
      <c r="H16" s="4" t="e">
        <f t="shared" si="4"/>
        <v>#REF!</v>
      </c>
      <c r="I16" s="4" t="e">
        <f t="shared" si="4"/>
        <v>#REF!</v>
      </c>
      <c r="J16" s="4" t="e">
        <f t="shared" si="4"/>
        <v>#REF!</v>
      </c>
      <c r="K16" s="4" t="e">
        <f t="shared" si="4"/>
        <v>#REF!</v>
      </c>
      <c r="L16" s="4" t="e">
        <f t="shared" si="4"/>
        <v>#REF!</v>
      </c>
      <c r="M16" s="4" t="e">
        <f t="shared" si="4"/>
        <v>#REF!</v>
      </c>
      <c r="N16" s="4" t="e">
        <f t="shared" si="4"/>
        <v>#REF!</v>
      </c>
      <c r="O16" s="4" t="e">
        <f t="shared" si="4"/>
        <v>#REF!</v>
      </c>
      <c r="P16" s="4" t="e">
        <f t="shared" si="4"/>
        <v>#REF!</v>
      </c>
      <c r="Q16" s="4" t="e">
        <f t="shared" si="4"/>
        <v>#REF!</v>
      </c>
      <c r="R16" s="4" t="e">
        <f t="shared" si="4"/>
        <v>#REF!</v>
      </c>
      <c r="S16" s="4" t="e">
        <f t="shared" si="4"/>
        <v>#REF!</v>
      </c>
      <c r="T16" s="4" t="e">
        <f t="shared" si="4"/>
        <v>#REF!</v>
      </c>
      <c r="U16" s="4" t="e">
        <f t="shared" si="4"/>
        <v>#REF!</v>
      </c>
      <c r="V16" s="4" t="e">
        <f t="shared" si="4"/>
        <v>#REF!</v>
      </c>
      <c r="W16" s="4" t="e">
        <f t="shared" si="4"/>
        <v>#REF!</v>
      </c>
      <c r="X16" s="4" t="e">
        <f t="shared" si="4"/>
        <v>#REF!</v>
      </c>
      <c r="Y16" s="4" t="e">
        <f t="shared" si="4"/>
        <v>#REF!</v>
      </c>
      <c r="Z16" s="4" t="e">
        <f t="shared" si="4"/>
        <v>#REF!</v>
      </c>
      <c r="AA16" s="4" t="e">
        <f t="shared" si="4"/>
        <v>#REF!</v>
      </c>
      <c r="AB16" s="4" t="e">
        <f t="shared" si="4"/>
        <v>#REF!</v>
      </c>
      <c r="AC16" s="4" t="e">
        <f t="shared" si="4"/>
        <v>#REF!</v>
      </c>
      <c r="AD16" s="4" t="e">
        <f t="shared" si="4"/>
        <v>#REF!</v>
      </c>
      <c r="AE16" s="4" t="e">
        <f t="shared" si="4"/>
        <v>#REF!</v>
      </c>
      <c r="AF16" s="4" t="e">
        <f t="shared" si="4"/>
        <v>#REF!</v>
      </c>
      <c r="AG16" s="4" t="e">
        <f t="shared" si="4"/>
        <v>#REF!</v>
      </c>
      <c r="AH16" s="4" t="e">
        <f t="shared" si="4"/>
        <v>#REF!</v>
      </c>
      <c r="AI16" s="4" t="e">
        <f t="shared" si="4"/>
        <v>#REF!</v>
      </c>
      <c r="AJ16" s="4" t="e">
        <f t="shared" si="4"/>
        <v>#REF!</v>
      </c>
    </row>
    <row r="17" spans="1:36" x14ac:dyDescent="0.2">
      <c r="A17" t="str">
        <f>"bauxite_archetype_"&amp;TEXT(ROUND(Table211[[#This Row],[2016]],4),"0.000")</f>
        <v>bauxite_archetype_0.089</v>
      </c>
      <c r="B17" s="4">
        <f t="shared" si="3"/>
        <v>8.8999999999999996E-2</v>
      </c>
      <c r="C17" s="4" t="e">
        <f t="shared" si="1"/>
        <v>#REF!</v>
      </c>
      <c r="D17" s="4" t="e">
        <f t="shared" si="4"/>
        <v>#REF!</v>
      </c>
      <c r="E17" s="4" t="e">
        <f t="shared" si="4"/>
        <v>#REF!</v>
      </c>
      <c r="F17" s="4" t="e">
        <f t="shared" si="4"/>
        <v>#REF!</v>
      </c>
      <c r="G17" s="4" t="e">
        <f t="shared" si="4"/>
        <v>#REF!</v>
      </c>
      <c r="H17" s="4" t="e">
        <f t="shared" si="4"/>
        <v>#REF!</v>
      </c>
      <c r="I17" s="4" t="e">
        <f t="shared" si="4"/>
        <v>#REF!</v>
      </c>
      <c r="J17" s="4" t="e">
        <f t="shared" si="4"/>
        <v>#REF!</v>
      </c>
      <c r="K17" s="4" t="e">
        <f t="shared" si="4"/>
        <v>#REF!</v>
      </c>
      <c r="L17" s="4" t="e">
        <f t="shared" si="4"/>
        <v>#REF!</v>
      </c>
      <c r="M17" s="4" t="e">
        <f t="shared" si="4"/>
        <v>#REF!</v>
      </c>
      <c r="N17" s="4" t="e">
        <f t="shared" si="4"/>
        <v>#REF!</v>
      </c>
      <c r="O17" s="4" t="e">
        <f t="shared" si="4"/>
        <v>#REF!</v>
      </c>
      <c r="P17" s="4" t="e">
        <f t="shared" si="4"/>
        <v>#REF!</v>
      </c>
      <c r="Q17" s="4" t="e">
        <f t="shared" si="4"/>
        <v>#REF!</v>
      </c>
      <c r="R17" s="4" t="e">
        <f t="shared" si="4"/>
        <v>#REF!</v>
      </c>
      <c r="S17" s="4" t="e">
        <f t="shared" si="4"/>
        <v>#REF!</v>
      </c>
      <c r="T17" s="4" t="e">
        <f t="shared" si="4"/>
        <v>#REF!</v>
      </c>
      <c r="U17" s="4" t="e">
        <f t="shared" si="4"/>
        <v>#REF!</v>
      </c>
      <c r="V17" s="4" t="e">
        <f t="shared" si="4"/>
        <v>#REF!</v>
      </c>
      <c r="W17" s="4" t="e">
        <f t="shared" si="4"/>
        <v>#REF!</v>
      </c>
      <c r="X17" s="4" t="e">
        <f t="shared" si="4"/>
        <v>#REF!</v>
      </c>
      <c r="Y17" s="4" t="e">
        <f t="shared" si="4"/>
        <v>#REF!</v>
      </c>
      <c r="Z17" s="4" t="e">
        <f t="shared" si="4"/>
        <v>#REF!</v>
      </c>
      <c r="AA17" s="4" t="e">
        <f t="shared" si="4"/>
        <v>#REF!</v>
      </c>
      <c r="AB17" s="4" t="e">
        <f t="shared" si="4"/>
        <v>#REF!</v>
      </c>
      <c r="AC17" s="4" t="e">
        <f t="shared" si="4"/>
        <v>#REF!</v>
      </c>
      <c r="AD17" s="4" t="e">
        <f t="shared" si="4"/>
        <v>#REF!</v>
      </c>
      <c r="AE17" s="4" t="e">
        <f t="shared" si="4"/>
        <v>#REF!</v>
      </c>
      <c r="AF17" s="4" t="e">
        <f t="shared" si="4"/>
        <v>#REF!</v>
      </c>
      <c r="AG17" s="4" t="e">
        <f t="shared" si="4"/>
        <v>#REF!</v>
      </c>
      <c r="AH17" s="4" t="e">
        <f t="shared" si="4"/>
        <v>#REF!</v>
      </c>
      <c r="AI17" s="4" t="e">
        <f t="shared" si="4"/>
        <v>#REF!</v>
      </c>
      <c r="AJ17" s="4" t="e">
        <f t="shared" si="4"/>
        <v>#REF!</v>
      </c>
    </row>
    <row r="18" spans="1:36" x14ac:dyDescent="0.2">
      <c r="A18" t="str">
        <f>"bauxite_archetype_"&amp;TEXT(ROUND(Table211[[#This Row],[2016]],4),"0.000")</f>
        <v>bauxite_archetype_0.088</v>
      </c>
      <c r="B18" s="4">
        <f t="shared" si="3"/>
        <v>8.7999999999999995E-2</v>
      </c>
      <c r="C18" s="4" t="e">
        <f t="shared" si="1"/>
        <v>#REF!</v>
      </c>
      <c r="D18" s="4" t="e">
        <f t="shared" si="4"/>
        <v>#REF!</v>
      </c>
      <c r="E18" s="4" t="e">
        <f t="shared" si="4"/>
        <v>#REF!</v>
      </c>
      <c r="F18" s="4" t="e">
        <f t="shared" si="4"/>
        <v>#REF!</v>
      </c>
      <c r="G18" s="4" t="e">
        <f t="shared" si="4"/>
        <v>#REF!</v>
      </c>
      <c r="H18" s="4" t="e">
        <f t="shared" si="4"/>
        <v>#REF!</v>
      </c>
      <c r="I18" s="4" t="e">
        <f t="shared" si="4"/>
        <v>#REF!</v>
      </c>
      <c r="J18" s="4" t="e">
        <f t="shared" si="4"/>
        <v>#REF!</v>
      </c>
      <c r="K18" s="4" t="e">
        <f t="shared" si="4"/>
        <v>#REF!</v>
      </c>
      <c r="L18" s="4" t="e">
        <f t="shared" si="4"/>
        <v>#REF!</v>
      </c>
      <c r="M18" s="4" t="e">
        <f t="shared" si="4"/>
        <v>#REF!</v>
      </c>
      <c r="N18" s="4" t="e">
        <f t="shared" si="4"/>
        <v>#REF!</v>
      </c>
      <c r="O18" s="4" t="e">
        <f t="shared" si="4"/>
        <v>#REF!</v>
      </c>
      <c r="P18" s="4" t="e">
        <f t="shared" si="4"/>
        <v>#REF!</v>
      </c>
      <c r="Q18" s="4" t="e">
        <f t="shared" si="4"/>
        <v>#REF!</v>
      </c>
      <c r="R18" s="4" t="e">
        <f t="shared" si="4"/>
        <v>#REF!</v>
      </c>
      <c r="S18" s="4" t="e">
        <f t="shared" si="4"/>
        <v>#REF!</v>
      </c>
      <c r="T18" s="4" t="e">
        <f t="shared" si="4"/>
        <v>#REF!</v>
      </c>
      <c r="U18" s="4" t="e">
        <f t="shared" si="4"/>
        <v>#REF!</v>
      </c>
      <c r="V18" s="4" t="e">
        <f t="shared" si="4"/>
        <v>#REF!</v>
      </c>
      <c r="W18" s="4" t="e">
        <f t="shared" si="4"/>
        <v>#REF!</v>
      </c>
      <c r="X18" s="4" t="e">
        <f t="shared" si="4"/>
        <v>#REF!</v>
      </c>
      <c r="Y18" s="4" t="e">
        <f t="shared" si="4"/>
        <v>#REF!</v>
      </c>
      <c r="Z18" s="4" t="e">
        <f t="shared" si="4"/>
        <v>#REF!</v>
      </c>
      <c r="AA18" s="4" t="e">
        <f t="shared" si="4"/>
        <v>#REF!</v>
      </c>
      <c r="AB18" s="4" t="e">
        <f t="shared" si="4"/>
        <v>#REF!</v>
      </c>
      <c r="AC18" s="4" t="e">
        <f t="shared" si="4"/>
        <v>#REF!</v>
      </c>
      <c r="AD18" s="4" t="e">
        <f t="shared" si="4"/>
        <v>#REF!</v>
      </c>
      <c r="AE18" s="4" t="e">
        <f t="shared" si="4"/>
        <v>#REF!</v>
      </c>
      <c r="AF18" s="4" t="e">
        <f t="shared" si="4"/>
        <v>#REF!</v>
      </c>
      <c r="AG18" s="4" t="e">
        <f t="shared" si="4"/>
        <v>#REF!</v>
      </c>
      <c r="AH18" s="4" t="e">
        <f t="shared" si="4"/>
        <v>#REF!</v>
      </c>
      <c r="AI18" s="4" t="e">
        <f t="shared" si="4"/>
        <v>#REF!</v>
      </c>
      <c r="AJ18" s="4" t="e">
        <f t="shared" si="4"/>
        <v>#REF!</v>
      </c>
    </row>
    <row r="19" spans="1:36" x14ac:dyDescent="0.2">
      <c r="A19" t="str">
        <f>"bauxite_archetype_"&amp;TEXT(ROUND(Table211[[#This Row],[2016]],4),"0.000")</f>
        <v>bauxite_archetype_0.087</v>
      </c>
      <c r="B19" s="4">
        <f t="shared" si="3"/>
        <v>8.7000000000000008E-2</v>
      </c>
      <c r="C19" s="4" t="e">
        <f t="shared" si="1"/>
        <v>#REF!</v>
      </c>
      <c r="D19" s="4" t="e">
        <f t="shared" si="4"/>
        <v>#REF!</v>
      </c>
      <c r="E19" s="4" t="e">
        <f t="shared" si="4"/>
        <v>#REF!</v>
      </c>
      <c r="F19" s="4" t="e">
        <f t="shared" si="4"/>
        <v>#REF!</v>
      </c>
      <c r="G19" s="4" t="e">
        <f t="shared" si="4"/>
        <v>#REF!</v>
      </c>
      <c r="H19" s="4" t="e">
        <f t="shared" si="4"/>
        <v>#REF!</v>
      </c>
      <c r="I19" s="4" t="e">
        <f t="shared" si="4"/>
        <v>#REF!</v>
      </c>
      <c r="J19" s="4" t="e">
        <f t="shared" si="4"/>
        <v>#REF!</v>
      </c>
      <c r="K19" s="4" t="e">
        <f t="shared" si="4"/>
        <v>#REF!</v>
      </c>
      <c r="L19" s="4" t="e">
        <f t="shared" si="4"/>
        <v>#REF!</v>
      </c>
      <c r="M19" s="4" t="e">
        <f t="shared" si="4"/>
        <v>#REF!</v>
      </c>
      <c r="N19" s="4" t="e">
        <f t="shared" si="4"/>
        <v>#REF!</v>
      </c>
      <c r="O19" s="4" t="e">
        <f t="shared" si="4"/>
        <v>#REF!</v>
      </c>
      <c r="P19" s="4" t="e">
        <f t="shared" si="4"/>
        <v>#REF!</v>
      </c>
      <c r="Q19" s="4" t="e">
        <f t="shared" si="4"/>
        <v>#REF!</v>
      </c>
      <c r="R19" s="4" t="e">
        <f t="shared" si="4"/>
        <v>#REF!</v>
      </c>
      <c r="S19" s="4" t="e">
        <f t="shared" si="4"/>
        <v>#REF!</v>
      </c>
      <c r="T19" s="4" t="e">
        <f t="shared" si="4"/>
        <v>#REF!</v>
      </c>
      <c r="U19" s="4" t="e">
        <f t="shared" si="4"/>
        <v>#REF!</v>
      </c>
      <c r="V19" s="4" t="e">
        <f t="shared" si="4"/>
        <v>#REF!</v>
      </c>
      <c r="W19" s="4" t="e">
        <f t="shared" si="4"/>
        <v>#REF!</v>
      </c>
      <c r="X19" s="4" t="e">
        <f t="shared" si="4"/>
        <v>#REF!</v>
      </c>
      <c r="Y19" s="4" t="e">
        <f t="shared" si="4"/>
        <v>#REF!</v>
      </c>
      <c r="Z19" s="4" t="e">
        <f t="shared" si="4"/>
        <v>#REF!</v>
      </c>
      <c r="AA19" s="4" t="e">
        <f t="shared" si="4"/>
        <v>#REF!</v>
      </c>
      <c r="AB19" s="4" t="e">
        <f t="shared" si="4"/>
        <v>#REF!</v>
      </c>
      <c r="AC19" s="4" t="e">
        <f t="shared" si="4"/>
        <v>#REF!</v>
      </c>
      <c r="AD19" s="4" t="e">
        <f t="shared" si="4"/>
        <v>#REF!</v>
      </c>
      <c r="AE19" s="4" t="e">
        <f t="shared" si="4"/>
        <v>#REF!</v>
      </c>
      <c r="AF19" s="4" t="e">
        <f t="shared" si="4"/>
        <v>#REF!</v>
      </c>
      <c r="AG19" s="4" t="e">
        <f t="shared" si="4"/>
        <v>#REF!</v>
      </c>
      <c r="AH19" s="4" t="e">
        <f t="shared" si="4"/>
        <v>#REF!</v>
      </c>
      <c r="AI19" s="4" t="e">
        <f t="shared" si="4"/>
        <v>#REF!</v>
      </c>
      <c r="AJ19" s="4" t="e">
        <f t="shared" si="4"/>
        <v>#REF!</v>
      </c>
    </row>
    <row r="20" spans="1:36" x14ac:dyDescent="0.2">
      <c r="A20" t="str">
        <f>"bauxite_archetype_"&amp;TEXT(ROUND(Table211[[#This Row],[2016]],4),"0.000")</f>
        <v>bauxite_archetype_0.086</v>
      </c>
      <c r="B20" s="4">
        <f t="shared" si="3"/>
        <v>8.6000000000000007E-2</v>
      </c>
      <c r="C20" s="4" t="e">
        <f t="shared" si="1"/>
        <v>#REF!</v>
      </c>
      <c r="D20" s="4" t="e">
        <f t="shared" si="4"/>
        <v>#REF!</v>
      </c>
      <c r="E20" s="4" t="e">
        <f t="shared" si="4"/>
        <v>#REF!</v>
      </c>
      <c r="F20" s="4" t="e">
        <f t="shared" si="4"/>
        <v>#REF!</v>
      </c>
      <c r="G20" s="4" t="e">
        <f t="shared" si="4"/>
        <v>#REF!</v>
      </c>
      <c r="H20" s="4" t="e">
        <f t="shared" si="4"/>
        <v>#REF!</v>
      </c>
      <c r="I20" s="4" t="e">
        <f t="shared" si="4"/>
        <v>#REF!</v>
      </c>
      <c r="J20" s="4" t="e">
        <f t="shared" si="4"/>
        <v>#REF!</v>
      </c>
      <c r="K20" s="4" t="e">
        <f t="shared" si="4"/>
        <v>#REF!</v>
      </c>
      <c r="L20" s="4" t="e">
        <f t="shared" si="4"/>
        <v>#REF!</v>
      </c>
      <c r="M20" s="4" t="e">
        <f t="shared" si="4"/>
        <v>#REF!</v>
      </c>
      <c r="N20" s="4" t="e">
        <f t="shared" si="4"/>
        <v>#REF!</v>
      </c>
      <c r="O20" s="4" t="e">
        <f t="shared" si="4"/>
        <v>#REF!</v>
      </c>
      <c r="P20" s="4" t="e">
        <f t="shared" si="4"/>
        <v>#REF!</v>
      </c>
      <c r="Q20" s="4" t="e">
        <f t="shared" si="4"/>
        <v>#REF!</v>
      </c>
      <c r="R20" s="4" t="e">
        <f t="shared" si="4"/>
        <v>#REF!</v>
      </c>
      <c r="S20" s="4" t="e">
        <f t="shared" si="4"/>
        <v>#REF!</v>
      </c>
      <c r="T20" s="4" t="e">
        <f t="shared" si="4"/>
        <v>#REF!</v>
      </c>
      <c r="U20" s="4" t="e">
        <f t="shared" si="4"/>
        <v>#REF!</v>
      </c>
      <c r="V20" s="4" t="e">
        <f t="shared" si="4"/>
        <v>#REF!</v>
      </c>
      <c r="W20" s="4" t="e">
        <f t="shared" si="4"/>
        <v>#REF!</v>
      </c>
      <c r="X20" s="4" t="e">
        <f t="shared" si="4"/>
        <v>#REF!</v>
      </c>
      <c r="Y20" s="4" t="e">
        <f t="shared" si="4"/>
        <v>#REF!</v>
      </c>
      <c r="Z20" s="4" t="e">
        <f t="shared" si="4"/>
        <v>#REF!</v>
      </c>
      <c r="AA20" s="4" t="e">
        <f t="shared" si="4"/>
        <v>#REF!</v>
      </c>
      <c r="AB20" s="4" t="e">
        <f t="shared" si="4"/>
        <v>#REF!</v>
      </c>
      <c r="AC20" s="4" t="e">
        <f t="shared" si="4"/>
        <v>#REF!</v>
      </c>
      <c r="AD20" s="4" t="e">
        <f t="shared" si="4"/>
        <v>#REF!</v>
      </c>
      <c r="AE20" s="4" t="e">
        <f t="shared" si="4"/>
        <v>#REF!</v>
      </c>
      <c r="AF20" s="4" t="e">
        <f t="shared" si="4"/>
        <v>#REF!</v>
      </c>
      <c r="AG20" s="4" t="e">
        <f t="shared" si="4"/>
        <v>#REF!</v>
      </c>
      <c r="AH20" s="4" t="e">
        <f t="shared" si="4"/>
        <v>#REF!</v>
      </c>
      <c r="AI20" s="4" t="e">
        <f t="shared" si="4"/>
        <v>#REF!</v>
      </c>
      <c r="AJ20" s="4" t="e">
        <f t="shared" si="4"/>
        <v>#REF!</v>
      </c>
    </row>
    <row r="21" spans="1:36" x14ac:dyDescent="0.2">
      <c r="A21" t="str">
        <f>"bauxite_archetype_"&amp;TEXT(ROUND(Table211[[#This Row],[2016]],4),"0.000")</f>
        <v>bauxite_archetype_0.085</v>
      </c>
      <c r="B21" s="4">
        <f t="shared" si="3"/>
        <v>8.5000000000000006E-2</v>
      </c>
      <c r="C21" s="4" t="e">
        <f t="shared" si="1"/>
        <v>#REF!</v>
      </c>
      <c r="D21" s="4" t="e">
        <f t="shared" si="4"/>
        <v>#REF!</v>
      </c>
      <c r="E21" s="4" t="e">
        <f t="shared" si="4"/>
        <v>#REF!</v>
      </c>
      <c r="F21" s="4" t="e">
        <f t="shared" si="4"/>
        <v>#REF!</v>
      </c>
      <c r="G21" s="4" t="e">
        <f t="shared" si="4"/>
        <v>#REF!</v>
      </c>
      <c r="H21" s="4" t="e">
        <f t="shared" si="4"/>
        <v>#REF!</v>
      </c>
      <c r="I21" s="4" t="e">
        <f t="shared" si="4"/>
        <v>#REF!</v>
      </c>
      <c r="J21" s="4" t="e">
        <f t="shared" si="4"/>
        <v>#REF!</v>
      </c>
      <c r="K21" s="4" t="e">
        <f t="shared" si="4"/>
        <v>#REF!</v>
      </c>
      <c r="L21" s="4" t="e">
        <f t="shared" si="4"/>
        <v>#REF!</v>
      </c>
      <c r="M21" s="4" t="e">
        <f t="shared" si="4"/>
        <v>#REF!</v>
      </c>
      <c r="N21" s="4" t="e">
        <f t="shared" si="4"/>
        <v>#REF!</v>
      </c>
      <c r="O21" s="4" t="e">
        <f t="shared" si="4"/>
        <v>#REF!</v>
      </c>
      <c r="P21" s="4" t="e">
        <f t="shared" si="4"/>
        <v>#REF!</v>
      </c>
      <c r="Q21" s="4" t="e">
        <f t="shared" si="4"/>
        <v>#REF!</v>
      </c>
      <c r="R21" s="4" t="e">
        <f t="shared" si="4"/>
        <v>#REF!</v>
      </c>
      <c r="S21" s="4" t="e">
        <f t="shared" si="4"/>
        <v>#REF!</v>
      </c>
      <c r="T21" s="4" t="e">
        <f t="shared" si="4"/>
        <v>#REF!</v>
      </c>
      <c r="U21" s="4" t="e">
        <f t="shared" si="4"/>
        <v>#REF!</v>
      </c>
      <c r="V21" s="4" t="e">
        <f t="shared" si="4"/>
        <v>#REF!</v>
      </c>
      <c r="W21" s="4" t="e">
        <f t="shared" si="4"/>
        <v>#REF!</v>
      </c>
      <c r="X21" s="4" t="e">
        <f t="shared" si="4"/>
        <v>#REF!</v>
      </c>
      <c r="Y21" s="4" t="e">
        <f t="shared" si="4"/>
        <v>#REF!</v>
      </c>
      <c r="Z21" s="4" t="e">
        <f t="shared" si="4"/>
        <v>#REF!</v>
      </c>
      <c r="AA21" s="4" t="e">
        <f t="shared" si="4"/>
        <v>#REF!</v>
      </c>
      <c r="AB21" s="4" t="e">
        <f t="shared" si="4"/>
        <v>#REF!</v>
      </c>
      <c r="AC21" s="4" t="e">
        <f t="shared" si="4"/>
        <v>#REF!</v>
      </c>
      <c r="AD21" s="4" t="e">
        <f t="shared" si="4"/>
        <v>#REF!</v>
      </c>
      <c r="AE21" s="4" t="e">
        <f t="shared" si="4"/>
        <v>#REF!</v>
      </c>
      <c r="AF21" s="4" t="e">
        <f t="shared" si="4"/>
        <v>#REF!</v>
      </c>
      <c r="AG21" s="4" t="e">
        <f t="shared" si="4"/>
        <v>#REF!</v>
      </c>
      <c r="AH21" s="4" t="e">
        <f t="shared" ref="D21:AJ29" si="5">MROUND((($B21-$AJ$2)*((AH$2-$AJ$2)/($B$2-$AJ$2)))+$AJ$2,0.0001)</f>
        <v>#REF!</v>
      </c>
      <c r="AI21" s="4" t="e">
        <f t="shared" si="5"/>
        <v>#REF!</v>
      </c>
      <c r="AJ21" s="4" t="e">
        <f t="shared" si="5"/>
        <v>#REF!</v>
      </c>
    </row>
    <row r="22" spans="1:36" x14ac:dyDescent="0.2">
      <c r="A22" t="str">
        <f>"bauxite_archetype_"&amp;TEXT(ROUND(Table211[[#This Row],[2016]],4),"0.000")</f>
        <v>bauxite_archetype_0.084</v>
      </c>
      <c r="B22" s="4">
        <f t="shared" si="3"/>
        <v>8.4000000000000005E-2</v>
      </c>
      <c r="C22" s="4" t="e">
        <f t="shared" si="1"/>
        <v>#REF!</v>
      </c>
      <c r="D22" s="4" t="e">
        <f t="shared" si="5"/>
        <v>#REF!</v>
      </c>
      <c r="E22" s="4" t="e">
        <f t="shared" si="5"/>
        <v>#REF!</v>
      </c>
      <c r="F22" s="4" t="e">
        <f t="shared" si="5"/>
        <v>#REF!</v>
      </c>
      <c r="G22" s="4" t="e">
        <f t="shared" si="5"/>
        <v>#REF!</v>
      </c>
      <c r="H22" s="4" t="e">
        <f t="shared" si="5"/>
        <v>#REF!</v>
      </c>
      <c r="I22" s="4" t="e">
        <f t="shared" si="5"/>
        <v>#REF!</v>
      </c>
      <c r="J22" s="4" t="e">
        <f t="shared" si="5"/>
        <v>#REF!</v>
      </c>
      <c r="K22" s="4" t="e">
        <f t="shared" si="5"/>
        <v>#REF!</v>
      </c>
      <c r="L22" s="4" t="e">
        <f t="shared" si="5"/>
        <v>#REF!</v>
      </c>
      <c r="M22" s="4" t="e">
        <f t="shared" si="5"/>
        <v>#REF!</v>
      </c>
      <c r="N22" s="4" t="e">
        <f t="shared" si="5"/>
        <v>#REF!</v>
      </c>
      <c r="O22" s="4" t="e">
        <f t="shared" si="5"/>
        <v>#REF!</v>
      </c>
      <c r="P22" s="4" t="e">
        <f t="shared" si="5"/>
        <v>#REF!</v>
      </c>
      <c r="Q22" s="4" t="e">
        <f t="shared" si="5"/>
        <v>#REF!</v>
      </c>
      <c r="R22" s="4" t="e">
        <f t="shared" si="5"/>
        <v>#REF!</v>
      </c>
      <c r="S22" s="4" t="e">
        <f t="shared" si="5"/>
        <v>#REF!</v>
      </c>
      <c r="T22" s="4" t="e">
        <f t="shared" si="5"/>
        <v>#REF!</v>
      </c>
      <c r="U22" s="4" t="e">
        <f t="shared" si="5"/>
        <v>#REF!</v>
      </c>
      <c r="V22" s="4" t="e">
        <f t="shared" si="5"/>
        <v>#REF!</v>
      </c>
      <c r="W22" s="4" t="e">
        <f t="shared" si="5"/>
        <v>#REF!</v>
      </c>
      <c r="X22" s="4" t="e">
        <f t="shared" si="5"/>
        <v>#REF!</v>
      </c>
      <c r="Y22" s="4" t="e">
        <f t="shared" si="5"/>
        <v>#REF!</v>
      </c>
      <c r="Z22" s="4" t="e">
        <f t="shared" si="5"/>
        <v>#REF!</v>
      </c>
      <c r="AA22" s="4" t="e">
        <f t="shared" si="5"/>
        <v>#REF!</v>
      </c>
      <c r="AB22" s="4" t="e">
        <f t="shared" si="5"/>
        <v>#REF!</v>
      </c>
      <c r="AC22" s="4" t="e">
        <f t="shared" si="5"/>
        <v>#REF!</v>
      </c>
      <c r="AD22" s="4" t="e">
        <f t="shared" si="5"/>
        <v>#REF!</v>
      </c>
      <c r="AE22" s="4" t="e">
        <f t="shared" si="5"/>
        <v>#REF!</v>
      </c>
      <c r="AF22" s="4" t="e">
        <f t="shared" si="5"/>
        <v>#REF!</v>
      </c>
      <c r="AG22" s="4" t="e">
        <f t="shared" si="5"/>
        <v>#REF!</v>
      </c>
      <c r="AH22" s="4" t="e">
        <f t="shared" si="5"/>
        <v>#REF!</v>
      </c>
      <c r="AI22" s="4" t="e">
        <f t="shared" si="5"/>
        <v>#REF!</v>
      </c>
      <c r="AJ22" s="4" t="e">
        <f t="shared" si="5"/>
        <v>#REF!</v>
      </c>
    </row>
    <row r="23" spans="1:36" x14ac:dyDescent="0.2">
      <c r="A23" t="str">
        <f>"bauxite_archetype_"&amp;TEXT(ROUND(Table211[[#This Row],[2016]],4),"0.000")</f>
        <v>bauxite_archetype_0.083</v>
      </c>
      <c r="B23" s="4">
        <f t="shared" si="3"/>
        <v>8.3000000000000004E-2</v>
      </c>
      <c r="C23" s="4" t="e">
        <f t="shared" si="1"/>
        <v>#REF!</v>
      </c>
      <c r="D23" s="4" t="e">
        <f t="shared" si="5"/>
        <v>#REF!</v>
      </c>
      <c r="E23" s="4" t="e">
        <f t="shared" si="5"/>
        <v>#REF!</v>
      </c>
      <c r="F23" s="4" t="e">
        <f t="shared" si="5"/>
        <v>#REF!</v>
      </c>
      <c r="G23" s="4" t="e">
        <f t="shared" si="5"/>
        <v>#REF!</v>
      </c>
      <c r="H23" s="4" t="e">
        <f t="shared" si="5"/>
        <v>#REF!</v>
      </c>
      <c r="I23" s="4" t="e">
        <f t="shared" si="5"/>
        <v>#REF!</v>
      </c>
      <c r="J23" s="4" t="e">
        <f t="shared" si="5"/>
        <v>#REF!</v>
      </c>
      <c r="K23" s="4" t="e">
        <f t="shared" si="5"/>
        <v>#REF!</v>
      </c>
      <c r="L23" s="4" t="e">
        <f t="shared" si="5"/>
        <v>#REF!</v>
      </c>
      <c r="M23" s="4" t="e">
        <f t="shared" si="5"/>
        <v>#REF!</v>
      </c>
      <c r="N23" s="4" t="e">
        <f t="shared" si="5"/>
        <v>#REF!</v>
      </c>
      <c r="O23" s="4" t="e">
        <f t="shared" si="5"/>
        <v>#REF!</v>
      </c>
      <c r="P23" s="4" t="e">
        <f t="shared" si="5"/>
        <v>#REF!</v>
      </c>
      <c r="Q23" s="4" t="e">
        <f t="shared" si="5"/>
        <v>#REF!</v>
      </c>
      <c r="R23" s="4" t="e">
        <f t="shared" si="5"/>
        <v>#REF!</v>
      </c>
      <c r="S23" s="4" t="e">
        <f t="shared" si="5"/>
        <v>#REF!</v>
      </c>
      <c r="T23" s="4" t="e">
        <f t="shared" si="5"/>
        <v>#REF!</v>
      </c>
      <c r="U23" s="4" t="e">
        <f t="shared" si="5"/>
        <v>#REF!</v>
      </c>
      <c r="V23" s="4" t="e">
        <f t="shared" si="5"/>
        <v>#REF!</v>
      </c>
      <c r="W23" s="4" t="e">
        <f t="shared" si="5"/>
        <v>#REF!</v>
      </c>
      <c r="X23" s="4" t="e">
        <f t="shared" si="5"/>
        <v>#REF!</v>
      </c>
      <c r="Y23" s="4" t="e">
        <f t="shared" si="5"/>
        <v>#REF!</v>
      </c>
      <c r="Z23" s="4" t="e">
        <f t="shared" si="5"/>
        <v>#REF!</v>
      </c>
      <c r="AA23" s="4" t="e">
        <f t="shared" si="5"/>
        <v>#REF!</v>
      </c>
      <c r="AB23" s="4" t="e">
        <f t="shared" si="5"/>
        <v>#REF!</v>
      </c>
      <c r="AC23" s="4" t="e">
        <f t="shared" si="5"/>
        <v>#REF!</v>
      </c>
      <c r="AD23" s="4" t="e">
        <f t="shared" si="5"/>
        <v>#REF!</v>
      </c>
      <c r="AE23" s="4" t="e">
        <f t="shared" si="5"/>
        <v>#REF!</v>
      </c>
      <c r="AF23" s="4" t="e">
        <f t="shared" si="5"/>
        <v>#REF!</v>
      </c>
      <c r="AG23" s="4" t="e">
        <f t="shared" si="5"/>
        <v>#REF!</v>
      </c>
      <c r="AH23" s="4" t="e">
        <f t="shared" si="5"/>
        <v>#REF!</v>
      </c>
      <c r="AI23" s="4" t="e">
        <f t="shared" si="5"/>
        <v>#REF!</v>
      </c>
      <c r="AJ23" s="4" t="e">
        <f t="shared" si="5"/>
        <v>#REF!</v>
      </c>
    </row>
    <row r="24" spans="1:36" x14ac:dyDescent="0.2">
      <c r="A24" t="str">
        <f>"bauxite_archetype_"&amp;TEXT(ROUND(Table211[[#This Row],[2016]],4),"0.000")</f>
        <v>bauxite_archetype_0.082</v>
      </c>
      <c r="B24" s="4">
        <f t="shared" si="3"/>
        <v>8.2000000000000003E-2</v>
      </c>
      <c r="C24" s="4" t="e">
        <f t="shared" si="1"/>
        <v>#REF!</v>
      </c>
      <c r="D24" s="4" t="e">
        <f t="shared" si="5"/>
        <v>#REF!</v>
      </c>
      <c r="E24" s="4" t="e">
        <f t="shared" si="5"/>
        <v>#REF!</v>
      </c>
      <c r="F24" s="4" t="e">
        <f t="shared" si="5"/>
        <v>#REF!</v>
      </c>
      <c r="G24" s="4" t="e">
        <f t="shared" si="5"/>
        <v>#REF!</v>
      </c>
      <c r="H24" s="4" t="e">
        <f t="shared" si="5"/>
        <v>#REF!</v>
      </c>
      <c r="I24" s="4" t="e">
        <f t="shared" si="5"/>
        <v>#REF!</v>
      </c>
      <c r="J24" s="4" t="e">
        <f t="shared" si="5"/>
        <v>#REF!</v>
      </c>
      <c r="K24" s="4" t="e">
        <f t="shared" si="5"/>
        <v>#REF!</v>
      </c>
      <c r="L24" s="4" t="e">
        <f t="shared" si="5"/>
        <v>#REF!</v>
      </c>
      <c r="M24" s="4" t="e">
        <f t="shared" si="5"/>
        <v>#REF!</v>
      </c>
      <c r="N24" s="4" t="e">
        <f t="shared" si="5"/>
        <v>#REF!</v>
      </c>
      <c r="O24" s="4" t="e">
        <f t="shared" si="5"/>
        <v>#REF!</v>
      </c>
      <c r="P24" s="4" t="e">
        <f t="shared" si="5"/>
        <v>#REF!</v>
      </c>
      <c r="Q24" s="4" t="e">
        <f t="shared" si="5"/>
        <v>#REF!</v>
      </c>
      <c r="R24" s="4" t="e">
        <f t="shared" si="5"/>
        <v>#REF!</v>
      </c>
      <c r="S24" s="4" t="e">
        <f t="shared" si="5"/>
        <v>#REF!</v>
      </c>
      <c r="T24" s="4" t="e">
        <f t="shared" si="5"/>
        <v>#REF!</v>
      </c>
      <c r="U24" s="4" t="e">
        <f t="shared" si="5"/>
        <v>#REF!</v>
      </c>
      <c r="V24" s="4" t="e">
        <f t="shared" si="5"/>
        <v>#REF!</v>
      </c>
      <c r="W24" s="4" t="e">
        <f t="shared" si="5"/>
        <v>#REF!</v>
      </c>
      <c r="X24" s="4" t="e">
        <f t="shared" si="5"/>
        <v>#REF!</v>
      </c>
      <c r="Y24" s="4" t="e">
        <f t="shared" si="5"/>
        <v>#REF!</v>
      </c>
      <c r="Z24" s="4" t="e">
        <f t="shared" si="5"/>
        <v>#REF!</v>
      </c>
      <c r="AA24" s="4" t="e">
        <f t="shared" si="5"/>
        <v>#REF!</v>
      </c>
      <c r="AB24" s="4" t="e">
        <f t="shared" si="5"/>
        <v>#REF!</v>
      </c>
      <c r="AC24" s="4" t="e">
        <f t="shared" si="5"/>
        <v>#REF!</v>
      </c>
      <c r="AD24" s="4" t="e">
        <f t="shared" si="5"/>
        <v>#REF!</v>
      </c>
      <c r="AE24" s="4" t="e">
        <f t="shared" si="5"/>
        <v>#REF!</v>
      </c>
      <c r="AF24" s="4" t="e">
        <f t="shared" si="5"/>
        <v>#REF!</v>
      </c>
      <c r="AG24" s="4" t="e">
        <f t="shared" si="5"/>
        <v>#REF!</v>
      </c>
      <c r="AH24" s="4" t="e">
        <f t="shared" si="5"/>
        <v>#REF!</v>
      </c>
      <c r="AI24" s="4" t="e">
        <f t="shared" si="5"/>
        <v>#REF!</v>
      </c>
      <c r="AJ24" s="4" t="e">
        <f t="shared" si="5"/>
        <v>#REF!</v>
      </c>
    </row>
    <row r="25" spans="1:36" x14ac:dyDescent="0.2">
      <c r="A25" t="str">
        <f>"bauxite_archetype_"&amp;TEXT(ROUND(Table211[[#This Row],[2016]],4),"0.000")</f>
        <v>bauxite_archetype_0.081</v>
      </c>
      <c r="B25" s="4">
        <f t="shared" si="3"/>
        <v>8.1000000000000003E-2</v>
      </c>
      <c r="C25" s="4" t="e">
        <f t="shared" si="1"/>
        <v>#REF!</v>
      </c>
      <c r="D25" s="4" t="e">
        <f t="shared" si="5"/>
        <v>#REF!</v>
      </c>
      <c r="E25" s="4" t="e">
        <f t="shared" si="5"/>
        <v>#REF!</v>
      </c>
      <c r="F25" s="4" t="e">
        <f t="shared" si="5"/>
        <v>#REF!</v>
      </c>
      <c r="G25" s="4" t="e">
        <f t="shared" si="5"/>
        <v>#REF!</v>
      </c>
      <c r="H25" s="4" t="e">
        <f t="shared" si="5"/>
        <v>#REF!</v>
      </c>
      <c r="I25" s="4" t="e">
        <f t="shared" si="5"/>
        <v>#REF!</v>
      </c>
      <c r="J25" s="4" t="e">
        <f t="shared" si="5"/>
        <v>#REF!</v>
      </c>
      <c r="K25" s="4" t="e">
        <f t="shared" si="5"/>
        <v>#REF!</v>
      </c>
      <c r="L25" s="4" t="e">
        <f t="shared" si="5"/>
        <v>#REF!</v>
      </c>
      <c r="M25" s="4" t="e">
        <f t="shared" si="5"/>
        <v>#REF!</v>
      </c>
      <c r="N25" s="4" t="e">
        <f t="shared" si="5"/>
        <v>#REF!</v>
      </c>
      <c r="O25" s="4" t="e">
        <f t="shared" si="5"/>
        <v>#REF!</v>
      </c>
      <c r="P25" s="4" t="e">
        <f t="shared" si="5"/>
        <v>#REF!</v>
      </c>
      <c r="Q25" s="4" t="e">
        <f t="shared" si="5"/>
        <v>#REF!</v>
      </c>
      <c r="R25" s="4" t="e">
        <f t="shared" si="5"/>
        <v>#REF!</v>
      </c>
      <c r="S25" s="4" t="e">
        <f t="shared" si="5"/>
        <v>#REF!</v>
      </c>
      <c r="T25" s="4" t="e">
        <f t="shared" si="5"/>
        <v>#REF!</v>
      </c>
      <c r="U25" s="4" t="e">
        <f t="shared" si="5"/>
        <v>#REF!</v>
      </c>
      <c r="V25" s="4" t="e">
        <f t="shared" si="5"/>
        <v>#REF!</v>
      </c>
      <c r="W25" s="4" t="e">
        <f t="shared" si="5"/>
        <v>#REF!</v>
      </c>
      <c r="X25" s="4" t="e">
        <f t="shared" si="5"/>
        <v>#REF!</v>
      </c>
      <c r="Y25" s="4" t="e">
        <f t="shared" si="5"/>
        <v>#REF!</v>
      </c>
      <c r="Z25" s="4" t="e">
        <f t="shared" si="5"/>
        <v>#REF!</v>
      </c>
      <c r="AA25" s="4" t="e">
        <f t="shared" si="5"/>
        <v>#REF!</v>
      </c>
      <c r="AB25" s="4" t="e">
        <f t="shared" si="5"/>
        <v>#REF!</v>
      </c>
      <c r="AC25" s="4" t="e">
        <f t="shared" si="5"/>
        <v>#REF!</v>
      </c>
      <c r="AD25" s="4" t="e">
        <f t="shared" si="5"/>
        <v>#REF!</v>
      </c>
      <c r="AE25" s="4" t="e">
        <f t="shared" si="5"/>
        <v>#REF!</v>
      </c>
      <c r="AF25" s="4" t="e">
        <f t="shared" si="5"/>
        <v>#REF!</v>
      </c>
      <c r="AG25" s="4" t="e">
        <f t="shared" si="5"/>
        <v>#REF!</v>
      </c>
      <c r="AH25" s="4" t="e">
        <f t="shared" si="5"/>
        <v>#REF!</v>
      </c>
      <c r="AI25" s="4" t="e">
        <f t="shared" si="5"/>
        <v>#REF!</v>
      </c>
      <c r="AJ25" s="4" t="e">
        <f t="shared" si="5"/>
        <v>#REF!</v>
      </c>
    </row>
    <row r="26" spans="1:36" x14ac:dyDescent="0.2">
      <c r="A26" t="str">
        <f>"bauxite_archetype_"&amp;TEXT(ROUND(Table211[[#This Row],[2016]],4),"0.000")</f>
        <v>bauxite_archetype_0.080</v>
      </c>
      <c r="B26" s="4">
        <f t="shared" si="3"/>
        <v>0.08</v>
      </c>
      <c r="C26" s="4" t="e">
        <f t="shared" si="1"/>
        <v>#REF!</v>
      </c>
      <c r="D26" s="4" t="e">
        <f t="shared" si="5"/>
        <v>#REF!</v>
      </c>
      <c r="E26" s="4" t="e">
        <f t="shared" si="5"/>
        <v>#REF!</v>
      </c>
      <c r="F26" s="4" t="e">
        <f t="shared" si="5"/>
        <v>#REF!</v>
      </c>
      <c r="G26" s="4" t="e">
        <f t="shared" si="5"/>
        <v>#REF!</v>
      </c>
      <c r="H26" s="4" t="e">
        <f t="shared" si="5"/>
        <v>#REF!</v>
      </c>
      <c r="I26" s="4" t="e">
        <f t="shared" si="5"/>
        <v>#REF!</v>
      </c>
      <c r="J26" s="4" t="e">
        <f t="shared" si="5"/>
        <v>#REF!</v>
      </c>
      <c r="K26" s="4" t="e">
        <f t="shared" si="5"/>
        <v>#REF!</v>
      </c>
      <c r="L26" s="4" t="e">
        <f t="shared" si="5"/>
        <v>#REF!</v>
      </c>
      <c r="M26" s="4" t="e">
        <f t="shared" si="5"/>
        <v>#REF!</v>
      </c>
      <c r="N26" s="4" t="e">
        <f t="shared" si="5"/>
        <v>#REF!</v>
      </c>
      <c r="O26" s="4" t="e">
        <f t="shared" si="5"/>
        <v>#REF!</v>
      </c>
      <c r="P26" s="4" t="e">
        <f t="shared" si="5"/>
        <v>#REF!</v>
      </c>
      <c r="Q26" s="4" t="e">
        <f t="shared" si="5"/>
        <v>#REF!</v>
      </c>
      <c r="R26" s="4" t="e">
        <f t="shared" si="5"/>
        <v>#REF!</v>
      </c>
      <c r="S26" s="4" t="e">
        <f t="shared" si="5"/>
        <v>#REF!</v>
      </c>
      <c r="T26" s="4" t="e">
        <f t="shared" si="5"/>
        <v>#REF!</v>
      </c>
      <c r="U26" s="4" t="e">
        <f t="shared" si="5"/>
        <v>#REF!</v>
      </c>
      <c r="V26" s="4" t="e">
        <f t="shared" si="5"/>
        <v>#REF!</v>
      </c>
      <c r="W26" s="4" t="e">
        <f t="shared" si="5"/>
        <v>#REF!</v>
      </c>
      <c r="X26" s="4" t="e">
        <f t="shared" si="5"/>
        <v>#REF!</v>
      </c>
      <c r="Y26" s="4" t="e">
        <f t="shared" si="5"/>
        <v>#REF!</v>
      </c>
      <c r="Z26" s="4" t="e">
        <f t="shared" si="5"/>
        <v>#REF!</v>
      </c>
      <c r="AA26" s="4" t="e">
        <f t="shared" si="5"/>
        <v>#REF!</v>
      </c>
      <c r="AB26" s="4" t="e">
        <f t="shared" si="5"/>
        <v>#REF!</v>
      </c>
      <c r="AC26" s="4" t="e">
        <f t="shared" si="5"/>
        <v>#REF!</v>
      </c>
      <c r="AD26" s="4" t="e">
        <f t="shared" si="5"/>
        <v>#REF!</v>
      </c>
      <c r="AE26" s="4" t="e">
        <f t="shared" si="5"/>
        <v>#REF!</v>
      </c>
      <c r="AF26" s="4" t="e">
        <f t="shared" si="5"/>
        <v>#REF!</v>
      </c>
      <c r="AG26" s="4" t="e">
        <f t="shared" si="5"/>
        <v>#REF!</v>
      </c>
      <c r="AH26" s="4" t="e">
        <f t="shared" si="5"/>
        <v>#REF!</v>
      </c>
      <c r="AI26" s="4" t="e">
        <f t="shared" si="5"/>
        <v>#REF!</v>
      </c>
      <c r="AJ26" s="4" t="e">
        <f t="shared" si="5"/>
        <v>#REF!</v>
      </c>
    </row>
    <row r="27" spans="1:36" x14ac:dyDescent="0.2">
      <c r="A27" t="str">
        <f>"bauxite_archetype_"&amp;TEXT(ROUND(Table211[[#This Row],[2016]],4),"0.000")</f>
        <v>bauxite_archetype_0.079</v>
      </c>
      <c r="B27" s="4">
        <f t="shared" si="3"/>
        <v>7.9000000000000001E-2</v>
      </c>
      <c r="C27" s="4" t="e">
        <f t="shared" si="1"/>
        <v>#REF!</v>
      </c>
      <c r="D27" s="4" t="e">
        <f t="shared" si="5"/>
        <v>#REF!</v>
      </c>
      <c r="E27" s="4" t="e">
        <f t="shared" si="5"/>
        <v>#REF!</v>
      </c>
      <c r="F27" s="4" t="e">
        <f t="shared" si="5"/>
        <v>#REF!</v>
      </c>
      <c r="G27" s="4" t="e">
        <f t="shared" si="5"/>
        <v>#REF!</v>
      </c>
      <c r="H27" s="4" t="e">
        <f t="shared" si="5"/>
        <v>#REF!</v>
      </c>
      <c r="I27" s="4" t="e">
        <f t="shared" si="5"/>
        <v>#REF!</v>
      </c>
      <c r="J27" s="4" t="e">
        <f t="shared" si="5"/>
        <v>#REF!</v>
      </c>
      <c r="K27" s="4" t="e">
        <f t="shared" si="5"/>
        <v>#REF!</v>
      </c>
      <c r="L27" s="4" t="e">
        <f t="shared" si="5"/>
        <v>#REF!</v>
      </c>
      <c r="M27" s="4" t="e">
        <f t="shared" si="5"/>
        <v>#REF!</v>
      </c>
      <c r="N27" s="4" t="e">
        <f t="shared" si="5"/>
        <v>#REF!</v>
      </c>
      <c r="O27" s="4" t="e">
        <f t="shared" si="5"/>
        <v>#REF!</v>
      </c>
      <c r="P27" s="4" t="e">
        <f t="shared" si="5"/>
        <v>#REF!</v>
      </c>
      <c r="Q27" s="4" t="e">
        <f t="shared" si="5"/>
        <v>#REF!</v>
      </c>
      <c r="R27" s="4" t="e">
        <f t="shared" si="5"/>
        <v>#REF!</v>
      </c>
      <c r="S27" s="4" t="e">
        <f t="shared" si="5"/>
        <v>#REF!</v>
      </c>
      <c r="T27" s="4" t="e">
        <f t="shared" si="5"/>
        <v>#REF!</v>
      </c>
      <c r="U27" s="4" t="e">
        <f t="shared" si="5"/>
        <v>#REF!</v>
      </c>
      <c r="V27" s="4" t="e">
        <f t="shared" si="5"/>
        <v>#REF!</v>
      </c>
      <c r="W27" s="4" t="e">
        <f t="shared" si="5"/>
        <v>#REF!</v>
      </c>
      <c r="X27" s="4" t="e">
        <f t="shared" si="5"/>
        <v>#REF!</v>
      </c>
      <c r="Y27" s="4" t="e">
        <f t="shared" si="5"/>
        <v>#REF!</v>
      </c>
      <c r="Z27" s="4" t="e">
        <f t="shared" si="5"/>
        <v>#REF!</v>
      </c>
      <c r="AA27" s="4" t="e">
        <f t="shared" si="5"/>
        <v>#REF!</v>
      </c>
      <c r="AB27" s="4" t="e">
        <f t="shared" si="5"/>
        <v>#REF!</v>
      </c>
      <c r="AC27" s="4" t="e">
        <f t="shared" si="5"/>
        <v>#REF!</v>
      </c>
      <c r="AD27" s="4" t="e">
        <f t="shared" si="5"/>
        <v>#REF!</v>
      </c>
      <c r="AE27" s="4" t="e">
        <f t="shared" si="5"/>
        <v>#REF!</v>
      </c>
      <c r="AF27" s="4" t="e">
        <f t="shared" si="5"/>
        <v>#REF!</v>
      </c>
      <c r="AG27" s="4" t="e">
        <f t="shared" si="5"/>
        <v>#REF!</v>
      </c>
      <c r="AH27" s="4" t="e">
        <f t="shared" si="5"/>
        <v>#REF!</v>
      </c>
      <c r="AI27" s="4" t="e">
        <f t="shared" si="5"/>
        <v>#REF!</v>
      </c>
      <c r="AJ27" s="4" t="e">
        <f t="shared" si="5"/>
        <v>#REF!</v>
      </c>
    </row>
    <row r="28" spans="1:36" x14ac:dyDescent="0.2">
      <c r="A28" t="str">
        <f>"bauxite_archetype_"&amp;TEXT(ROUND(Table211[[#This Row],[2016]],4),"0.000")</f>
        <v>bauxite_archetype_0.078</v>
      </c>
      <c r="B28" s="4">
        <f t="shared" si="3"/>
        <v>7.8E-2</v>
      </c>
      <c r="C28" s="4" t="e">
        <f t="shared" si="1"/>
        <v>#REF!</v>
      </c>
      <c r="D28" s="4" t="e">
        <f t="shared" si="5"/>
        <v>#REF!</v>
      </c>
      <c r="E28" s="4" t="e">
        <f t="shared" si="5"/>
        <v>#REF!</v>
      </c>
      <c r="F28" s="4" t="e">
        <f t="shared" si="5"/>
        <v>#REF!</v>
      </c>
      <c r="G28" s="4" t="e">
        <f t="shared" si="5"/>
        <v>#REF!</v>
      </c>
      <c r="H28" s="4" t="e">
        <f t="shared" si="5"/>
        <v>#REF!</v>
      </c>
      <c r="I28" s="4" t="e">
        <f t="shared" si="5"/>
        <v>#REF!</v>
      </c>
      <c r="J28" s="4" t="e">
        <f t="shared" si="5"/>
        <v>#REF!</v>
      </c>
      <c r="K28" s="4" t="e">
        <f t="shared" si="5"/>
        <v>#REF!</v>
      </c>
      <c r="L28" s="4" t="e">
        <f t="shared" si="5"/>
        <v>#REF!</v>
      </c>
      <c r="M28" s="4" t="e">
        <f t="shared" si="5"/>
        <v>#REF!</v>
      </c>
      <c r="N28" s="4" t="e">
        <f t="shared" si="5"/>
        <v>#REF!</v>
      </c>
      <c r="O28" s="4" t="e">
        <f t="shared" si="5"/>
        <v>#REF!</v>
      </c>
      <c r="P28" s="4" t="e">
        <f t="shared" si="5"/>
        <v>#REF!</v>
      </c>
      <c r="Q28" s="4" t="e">
        <f t="shared" si="5"/>
        <v>#REF!</v>
      </c>
      <c r="R28" s="4" t="e">
        <f t="shared" si="5"/>
        <v>#REF!</v>
      </c>
      <c r="S28" s="4" t="e">
        <f t="shared" si="5"/>
        <v>#REF!</v>
      </c>
      <c r="T28" s="4" t="e">
        <f t="shared" si="5"/>
        <v>#REF!</v>
      </c>
      <c r="U28" s="4" t="e">
        <f t="shared" si="5"/>
        <v>#REF!</v>
      </c>
      <c r="V28" s="4" t="e">
        <f t="shared" si="5"/>
        <v>#REF!</v>
      </c>
      <c r="W28" s="4" t="e">
        <f t="shared" si="5"/>
        <v>#REF!</v>
      </c>
      <c r="X28" s="4" t="e">
        <f t="shared" si="5"/>
        <v>#REF!</v>
      </c>
      <c r="Y28" s="4" t="e">
        <f t="shared" si="5"/>
        <v>#REF!</v>
      </c>
      <c r="Z28" s="4" t="e">
        <f t="shared" si="5"/>
        <v>#REF!</v>
      </c>
      <c r="AA28" s="4" t="e">
        <f t="shared" si="5"/>
        <v>#REF!</v>
      </c>
      <c r="AB28" s="4" t="e">
        <f t="shared" si="5"/>
        <v>#REF!</v>
      </c>
      <c r="AC28" s="4" t="e">
        <f t="shared" si="5"/>
        <v>#REF!</v>
      </c>
      <c r="AD28" s="4" t="e">
        <f t="shared" si="5"/>
        <v>#REF!</v>
      </c>
      <c r="AE28" s="4" t="e">
        <f t="shared" si="5"/>
        <v>#REF!</v>
      </c>
      <c r="AF28" s="4" t="e">
        <f t="shared" si="5"/>
        <v>#REF!</v>
      </c>
      <c r="AG28" s="4" t="e">
        <f t="shared" si="5"/>
        <v>#REF!</v>
      </c>
      <c r="AH28" s="4" t="e">
        <f t="shared" si="5"/>
        <v>#REF!</v>
      </c>
      <c r="AI28" s="4" t="e">
        <f t="shared" si="5"/>
        <v>#REF!</v>
      </c>
      <c r="AJ28" s="4" t="e">
        <f t="shared" si="5"/>
        <v>#REF!</v>
      </c>
    </row>
    <row r="29" spans="1:36" x14ac:dyDescent="0.2">
      <c r="A29" t="str">
        <f>"bauxite_archetype_"&amp;TEXT(ROUND(Table211[[#This Row],[2016]],4),"0.000")</f>
        <v>bauxite_archetype_0.077</v>
      </c>
      <c r="B29" s="4">
        <f t="shared" si="3"/>
        <v>7.6999999999999999E-2</v>
      </c>
      <c r="C29" s="4" t="e">
        <f t="shared" si="1"/>
        <v>#REF!</v>
      </c>
      <c r="D29" s="4" t="e">
        <f t="shared" si="5"/>
        <v>#REF!</v>
      </c>
      <c r="E29" s="4" t="e">
        <f t="shared" si="5"/>
        <v>#REF!</v>
      </c>
      <c r="F29" s="4" t="e">
        <f t="shared" si="5"/>
        <v>#REF!</v>
      </c>
      <c r="G29" s="4" t="e">
        <f t="shared" si="5"/>
        <v>#REF!</v>
      </c>
      <c r="H29" s="4" t="e">
        <f t="shared" si="5"/>
        <v>#REF!</v>
      </c>
      <c r="I29" s="4" t="e">
        <f t="shared" si="5"/>
        <v>#REF!</v>
      </c>
      <c r="J29" s="4" t="e">
        <f t="shared" si="5"/>
        <v>#REF!</v>
      </c>
      <c r="K29" s="4" t="e">
        <f t="shared" si="5"/>
        <v>#REF!</v>
      </c>
      <c r="L29" s="4" t="e">
        <f t="shared" si="5"/>
        <v>#REF!</v>
      </c>
      <c r="M29" s="4" t="e">
        <f t="shared" si="5"/>
        <v>#REF!</v>
      </c>
      <c r="N29" s="4" t="e">
        <f t="shared" si="5"/>
        <v>#REF!</v>
      </c>
      <c r="O29" s="4" t="e">
        <f t="shared" si="5"/>
        <v>#REF!</v>
      </c>
      <c r="P29" s="4" t="e">
        <f t="shared" si="5"/>
        <v>#REF!</v>
      </c>
      <c r="Q29" s="4" t="e">
        <f t="shared" si="5"/>
        <v>#REF!</v>
      </c>
      <c r="R29" s="4" t="e">
        <f t="shared" si="5"/>
        <v>#REF!</v>
      </c>
      <c r="S29" s="4" t="e">
        <f t="shared" si="5"/>
        <v>#REF!</v>
      </c>
      <c r="T29" s="4" t="e">
        <f t="shared" si="5"/>
        <v>#REF!</v>
      </c>
      <c r="U29" s="4" t="e">
        <f t="shared" si="5"/>
        <v>#REF!</v>
      </c>
      <c r="V29" s="4" t="e">
        <f t="shared" si="5"/>
        <v>#REF!</v>
      </c>
      <c r="W29" s="4" t="e">
        <f t="shared" si="5"/>
        <v>#REF!</v>
      </c>
      <c r="X29" s="4" t="e">
        <f t="shared" si="5"/>
        <v>#REF!</v>
      </c>
      <c r="Y29" s="4" t="e">
        <f t="shared" ref="D29:AJ37" si="6">MROUND((($B29-$AJ$2)*((Y$2-$AJ$2)/($B$2-$AJ$2)))+$AJ$2,0.0001)</f>
        <v>#REF!</v>
      </c>
      <c r="Z29" s="4" t="e">
        <f t="shared" si="6"/>
        <v>#REF!</v>
      </c>
      <c r="AA29" s="4" t="e">
        <f t="shared" si="6"/>
        <v>#REF!</v>
      </c>
      <c r="AB29" s="4" t="e">
        <f t="shared" si="6"/>
        <v>#REF!</v>
      </c>
      <c r="AC29" s="4" t="e">
        <f t="shared" si="6"/>
        <v>#REF!</v>
      </c>
      <c r="AD29" s="4" t="e">
        <f t="shared" si="6"/>
        <v>#REF!</v>
      </c>
      <c r="AE29" s="4" t="e">
        <f t="shared" si="6"/>
        <v>#REF!</v>
      </c>
      <c r="AF29" s="4" t="e">
        <f t="shared" si="6"/>
        <v>#REF!</v>
      </c>
      <c r="AG29" s="4" t="e">
        <f t="shared" si="6"/>
        <v>#REF!</v>
      </c>
      <c r="AH29" s="4" t="e">
        <f t="shared" si="6"/>
        <v>#REF!</v>
      </c>
      <c r="AI29" s="4" t="e">
        <f t="shared" si="6"/>
        <v>#REF!</v>
      </c>
      <c r="AJ29" s="4" t="e">
        <f t="shared" si="6"/>
        <v>#REF!</v>
      </c>
    </row>
    <row r="30" spans="1:36" x14ac:dyDescent="0.2">
      <c r="A30" t="str">
        <f>"bauxite_archetype_"&amp;TEXT(ROUND(Table211[[#This Row],[2016]],4),"0.000")</f>
        <v>bauxite_archetype_0.076</v>
      </c>
      <c r="B30" s="4">
        <f>MROUND(B29-0.001,0.001)</f>
        <v>7.5999999999999998E-2</v>
      </c>
      <c r="C30" s="4" t="e">
        <f t="shared" si="1"/>
        <v>#REF!</v>
      </c>
      <c r="D30" s="4" t="e">
        <f t="shared" si="6"/>
        <v>#REF!</v>
      </c>
      <c r="E30" s="4" t="e">
        <f t="shared" si="6"/>
        <v>#REF!</v>
      </c>
      <c r="F30" s="4" t="e">
        <f t="shared" si="6"/>
        <v>#REF!</v>
      </c>
      <c r="G30" s="4" t="e">
        <f t="shared" si="6"/>
        <v>#REF!</v>
      </c>
      <c r="H30" s="4" t="e">
        <f t="shared" si="6"/>
        <v>#REF!</v>
      </c>
      <c r="I30" s="4" t="e">
        <f t="shared" si="6"/>
        <v>#REF!</v>
      </c>
      <c r="J30" s="4" t="e">
        <f t="shared" si="6"/>
        <v>#REF!</v>
      </c>
      <c r="K30" s="4" t="e">
        <f t="shared" si="6"/>
        <v>#REF!</v>
      </c>
      <c r="L30" s="4" t="e">
        <f t="shared" si="6"/>
        <v>#REF!</v>
      </c>
      <c r="M30" s="4" t="e">
        <f t="shared" si="6"/>
        <v>#REF!</v>
      </c>
      <c r="N30" s="4" t="e">
        <f t="shared" si="6"/>
        <v>#REF!</v>
      </c>
      <c r="O30" s="4" t="e">
        <f t="shared" si="6"/>
        <v>#REF!</v>
      </c>
      <c r="P30" s="4" t="e">
        <f t="shared" si="6"/>
        <v>#REF!</v>
      </c>
      <c r="Q30" s="4" t="e">
        <f t="shared" si="6"/>
        <v>#REF!</v>
      </c>
      <c r="R30" s="4" t="e">
        <f t="shared" si="6"/>
        <v>#REF!</v>
      </c>
      <c r="S30" s="4" t="e">
        <f t="shared" si="6"/>
        <v>#REF!</v>
      </c>
      <c r="T30" s="4" t="e">
        <f t="shared" si="6"/>
        <v>#REF!</v>
      </c>
      <c r="U30" s="4" t="e">
        <f t="shared" si="6"/>
        <v>#REF!</v>
      </c>
      <c r="V30" s="4" t="e">
        <f t="shared" si="6"/>
        <v>#REF!</v>
      </c>
      <c r="W30" s="4" t="e">
        <f t="shared" si="6"/>
        <v>#REF!</v>
      </c>
      <c r="X30" s="4" t="e">
        <f t="shared" si="6"/>
        <v>#REF!</v>
      </c>
      <c r="Y30" s="4" t="e">
        <f t="shared" si="6"/>
        <v>#REF!</v>
      </c>
      <c r="Z30" s="4" t="e">
        <f t="shared" si="6"/>
        <v>#REF!</v>
      </c>
      <c r="AA30" s="4" t="e">
        <f t="shared" si="6"/>
        <v>#REF!</v>
      </c>
      <c r="AB30" s="4" t="e">
        <f t="shared" si="6"/>
        <v>#REF!</v>
      </c>
      <c r="AC30" s="4" t="e">
        <f t="shared" si="6"/>
        <v>#REF!</v>
      </c>
      <c r="AD30" s="4" t="e">
        <f t="shared" si="6"/>
        <v>#REF!</v>
      </c>
      <c r="AE30" s="4" t="e">
        <f t="shared" si="6"/>
        <v>#REF!</v>
      </c>
      <c r="AF30" s="4" t="e">
        <f t="shared" si="6"/>
        <v>#REF!</v>
      </c>
      <c r="AG30" s="4" t="e">
        <f t="shared" si="6"/>
        <v>#REF!</v>
      </c>
      <c r="AH30" s="4" t="e">
        <f t="shared" si="6"/>
        <v>#REF!</v>
      </c>
      <c r="AI30" s="4" t="e">
        <f t="shared" si="6"/>
        <v>#REF!</v>
      </c>
      <c r="AJ30" s="4" t="e">
        <f t="shared" si="6"/>
        <v>#REF!</v>
      </c>
    </row>
    <row r="31" spans="1:36" x14ac:dyDescent="0.2">
      <c r="A31" t="str">
        <f>"bauxite_archetype_"&amp;TEXT(ROUND(Table211[[#This Row],[2016]],4),"0.000")</f>
        <v>bauxite_archetype_0.075</v>
      </c>
      <c r="B31" s="4">
        <f t="shared" si="3"/>
        <v>7.4999999999999997E-2</v>
      </c>
      <c r="C31" s="4" t="e">
        <f t="shared" si="1"/>
        <v>#REF!</v>
      </c>
      <c r="D31" s="4" t="e">
        <f t="shared" si="6"/>
        <v>#REF!</v>
      </c>
      <c r="E31" s="4" t="e">
        <f t="shared" si="6"/>
        <v>#REF!</v>
      </c>
      <c r="F31" s="4" t="e">
        <f t="shared" si="6"/>
        <v>#REF!</v>
      </c>
      <c r="G31" s="4" t="e">
        <f t="shared" si="6"/>
        <v>#REF!</v>
      </c>
      <c r="H31" s="4" t="e">
        <f t="shared" si="6"/>
        <v>#REF!</v>
      </c>
      <c r="I31" s="4" t="e">
        <f t="shared" si="6"/>
        <v>#REF!</v>
      </c>
      <c r="J31" s="4" t="e">
        <f t="shared" si="6"/>
        <v>#REF!</v>
      </c>
      <c r="K31" s="4" t="e">
        <f t="shared" si="6"/>
        <v>#REF!</v>
      </c>
      <c r="L31" s="4" t="e">
        <f t="shared" si="6"/>
        <v>#REF!</v>
      </c>
      <c r="M31" s="4" t="e">
        <f t="shared" si="6"/>
        <v>#REF!</v>
      </c>
      <c r="N31" s="4" t="e">
        <f t="shared" si="6"/>
        <v>#REF!</v>
      </c>
      <c r="O31" s="4" t="e">
        <f t="shared" si="6"/>
        <v>#REF!</v>
      </c>
      <c r="P31" s="4" t="e">
        <f t="shared" si="6"/>
        <v>#REF!</v>
      </c>
      <c r="Q31" s="4" t="e">
        <f t="shared" si="6"/>
        <v>#REF!</v>
      </c>
      <c r="R31" s="4" t="e">
        <f t="shared" si="6"/>
        <v>#REF!</v>
      </c>
      <c r="S31" s="4" t="e">
        <f t="shared" si="6"/>
        <v>#REF!</v>
      </c>
      <c r="T31" s="4" t="e">
        <f t="shared" si="6"/>
        <v>#REF!</v>
      </c>
      <c r="U31" s="4" t="e">
        <f t="shared" si="6"/>
        <v>#REF!</v>
      </c>
      <c r="V31" s="4" t="e">
        <f t="shared" si="6"/>
        <v>#REF!</v>
      </c>
      <c r="W31" s="4" t="e">
        <f t="shared" si="6"/>
        <v>#REF!</v>
      </c>
      <c r="X31" s="4" t="e">
        <f t="shared" si="6"/>
        <v>#REF!</v>
      </c>
      <c r="Y31" s="4" t="e">
        <f t="shared" si="6"/>
        <v>#REF!</v>
      </c>
      <c r="Z31" s="4" t="e">
        <f t="shared" si="6"/>
        <v>#REF!</v>
      </c>
      <c r="AA31" s="4" t="e">
        <f t="shared" si="6"/>
        <v>#REF!</v>
      </c>
      <c r="AB31" s="4" t="e">
        <f t="shared" si="6"/>
        <v>#REF!</v>
      </c>
      <c r="AC31" s="4" t="e">
        <f t="shared" si="6"/>
        <v>#REF!</v>
      </c>
      <c r="AD31" s="4" t="e">
        <f t="shared" si="6"/>
        <v>#REF!</v>
      </c>
      <c r="AE31" s="4" t="e">
        <f t="shared" si="6"/>
        <v>#REF!</v>
      </c>
      <c r="AF31" s="4" t="e">
        <f t="shared" si="6"/>
        <v>#REF!</v>
      </c>
      <c r="AG31" s="4" t="e">
        <f t="shared" si="6"/>
        <v>#REF!</v>
      </c>
      <c r="AH31" s="4" t="e">
        <f t="shared" si="6"/>
        <v>#REF!</v>
      </c>
      <c r="AI31" s="4" t="e">
        <f t="shared" si="6"/>
        <v>#REF!</v>
      </c>
      <c r="AJ31" s="4" t="e">
        <f t="shared" si="6"/>
        <v>#REF!</v>
      </c>
    </row>
    <row r="32" spans="1:36" x14ac:dyDescent="0.2">
      <c r="A32" t="str">
        <f>"bauxite_archetype_"&amp;TEXT(ROUND(Table211[[#This Row],[2016]],4),"0.000")</f>
        <v>bauxite_archetype_0.074</v>
      </c>
      <c r="B32" s="4">
        <f t="shared" si="3"/>
        <v>7.3999999999999996E-2</v>
      </c>
      <c r="C32" s="4" t="e">
        <f t="shared" si="1"/>
        <v>#REF!</v>
      </c>
      <c r="D32" s="4" t="e">
        <f t="shared" si="6"/>
        <v>#REF!</v>
      </c>
      <c r="E32" s="4" t="e">
        <f t="shared" si="6"/>
        <v>#REF!</v>
      </c>
      <c r="F32" s="4" t="e">
        <f t="shared" si="6"/>
        <v>#REF!</v>
      </c>
      <c r="G32" s="4" t="e">
        <f t="shared" si="6"/>
        <v>#REF!</v>
      </c>
      <c r="H32" s="4" t="e">
        <f t="shared" si="6"/>
        <v>#REF!</v>
      </c>
      <c r="I32" s="4" t="e">
        <f t="shared" si="6"/>
        <v>#REF!</v>
      </c>
      <c r="J32" s="4" t="e">
        <f t="shared" si="6"/>
        <v>#REF!</v>
      </c>
      <c r="K32" s="4" t="e">
        <f t="shared" si="6"/>
        <v>#REF!</v>
      </c>
      <c r="L32" s="4" t="e">
        <f t="shared" si="6"/>
        <v>#REF!</v>
      </c>
      <c r="M32" s="4" t="e">
        <f t="shared" si="6"/>
        <v>#REF!</v>
      </c>
      <c r="N32" s="4" t="e">
        <f t="shared" si="6"/>
        <v>#REF!</v>
      </c>
      <c r="O32" s="4" t="e">
        <f t="shared" si="6"/>
        <v>#REF!</v>
      </c>
      <c r="P32" s="4" t="e">
        <f t="shared" si="6"/>
        <v>#REF!</v>
      </c>
      <c r="Q32" s="4" t="e">
        <f t="shared" si="6"/>
        <v>#REF!</v>
      </c>
      <c r="R32" s="4" t="e">
        <f t="shared" si="6"/>
        <v>#REF!</v>
      </c>
      <c r="S32" s="4" t="e">
        <f t="shared" si="6"/>
        <v>#REF!</v>
      </c>
      <c r="T32" s="4" t="e">
        <f t="shared" si="6"/>
        <v>#REF!</v>
      </c>
      <c r="U32" s="4" t="e">
        <f t="shared" si="6"/>
        <v>#REF!</v>
      </c>
      <c r="V32" s="4" t="e">
        <f t="shared" si="6"/>
        <v>#REF!</v>
      </c>
      <c r="W32" s="4" t="e">
        <f t="shared" si="6"/>
        <v>#REF!</v>
      </c>
      <c r="X32" s="4" t="e">
        <f t="shared" si="6"/>
        <v>#REF!</v>
      </c>
      <c r="Y32" s="4" t="e">
        <f t="shared" si="6"/>
        <v>#REF!</v>
      </c>
      <c r="Z32" s="4" t="e">
        <f t="shared" si="6"/>
        <v>#REF!</v>
      </c>
      <c r="AA32" s="4" t="e">
        <f t="shared" si="6"/>
        <v>#REF!</v>
      </c>
      <c r="AB32" s="4" t="e">
        <f t="shared" si="6"/>
        <v>#REF!</v>
      </c>
      <c r="AC32" s="4" t="e">
        <f t="shared" si="6"/>
        <v>#REF!</v>
      </c>
      <c r="AD32" s="4" t="e">
        <f t="shared" si="6"/>
        <v>#REF!</v>
      </c>
      <c r="AE32" s="4" t="e">
        <f t="shared" si="6"/>
        <v>#REF!</v>
      </c>
      <c r="AF32" s="4" t="e">
        <f t="shared" si="6"/>
        <v>#REF!</v>
      </c>
      <c r="AG32" s="4" t="e">
        <f t="shared" si="6"/>
        <v>#REF!</v>
      </c>
      <c r="AH32" s="4" t="e">
        <f t="shared" si="6"/>
        <v>#REF!</v>
      </c>
      <c r="AI32" s="4" t="e">
        <f t="shared" si="6"/>
        <v>#REF!</v>
      </c>
      <c r="AJ32" s="4" t="e">
        <f t="shared" si="6"/>
        <v>#REF!</v>
      </c>
    </row>
    <row r="33" spans="1:36" x14ac:dyDescent="0.2">
      <c r="A33" t="str">
        <f>"bauxite_archetype_"&amp;TEXT(ROUND(Table211[[#This Row],[2016]],4),"0.000")</f>
        <v>bauxite_archetype_0.073</v>
      </c>
      <c r="B33" s="4">
        <f t="shared" si="3"/>
        <v>7.2999999999999995E-2</v>
      </c>
      <c r="C33" s="4" t="e">
        <f t="shared" si="1"/>
        <v>#REF!</v>
      </c>
      <c r="D33" s="4" t="e">
        <f t="shared" si="6"/>
        <v>#REF!</v>
      </c>
      <c r="E33" s="4" t="e">
        <f t="shared" si="6"/>
        <v>#REF!</v>
      </c>
      <c r="F33" s="4" t="e">
        <f t="shared" si="6"/>
        <v>#REF!</v>
      </c>
      <c r="G33" s="4" t="e">
        <f t="shared" si="6"/>
        <v>#REF!</v>
      </c>
      <c r="H33" s="4" t="e">
        <f t="shared" si="6"/>
        <v>#REF!</v>
      </c>
      <c r="I33" s="4" t="e">
        <f t="shared" si="6"/>
        <v>#REF!</v>
      </c>
      <c r="J33" s="4" t="e">
        <f t="shared" si="6"/>
        <v>#REF!</v>
      </c>
      <c r="K33" s="4" t="e">
        <f t="shared" si="6"/>
        <v>#REF!</v>
      </c>
      <c r="L33" s="4" t="e">
        <f t="shared" si="6"/>
        <v>#REF!</v>
      </c>
      <c r="M33" s="4" t="e">
        <f t="shared" si="6"/>
        <v>#REF!</v>
      </c>
      <c r="N33" s="4" t="e">
        <f t="shared" si="6"/>
        <v>#REF!</v>
      </c>
      <c r="O33" s="4" t="e">
        <f t="shared" si="6"/>
        <v>#REF!</v>
      </c>
      <c r="P33" s="4" t="e">
        <f t="shared" si="6"/>
        <v>#REF!</v>
      </c>
      <c r="Q33" s="4" t="e">
        <f t="shared" si="6"/>
        <v>#REF!</v>
      </c>
      <c r="R33" s="4" t="e">
        <f t="shared" si="6"/>
        <v>#REF!</v>
      </c>
      <c r="S33" s="4" t="e">
        <f t="shared" si="6"/>
        <v>#REF!</v>
      </c>
      <c r="T33" s="4" t="e">
        <f t="shared" si="6"/>
        <v>#REF!</v>
      </c>
      <c r="U33" s="4" t="e">
        <f t="shared" si="6"/>
        <v>#REF!</v>
      </c>
      <c r="V33" s="4" t="e">
        <f t="shared" si="6"/>
        <v>#REF!</v>
      </c>
      <c r="W33" s="4" t="e">
        <f t="shared" si="6"/>
        <v>#REF!</v>
      </c>
      <c r="X33" s="4" t="e">
        <f t="shared" si="6"/>
        <v>#REF!</v>
      </c>
      <c r="Y33" s="4" t="e">
        <f t="shared" si="6"/>
        <v>#REF!</v>
      </c>
      <c r="Z33" s="4" t="e">
        <f t="shared" si="6"/>
        <v>#REF!</v>
      </c>
      <c r="AA33" s="4" t="e">
        <f t="shared" si="6"/>
        <v>#REF!</v>
      </c>
      <c r="AB33" s="4" t="e">
        <f t="shared" si="6"/>
        <v>#REF!</v>
      </c>
      <c r="AC33" s="4" t="e">
        <f t="shared" si="6"/>
        <v>#REF!</v>
      </c>
      <c r="AD33" s="4" t="e">
        <f t="shared" si="6"/>
        <v>#REF!</v>
      </c>
      <c r="AE33" s="4" t="e">
        <f t="shared" si="6"/>
        <v>#REF!</v>
      </c>
      <c r="AF33" s="4" t="e">
        <f t="shared" si="6"/>
        <v>#REF!</v>
      </c>
      <c r="AG33" s="4" t="e">
        <f t="shared" si="6"/>
        <v>#REF!</v>
      </c>
      <c r="AH33" s="4" t="e">
        <f t="shared" si="6"/>
        <v>#REF!</v>
      </c>
      <c r="AI33" s="4" t="e">
        <f t="shared" si="6"/>
        <v>#REF!</v>
      </c>
      <c r="AJ33" s="4" t="e">
        <f t="shared" si="6"/>
        <v>#REF!</v>
      </c>
    </row>
    <row r="34" spans="1:36" x14ac:dyDescent="0.2">
      <c r="A34" t="str">
        <f>"bauxite_archetype_"&amp;TEXT(ROUND(Table211[[#This Row],[2016]],4),"0.000")</f>
        <v>bauxite_archetype_0.072</v>
      </c>
      <c r="B34" s="4">
        <f t="shared" si="3"/>
        <v>7.2000000000000008E-2</v>
      </c>
      <c r="C34" s="4" t="e">
        <f t="shared" si="1"/>
        <v>#REF!</v>
      </c>
      <c r="D34" s="4" t="e">
        <f t="shared" si="6"/>
        <v>#REF!</v>
      </c>
      <c r="E34" s="4" t="e">
        <f t="shared" si="6"/>
        <v>#REF!</v>
      </c>
      <c r="F34" s="4" t="e">
        <f t="shared" si="6"/>
        <v>#REF!</v>
      </c>
      <c r="G34" s="4" t="e">
        <f t="shared" si="6"/>
        <v>#REF!</v>
      </c>
      <c r="H34" s="4" t="e">
        <f t="shared" si="6"/>
        <v>#REF!</v>
      </c>
      <c r="I34" s="4" t="e">
        <f t="shared" si="6"/>
        <v>#REF!</v>
      </c>
      <c r="J34" s="4" t="e">
        <f t="shared" si="6"/>
        <v>#REF!</v>
      </c>
      <c r="K34" s="4" t="e">
        <f t="shared" si="6"/>
        <v>#REF!</v>
      </c>
      <c r="L34" s="4" t="e">
        <f t="shared" si="6"/>
        <v>#REF!</v>
      </c>
      <c r="M34" s="4" t="e">
        <f t="shared" si="6"/>
        <v>#REF!</v>
      </c>
      <c r="N34" s="4" t="e">
        <f t="shared" si="6"/>
        <v>#REF!</v>
      </c>
      <c r="O34" s="4" t="e">
        <f t="shared" si="6"/>
        <v>#REF!</v>
      </c>
      <c r="P34" s="4" t="e">
        <f t="shared" si="6"/>
        <v>#REF!</v>
      </c>
      <c r="Q34" s="4" t="e">
        <f t="shared" si="6"/>
        <v>#REF!</v>
      </c>
      <c r="R34" s="4" t="e">
        <f t="shared" si="6"/>
        <v>#REF!</v>
      </c>
      <c r="S34" s="4" t="e">
        <f t="shared" si="6"/>
        <v>#REF!</v>
      </c>
      <c r="T34" s="4" t="e">
        <f t="shared" si="6"/>
        <v>#REF!</v>
      </c>
      <c r="U34" s="4" t="e">
        <f t="shared" si="6"/>
        <v>#REF!</v>
      </c>
      <c r="V34" s="4" t="e">
        <f t="shared" si="6"/>
        <v>#REF!</v>
      </c>
      <c r="W34" s="4" t="e">
        <f t="shared" si="6"/>
        <v>#REF!</v>
      </c>
      <c r="X34" s="4" t="e">
        <f t="shared" si="6"/>
        <v>#REF!</v>
      </c>
      <c r="Y34" s="4" t="e">
        <f t="shared" si="6"/>
        <v>#REF!</v>
      </c>
      <c r="Z34" s="4" t="e">
        <f t="shared" si="6"/>
        <v>#REF!</v>
      </c>
      <c r="AA34" s="4" t="e">
        <f t="shared" si="6"/>
        <v>#REF!</v>
      </c>
      <c r="AB34" s="4" t="e">
        <f t="shared" si="6"/>
        <v>#REF!</v>
      </c>
      <c r="AC34" s="4" t="e">
        <f t="shared" si="6"/>
        <v>#REF!</v>
      </c>
      <c r="AD34" s="4" t="e">
        <f t="shared" si="6"/>
        <v>#REF!</v>
      </c>
      <c r="AE34" s="4" t="e">
        <f t="shared" si="6"/>
        <v>#REF!</v>
      </c>
      <c r="AF34" s="4" t="e">
        <f t="shared" si="6"/>
        <v>#REF!</v>
      </c>
      <c r="AG34" s="4" t="e">
        <f t="shared" si="6"/>
        <v>#REF!</v>
      </c>
      <c r="AH34" s="4" t="e">
        <f t="shared" si="6"/>
        <v>#REF!</v>
      </c>
      <c r="AI34" s="4" t="e">
        <f t="shared" si="6"/>
        <v>#REF!</v>
      </c>
      <c r="AJ34" s="4" t="e">
        <f t="shared" si="6"/>
        <v>#REF!</v>
      </c>
    </row>
    <row r="35" spans="1:36" x14ac:dyDescent="0.2">
      <c r="A35" t="str">
        <f>"bauxite_archetype_"&amp;TEXT(ROUND(Table211[[#This Row],[2016]],4),"0.000")</f>
        <v>bauxite_archetype_0.071</v>
      </c>
      <c r="B35" s="4">
        <f t="shared" si="3"/>
        <v>7.1000000000000008E-2</v>
      </c>
      <c r="C35" s="4" t="e">
        <f t="shared" si="1"/>
        <v>#REF!</v>
      </c>
      <c r="D35" s="4" t="e">
        <f t="shared" si="6"/>
        <v>#REF!</v>
      </c>
      <c r="E35" s="4" t="e">
        <f t="shared" si="6"/>
        <v>#REF!</v>
      </c>
      <c r="F35" s="4" t="e">
        <f t="shared" si="6"/>
        <v>#REF!</v>
      </c>
      <c r="G35" s="4" t="e">
        <f t="shared" si="6"/>
        <v>#REF!</v>
      </c>
      <c r="H35" s="4" t="e">
        <f t="shared" si="6"/>
        <v>#REF!</v>
      </c>
      <c r="I35" s="4" t="e">
        <f t="shared" si="6"/>
        <v>#REF!</v>
      </c>
      <c r="J35" s="4" t="e">
        <f t="shared" si="6"/>
        <v>#REF!</v>
      </c>
      <c r="K35" s="4" t="e">
        <f t="shared" si="6"/>
        <v>#REF!</v>
      </c>
      <c r="L35" s="4" t="e">
        <f t="shared" si="6"/>
        <v>#REF!</v>
      </c>
      <c r="M35" s="4" t="e">
        <f t="shared" si="6"/>
        <v>#REF!</v>
      </c>
      <c r="N35" s="4" t="e">
        <f t="shared" si="6"/>
        <v>#REF!</v>
      </c>
      <c r="O35" s="4" t="e">
        <f t="shared" si="6"/>
        <v>#REF!</v>
      </c>
      <c r="P35" s="4" t="e">
        <f t="shared" si="6"/>
        <v>#REF!</v>
      </c>
      <c r="Q35" s="4" t="e">
        <f t="shared" si="6"/>
        <v>#REF!</v>
      </c>
      <c r="R35" s="4" t="e">
        <f t="shared" si="6"/>
        <v>#REF!</v>
      </c>
      <c r="S35" s="4" t="e">
        <f t="shared" si="6"/>
        <v>#REF!</v>
      </c>
      <c r="T35" s="4" t="e">
        <f t="shared" si="6"/>
        <v>#REF!</v>
      </c>
      <c r="U35" s="4" t="e">
        <f t="shared" si="6"/>
        <v>#REF!</v>
      </c>
      <c r="V35" s="4" t="e">
        <f t="shared" si="6"/>
        <v>#REF!</v>
      </c>
      <c r="W35" s="4" t="e">
        <f t="shared" si="6"/>
        <v>#REF!</v>
      </c>
      <c r="X35" s="4" t="e">
        <f t="shared" si="6"/>
        <v>#REF!</v>
      </c>
      <c r="Y35" s="4" t="e">
        <f t="shared" si="6"/>
        <v>#REF!</v>
      </c>
      <c r="Z35" s="4" t="e">
        <f t="shared" si="6"/>
        <v>#REF!</v>
      </c>
      <c r="AA35" s="4" t="e">
        <f t="shared" si="6"/>
        <v>#REF!</v>
      </c>
      <c r="AB35" s="4" t="e">
        <f t="shared" si="6"/>
        <v>#REF!</v>
      </c>
      <c r="AC35" s="4" t="e">
        <f t="shared" si="6"/>
        <v>#REF!</v>
      </c>
      <c r="AD35" s="4" t="e">
        <f t="shared" si="6"/>
        <v>#REF!</v>
      </c>
      <c r="AE35" s="4" t="e">
        <f t="shared" si="6"/>
        <v>#REF!</v>
      </c>
      <c r="AF35" s="4" t="e">
        <f t="shared" si="6"/>
        <v>#REF!</v>
      </c>
      <c r="AG35" s="4" t="e">
        <f t="shared" si="6"/>
        <v>#REF!</v>
      </c>
      <c r="AH35" s="4" t="e">
        <f t="shared" si="6"/>
        <v>#REF!</v>
      </c>
      <c r="AI35" s="4" t="e">
        <f t="shared" si="6"/>
        <v>#REF!</v>
      </c>
      <c r="AJ35" s="4" t="e">
        <f t="shared" si="6"/>
        <v>#REF!</v>
      </c>
    </row>
    <row r="36" spans="1:36" x14ac:dyDescent="0.2">
      <c r="A36" t="str">
        <f>"bauxite_archetype_"&amp;TEXT(ROUND(Table211[[#This Row],[2016]],4),"0.000")</f>
        <v>bauxite_archetype_0.070</v>
      </c>
      <c r="B36" s="4">
        <f t="shared" si="3"/>
        <v>7.0000000000000007E-2</v>
      </c>
      <c r="C36" s="4" t="e">
        <f t="shared" si="1"/>
        <v>#REF!</v>
      </c>
      <c r="D36" s="4" t="e">
        <f t="shared" si="6"/>
        <v>#REF!</v>
      </c>
      <c r="E36" s="4" t="e">
        <f t="shared" si="6"/>
        <v>#REF!</v>
      </c>
      <c r="F36" s="4" t="e">
        <f t="shared" si="6"/>
        <v>#REF!</v>
      </c>
      <c r="G36" s="4" t="e">
        <f t="shared" si="6"/>
        <v>#REF!</v>
      </c>
      <c r="H36" s="4" t="e">
        <f t="shared" si="6"/>
        <v>#REF!</v>
      </c>
      <c r="I36" s="4" t="e">
        <f t="shared" si="6"/>
        <v>#REF!</v>
      </c>
      <c r="J36" s="4" t="e">
        <f t="shared" si="6"/>
        <v>#REF!</v>
      </c>
      <c r="K36" s="4" t="e">
        <f t="shared" si="6"/>
        <v>#REF!</v>
      </c>
      <c r="L36" s="4" t="e">
        <f t="shared" si="6"/>
        <v>#REF!</v>
      </c>
      <c r="M36" s="4" t="e">
        <f t="shared" si="6"/>
        <v>#REF!</v>
      </c>
      <c r="N36" s="4" t="e">
        <f t="shared" si="6"/>
        <v>#REF!</v>
      </c>
      <c r="O36" s="4" t="e">
        <f t="shared" si="6"/>
        <v>#REF!</v>
      </c>
      <c r="P36" s="4" t="e">
        <f t="shared" si="6"/>
        <v>#REF!</v>
      </c>
      <c r="Q36" s="4" t="e">
        <f t="shared" si="6"/>
        <v>#REF!</v>
      </c>
      <c r="R36" s="4" t="e">
        <f t="shared" si="6"/>
        <v>#REF!</v>
      </c>
      <c r="S36" s="4" t="e">
        <f t="shared" si="6"/>
        <v>#REF!</v>
      </c>
      <c r="T36" s="4" t="e">
        <f t="shared" si="6"/>
        <v>#REF!</v>
      </c>
      <c r="U36" s="4" t="e">
        <f t="shared" si="6"/>
        <v>#REF!</v>
      </c>
      <c r="V36" s="4" t="e">
        <f t="shared" si="6"/>
        <v>#REF!</v>
      </c>
      <c r="W36" s="4" t="e">
        <f t="shared" si="6"/>
        <v>#REF!</v>
      </c>
      <c r="X36" s="4" t="e">
        <f t="shared" si="6"/>
        <v>#REF!</v>
      </c>
      <c r="Y36" s="4" t="e">
        <f t="shared" si="6"/>
        <v>#REF!</v>
      </c>
      <c r="Z36" s="4" t="e">
        <f t="shared" si="6"/>
        <v>#REF!</v>
      </c>
      <c r="AA36" s="4" t="e">
        <f t="shared" si="6"/>
        <v>#REF!</v>
      </c>
      <c r="AB36" s="4" t="e">
        <f t="shared" si="6"/>
        <v>#REF!</v>
      </c>
      <c r="AC36" s="4" t="e">
        <f t="shared" si="6"/>
        <v>#REF!</v>
      </c>
      <c r="AD36" s="4" t="e">
        <f t="shared" si="6"/>
        <v>#REF!</v>
      </c>
      <c r="AE36" s="4" t="e">
        <f t="shared" si="6"/>
        <v>#REF!</v>
      </c>
      <c r="AF36" s="4" t="e">
        <f t="shared" si="6"/>
        <v>#REF!</v>
      </c>
      <c r="AG36" s="4" t="e">
        <f t="shared" si="6"/>
        <v>#REF!</v>
      </c>
      <c r="AH36" s="4" t="e">
        <f t="shared" si="6"/>
        <v>#REF!</v>
      </c>
      <c r="AI36" s="4" t="e">
        <f t="shared" si="6"/>
        <v>#REF!</v>
      </c>
      <c r="AJ36" s="4" t="e">
        <f t="shared" si="6"/>
        <v>#REF!</v>
      </c>
    </row>
    <row r="37" spans="1:36" x14ac:dyDescent="0.2">
      <c r="A37" t="str">
        <f>"bauxite_archetype_"&amp;TEXT(ROUND(Table211[[#This Row],[2016]],4),"0.000")</f>
        <v>bauxite_archetype_0.069</v>
      </c>
      <c r="B37" s="4">
        <f t="shared" si="3"/>
        <v>6.9000000000000006E-2</v>
      </c>
      <c r="C37" s="4" t="e">
        <f t="shared" si="1"/>
        <v>#REF!</v>
      </c>
      <c r="D37" s="4" t="e">
        <f t="shared" si="6"/>
        <v>#REF!</v>
      </c>
      <c r="E37" s="4" t="e">
        <f t="shared" si="6"/>
        <v>#REF!</v>
      </c>
      <c r="F37" s="4" t="e">
        <f t="shared" si="6"/>
        <v>#REF!</v>
      </c>
      <c r="G37" s="4" t="e">
        <f t="shared" si="6"/>
        <v>#REF!</v>
      </c>
      <c r="H37" s="4" t="e">
        <f t="shared" si="6"/>
        <v>#REF!</v>
      </c>
      <c r="I37" s="4" t="e">
        <f t="shared" si="6"/>
        <v>#REF!</v>
      </c>
      <c r="J37" s="4" t="e">
        <f t="shared" si="6"/>
        <v>#REF!</v>
      </c>
      <c r="K37" s="4" t="e">
        <f t="shared" si="6"/>
        <v>#REF!</v>
      </c>
      <c r="L37" s="4" t="e">
        <f t="shared" si="6"/>
        <v>#REF!</v>
      </c>
      <c r="M37" s="4" t="e">
        <f t="shared" si="6"/>
        <v>#REF!</v>
      </c>
      <c r="N37" s="4" t="e">
        <f t="shared" si="6"/>
        <v>#REF!</v>
      </c>
      <c r="O37" s="4" t="e">
        <f t="shared" si="6"/>
        <v>#REF!</v>
      </c>
      <c r="P37" s="4" t="e">
        <f t="shared" ref="D37:AJ45" si="7">MROUND((($B37-$AJ$2)*((P$2-$AJ$2)/($B$2-$AJ$2)))+$AJ$2,0.0001)</f>
        <v>#REF!</v>
      </c>
      <c r="Q37" s="4" t="e">
        <f t="shared" si="7"/>
        <v>#REF!</v>
      </c>
      <c r="R37" s="4" t="e">
        <f t="shared" si="7"/>
        <v>#REF!</v>
      </c>
      <c r="S37" s="4" t="e">
        <f t="shared" si="7"/>
        <v>#REF!</v>
      </c>
      <c r="T37" s="4" t="e">
        <f t="shared" si="7"/>
        <v>#REF!</v>
      </c>
      <c r="U37" s="4" t="e">
        <f t="shared" si="7"/>
        <v>#REF!</v>
      </c>
      <c r="V37" s="4" t="e">
        <f t="shared" si="7"/>
        <v>#REF!</v>
      </c>
      <c r="W37" s="4" t="e">
        <f t="shared" si="7"/>
        <v>#REF!</v>
      </c>
      <c r="X37" s="4" t="e">
        <f t="shared" si="7"/>
        <v>#REF!</v>
      </c>
      <c r="Y37" s="4" t="e">
        <f t="shared" si="7"/>
        <v>#REF!</v>
      </c>
      <c r="Z37" s="4" t="e">
        <f t="shared" si="7"/>
        <v>#REF!</v>
      </c>
      <c r="AA37" s="4" t="e">
        <f t="shared" si="7"/>
        <v>#REF!</v>
      </c>
      <c r="AB37" s="4" t="e">
        <f t="shared" si="7"/>
        <v>#REF!</v>
      </c>
      <c r="AC37" s="4" t="e">
        <f t="shared" si="7"/>
        <v>#REF!</v>
      </c>
      <c r="AD37" s="4" t="e">
        <f t="shared" si="7"/>
        <v>#REF!</v>
      </c>
      <c r="AE37" s="4" t="e">
        <f t="shared" si="7"/>
        <v>#REF!</v>
      </c>
      <c r="AF37" s="4" t="e">
        <f t="shared" si="7"/>
        <v>#REF!</v>
      </c>
      <c r="AG37" s="4" t="e">
        <f t="shared" si="7"/>
        <v>#REF!</v>
      </c>
      <c r="AH37" s="4" t="e">
        <f t="shared" si="7"/>
        <v>#REF!</v>
      </c>
      <c r="AI37" s="4" t="e">
        <f t="shared" si="7"/>
        <v>#REF!</v>
      </c>
      <c r="AJ37" s="4" t="e">
        <f t="shared" si="7"/>
        <v>#REF!</v>
      </c>
    </row>
    <row r="38" spans="1:36" x14ac:dyDescent="0.2">
      <c r="A38" t="str">
        <f>"bauxite_archetype_"&amp;TEXT(ROUND(Table211[[#This Row],[2016]],4),"0.000")</f>
        <v>bauxite_archetype_0.068</v>
      </c>
      <c r="B38" s="4">
        <f t="shared" si="3"/>
        <v>6.8000000000000005E-2</v>
      </c>
      <c r="C38" s="4" t="e">
        <f t="shared" si="1"/>
        <v>#REF!</v>
      </c>
      <c r="D38" s="4" t="e">
        <f t="shared" si="7"/>
        <v>#REF!</v>
      </c>
      <c r="E38" s="4" t="e">
        <f t="shared" si="7"/>
        <v>#REF!</v>
      </c>
      <c r="F38" s="4" t="e">
        <f t="shared" si="7"/>
        <v>#REF!</v>
      </c>
      <c r="G38" s="4" t="e">
        <f t="shared" si="7"/>
        <v>#REF!</v>
      </c>
      <c r="H38" s="4" t="e">
        <f t="shared" si="7"/>
        <v>#REF!</v>
      </c>
      <c r="I38" s="4" t="e">
        <f t="shared" si="7"/>
        <v>#REF!</v>
      </c>
      <c r="J38" s="4" t="e">
        <f t="shared" si="7"/>
        <v>#REF!</v>
      </c>
      <c r="K38" s="4" t="e">
        <f t="shared" si="7"/>
        <v>#REF!</v>
      </c>
      <c r="L38" s="4" t="e">
        <f t="shared" si="7"/>
        <v>#REF!</v>
      </c>
      <c r="M38" s="4" t="e">
        <f t="shared" si="7"/>
        <v>#REF!</v>
      </c>
      <c r="N38" s="4" t="e">
        <f t="shared" si="7"/>
        <v>#REF!</v>
      </c>
      <c r="O38" s="4" t="e">
        <f t="shared" si="7"/>
        <v>#REF!</v>
      </c>
      <c r="P38" s="4" t="e">
        <f t="shared" si="7"/>
        <v>#REF!</v>
      </c>
      <c r="Q38" s="4" t="e">
        <f t="shared" si="7"/>
        <v>#REF!</v>
      </c>
      <c r="R38" s="4" t="e">
        <f t="shared" si="7"/>
        <v>#REF!</v>
      </c>
      <c r="S38" s="4" t="e">
        <f t="shared" si="7"/>
        <v>#REF!</v>
      </c>
      <c r="T38" s="4" t="e">
        <f t="shared" si="7"/>
        <v>#REF!</v>
      </c>
      <c r="U38" s="4" t="e">
        <f t="shared" si="7"/>
        <v>#REF!</v>
      </c>
      <c r="V38" s="4" t="e">
        <f t="shared" si="7"/>
        <v>#REF!</v>
      </c>
      <c r="W38" s="4" t="e">
        <f t="shared" si="7"/>
        <v>#REF!</v>
      </c>
      <c r="X38" s="4" t="e">
        <f t="shared" si="7"/>
        <v>#REF!</v>
      </c>
      <c r="Y38" s="4" t="e">
        <f t="shared" si="7"/>
        <v>#REF!</v>
      </c>
      <c r="Z38" s="4" t="e">
        <f t="shared" si="7"/>
        <v>#REF!</v>
      </c>
      <c r="AA38" s="4" t="e">
        <f t="shared" si="7"/>
        <v>#REF!</v>
      </c>
      <c r="AB38" s="4" t="e">
        <f t="shared" si="7"/>
        <v>#REF!</v>
      </c>
      <c r="AC38" s="4" t="e">
        <f t="shared" si="7"/>
        <v>#REF!</v>
      </c>
      <c r="AD38" s="4" t="e">
        <f t="shared" si="7"/>
        <v>#REF!</v>
      </c>
      <c r="AE38" s="4" t="e">
        <f t="shared" si="7"/>
        <v>#REF!</v>
      </c>
      <c r="AF38" s="4" t="e">
        <f t="shared" si="7"/>
        <v>#REF!</v>
      </c>
      <c r="AG38" s="4" t="e">
        <f t="shared" si="7"/>
        <v>#REF!</v>
      </c>
      <c r="AH38" s="4" t="e">
        <f t="shared" si="7"/>
        <v>#REF!</v>
      </c>
      <c r="AI38" s="4" t="e">
        <f t="shared" si="7"/>
        <v>#REF!</v>
      </c>
      <c r="AJ38" s="4" t="e">
        <f t="shared" si="7"/>
        <v>#REF!</v>
      </c>
    </row>
    <row r="39" spans="1:36" x14ac:dyDescent="0.2">
      <c r="A39" t="str">
        <f>"bauxite_archetype_"&amp;TEXT(ROUND(Table211[[#This Row],[2016]],4),"0.000")</f>
        <v>bauxite_archetype_0.067</v>
      </c>
      <c r="B39" s="4">
        <f t="shared" si="3"/>
        <v>6.7000000000000004E-2</v>
      </c>
      <c r="C39" s="4" t="e">
        <f t="shared" si="1"/>
        <v>#REF!</v>
      </c>
      <c r="D39" s="4" t="e">
        <f t="shared" si="7"/>
        <v>#REF!</v>
      </c>
      <c r="E39" s="4" t="e">
        <f t="shared" si="7"/>
        <v>#REF!</v>
      </c>
      <c r="F39" s="4" t="e">
        <f t="shared" si="7"/>
        <v>#REF!</v>
      </c>
      <c r="G39" s="4" t="e">
        <f t="shared" si="7"/>
        <v>#REF!</v>
      </c>
      <c r="H39" s="4" t="e">
        <f t="shared" si="7"/>
        <v>#REF!</v>
      </c>
      <c r="I39" s="4" t="e">
        <f t="shared" si="7"/>
        <v>#REF!</v>
      </c>
      <c r="J39" s="4" t="e">
        <f t="shared" si="7"/>
        <v>#REF!</v>
      </c>
      <c r="K39" s="4" t="e">
        <f t="shared" si="7"/>
        <v>#REF!</v>
      </c>
      <c r="L39" s="4" t="e">
        <f t="shared" si="7"/>
        <v>#REF!</v>
      </c>
      <c r="M39" s="4" t="e">
        <f t="shared" si="7"/>
        <v>#REF!</v>
      </c>
      <c r="N39" s="4" t="e">
        <f t="shared" si="7"/>
        <v>#REF!</v>
      </c>
      <c r="O39" s="4" t="e">
        <f t="shared" si="7"/>
        <v>#REF!</v>
      </c>
      <c r="P39" s="4" t="e">
        <f t="shared" si="7"/>
        <v>#REF!</v>
      </c>
      <c r="Q39" s="4" t="e">
        <f t="shared" si="7"/>
        <v>#REF!</v>
      </c>
      <c r="R39" s="4" t="e">
        <f t="shared" si="7"/>
        <v>#REF!</v>
      </c>
      <c r="S39" s="4" t="e">
        <f t="shared" si="7"/>
        <v>#REF!</v>
      </c>
      <c r="T39" s="4" t="e">
        <f t="shared" si="7"/>
        <v>#REF!</v>
      </c>
      <c r="U39" s="4" t="e">
        <f t="shared" si="7"/>
        <v>#REF!</v>
      </c>
      <c r="V39" s="4" t="e">
        <f t="shared" si="7"/>
        <v>#REF!</v>
      </c>
      <c r="W39" s="4" t="e">
        <f t="shared" si="7"/>
        <v>#REF!</v>
      </c>
      <c r="X39" s="4" t="e">
        <f t="shared" si="7"/>
        <v>#REF!</v>
      </c>
      <c r="Y39" s="4" t="e">
        <f t="shared" si="7"/>
        <v>#REF!</v>
      </c>
      <c r="Z39" s="4" t="e">
        <f t="shared" si="7"/>
        <v>#REF!</v>
      </c>
      <c r="AA39" s="4" t="e">
        <f t="shared" si="7"/>
        <v>#REF!</v>
      </c>
      <c r="AB39" s="4" t="e">
        <f t="shared" si="7"/>
        <v>#REF!</v>
      </c>
      <c r="AC39" s="4" t="e">
        <f t="shared" si="7"/>
        <v>#REF!</v>
      </c>
      <c r="AD39" s="4" t="e">
        <f t="shared" si="7"/>
        <v>#REF!</v>
      </c>
      <c r="AE39" s="4" t="e">
        <f t="shared" si="7"/>
        <v>#REF!</v>
      </c>
      <c r="AF39" s="4" t="e">
        <f t="shared" si="7"/>
        <v>#REF!</v>
      </c>
      <c r="AG39" s="4" t="e">
        <f t="shared" si="7"/>
        <v>#REF!</v>
      </c>
      <c r="AH39" s="4" t="e">
        <f t="shared" si="7"/>
        <v>#REF!</v>
      </c>
      <c r="AI39" s="4" t="e">
        <f t="shared" si="7"/>
        <v>#REF!</v>
      </c>
      <c r="AJ39" s="4" t="e">
        <f t="shared" si="7"/>
        <v>#REF!</v>
      </c>
    </row>
    <row r="40" spans="1:36" x14ac:dyDescent="0.2">
      <c r="A40" t="str">
        <f>"bauxite_archetype_"&amp;TEXT(ROUND(Table211[[#This Row],[2016]],4),"0.000")</f>
        <v>bauxite_archetype_0.066</v>
      </c>
      <c r="B40" s="4">
        <f t="shared" si="3"/>
        <v>6.6000000000000003E-2</v>
      </c>
      <c r="C40" s="4" t="e">
        <f t="shared" si="1"/>
        <v>#REF!</v>
      </c>
      <c r="D40" s="4" t="e">
        <f t="shared" si="7"/>
        <v>#REF!</v>
      </c>
      <c r="E40" s="4" t="e">
        <f t="shared" si="7"/>
        <v>#REF!</v>
      </c>
      <c r="F40" s="4" t="e">
        <f t="shared" si="7"/>
        <v>#REF!</v>
      </c>
      <c r="G40" s="4" t="e">
        <f t="shared" si="7"/>
        <v>#REF!</v>
      </c>
      <c r="H40" s="4" t="e">
        <f t="shared" si="7"/>
        <v>#REF!</v>
      </c>
      <c r="I40" s="4" t="e">
        <f t="shared" si="7"/>
        <v>#REF!</v>
      </c>
      <c r="J40" s="4" t="e">
        <f t="shared" si="7"/>
        <v>#REF!</v>
      </c>
      <c r="K40" s="4" t="e">
        <f t="shared" si="7"/>
        <v>#REF!</v>
      </c>
      <c r="L40" s="4" t="e">
        <f t="shared" si="7"/>
        <v>#REF!</v>
      </c>
      <c r="M40" s="4" t="e">
        <f t="shared" si="7"/>
        <v>#REF!</v>
      </c>
      <c r="N40" s="4" t="e">
        <f t="shared" si="7"/>
        <v>#REF!</v>
      </c>
      <c r="O40" s="4" t="e">
        <f t="shared" si="7"/>
        <v>#REF!</v>
      </c>
      <c r="P40" s="4" t="e">
        <f t="shared" si="7"/>
        <v>#REF!</v>
      </c>
      <c r="Q40" s="4" t="e">
        <f t="shared" si="7"/>
        <v>#REF!</v>
      </c>
      <c r="R40" s="4" t="e">
        <f t="shared" si="7"/>
        <v>#REF!</v>
      </c>
      <c r="S40" s="4" t="e">
        <f t="shared" si="7"/>
        <v>#REF!</v>
      </c>
      <c r="T40" s="4" t="e">
        <f t="shared" si="7"/>
        <v>#REF!</v>
      </c>
      <c r="U40" s="4" t="e">
        <f t="shared" si="7"/>
        <v>#REF!</v>
      </c>
      <c r="V40" s="4" t="e">
        <f t="shared" si="7"/>
        <v>#REF!</v>
      </c>
      <c r="W40" s="4" t="e">
        <f t="shared" si="7"/>
        <v>#REF!</v>
      </c>
      <c r="X40" s="4" t="e">
        <f t="shared" si="7"/>
        <v>#REF!</v>
      </c>
      <c r="Y40" s="4" t="e">
        <f t="shared" si="7"/>
        <v>#REF!</v>
      </c>
      <c r="Z40" s="4" t="e">
        <f t="shared" si="7"/>
        <v>#REF!</v>
      </c>
      <c r="AA40" s="4" t="e">
        <f t="shared" si="7"/>
        <v>#REF!</v>
      </c>
      <c r="AB40" s="4" t="e">
        <f t="shared" si="7"/>
        <v>#REF!</v>
      </c>
      <c r="AC40" s="4" t="e">
        <f t="shared" si="7"/>
        <v>#REF!</v>
      </c>
      <c r="AD40" s="4" t="e">
        <f t="shared" si="7"/>
        <v>#REF!</v>
      </c>
      <c r="AE40" s="4" t="e">
        <f t="shared" si="7"/>
        <v>#REF!</v>
      </c>
      <c r="AF40" s="4" t="e">
        <f t="shared" si="7"/>
        <v>#REF!</v>
      </c>
      <c r="AG40" s="4" t="e">
        <f t="shared" si="7"/>
        <v>#REF!</v>
      </c>
      <c r="AH40" s="4" t="e">
        <f t="shared" si="7"/>
        <v>#REF!</v>
      </c>
      <c r="AI40" s="4" t="e">
        <f t="shared" si="7"/>
        <v>#REF!</v>
      </c>
      <c r="AJ40" s="4" t="e">
        <f t="shared" si="7"/>
        <v>#REF!</v>
      </c>
    </row>
    <row r="41" spans="1:36" x14ac:dyDescent="0.2">
      <c r="A41" t="str">
        <f>"bauxite_archetype_"&amp;TEXT(ROUND(Table211[[#This Row],[2016]],4),"0.000")</f>
        <v>bauxite_archetype_0.065</v>
      </c>
      <c r="B41" s="4">
        <f t="shared" si="3"/>
        <v>6.5000000000000002E-2</v>
      </c>
      <c r="C41" s="4" t="e">
        <f t="shared" si="1"/>
        <v>#REF!</v>
      </c>
      <c r="D41" s="4" t="e">
        <f t="shared" si="7"/>
        <v>#REF!</v>
      </c>
      <c r="E41" s="4" t="e">
        <f t="shared" si="7"/>
        <v>#REF!</v>
      </c>
      <c r="F41" s="4" t="e">
        <f t="shared" si="7"/>
        <v>#REF!</v>
      </c>
      <c r="G41" s="4" t="e">
        <f t="shared" si="7"/>
        <v>#REF!</v>
      </c>
      <c r="H41" s="4" t="e">
        <f t="shared" si="7"/>
        <v>#REF!</v>
      </c>
      <c r="I41" s="4" t="e">
        <f t="shared" si="7"/>
        <v>#REF!</v>
      </c>
      <c r="J41" s="4" t="e">
        <f t="shared" si="7"/>
        <v>#REF!</v>
      </c>
      <c r="K41" s="4" t="e">
        <f t="shared" si="7"/>
        <v>#REF!</v>
      </c>
      <c r="L41" s="4" t="e">
        <f t="shared" si="7"/>
        <v>#REF!</v>
      </c>
      <c r="M41" s="4" t="e">
        <f t="shared" si="7"/>
        <v>#REF!</v>
      </c>
      <c r="N41" s="4" t="e">
        <f t="shared" si="7"/>
        <v>#REF!</v>
      </c>
      <c r="O41" s="4" t="e">
        <f t="shared" si="7"/>
        <v>#REF!</v>
      </c>
      <c r="P41" s="4" t="e">
        <f t="shared" si="7"/>
        <v>#REF!</v>
      </c>
      <c r="Q41" s="4" t="e">
        <f t="shared" si="7"/>
        <v>#REF!</v>
      </c>
      <c r="R41" s="4" t="e">
        <f t="shared" si="7"/>
        <v>#REF!</v>
      </c>
      <c r="S41" s="4" t="e">
        <f t="shared" si="7"/>
        <v>#REF!</v>
      </c>
      <c r="T41" s="4" t="e">
        <f t="shared" si="7"/>
        <v>#REF!</v>
      </c>
      <c r="U41" s="4" t="e">
        <f t="shared" si="7"/>
        <v>#REF!</v>
      </c>
      <c r="V41" s="4" t="e">
        <f t="shared" si="7"/>
        <v>#REF!</v>
      </c>
      <c r="W41" s="4" t="e">
        <f t="shared" si="7"/>
        <v>#REF!</v>
      </c>
      <c r="X41" s="4" t="e">
        <f t="shared" si="7"/>
        <v>#REF!</v>
      </c>
      <c r="Y41" s="4" t="e">
        <f t="shared" si="7"/>
        <v>#REF!</v>
      </c>
      <c r="Z41" s="4" t="e">
        <f t="shared" si="7"/>
        <v>#REF!</v>
      </c>
      <c r="AA41" s="4" t="e">
        <f t="shared" si="7"/>
        <v>#REF!</v>
      </c>
      <c r="AB41" s="4" t="e">
        <f t="shared" si="7"/>
        <v>#REF!</v>
      </c>
      <c r="AC41" s="4" t="e">
        <f t="shared" si="7"/>
        <v>#REF!</v>
      </c>
      <c r="AD41" s="4" t="e">
        <f t="shared" si="7"/>
        <v>#REF!</v>
      </c>
      <c r="AE41" s="4" t="e">
        <f t="shared" si="7"/>
        <v>#REF!</v>
      </c>
      <c r="AF41" s="4" t="e">
        <f t="shared" si="7"/>
        <v>#REF!</v>
      </c>
      <c r="AG41" s="4" t="e">
        <f t="shared" si="7"/>
        <v>#REF!</v>
      </c>
      <c r="AH41" s="4" t="e">
        <f t="shared" si="7"/>
        <v>#REF!</v>
      </c>
      <c r="AI41" s="4" t="e">
        <f t="shared" si="7"/>
        <v>#REF!</v>
      </c>
      <c r="AJ41" s="4" t="e">
        <f t="shared" si="7"/>
        <v>#REF!</v>
      </c>
    </row>
    <row r="42" spans="1:36" x14ac:dyDescent="0.2">
      <c r="A42" t="str">
        <f>"bauxite_archetype_"&amp;TEXT(ROUND(Table211[[#This Row],[2016]],4),"0.000")</f>
        <v>bauxite_archetype_0.064</v>
      </c>
      <c r="B42" s="4">
        <f t="shared" si="3"/>
        <v>6.4000000000000001E-2</v>
      </c>
      <c r="C42" s="4" t="e">
        <f t="shared" si="1"/>
        <v>#REF!</v>
      </c>
      <c r="D42" s="4" t="e">
        <f t="shared" si="7"/>
        <v>#REF!</v>
      </c>
      <c r="E42" s="4" t="e">
        <f t="shared" si="7"/>
        <v>#REF!</v>
      </c>
      <c r="F42" s="4" t="e">
        <f t="shared" si="7"/>
        <v>#REF!</v>
      </c>
      <c r="G42" s="4" t="e">
        <f t="shared" si="7"/>
        <v>#REF!</v>
      </c>
      <c r="H42" s="4" t="e">
        <f t="shared" si="7"/>
        <v>#REF!</v>
      </c>
      <c r="I42" s="4" t="e">
        <f t="shared" si="7"/>
        <v>#REF!</v>
      </c>
      <c r="J42" s="4" t="e">
        <f t="shared" si="7"/>
        <v>#REF!</v>
      </c>
      <c r="K42" s="4" t="e">
        <f t="shared" si="7"/>
        <v>#REF!</v>
      </c>
      <c r="L42" s="4" t="e">
        <f t="shared" si="7"/>
        <v>#REF!</v>
      </c>
      <c r="M42" s="4" t="e">
        <f t="shared" si="7"/>
        <v>#REF!</v>
      </c>
      <c r="N42" s="4" t="e">
        <f t="shared" si="7"/>
        <v>#REF!</v>
      </c>
      <c r="O42" s="4" t="e">
        <f t="shared" si="7"/>
        <v>#REF!</v>
      </c>
      <c r="P42" s="4" t="e">
        <f t="shared" si="7"/>
        <v>#REF!</v>
      </c>
      <c r="Q42" s="4" t="e">
        <f t="shared" si="7"/>
        <v>#REF!</v>
      </c>
      <c r="R42" s="4" t="e">
        <f t="shared" si="7"/>
        <v>#REF!</v>
      </c>
      <c r="S42" s="4" t="e">
        <f t="shared" si="7"/>
        <v>#REF!</v>
      </c>
      <c r="T42" s="4" t="e">
        <f t="shared" si="7"/>
        <v>#REF!</v>
      </c>
      <c r="U42" s="4" t="e">
        <f t="shared" si="7"/>
        <v>#REF!</v>
      </c>
      <c r="V42" s="4" t="e">
        <f t="shared" si="7"/>
        <v>#REF!</v>
      </c>
      <c r="W42" s="4" t="e">
        <f t="shared" si="7"/>
        <v>#REF!</v>
      </c>
      <c r="X42" s="4" t="e">
        <f t="shared" si="7"/>
        <v>#REF!</v>
      </c>
      <c r="Y42" s="4" t="e">
        <f t="shared" si="7"/>
        <v>#REF!</v>
      </c>
      <c r="Z42" s="4" t="e">
        <f t="shared" si="7"/>
        <v>#REF!</v>
      </c>
      <c r="AA42" s="4" t="e">
        <f t="shared" si="7"/>
        <v>#REF!</v>
      </c>
      <c r="AB42" s="4" t="e">
        <f t="shared" si="7"/>
        <v>#REF!</v>
      </c>
      <c r="AC42" s="4" t="e">
        <f t="shared" si="7"/>
        <v>#REF!</v>
      </c>
      <c r="AD42" s="4" t="e">
        <f t="shared" si="7"/>
        <v>#REF!</v>
      </c>
      <c r="AE42" s="4" t="e">
        <f t="shared" si="7"/>
        <v>#REF!</v>
      </c>
      <c r="AF42" s="4" t="e">
        <f t="shared" si="7"/>
        <v>#REF!</v>
      </c>
      <c r="AG42" s="4" t="e">
        <f t="shared" si="7"/>
        <v>#REF!</v>
      </c>
      <c r="AH42" s="4" t="e">
        <f t="shared" si="7"/>
        <v>#REF!</v>
      </c>
      <c r="AI42" s="4" t="e">
        <f t="shared" si="7"/>
        <v>#REF!</v>
      </c>
      <c r="AJ42" s="4" t="e">
        <f t="shared" si="7"/>
        <v>#REF!</v>
      </c>
    </row>
    <row r="43" spans="1:36" x14ac:dyDescent="0.2">
      <c r="A43" t="str">
        <f>"bauxite_archetype_"&amp;TEXT(ROUND(Table211[[#This Row],[2016]],4),"0.000")</f>
        <v>bauxite_archetype_0.063</v>
      </c>
      <c r="B43" s="4">
        <f>MROUND(B42-0.001,0.001)</f>
        <v>6.3E-2</v>
      </c>
      <c r="C43" s="4" t="e">
        <f t="shared" si="1"/>
        <v>#REF!</v>
      </c>
      <c r="D43" s="4" t="e">
        <f t="shared" si="7"/>
        <v>#REF!</v>
      </c>
      <c r="E43" s="4" t="e">
        <f t="shared" si="7"/>
        <v>#REF!</v>
      </c>
      <c r="F43" s="4" t="e">
        <f t="shared" si="7"/>
        <v>#REF!</v>
      </c>
      <c r="G43" s="4" t="e">
        <f t="shared" si="7"/>
        <v>#REF!</v>
      </c>
      <c r="H43" s="4" t="e">
        <f t="shared" si="7"/>
        <v>#REF!</v>
      </c>
      <c r="I43" s="4" t="e">
        <f t="shared" si="7"/>
        <v>#REF!</v>
      </c>
      <c r="J43" s="4" t="e">
        <f t="shared" si="7"/>
        <v>#REF!</v>
      </c>
      <c r="K43" s="4" t="e">
        <f t="shared" si="7"/>
        <v>#REF!</v>
      </c>
      <c r="L43" s="4" t="e">
        <f t="shared" si="7"/>
        <v>#REF!</v>
      </c>
      <c r="M43" s="4" t="e">
        <f t="shared" si="7"/>
        <v>#REF!</v>
      </c>
      <c r="N43" s="4" t="e">
        <f t="shared" si="7"/>
        <v>#REF!</v>
      </c>
      <c r="O43" s="4" t="e">
        <f t="shared" si="7"/>
        <v>#REF!</v>
      </c>
      <c r="P43" s="4" t="e">
        <f t="shared" si="7"/>
        <v>#REF!</v>
      </c>
      <c r="Q43" s="4" t="e">
        <f t="shared" si="7"/>
        <v>#REF!</v>
      </c>
      <c r="R43" s="4" t="e">
        <f t="shared" si="7"/>
        <v>#REF!</v>
      </c>
      <c r="S43" s="4" t="e">
        <f t="shared" si="7"/>
        <v>#REF!</v>
      </c>
      <c r="T43" s="4" t="e">
        <f t="shared" si="7"/>
        <v>#REF!</v>
      </c>
      <c r="U43" s="4" t="e">
        <f t="shared" si="7"/>
        <v>#REF!</v>
      </c>
      <c r="V43" s="4" t="e">
        <f t="shared" si="7"/>
        <v>#REF!</v>
      </c>
      <c r="W43" s="4" t="e">
        <f t="shared" si="7"/>
        <v>#REF!</v>
      </c>
      <c r="X43" s="4" t="e">
        <f t="shared" si="7"/>
        <v>#REF!</v>
      </c>
      <c r="Y43" s="4" t="e">
        <f t="shared" si="7"/>
        <v>#REF!</v>
      </c>
      <c r="Z43" s="4" t="e">
        <f t="shared" si="7"/>
        <v>#REF!</v>
      </c>
      <c r="AA43" s="4" t="e">
        <f t="shared" si="7"/>
        <v>#REF!</v>
      </c>
      <c r="AB43" s="4" t="e">
        <f t="shared" si="7"/>
        <v>#REF!</v>
      </c>
      <c r="AC43" s="4" t="e">
        <f t="shared" si="7"/>
        <v>#REF!</v>
      </c>
      <c r="AD43" s="4" t="e">
        <f t="shared" si="7"/>
        <v>#REF!</v>
      </c>
      <c r="AE43" s="4" t="e">
        <f t="shared" si="7"/>
        <v>#REF!</v>
      </c>
      <c r="AF43" s="4" t="e">
        <f t="shared" si="7"/>
        <v>#REF!</v>
      </c>
      <c r="AG43" s="4" t="e">
        <f t="shared" si="7"/>
        <v>#REF!</v>
      </c>
      <c r="AH43" s="4" t="e">
        <f t="shared" si="7"/>
        <v>#REF!</v>
      </c>
      <c r="AI43" s="4" t="e">
        <f t="shared" si="7"/>
        <v>#REF!</v>
      </c>
      <c r="AJ43" s="4" t="e">
        <f t="shared" si="7"/>
        <v>#REF!</v>
      </c>
    </row>
    <row r="44" spans="1:36" x14ac:dyDescent="0.2">
      <c r="A44" t="str">
        <f>"bauxite_archetype_"&amp;TEXT(ROUND(Table211[[#This Row],[2016]],4),"0.000")</f>
        <v>bauxite_archetype_0.062</v>
      </c>
      <c r="B44" s="4">
        <f t="shared" si="3"/>
        <v>6.2E-2</v>
      </c>
      <c r="C44" s="4" t="e">
        <f t="shared" si="1"/>
        <v>#REF!</v>
      </c>
      <c r="D44" s="4" t="e">
        <f t="shared" si="7"/>
        <v>#REF!</v>
      </c>
      <c r="E44" s="4" t="e">
        <f t="shared" si="7"/>
        <v>#REF!</v>
      </c>
      <c r="F44" s="4" t="e">
        <f t="shared" si="7"/>
        <v>#REF!</v>
      </c>
      <c r="G44" s="4" t="e">
        <f t="shared" si="7"/>
        <v>#REF!</v>
      </c>
      <c r="H44" s="4" t="e">
        <f t="shared" si="7"/>
        <v>#REF!</v>
      </c>
      <c r="I44" s="4" t="e">
        <f t="shared" si="7"/>
        <v>#REF!</v>
      </c>
      <c r="J44" s="4" t="e">
        <f t="shared" si="7"/>
        <v>#REF!</v>
      </c>
      <c r="K44" s="4" t="e">
        <f t="shared" si="7"/>
        <v>#REF!</v>
      </c>
      <c r="L44" s="4" t="e">
        <f t="shared" si="7"/>
        <v>#REF!</v>
      </c>
      <c r="M44" s="4" t="e">
        <f t="shared" si="7"/>
        <v>#REF!</v>
      </c>
      <c r="N44" s="4" t="e">
        <f t="shared" si="7"/>
        <v>#REF!</v>
      </c>
      <c r="O44" s="4" t="e">
        <f t="shared" si="7"/>
        <v>#REF!</v>
      </c>
      <c r="P44" s="4" t="e">
        <f t="shared" si="7"/>
        <v>#REF!</v>
      </c>
      <c r="Q44" s="4" t="e">
        <f t="shared" si="7"/>
        <v>#REF!</v>
      </c>
      <c r="R44" s="4" t="e">
        <f t="shared" si="7"/>
        <v>#REF!</v>
      </c>
      <c r="S44" s="4" t="e">
        <f t="shared" si="7"/>
        <v>#REF!</v>
      </c>
      <c r="T44" s="4" t="e">
        <f t="shared" si="7"/>
        <v>#REF!</v>
      </c>
      <c r="U44" s="4" t="e">
        <f t="shared" si="7"/>
        <v>#REF!</v>
      </c>
      <c r="V44" s="4" t="e">
        <f t="shared" si="7"/>
        <v>#REF!</v>
      </c>
      <c r="W44" s="4" t="e">
        <f t="shared" si="7"/>
        <v>#REF!</v>
      </c>
      <c r="X44" s="4" t="e">
        <f t="shared" si="7"/>
        <v>#REF!</v>
      </c>
      <c r="Y44" s="4" t="e">
        <f t="shared" si="7"/>
        <v>#REF!</v>
      </c>
      <c r="Z44" s="4" t="e">
        <f t="shared" si="7"/>
        <v>#REF!</v>
      </c>
      <c r="AA44" s="4" t="e">
        <f t="shared" si="7"/>
        <v>#REF!</v>
      </c>
      <c r="AB44" s="4" t="e">
        <f t="shared" si="7"/>
        <v>#REF!</v>
      </c>
      <c r="AC44" s="4" t="e">
        <f t="shared" si="7"/>
        <v>#REF!</v>
      </c>
      <c r="AD44" s="4" t="e">
        <f t="shared" si="7"/>
        <v>#REF!</v>
      </c>
      <c r="AE44" s="4" t="e">
        <f t="shared" si="7"/>
        <v>#REF!</v>
      </c>
      <c r="AF44" s="4" t="e">
        <f t="shared" si="7"/>
        <v>#REF!</v>
      </c>
      <c r="AG44" s="4" t="e">
        <f t="shared" si="7"/>
        <v>#REF!</v>
      </c>
      <c r="AH44" s="4" t="e">
        <f t="shared" si="7"/>
        <v>#REF!</v>
      </c>
      <c r="AI44" s="4" t="e">
        <f t="shared" si="7"/>
        <v>#REF!</v>
      </c>
      <c r="AJ44" s="4" t="e">
        <f t="shared" si="7"/>
        <v>#REF!</v>
      </c>
    </row>
    <row r="45" spans="1:36" x14ac:dyDescent="0.2">
      <c r="A45" t="str">
        <f>"bauxite_archetype_"&amp;TEXT(ROUND(Table211[[#This Row],[2016]],4),"0.000")</f>
        <v>bauxite_archetype_0.061</v>
      </c>
      <c r="B45" s="4">
        <f t="shared" si="3"/>
        <v>6.0999999999999999E-2</v>
      </c>
      <c r="C45" s="4" t="e">
        <f t="shared" si="1"/>
        <v>#REF!</v>
      </c>
      <c r="D45" s="4" t="e">
        <f t="shared" si="7"/>
        <v>#REF!</v>
      </c>
      <c r="E45" s="4" t="e">
        <f t="shared" si="7"/>
        <v>#REF!</v>
      </c>
      <c r="F45" s="4" t="e">
        <f t="shared" si="7"/>
        <v>#REF!</v>
      </c>
      <c r="G45" s="4" t="e">
        <f t="shared" ref="D45:AJ52" si="8">MROUND((($B45-$AJ$2)*((G$2-$AJ$2)/($B$2-$AJ$2)))+$AJ$2,0.0001)</f>
        <v>#REF!</v>
      </c>
      <c r="H45" s="4" t="e">
        <f t="shared" si="8"/>
        <v>#REF!</v>
      </c>
      <c r="I45" s="4" t="e">
        <f t="shared" si="8"/>
        <v>#REF!</v>
      </c>
      <c r="J45" s="4" t="e">
        <f t="shared" si="8"/>
        <v>#REF!</v>
      </c>
      <c r="K45" s="4" t="e">
        <f t="shared" si="8"/>
        <v>#REF!</v>
      </c>
      <c r="L45" s="4" t="e">
        <f t="shared" si="8"/>
        <v>#REF!</v>
      </c>
      <c r="M45" s="4" t="e">
        <f t="shared" si="8"/>
        <v>#REF!</v>
      </c>
      <c r="N45" s="4" t="e">
        <f t="shared" si="8"/>
        <v>#REF!</v>
      </c>
      <c r="O45" s="4" t="e">
        <f t="shared" si="8"/>
        <v>#REF!</v>
      </c>
      <c r="P45" s="4" t="e">
        <f t="shared" si="8"/>
        <v>#REF!</v>
      </c>
      <c r="Q45" s="4" t="e">
        <f t="shared" si="8"/>
        <v>#REF!</v>
      </c>
      <c r="R45" s="4" t="e">
        <f t="shared" si="8"/>
        <v>#REF!</v>
      </c>
      <c r="S45" s="4" t="e">
        <f t="shared" si="8"/>
        <v>#REF!</v>
      </c>
      <c r="T45" s="4" t="e">
        <f t="shared" si="8"/>
        <v>#REF!</v>
      </c>
      <c r="U45" s="4" t="e">
        <f t="shared" si="8"/>
        <v>#REF!</v>
      </c>
      <c r="V45" s="4" t="e">
        <f t="shared" si="8"/>
        <v>#REF!</v>
      </c>
      <c r="W45" s="4" t="e">
        <f t="shared" si="8"/>
        <v>#REF!</v>
      </c>
      <c r="X45" s="4" t="e">
        <f t="shared" si="8"/>
        <v>#REF!</v>
      </c>
      <c r="Y45" s="4" t="e">
        <f t="shared" si="8"/>
        <v>#REF!</v>
      </c>
      <c r="Z45" s="4" t="e">
        <f t="shared" si="8"/>
        <v>#REF!</v>
      </c>
      <c r="AA45" s="4" t="e">
        <f t="shared" si="8"/>
        <v>#REF!</v>
      </c>
      <c r="AB45" s="4" t="e">
        <f t="shared" si="8"/>
        <v>#REF!</v>
      </c>
      <c r="AC45" s="4" t="e">
        <f t="shared" si="8"/>
        <v>#REF!</v>
      </c>
      <c r="AD45" s="4" t="e">
        <f t="shared" si="8"/>
        <v>#REF!</v>
      </c>
      <c r="AE45" s="4" t="e">
        <f t="shared" si="8"/>
        <v>#REF!</v>
      </c>
      <c r="AF45" s="4" t="e">
        <f t="shared" si="8"/>
        <v>#REF!</v>
      </c>
      <c r="AG45" s="4" t="e">
        <f t="shared" si="8"/>
        <v>#REF!</v>
      </c>
      <c r="AH45" s="4" t="e">
        <f t="shared" si="8"/>
        <v>#REF!</v>
      </c>
      <c r="AI45" s="4" t="e">
        <f t="shared" si="8"/>
        <v>#REF!</v>
      </c>
      <c r="AJ45" s="4" t="e">
        <f t="shared" si="8"/>
        <v>#REF!</v>
      </c>
    </row>
    <row r="46" spans="1:36" x14ac:dyDescent="0.2">
      <c r="A46" t="str">
        <f>"bauxite_archetype_"&amp;TEXT(ROUND(Table211[[#This Row],[2016]],4),"0.000")</f>
        <v>bauxite_archetype_0.060</v>
      </c>
      <c r="B46" s="4">
        <f t="shared" si="3"/>
        <v>0.06</v>
      </c>
      <c r="C46" s="4" t="e">
        <f t="shared" si="1"/>
        <v>#REF!</v>
      </c>
      <c r="D46" s="4" t="e">
        <f t="shared" si="8"/>
        <v>#REF!</v>
      </c>
      <c r="E46" s="4" t="e">
        <f t="shared" si="8"/>
        <v>#REF!</v>
      </c>
      <c r="F46" s="4" t="e">
        <f t="shared" si="8"/>
        <v>#REF!</v>
      </c>
      <c r="G46" s="4" t="e">
        <f t="shared" si="8"/>
        <v>#REF!</v>
      </c>
      <c r="H46" s="4" t="e">
        <f t="shared" si="8"/>
        <v>#REF!</v>
      </c>
      <c r="I46" s="4" t="e">
        <f t="shared" si="8"/>
        <v>#REF!</v>
      </c>
      <c r="J46" s="4" t="e">
        <f t="shared" si="8"/>
        <v>#REF!</v>
      </c>
      <c r="K46" s="4" t="e">
        <f t="shared" si="8"/>
        <v>#REF!</v>
      </c>
      <c r="L46" s="4" t="e">
        <f t="shared" si="8"/>
        <v>#REF!</v>
      </c>
      <c r="M46" s="4" t="e">
        <f t="shared" si="8"/>
        <v>#REF!</v>
      </c>
      <c r="N46" s="4" t="e">
        <f t="shared" si="8"/>
        <v>#REF!</v>
      </c>
      <c r="O46" s="4" t="e">
        <f t="shared" si="8"/>
        <v>#REF!</v>
      </c>
      <c r="P46" s="4" t="e">
        <f t="shared" si="8"/>
        <v>#REF!</v>
      </c>
      <c r="Q46" s="4" t="e">
        <f t="shared" si="8"/>
        <v>#REF!</v>
      </c>
      <c r="R46" s="4" t="e">
        <f t="shared" si="8"/>
        <v>#REF!</v>
      </c>
      <c r="S46" s="4" t="e">
        <f t="shared" si="8"/>
        <v>#REF!</v>
      </c>
      <c r="T46" s="4" t="e">
        <f t="shared" si="8"/>
        <v>#REF!</v>
      </c>
      <c r="U46" s="4" t="e">
        <f t="shared" si="8"/>
        <v>#REF!</v>
      </c>
      <c r="V46" s="4" t="e">
        <f t="shared" si="8"/>
        <v>#REF!</v>
      </c>
      <c r="W46" s="4" t="e">
        <f t="shared" si="8"/>
        <v>#REF!</v>
      </c>
      <c r="X46" s="4" t="e">
        <f t="shared" si="8"/>
        <v>#REF!</v>
      </c>
      <c r="Y46" s="4" t="e">
        <f t="shared" si="8"/>
        <v>#REF!</v>
      </c>
      <c r="Z46" s="4" t="e">
        <f t="shared" si="8"/>
        <v>#REF!</v>
      </c>
      <c r="AA46" s="4" t="e">
        <f t="shared" si="8"/>
        <v>#REF!</v>
      </c>
      <c r="AB46" s="4" t="e">
        <f t="shared" si="8"/>
        <v>#REF!</v>
      </c>
      <c r="AC46" s="4" t="e">
        <f t="shared" si="8"/>
        <v>#REF!</v>
      </c>
      <c r="AD46" s="4" t="e">
        <f t="shared" si="8"/>
        <v>#REF!</v>
      </c>
      <c r="AE46" s="4" t="e">
        <f t="shared" si="8"/>
        <v>#REF!</v>
      </c>
      <c r="AF46" s="4" t="e">
        <f t="shared" si="8"/>
        <v>#REF!</v>
      </c>
      <c r="AG46" s="4" t="e">
        <f t="shared" si="8"/>
        <v>#REF!</v>
      </c>
      <c r="AH46" s="4" t="e">
        <f t="shared" si="8"/>
        <v>#REF!</v>
      </c>
      <c r="AI46" s="4" t="e">
        <f t="shared" si="8"/>
        <v>#REF!</v>
      </c>
      <c r="AJ46" s="4" t="e">
        <f t="shared" si="8"/>
        <v>#REF!</v>
      </c>
    </row>
    <row r="47" spans="1:36" x14ac:dyDescent="0.2">
      <c r="A47" t="str">
        <f>"bauxite_archetype_"&amp;TEXT(ROUND(Table211[[#This Row],[2016]],4),"0.000")</f>
        <v>bauxite_archetype_0.059</v>
      </c>
      <c r="B47" s="4">
        <f t="shared" si="3"/>
        <v>5.9000000000000004E-2</v>
      </c>
      <c r="C47" s="4" t="e">
        <f t="shared" si="1"/>
        <v>#REF!</v>
      </c>
      <c r="D47" s="4" t="e">
        <f t="shared" si="8"/>
        <v>#REF!</v>
      </c>
      <c r="E47" s="4" t="e">
        <f t="shared" si="8"/>
        <v>#REF!</v>
      </c>
      <c r="F47" s="4" t="e">
        <f t="shared" si="8"/>
        <v>#REF!</v>
      </c>
      <c r="G47" s="4" t="e">
        <f t="shared" si="8"/>
        <v>#REF!</v>
      </c>
      <c r="H47" s="4" t="e">
        <f t="shared" si="8"/>
        <v>#REF!</v>
      </c>
      <c r="I47" s="4" t="e">
        <f t="shared" si="8"/>
        <v>#REF!</v>
      </c>
      <c r="J47" s="4" t="e">
        <f t="shared" si="8"/>
        <v>#REF!</v>
      </c>
      <c r="K47" s="4" t="e">
        <f t="shared" si="8"/>
        <v>#REF!</v>
      </c>
      <c r="L47" s="4" t="e">
        <f t="shared" si="8"/>
        <v>#REF!</v>
      </c>
      <c r="M47" s="4" t="e">
        <f t="shared" si="8"/>
        <v>#REF!</v>
      </c>
      <c r="N47" s="4" t="e">
        <f t="shared" si="8"/>
        <v>#REF!</v>
      </c>
      <c r="O47" s="4" t="e">
        <f t="shared" si="8"/>
        <v>#REF!</v>
      </c>
      <c r="P47" s="4" t="e">
        <f t="shared" si="8"/>
        <v>#REF!</v>
      </c>
      <c r="Q47" s="4" t="e">
        <f t="shared" si="8"/>
        <v>#REF!</v>
      </c>
      <c r="R47" s="4" t="e">
        <f t="shared" si="8"/>
        <v>#REF!</v>
      </c>
      <c r="S47" s="4" t="e">
        <f t="shared" si="8"/>
        <v>#REF!</v>
      </c>
      <c r="T47" s="4" t="e">
        <f t="shared" si="8"/>
        <v>#REF!</v>
      </c>
      <c r="U47" s="4" t="e">
        <f t="shared" si="8"/>
        <v>#REF!</v>
      </c>
      <c r="V47" s="4" t="e">
        <f t="shared" si="8"/>
        <v>#REF!</v>
      </c>
      <c r="W47" s="4" t="e">
        <f t="shared" si="8"/>
        <v>#REF!</v>
      </c>
      <c r="X47" s="4" t="e">
        <f t="shared" si="8"/>
        <v>#REF!</v>
      </c>
      <c r="Y47" s="4" t="e">
        <f t="shared" si="8"/>
        <v>#REF!</v>
      </c>
      <c r="Z47" s="4" t="e">
        <f t="shared" si="8"/>
        <v>#REF!</v>
      </c>
      <c r="AA47" s="4" t="e">
        <f t="shared" si="8"/>
        <v>#REF!</v>
      </c>
      <c r="AB47" s="4" t="e">
        <f t="shared" si="8"/>
        <v>#REF!</v>
      </c>
      <c r="AC47" s="4" t="e">
        <f t="shared" si="8"/>
        <v>#REF!</v>
      </c>
      <c r="AD47" s="4" t="e">
        <f t="shared" si="8"/>
        <v>#REF!</v>
      </c>
      <c r="AE47" s="4" t="e">
        <f t="shared" si="8"/>
        <v>#REF!</v>
      </c>
      <c r="AF47" s="4" t="e">
        <f t="shared" si="8"/>
        <v>#REF!</v>
      </c>
      <c r="AG47" s="4" t="e">
        <f t="shared" si="8"/>
        <v>#REF!</v>
      </c>
      <c r="AH47" s="4" t="e">
        <f t="shared" si="8"/>
        <v>#REF!</v>
      </c>
      <c r="AI47" s="4" t="e">
        <f t="shared" si="8"/>
        <v>#REF!</v>
      </c>
      <c r="AJ47" s="4" t="e">
        <f t="shared" si="8"/>
        <v>#REF!</v>
      </c>
    </row>
    <row r="48" spans="1:36" x14ac:dyDescent="0.2">
      <c r="A48" t="str">
        <f>"bauxite_archetype_"&amp;TEXT(ROUND(Table211[[#This Row],[2016]],4),"0.000")</f>
        <v>bauxite_archetype_0.058</v>
      </c>
      <c r="B48" s="4">
        <f t="shared" si="3"/>
        <v>5.8000000000000003E-2</v>
      </c>
      <c r="C48" s="4" t="e">
        <f t="shared" si="1"/>
        <v>#REF!</v>
      </c>
      <c r="D48" s="4" t="e">
        <f t="shared" si="8"/>
        <v>#REF!</v>
      </c>
      <c r="E48" s="4" t="e">
        <f t="shared" si="8"/>
        <v>#REF!</v>
      </c>
      <c r="F48" s="4" t="e">
        <f t="shared" si="8"/>
        <v>#REF!</v>
      </c>
      <c r="G48" s="4" t="e">
        <f t="shared" si="8"/>
        <v>#REF!</v>
      </c>
      <c r="H48" s="4" t="e">
        <f t="shared" si="8"/>
        <v>#REF!</v>
      </c>
      <c r="I48" s="4" t="e">
        <f t="shared" si="8"/>
        <v>#REF!</v>
      </c>
      <c r="J48" s="4" t="e">
        <f t="shared" si="8"/>
        <v>#REF!</v>
      </c>
      <c r="K48" s="4" t="e">
        <f t="shared" si="8"/>
        <v>#REF!</v>
      </c>
      <c r="L48" s="4" t="e">
        <f t="shared" si="8"/>
        <v>#REF!</v>
      </c>
      <c r="M48" s="4" t="e">
        <f t="shared" si="8"/>
        <v>#REF!</v>
      </c>
      <c r="N48" s="4" t="e">
        <f t="shared" si="8"/>
        <v>#REF!</v>
      </c>
      <c r="O48" s="4" t="e">
        <f t="shared" si="8"/>
        <v>#REF!</v>
      </c>
      <c r="P48" s="4" t="e">
        <f t="shared" si="8"/>
        <v>#REF!</v>
      </c>
      <c r="Q48" s="4" t="e">
        <f t="shared" si="8"/>
        <v>#REF!</v>
      </c>
      <c r="R48" s="4" t="e">
        <f t="shared" si="8"/>
        <v>#REF!</v>
      </c>
      <c r="S48" s="4" t="e">
        <f t="shared" si="8"/>
        <v>#REF!</v>
      </c>
      <c r="T48" s="4" t="e">
        <f t="shared" si="8"/>
        <v>#REF!</v>
      </c>
      <c r="U48" s="4" t="e">
        <f t="shared" si="8"/>
        <v>#REF!</v>
      </c>
      <c r="V48" s="4" t="e">
        <f t="shared" si="8"/>
        <v>#REF!</v>
      </c>
      <c r="W48" s="4" t="e">
        <f t="shared" si="8"/>
        <v>#REF!</v>
      </c>
      <c r="X48" s="4" t="e">
        <f t="shared" si="8"/>
        <v>#REF!</v>
      </c>
      <c r="Y48" s="4" t="e">
        <f t="shared" si="8"/>
        <v>#REF!</v>
      </c>
      <c r="Z48" s="4" t="e">
        <f t="shared" si="8"/>
        <v>#REF!</v>
      </c>
      <c r="AA48" s="4" t="e">
        <f t="shared" si="8"/>
        <v>#REF!</v>
      </c>
      <c r="AB48" s="4" t="e">
        <f t="shared" si="8"/>
        <v>#REF!</v>
      </c>
      <c r="AC48" s="4" t="e">
        <f t="shared" si="8"/>
        <v>#REF!</v>
      </c>
      <c r="AD48" s="4" t="e">
        <f t="shared" si="8"/>
        <v>#REF!</v>
      </c>
      <c r="AE48" s="4" t="e">
        <f t="shared" si="8"/>
        <v>#REF!</v>
      </c>
      <c r="AF48" s="4" t="e">
        <f t="shared" si="8"/>
        <v>#REF!</v>
      </c>
      <c r="AG48" s="4" t="e">
        <f t="shared" si="8"/>
        <v>#REF!</v>
      </c>
      <c r="AH48" s="4" t="e">
        <f t="shared" si="8"/>
        <v>#REF!</v>
      </c>
      <c r="AI48" s="4" t="e">
        <f t="shared" si="8"/>
        <v>#REF!</v>
      </c>
      <c r="AJ48" s="4" t="e">
        <f t="shared" si="8"/>
        <v>#REF!</v>
      </c>
    </row>
    <row r="49" spans="1:36" x14ac:dyDescent="0.2">
      <c r="A49" t="str">
        <f>"bauxite_archetype_"&amp;TEXT(ROUND(Table211[[#This Row],[2016]],4),"0.000")</f>
        <v>bauxite_archetype_0.057</v>
      </c>
      <c r="B49" s="4">
        <f t="shared" si="3"/>
        <v>5.7000000000000002E-2</v>
      </c>
      <c r="C49" s="4" t="e">
        <f t="shared" si="1"/>
        <v>#REF!</v>
      </c>
      <c r="D49" s="4" t="e">
        <f t="shared" si="8"/>
        <v>#REF!</v>
      </c>
      <c r="E49" s="4" t="e">
        <f t="shared" si="8"/>
        <v>#REF!</v>
      </c>
      <c r="F49" s="4" t="e">
        <f t="shared" si="8"/>
        <v>#REF!</v>
      </c>
      <c r="G49" s="4" t="e">
        <f t="shared" si="8"/>
        <v>#REF!</v>
      </c>
      <c r="H49" s="4" t="e">
        <f t="shared" si="8"/>
        <v>#REF!</v>
      </c>
      <c r="I49" s="4" t="e">
        <f t="shared" si="8"/>
        <v>#REF!</v>
      </c>
      <c r="J49" s="4" t="e">
        <f t="shared" si="8"/>
        <v>#REF!</v>
      </c>
      <c r="K49" s="4" t="e">
        <f t="shared" si="8"/>
        <v>#REF!</v>
      </c>
      <c r="L49" s="4" t="e">
        <f t="shared" si="8"/>
        <v>#REF!</v>
      </c>
      <c r="M49" s="4" t="e">
        <f t="shared" si="8"/>
        <v>#REF!</v>
      </c>
      <c r="N49" s="4" t="e">
        <f t="shared" si="8"/>
        <v>#REF!</v>
      </c>
      <c r="O49" s="4" t="e">
        <f t="shared" si="8"/>
        <v>#REF!</v>
      </c>
      <c r="P49" s="4" t="e">
        <f t="shared" si="8"/>
        <v>#REF!</v>
      </c>
      <c r="Q49" s="4" t="e">
        <f t="shared" si="8"/>
        <v>#REF!</v>
      </c>
      <c r="R49" s="4" t="e">
        <f t="shared" si="8"/>
        <v>#REF!</v>
      </c>
      <c r="S49" s="4" t="e">
        <f t="shared" si="8"/>
        <v>#REF!</v>
      </c>
      <c r="T49" s="4" t="e">
        <f t="shared" si="8"/>
        <v>#REF!</v>
      </c>
      <c r="U49" s="4" t="e">
        <f t="shared" si="8"/>
        <v>#REF!</v>
      </c>
      <c r="V49" s="4" t="e">
        <f t="shared" si="8"/>
        <v>#REF!</v>
      </c>
      <c r="W49" s="4" t="e">
        <f t="shared" si="8"/>
        <v>#REF!</v>
      </c>
      <c r="X49" s="4" t="e">
        <f t="shared" si="8"/>
        <v>#REF!</v>
      </c>
      <c r="Y49" s="4" t="e">
        <f t="shared" si="8"/>
        <v>#REF!</v>
      </c>
      <c r="Z49" s="4" t="e">
        <f t="shared" si="8"/>
        <v>#REF!</v>
      </c>
      <c r="AA49" s="4" t="e">
        <f t="shared" si="8"/>
        <v>#REF!</v>
      </c>
      <c r="AB49" s="4" t="e">
        <f t="shared" si="8"/>
        <v>#REF!</v>
      </c>
      <c r="AC49" s="4" t="e">
        <f t="shared" si="8"/>
        <v>#REF!</v>
      </c>
      <c r="AD49" s="4" t="e">
        <f t="shared" si="8"/>
        <v>#REF!</v>
      </c>
      <c r="AE49" s="4" t="e">
        <f t="shared" si="8"/>
        <v>#REF!</v>
      </c>
      <c r="AF49" s="4" t="e">
        <f t="shared" si="8"/>
        <v>#REF!</v>
      </c>
      <c r="AG49" s="4" t="e">
        <f t="shared" si="8"/>
        <v>#REF!</v>
      </c>
      <c r="AH49" s="4" t="e">
        <f t="shared" si="8"/>
        <v>#REF!</v>
      </c>
      <c r="AI49" s="4" t="e">
        <f t="shared" si="8"/>
        <v>#REF!</v>
      </c>
      <c r="AJ49" s="4" t="e">
        <f t="shared" si="8"/>
        <v>#REF!</v>
      </c>
    </row>
    <row r="50" spans="1:36" x14ac:dyDescent="0.2">
      <c r="A50" t="str">
        <f>"bauxite_archetype_"&amp;TEXT(ROUND(Table211[[#This Row],[2016]],4),"0.000")</f>
        <v>bauxite_archetype_0.056</v>
      </c>
      <c r="B50" s="4">
        <f t="shared" si="3"/>
        <v>5.6000000000000001E-2</v>
      </c>
      <c r="C50" s="4" t="e">
        <f t="shared" si="1"/>
        <v>#REF!</v>
      </c>
      <c r="D50" s="4" t="e">
        <f t="shared" si="8"/>
        <v>#REF!</v>
      </c>
      <c r="E50" s="4" t="e">
        <f t="shared" si="8"/>
        <v>#REF!</v>
      </c>
      <c r="F50" s="4" t="e">
        <f t="shared" si="8"/>
        <v>#REF!</v>
      </c>
      <c r="G50" s="4" t="e">
        <f t="shared" si="8"/>
        <v>#REF!</v>
      </c>
      <c r="H50" s="4" t="e">
        <f t="shared" si="8"/>
        <v>#REF!</v>
      </c>
      <c r="I50" s="4" t="e">
        <f t="shared" si="8"/>
        <v>#REF!</v>
      </c>
      <c r="J50" s="4" t="e">
        <f t="shared" si="8"/>
        <v>#REF!</v>
      </c>
      <c r="K50" s="4" t="e">
        <f t="shared" si="8"/>
        <v>#REF!</v>
      </c>
      <c r="L50" s="4" t="e">
        <f t="shared" si="8"/>
        <v>#REF!</v>
      </c>
      <c r="M50" s="4" t="e">
        <f t="shared" si="8"/>
        <v>#REF!</v>
      </c>
      <c r="N50" s="4" t="e">
        <f t="shared" si="8"/>
        <v>#REF!</v>
      </c>
      <c r="O50" s="4" t="e">
        <f t="shared" si="8"/>
        <v>#REF!</v>
      </c>
      <c r="P50" s="4" t="e">
        <f t="shared" si="8"/>
        <v>#REF!</v>
      </c>
      <c r="Q50" s="4" t="e">
        <f t="shared" si="8"/>
        <v>#REF!</v>
      </c>
      <c r="R50" s="4" t="e">
        <f t="shared" si="8"/>
        <v>#REF!</v>
      </c>
      <c r="S50" s="4" t="e">
        <f t="shared" si="8"/>
        <v>#REF!</v>
      </c>
      <c r="T50" s="4" t="e">
        <f t="shared" si="8"/>
        <v>#REF!</v>
      </c>
      <c r="U50" s="4" t="e">
        <f t="shared" si="8"/>
        <v>#REF!</v>
      </c>
      <c r="V50" s="4" t="e">
        <f t="shared" si="8"/>
        <v>#REF!</v>
      </c>
      <c r="W50" s="4" t="e">
        <f t="shared" si="8"/>
        <v>#REF!</v>
      </c>
      <c r="X50" s="4" t="e">
        <f t="shared" si="8"/>
        <v>#REF!</v>
      </c>
      <c r="Y50" s="4" t="e">
        <f t="shared" si="8"/>
        <v>#REF!</v>
      </c>
      <c r="Z50" s="4" t="e">
        <f t="shared" si="8"/>
        <v>#REF!</v>
      </c>
      <c r="AA50" s="4" t="e">
        <f t="shared" si="8"/>
        <v>#REF!</v>
      </c>
      <c r="AB50" s="4" t="e">
        <f t="shared" si="8"/>
        <v>#REF!</v>
      </c>
      <c r="AC50" s="4" t="e">
        <f t="shared" si="8"/>
        <v>#REF!</v>
      </c>
      <c r="AD50" s="4" t="e">
        <f t="shared" si="8"/>
        <v>#REF!</v>
      </c>
      <c r="AE50" s="4" t="e">
        <f t="shared" si="8"/>
        <v>#REF!</v>
      </c>
      <c r="AF50" s="4" t="e">
        <f t="shared" si="8"/>
        <v>#REF!</v>
      </c>
      <c r="AG50" s="4" t="e">
        <f t="shared" si="8"/>
        <v>#REF!</v>
      </c>
      <c r="AH50" s="4" t="e">
        <f t="shared" si="8"/>
        <v>#REF!</v>
      </c>
      <c r="AI50" s="4" t="e">
        <f t="shared" si="8"/>
        <v>#REF!</v>
      </c>
      <c r="AJ50" s="4" t="e">
        <f t="shared" si="8"/>
        <v>#REF!</v>
      </c>
    </row>
    <row r="51" spans="1:36" x14ac:dyDescent="0.2">
      <c r="A51" t="str">
        <f>"bauxite_archetype_"&amp;TEXT(ROUND(Table211[[#This Row],[2016]],4),"0.000")</f>
        <v>bauxite_archetype_0.055</v>
      </c>
      <c r="B51" s="4">
        <f t="shared" si="3"/>
        <v>5.5E-2</v>
      </c>
      <c r="C51" s="4" t="e">
        <f t="shared" si="1"/>
        <v>#REF!</v>
      </c>
      <c r="D51" s="4" t="e">
        <f t="shared" si="8"/>
        <v>#REF!</v>
      </c>
      <c r="E51" s="4" t="e">
        <f t="shared" si="8"/>
        <v>#REF!</v>
      </c>
      <c r="F51" s="4" t="e">
        <f t="shared" si="8"/>
        <v>#REF!</v>
      </c>
      <c r="G51" s="4" t="e">
        <f t="shared" si="8"/>
        <v>#REF!</v>
      </c>
      <c r="H51" s="4" t="e">
        <f t="shared" si="8"/>
        <v>#REF!</v>
      </c>
      <c r="I51" s="4" t="e">
        <f t="shared" si="8"/>
        <v>#REF!</v>
      </c>
      <c r="J51" s="4" t="e">
        <f t="shared" si="8"/>
        <v>#REF!</v>
      </c>
      <c r="K51" s="4" t="e">
        <f t="shared" si="8"/>
        <v>#REF!</v>
      </c>
      <c r="L51" s="4" t="e">
        <f t="shared" si="8"/>
        <v>#REF!</v>
      </c>
      <c r="M51" s="4" t="e">
        <f t="shared" si="8"/>
        <v>#REF!</v>
      </c>
      <c r="N51" s="4" t="e">
        <f t="shared" si="8"/>
        <v>#REF!</v>
      </c>
      <c r="O51" s="4" t="e">
        <f t="shared" si="8"/>
        <v>#REF!</v>
      </c>
      <c r="P51" s="4" t="e">
        <f t="shared" si="8"/>
        <v>#REF!</v>
      </c>
      <c r="Q51" s="4" t="e">
        <f t="shared" si="8"/>
        <v>#REF!</v>
      </c>
      <c r="R51" s="4" t="e">
        <f t="shared" si="8"/>
        <v>#REF!</v>
      </c>
      <c r="S51" s="4" t="e">
        <f t="shared" si="8"/>
        <v>#REF!</v>
      </c>
      <c r="T51" s="4" t="e">
        <f t="shared" si="8"/>
        <v>#REF!</v>
      </c>
      <c r="U51" s="4" t="e">
        <f t="shared" si="8"/>
        <v>#REF!</v>
      </c>
      <c r="V51" s="4" t="e">
        <f t="shared" si="8"/>
        <v>#REF!</v>
      </c>
      <c r="W51" s="4" t="e">
        <f t="shared" si="8"/>
        <v>#REF!</v>
      </c>
      <c r="X51" s="4" t="e">
        <f t="shared" si="8"/>
        <v>#REF!</v>
      </c>
      <c r="Y51" s="4" t="e">
        <f t="shared" si="8"/>
        <v>#REF!</v>
      </c>
      <c r="Z51" s="4" t="e">
        <f t="shared" si="8"/>
        <v>#REF!</v>
      </c>
      <c r="AA51" s="4" t="e">
        <f t="shared" si="8"/>
        <v>#REF!</v>
      </c>
      <c r="AB51" s="4" t="e">
        <f t="shared" si="8"/>
        <v>#REF!</v>
      </c>
      <c r="AC51" s="4" t="e">
        <f t="shared" si="8"/>
        <v>#REF!</v>
      </c>
      <c r="AD51" s="4" t="e">
        <f t="shared" si="8"/>
        <v>#REF!</v>
      </c>
      <c r="AE51" s="4" t="e">
        <f t="shared" si="8"/>
        <v>#REF!</v>
      </c>
      <c r="AF51" s="4" t="e">
        <f t="shared" si="8"/>
        <v>#REF!</v>
      </c>
      <c r="AG51" s="4" t="e">
        <f t="shared" si="8"/>
        <v>#REF!</v>
      </c>
      <c r="AH51" s="4" t="e">
        <f t="shared" si="8"/>
        <v>#REF!</v>
      </c>
      <c r="AI51" s="4" t="e">
        <f t="shared" si="8"/>
        <v>#REF!</v>
      </c>
      <c r="AJ51" s="4" t="e">
        <f t="shared" si="8"/>
        <v>#REF!</v>
      </c>
    </row>
    <row r="52" spans="1:36" x14ac:dyDescent="0.2">
      <c r="A52" t="str">
        <f>"bauxite_archetype_"&amp;TEXT(ROUND(Table211[[#This Row],[2016]],4),"0.000")</f>
        <v>bauxite_archetype_0.054</v>
      </c>
      <c r="B52" s="4">
        <f t="shared" si="3"/>
        <v>5.3999999999999999E-2</v>
      </c>
      <c r="C52" s="4" t="e">
        <f t="shared" si="1"/>
        <v>#REF!</v>
      </c>
      <c r="D52" s="4" t="e">
        <f t="shared" si="8"/>
        <v>#REF!</v>
      </c>
      <c r="E52" s="4" t="e">
        <f t="shared" si="8"/>
        <v>#REF!</v>
      </c>
      <c r="F52" s="4" t="e">
        <f t="shared" si="8"/>
        <v>#REF!</v>
      </c>
      <c r="G52" s="4" t="e">
        <f t="shared" si="8"/>
        <v>#REF!</v>
      </c>
      <c r="H52" s="4" t="e">
        <f t="shared" si="8"/>
        <v>#REF!</v>
      </c>
      <c r="I52" s="4" t="e">
        <f t="shared" si="8"/>
        <v>#REF!</v>
      </c>
      <c r="J52" s="4" t="e">
        <f t="shared" si="8"/>
        <v>#REF!</v>
      </c>
      <c r="K52" s="4" t="e">
        <f t="shared" si="8"/>
        <v>#REF!</v>
      </c>
      <c r="L52" s="4" t="e">
        <f t="shared" si="8"/>
        <v>#REF!</v>
      </c>
      <c r="M52" s="4" t="e">
        <f t="shared" si="8"/>
        <v>#REF!</v>
      </c>
      <c r="N52" s="4" t="e">
        <f t="shared" si="8"/>
        <v>#REF!</v>
      </c>
      <c r="O52" s="4" t="e">
        <f t="shared" si="8"/>
        <v>#REF!</v>
      </c>
      <c r="P52" s="4" t="e">
        <f t="shared" si="8"/>
        <v>#REF!</v>
      </c>
      <c r="Q52" s="4" t="e">
        <f t="shared" si="8"/>
        <v>#REF!</v>
      </c>
      <c r="R52" s="4" t="e">
        <f t="shared" si="8"/>
        <v>#REF!</v>
      </c>
      <c r="S52" s="4" t="e">
        <f t="shared" si="8"/>
        <v>#REF!</v>
      </c>
      <c r="T52" s="4" t="e">
        <f t="shared" si="8"/>
        <v>#REF!</v>
      </c>
      <c r="U52" s="4" t="e">
        <f t="shared" si="8"/>
        <v>#REF!</v>
      </c>
      <c r="V52" s="4" t="e">
        <f t="shared" si="8"/>
        <v>#REF!</v>
      </c>
      <c r="W52" s="4" t="e">
        <f t="shared" si="8"/>
        <v>#REF!</v>
      </c>
      <c r="X52" s="4" t="e">
        <f t="shared" si="8"/>
        <v>#REF!</v>
      </c>
      <c r="Y52" s="4" t="e">
        <f t="shared" si="8"/>
        <v>#REF!</v>
      </c>
      <c r="Z52" s="4" t="e">
        <f t="shared" si="8"/>
        <v>#REF!</v>
      </c>
      <c r="AA52" s="4" t="e">
        <f t="shared" si="8"/>
        <v>#REF!</v>
      </c>
      <c r="AB52" s="4" t="e">
        <f t="shared" si="8"/>
        <v>#REF!</v>
      </c>
      <c r="AC52" s="4" t="e">
        <f t="shared" si="8"/>
        <v>#REF!</v>
      </c>
      <c r="AD52" s="4" t="e">
        <f t="shared" si="8"/>
        <v>#REF!</v>
      </c>
      <c r="AE52" s="4" t="e">
        <f t="shared" ref="D52:AJ60" si="9">MROUND((($B52-$AJ$2)*((AE$2-$AJ$2)/($B$2-$AJ$2)))+$AJ$2,0.0001)</f>
        <v>#REF!</v>
      </c>
      <c r="AF52" s="4" t="e">
        <f t="shared" si="9"/>
        <v>#REF!</v>
      </c>
      <c r="AG52" s="4" t="e">
        <f t="shared" si="9"/>
        <v>#REF!</v>
      </c>
      <c r="AH52" s="4" t="e">
        <f t="shared" si="9"/>
        <v>#REF!</v>
      </c>
      <c r="AI52" s="4" t="e">
        <f t="shared" si="9"/>
        <v>#REF!</v>
      </c>
      <c r="AJ52" s="4" t="e">
        <f t="shared" si="9"/>
        <v>#REF!</v>
      </c>
    </row>
    <row r="53" spans="1:36" x14ac:dyDescent="0.2">
      <c r="A53" t="str">
        <f>"bauxite_archetype_"&amp;TEXT(ROUND(Table211[[#This Row],[2016]],4),"0.000")</f>
        <v>bauxite_archetype_0.053</v>
      </c>
      <c r="B53" s="4">
        <f t="shared" si="3"/>
        <v>5.2999999999999999E-2</v>
      </c>
      <c r="C53" s="4" t="e">
        <f t="shared" si="1"/>
        <v>#REF!</v>
      </c>
      <c r="D53" s="4" t="e">
        <f t="shared" si="9"/>
        <v>#REF!</v>
      </c>
      <c r="E53" s="4" t="e">
        <f t="shared" si="9"/>
        <v>#REF!</v>
      </c>
      <c r="F53" s="4" t="e">
        <f t="shared" si="9"/>
        <v>#REF!</v>
      </c>
      <c r="G53" s="4" t="e">
        <f t="shared" si="9"/>
        <v>#REF!</v>
      </c>
      <c r="H53" s="4" t="e">
        <f t="shared" si="9"/>
        <v>#REF!</v>
      </c>
      <c r="I53" s="4" t="e">
        <f t="shared" si="9"/>
        <v>#REF!</v>
      </c>
      <c r="J53" s="4" t="e">
        <f t="shared" si="9"/>
        <v>#REF!</v>
      </c>
      <c r="K53" s="4" t="e">
        <f t="shared" si="9"/>
        <v>#REF!</v>
      </c>
      <c r="L53" s="4" t="e">
        <f t="shared" si="9"/>
        <v>#REF!</v>
      </c>
      <c r="M53" s="4" t="e">
        <f t="shared" si="9"/>
        <v>#REF!</v>
      </c>
      <c r="N53" s="4" t="e">
        <f t="shared" si="9"/>
        <v>#REF!</v>
      </c>
      <c r="O53" s="4" t="e">
        <f t="shared" si="9"/>
        <v>#REF!</v>
      </c>
      <c r="P53" s="4" t="e">
        <f t="shared" si="9"/>
        <v>#REF!</v>
      </c>
      <c r="Q53" s="4" t="e">
        <f t="shared" si="9"/>
        <v>#REF!</v>
      </c>
      <c r="R53" s="4" t="e">
        <f t="shared" si="9"/>
        <v>#REF!</v>
      </c>
      <c r="S53" s="4" t="e">
        <f t="shared" si="9"/>
        <v>#REF!</v>
      </c>
      <c r="T53" s="4" t="e">
        <f t="shared" si="9"/>
        <v>#REF!</v>
      </c>
      <c r="U53" s="4" t="e">
        <f t="shared" si="9"/>
        <v>#REF!</v>
      </c>
      <c r="V53" s="4" t="e">
        <f t="shared" si="9"/>
        <v>#REF!</v>
      </c>
      <c r="W53" s="4" t="e">
        <f t="shared" si="9"/>
        <v>#REF!</v>
      </c>
      <c r="X53" s="4" t="e">
        <f t="shared" si="9"/>
        <v>#REF!</v>
      </c>
      <c r="Y53" s="4" t="e">
        <f t="shared" si="9"/>
        <v>#REF!</v>
      </c>
      <c r="Z53" s="4" t="e">
        <f t="shared" si="9"/>
        <v>#REF!</v>
      </c>
      <c r="AA53" s="4" t="e">
        <f t="shared" si="9"/>
        <v>#REF!</v>
      </c>
      <c r="AB53" s="4" t="e">
        <f t="shared" si="9"/>
        <v>#REF!</v>
      </c>
      <c r="AC53" s="4" t="e">
        <f t="shared" si="9"/>
        <v>#REF!</v>
      </c>
      <c r="AD53" s="4" t="e">
        <f t="shared" si="9"/>
        <v>#REF!</v>
      </c>
      <c r="AE53" s="4" t="e">
        <f t="shared" si="9"/>
        <v>#REF!</v>
      </c>
      <c r="AF53" s="4" t="e">
        <f t="shared" si="9"/>
        <v>#REF!</v>
      </c>
      <c r="AG53" s="4" t="e">
        <f t="shared" si="9"/>
        <v>#REF!</v>
      </c>
      <c r="AH53" s="4" t="e">
        <f t="shared" si="9"/>
        <v>#REF!</v>
      </c>
      <c r="AI53" s="4" t="e">
        <f t="shared" si="9"/>
        <v>#REF!</v>
      </c>
      <c r="AJ53" s="4" t="e">
        <f t="shared" si="9"/>
        <v>#REF!</v>
      </c>
    </row>
    <row r="54" spans="1:36" x14ac:dyDescent="0.2">
      <c r="A54" t="str">
        <f>"bauxite_archetype_"&amp;TEXT(ROUND(Table211[[#This Row],[2016]],4),"0.000")</f>
        <v>bauxite_archetype_0.052</v>
      </c>
      <c r="B54" s="4">
        <f t="shared" si="3"/>
        <v>5.2000000000000005E-2</v>
      </c>
      <c r="C54" s="4" t="e">
        <f t="shared" si="1"/>
        <v>#REF!</v>
      </c>
      <c r="D54" s="4" t="e">
        <f t="shared" si="9"/>
        <v>#REF!</v>
      </c>
      <c r="E54" s="4" t="e">
        <f t="shared" si="9"/>
        <v>#REF!</v>
      </c>
      <c r="F54" s="4" t="e">
        <f t="shared" si="9"/>
        <v>#REF!</v>
      </c>
      <c r="G54" s="4" t="e">
        <f t="shared" si="9"/>
        <v>#REF!</v>
      </c>
      <c r="H54" s="4" t="e">
        <f t="shared" si="9"/>
        <v>#REF!</v>
      </c>
      <c r="I54" s="4" t="e">
        <f t="shared" si="9"/>
        <v>#REF!</v>
      </c>
      <c r="J54" s="4" t="e">
        <f t="shared" si="9"/>
        <v>#REF!</v>
      </c>
      <c r="K54" s="4" t="e">
        <f t="shared" si="9"/>
        <v>#REF!</v>
      </c>
      <c r="L54" s="4" t="e">
        <f t="shared" si="9"/>
        <v>#REF!</v>
      </c>
      <c r="M54" s="4" t="e">
        <f t="shared" si="9"/>
        <v>#REF!</v>
      </c>
      <c r="N54" s="4" t="e">
        <f t="shared" si="9"/>
        <v>#REF!</v>
      </c>
      <c r="O54" s="4" t="e">
        <f t="shared" si="9"/>
        <v>#REF!</v>
      </c>
      <c r="P54" s="4" t="e">
        <f t="shared" si="9"/>
        <v>#REF!</v>
      </c>
      <c r="Q54" s="4" t="e">
        <f t="shared" si="9"/>
        <v>#REF!</v>
      </c>
      <c r="R54" s="4" t="e">
        <f t="shared" si="9"/>
        <v>#REF!</v>
      </c>
      <c r="S54" s="4" t="e">
        <f t="shared" si="9"/>
        <v>#REF!</v>
      </c>
      <c r="T54" s="4" t="e">
        <f t="shared" si="9"/>
        <v>#REF!</v>
      </c>
      <c r="U54" s="4" t="e">
        <f t="shared" si="9"/>
        <v>#REF!</v>
      </c>
      <c r="V54" s="4" t="e">
        <f t="shared" si="9"/>
        <v>#REF!</v>
      </c>
      <c r="W54" s="4" t="e">
        <f t="shared" si="9"/>
        <v>#REF!</v>
      </c>
      <c r="X54" s="4" t="e">
        <f t="shared" si="9"/>
        <v>#REF!</v>
      </c>
      <c r="Y54" s="4" t="e">
        <f t="shared" si="9"/>
        <v>#REF!</v>
      </c>
      <c r="Z54" s="4" t="e">
        <f t="shared" si="9"/>
        <v>#REF!</v>
      </c>
      <c r="AA54" s="4" t="e">
        <f t="shared" si="9"/>
        <v>#REF!</v>
      </c>
      <c r="AB54" s="4" t="e">
        <f t="shared" si="9"/>
        <v>#REF!</v>
      </c>
      <c r="AC54" s="4" t="e">
        <f t="shared" si="9"/>
        <v>#REF!</v>
      </c>
      <c r="AD54" s="4" t="e">
        <f t="shared" si="9"/>
        <v>#REF!</v>
      </c>
      <c r="AE54" s="4" t="e">
        <f t="shared" si="9"/>
        <v>#REF!</v>
      </c>
      <c r="AF54" s="4" t="e">
        <f t="shared" si="9"/>
        <v>#REF!</v>
      </c>
      <c r="AG54" s="4" t="e">
        <f t="shared" si="9"/>
        <v>#REF!</v>
      </c>
      <c r="AH54" s="4" t="e">
        <f t="shared" si="9"/>
        <v>#REF!</v>
      </c>
      <c r="AI54" s="4" t="e">
        <f t="shared" si="9"/>
        <v>#REF!</v>
      </c>
      <c r="AJ54" s="4" t="e">
        <f t="shared" si="9"/>
        <v>#REF!</v>
      </c>
    </row>
    <row r="55" spans="1:36" x14ac:dyDescent="0.2">
      <c r="A55" t="str">
        <f>"bauxite_archetype_"&amp;TEXT(ROUND(Table211[[#This Row],[2016]],4),"0.000")</f>
        <v>bauxite_archetype_0.051</v>
      </c>
      <c r="B55" s="4">
        <f t="shared" si="3"/>
        <v>5.1000000000000004E-2</v>
      </c>
      <c r="C55" s="4" t="e">
        <f t="shared" si="1"/>
        <v>#REF!</v>
      </c>
      <c r="D55" s="4" t="e">
        <f t="shared" si="9"/>
        <v>#REF!</v>
      </c>
      <c r="E55" s="4" t="e">
        <f t="shared" si="9"/>
        <v>#REF!</v>
      </c>
      <c r="F55" s="4" t="e">
        <f t="shared" si="9"/>
        <v>#REF!</v>
      </c>
      <c r="G55" s="4" t="e">
        <f t="shared" si="9"/>
        <v>#REF!</v>
      </c>
      <c r="H55" s="4" t="e">
        <f t="shared" si="9"/>
        <v>#REF!</v>
      </c>
      <c r="I55" s="4" t="e">
        <f t="shared" si="9"/>
        <v>#REF!</v>
      </c>
      <c r="J55" s="4" t="e">
        <f t="shared" si="9"/>
        <v>#REF!</v>
      </c>
      <c r="K55" s="4" t="e">
        <f t="shared" si="9"/>
        <v>#REF!</v>
      </c>
      <c r="L55" s="4" t="e">
        <f t="shared" si="9"/>
        <v>#REF!</v>
      </c>
      <c r="M55" s="4" t="e">
        <f t="shared" si="9"/>
        <v>#REF!</v>
      </c>
      <c r="N55" s="4" t="e">
        <f t="shared" si="9"/>
        <v>#REF!</v>
      </c>
      <c r="O55" s="4" t="e">
        <f t="shared" si="9"/>
        <v>#REF!</v>
      </c>
      <c r="P55" s="4" t="e">
        <f t="shared" si="9"/>
        <v>#REF!</v>
      </c>
      <c r="Q55" s="4" t="e">
        <f t="shared" si="9"/>
        <v>#REF!</v>
      </c>
      <c r="R55" s="4" t="e">
        <f t="shared" si="9"/>
        <v>#REF!</v>
      </c>
      <c r="S55" s="4" t="e">
        <f t="shared" si="9"/>
        <v>#REF!</v>
      </c>
      <c r="T55" s="4" t="e">
        <f t="shared" si="9"/>
        <v>#REF!</v>
      </c>
      <c r="U55" s="4" t="e">
        <f t="shared" si="9"/>
        <v>#REF!</v>
      </c>
      <c r="V55" s="4" t="e">
        <f t="shared" si="9"/>
        <v>#REF!</v>
      </c>
      <c r="W55" s="4" t="e">
        <f t="shared" si="9"/>
        <v>#REF!</v>
      </c>
      <c r="X55" s="4" t="e">
        <f t="shared" si="9"/>
        <v>#REF!</v>
      </c>
      <c r="Y55" s="4" t="e">
        <f t="shared" si="9"/>
        <v>#REF!</v>
      </c>
      <c r="Z55" s="4" t="e">
        <f t="shared" si="9"/>
        <v>#REF!</v>
      </c>
      <c r="AA55" s="4" t="e">
        <f t="shared" si="9"/>
        <v>#REF!</v>
      </c>
      <c r="AB55" s="4" t="e">
        <f t="shared" si="9"/>
        <v>#REF!</v>
      </c>
      <c r="AC55" s="4" t="e">
        <f t="shared" si="9"/>
        <v>#REF!</v>
      </c>
      <c r="AD55" s="4" t="e">
        <f t="shared" si="9"/>
        <v>#REF!</v>
      </c>
      <c r="AE55" s="4" t="e">
        <f t="shared" si="9"/>
        <v>#REF!</v>
      </c>
      <c r="AF55" s="4" t="e">
        <f t="shared" si="9"/>
        <v>#REF!</v>
      </c>
      <c r="AG55" s="4" t="e">
        <f t="shared" si="9"/>
        <v>#REF!</v>
      </c>
      <c r="AH55" s="4" t="e">
        <f t="shared" si="9"/>
        <v>#REF!</v>
      </c>
      <c r="AI55" s="4" t="e">
        <f t="shared" si="9"/>
        <v>#REF!</v>
      </c>
      <c r="AJ55" s="4" t="e">
        <f t="shared" si="9"/>
        <v>#REF!</v>
      </c>
    </row>
    <row r="56" spans="1:36" x14ac:dyDescent="0.2">
      <c r="A56" t="str">
        <f>"bauxite_archetype_"&amp;TEXT(ROUND(Table211[[#This Row],[2016]],4),"0.000")</f>
        <v>bauxite_archetype_0.050</v>
      </c>
      <c r="B56" s="4">
        <f t="shared" si="3"/>
        <v>0.05</v>
      </c>
      <c r="C56" s="4" t="e">
        <f t="shared" si="1"/>
        <v>#REF!</v>
      </c>
      <c r="D56" s="4" t="e">
        <f t="shared" si="9"/>
        <v>#REF!</v>
      </c>
      <c r="E56" s="4" t="e">
        <f t="shared" si="9"/>
        <v>#REF!</v>
      </c>
      <c r="F56" s="4" t="e">
        <f t="shared" si="9"/>
        <v>#REF!</v>
      </c>
      <c r="G56" s="4" t="e">
        <f t="shared" si="9"/>
        <v>#REF!</v>
      </c>
      <c r="H56" s="4" t="e">
        <f t="shared" si="9"/>
        <v>#REF!</v>
      </c>
      <c r="I56" s="4" t="e">
        <f t="shared" si="9"/>
        <v>#REF!</v>
      </c>
      <c r="J56" s="4" t="e">
        <f t="shared" si="9"/>
        <v>#REF!</v>
      </c>
      <c r="K56" s="4" t="e">
        <f t="shared" si="9"/>
        <v>#REF!</v>
      </c>
      <c r="L56" s="4" t="e">
        <f t="shared" si="9"/>
        <v>#REF!</v>
      </c>
      <c r="M56" s="4" t="e">
        <f t="shared" si="9"/>
        <v>#REF!</v>
      </c>
      <c r="N56" s="4" t="e">
        <f t="shared" si="9"/>
        <v>#REF!</v>
      </c>
      <c r="O56" s="4" t="e">
        <f t="shared" si="9"/>
        <v>#REF!</v>
      </c>
      <c r="P56" s="4" t="e">
        <f t="shared" si="9"/>
        <v>#REF!</v>
      </c>
      <c r="Q56" s="4" t="e">
        <f t="shared" si="9"/>
        <v>#REF!</v>
      </c>
      <c r="R56" s="4" t="e">
        <f t="shared" si="9"/>
        <v>#REF!</v>
      </c>
      <c r="S56" s="4" t="e">
        <f t="shared" si="9"/>
        <v>#REF!</v>
      </c>
      <c r="T56" s="4" t="e">
        <f t="shared" si="9"/>
        <v>#REF!</v>
      </c>
      <c r="U56" s="4" t="e">
        <f t="shared" si="9"/>
        <v>#REF!</v>
      </c>
      <c r="V56" s="4" t="e">
        <f t="shared" si="9"/>
        <v>#REF!</v>
      </c>
      <c r="W56" s="4" t="e">
        <f t="shared" si="9"/>
        <v>#REF!</v>
      </c>
      <c r="X56" s="4" t="e">
        <f t="shared" si="9"/>
        <v>#REF!</v>
      </c>
      <c r="Y56" s="4" t="e">
        <f t="shared" si="9"/>
        <v>#REF!</v>
      </c>
      <c r="Z56" s="4" t="e">
        <f t="shared" si="9"/>
        <v>#REF!</v>
      </c>
      <c r="AA56" s="4" t="e">
        <f t="shared" si="9"/>
        <v>#REF!</v>
      </c>
      <c r="AB56" s="4" t="e">
        <f t="shared" si="9"/>
        <v>#REF!</v>
      </c>
      <c r="AC56" s="4" t="e">
        <f t="shared" si="9"/>
        <v>#REF!</v>
      </c>
      <c r="AD56" s="4" t="e">
        <f t="shared" si="9"/>
        <v>#REF!</v>
      </c>
      <c r="AE56" s="4" t="e">
        <f t="shared" si="9"/>
        <v>#REF!</v>
      </c>
      <c r="AF56" s="4" t="e">
        <f t="shared" si="9"/>
        <v>#REF!</v>
      </c>
      <c r="AG56" s="4" t="e">
        <f t="shared" si="9"/>
        <v>#REF!</v>
      </c>
      <c r="AH56" s="4" t="e">
        <f t="shared" si="9"/>
        <v>#REF!</v>
      </c>
      <c r="AI56" s="4" t="e">
        <f t="shared" si="9"/>
        <v>#REF!</v>
      </c>
      <c r="AJ56" s="4" t="e">
        <f t="shared" si="9"/>
        <v>#REF!</v>
      </c>
    </row>
    <row r="57" spans="1:36" x14ac:dyDescent="0.2">
      <c r="A57" t="str">
        <f>"bauxite_archetype_"&amp;TEXT(ROUND(Table211[[#This Row],[2016]],4),"0.000")</f>
        <v>bauxite_archetype_0.049</v>
      </c>
      <c r="B57" s="4">
        <f t="shared" si="3"/>
        <v>4.9000000000000002E-2</v>
      </c>
      <c r="C57" s="4" t="e">
        <f t="shared" si="1"/>
        <v>#REF!</v>
      </c>
      <c r="D57" s="4" t="e">
        <f t="shared" si="9"/>
        <v>#REF!</v>
      </c>
      <c r="E57" s="4" t="e">
        <f t="shared" si="9"/>
        <v>#REF!</v>
      </c>
      <c r="F57" s="4" t="e">
        <f t="shared" si="9"/>
        <v>#REF!</v>
      </c>
      <c r="G57" s="4" t="e">
        <f t="shared" si="9"/>
        <v>#REF!</v>
      </c>
      <c r="H57" s="4" t="e">
        <f t="shared" si="9"/>
        <v>#REF!</v>
      </c>
      <c r="I57" s="4" t="e">
        <f t="shared" si="9"/>
        <v>#REF!</v>
      </c>
      <c r="J57" s="4" t="e">
        <f t="shared" si="9"/>
        <v>#REF!</v>
      </c>
      <c r="K57" s="4" t="e">
        <f t="shared" si="9"/>
        <v>#REF!</v>
      </c>
      <c r="L57" s="4" t="e">
        <f t="shared" si="9"/>
        <v>#REF!</v>
      </c>
      <c r="M57" s="4" t="e">
        <f t="shared" si="9"/>
        <v>#REF!</v>
      </c>
      <c r="N57" s="4" t="e">
        <f t="shared" si="9"/>
        <v>#REF!</v>
      </c>
      <c r="O57" s="4" t="e">
        <f t="shared" si="9"/>
        <v>#REF!</v>
      </c>
      <c r="P57" s="4" t="e">
        <f t="shared" si="9"/>
        <v>#REF!</v>
      </c>
      <c r="Q57" s="4" t="e">
        <f t="shared" si="9"/>
        <v>#REF!</v>
      </c>
      <c r="R57" s="4" t="e">
        <f t="shared" si="9"/>
        <v>#REF!</v>
      </c>
      <c r="S57" s="4" t="e">
        <f t="shared" si="9"/>
        <v>#REF!</v>
      </c>
      <c r="T57" s="4" t="e">
        <f t="shared" si="9"/>
        <v>#REF!</v>
      </c>
      <c r="U57" s="4" t="e">
        <f t="shared" si="9"/>
        <v>#REF!</v>
      </c>
      <c r="V57" s="4" t="e">
        <f t="shared" si="9"/>
        <v>#REF!</v>
      </c>
      <c r="W57" s="4" t="e">
        <f t="shared" si="9"/>
        <v>#REF!</v>
      </c>
      <c r="X57" s="4" t="e">
        <f t="shared" si="9"/>
        <v>#REF!</v>
      </c>
      <c r="Y57" s="4" t="e">
        <f t="shared" si="9"/>
        <v>#REF!</v>
      </c>
      <c r="Z57" s="4" t="e">
        <f t="shared" si="9"/>
        <v>#REF!</v>
      </c>
      <c r="AA57" s="4" t="e">
        <f t="shared" si="9"/>
        <v>#REF!</v>
      </c>
      <c r="AB57" s="4" t="e">
        <f t="shared" si="9"/>
        <v>#REF!</v>
      </c>
      <c r="AC57" s="4" t="e">
        <f t="shared" si="9"/>
        <v>#REF!</v>
      </c>
      <c r="AD57" s="4" t="e">
        <f t="shared" si="9"/>
        <v>#REF!</v>
      </c>
      <c r="AE57" s="4" t="e">
        <f t="shared" si="9"/>
        <v>#REF!</v>
      </c>
      <c r="AF57" s="4" t="e">
        <f t="shared" si="9"/>
        <v>#REF!</v>
      </c>
      <c r="AG57" s="4" t="e">
        <f t="shared" si="9"/>
        <v>#REF!</v>
      </c>
      <c r="AH57" s="4" t="e">
        <f t="shared" si="9"/>
        <v>#REF!</v>
      </c>
      <c r="AI57" s="4" t="e">
        <f t="shared" si="9"/>
        <v>#REF!</v>
      </c>
      <c r="AJ57" s="4" t="e">
        <f t="shared" si="9"/>
        <v>#REF!</v>
      </c>
    </row>
    <row r="58" spans="1:36" x14ac:dyDescent="0.2">
      <c r="A58" t="str">
        <f>"bauxite_archetype_"&amp;TEXT(ROUND(Table211[[#This Row],[2016]],4),"0.000")</f>
        <v>bauxite_archetype_0.048</v>
      </c>
      <c r="B58" s="4">
        <f t="shared" si="3"/>
        <v>4.8000000000000001E-2</v>
      </c>
      <c r="C58" s="4" t="e">
        <f t="shared" si="1"/>
        <v>#REF!</v>
      </c>
      <c r="D58" s="4" t="e">
        <f t="shared" si="9"/>
        <v>#REF!</v>
      </c>
      <c r="E58" s="4" t="e">
        <f t="shared" si="9"/>
        <v>#REF!</v>
      </c>
      <c r="F58" s="4" t="e">
        <f t="shared" si="9"/>
        <v>#REF!</v>
      </c>
      <c r="G58" s="4" t="e">
        <f t="shared" si="9"/>
        <v>#REF!</v>
      </c>
      <c r="H58" s="4" t="e">
        <f t="shared" si="9"/>
        <v>#REF!</v>
      </c>
      <c r="I58" s="4" t="e">
        <f t="shared" si="9"/>
        <v>#REF!</v>
      </c>
      <c r="J58" s="4" t="e">
        <f t="shared" si="9"/>
        <v>#REF!</v>
      </c>
      <c r="K58" s="4" t="e">
        <f t="shared" si="9"/>
        <v>#REF!</v>
      </c>
      <c r="L58" s="4" t="e">
        <f t="shared" si="9"/>
        <v>#REF!</v>
      </c>
      <c r="M58" s="4" t="e">
        <f t="shared" si="9"/>
        <v>#REF!</v>
      </c>
      <c r="N58" s="4" t="e">
        <f t="shared" si="9"/>
        <v>#REF!</v>
      </c>
      <c r="O58" s="4" t="e">
        <f t="shared" si="9"/>
        <v>#REF!</v>
      </c>
      <c r="P58" s="4" t="e">
        <f t="shared" si="9"/>
        <v>#REF!</v>
      </c>
      <c r="Q58" s="4" t="e">
        <f t="shared" si="9"/>
        <v>#REF!</v>
      </c>
      <c r="R58" s="4" t="e">
        <f t="shared" si="9"/>
        <v>#REF!</v>
      </c>
      <c r="S58" s="4" t="e">
        <f t="shared" si="9"/>
        <v>#REF!</v>
      </c>
      <c r="T58" s="4" t="e">
        <f t="shared" si="9"/>
        <v>#REF!</v>
      </c>
      <c r="U58" s="4" t="e">
        <f t="shared" si="9"/>
        <v>#REF!</v>
      </c>
      <c r="V58" s="4" t="e">
        <f t="shared" si="9"/>
        <v>#REF!</v>
      </c>
      <c r="W58" s="4" t="e">
        <f t="shared" si="9"/>
        <v>#REF!</v>
      </c>
      <c r="X58" s="4" t="e">
        <f t="shared" si="9"/>
        <v>#REF!</v>
      </c>
      <c r="Y58" s="4" t="e">
        <f t="shared" si="9"/>
        <v>#REF!</v>
      </c>
      <c r="Z58" s="4" t="e">
        <f t="shared" si="9"/>
        <v>#REF!</v>
      </c>
      <c r="AA58" s="4" t="e">
        <f t="shared" si="9"/>
        <v>#REF!</v>
      </c>
      <c r="AB58" s="4" t="e">
        <f t="shared" si="9"/>
        <v>#REF!</v>
      </c>
      <c r="AC58" s="4" t="e">
        <f t="shared" si="9"/>
        <v>#REF!</v>
      </c>
      <c r="AD58" s="4" t="e">
        <f t="shared" si="9"/>
        <v>#REF!</v>
      </c>
      <c r="AE58" s="4" t="e">
        <f t="shared" si="9"/>
        <v>#REF!</v>
      </c>
      <c r="AF58" s="4" t="e">
        <f t="shared" si="9"/>
        <v>#REF!</v>
      </c>
      <c r="AG58" s="4" t="e">
        <f t="shared" si="9"/>
        <v>#REF!</v>
      </c>
      <c r="AH58" s="4" t="e">
        <f t="shared" si="9"/>
        <v>#REF!</v>
      </c>
      <c r="AI58" s="4" t="e">
        <f t="shared" si="9"/>
        <v>#REF!</v>
      </c>
      <c r="AJ58" s="4" t="e">
        <f t="shared" si="9"/>
        <v>#REF!</v>
      </c>
    </row>
    <row r="59" spans="1:36" x14ac:dyDescent="0.2">
      <c r="A59" t="str">
        <f>"bauxite_archetype_"&amp;TEXT(ROUND(Table211[[#This Row],[2016]],4),"0.000")</f>
        <v>bauxite_archetype_0.047</v>
      </c>
      <c r="B59" s="4">
        <f>MROUND(B58-0.001,0.001)</f>
        <v>4.7E-2</v>
      </c>
      <c r="C59" s="4" t="e">
        <f t="shared" si="1"/>
        <v>#REF!</v>
      </c>
      <c r="D59" s="4" t="e">
        <f t="shared" si="9"/>
        <v>#REF!</v>
      </c>
      <c r="E59" s="4" t="e">
        <f t="shared" si="9"/>
        <v>#REF!</v>
      </c>
      <c r="F59" s="4" t="e">
        <f t="shared" si="9"/>
        <v>#REF!</v>
      </c>
      <c r="G59" s="4" t="e">
        <f t="shared" si="9"/>
        <v>#REF!</v>
      </c>
      <c r="H59" s="4" t="e">
        <f t="shared" si="9"/>
        <v>#REF!</v>
      </c>
      <c r="I59" s="4" t="e">
        <f t="shared" si="9"/>
        <v>#REF!</v>
      </c>
      <c r="J59" s="4" t="e">
        <f t="shared" si="9"/>
        <v>#REF!</v>
      </c>
      <c r="K59" s="4" t="e">
        <f t="shared" si="9"/>
        <v>#REF!</v>
      </c>
      <c r="L59" s="4" t="e">
        <f t="shared" si="9"/>
        <v>#REF!</v>
      </c>
      <c r="M59" s="4" t="e">
        <f t="shared" si="9"/>
        <v>#REF!</v>
      </c>
      <c r="N59" s="4" t="e">
        <f t="shared" si="9"/>
        <v>#REF!</v>
      </c>
      <c r="O59" s="4" t="e">
        <f t="shared" si="9"/>
        <v>#REF!</v>
      </c>
      <c r="P59" s="4" t="e">
        <f t="shared" si="9"/>
        <v>#REF!</v>
      </c>
      <c r="Q59" s="4" t="e">
        <f t="shared" si="9"/>
        <v>#REF!</v>
      </c>
      <c r="R59" s="4" t="e">
        <f t="shared" si="9"/>
        <v>#REF!</v>
      </c>
      <c r="S59" s="4" t="e">
        <f t="shared" si="9"/>
        <v>#REF!</v>
      </c>
      <c r="T59" s="4" t="e">
        <f t="shared" si="9"/>
        <v>#REF!</v>
      </c>
      <c r="U59" s="4" t="e">
        <f t="shared" si="9"/>
        <v>#REF!</v>
      </c>
      <c r="V59" s="4" t="e">
        <f t="shared" si="9"/>
        <v>#REF!</v>
      </c>
      <c r="W59" s="4" t="e">
        <f t="shared" si="9"/>
        <v>#REF!</v>
      </c>
      <c r="X59" s="4" t="e">
        <f t="shared" si="9"/>
        <v>#REF!</v>
      </c>
      <c r="Y59" s="4" t="e">
        <f t="shared" si="9"/>
        <v>#REF!</v>
      </c>
      <c r="Z59" s="4" t="e">
        <f t="shared" si="9"/>
        <v>#REF!</v>
      </c>
      <c r="AA59" s="4" t="e">
        <f t="shared" si="9"/>
        <v>#REF!</v>
      </c>
      <c r="AB59" s="4" t="e">
        <f t="shared" si="9"/>
        <v>#REF!</v>
      </c>
      <c r="AC59" s="4" t="e">
        <f t="shared" si="9"/>
        <v>#REF!</v>
      </c>
      <c r="AD59" s="4" t="e">
        <f t="shared" si="9"/>
        <v>#REF!</v>
      </c>
      <c r="AE59" s="4" t="e">
        <f t="shared" si="9"/>
        <v>#REF!</v>
      </c>
      <c r="AF59" s="4" t="e">
        <f t="shared" si="9"/>
        <v>#REF!</v>
      </c>
      <c r="AG59" s="4" t="e">
        <f t="shared" si="9"/>
        <v>#REF!</v>
      </c>
      <c r="AH59" s="4" t="e">
        <f t="shared" si="9"/>
        <v>#REF!</v>
      </c>
      <c r="AI59" s="4" t="e">
        <f t="shared" si="9"/>
        <v>#REF!</v>
      </c>
      <c r="AJ59" s="4" t="e">
        <f t="shared" si="9"/>
        <v>#REF!</v>
      </c>
    </row>
    <row r="60" spans="1:36" x14ac:dyDescent="0.2">
      <c r="A60" t="str">
        <f>"bauxite_archetype_"&amp;TEXT(ROUND(Table211[[#This Row],[2016]],4),"0.000")</f>
        <v>bauxite_archetype_0.046</v>
      </c>
      <c r="B60" s="4">
        <f t="shared" si="3"/>
        <v>4.5999999999999999E-2</v>
      </c>
      <c r="C60" s="4" t="e">
        <f t="shared" si="1"/>
        <v>#REF!</v>
      </c>
      <c r="D60" s="4" t="e">
        <f t="shared" si="9"/>
        <v>#REF!</v>
      </c>
      <c r="E60" s="4" t="e">
        <f t="shared" si="9"/>
        <v>#REF!</v>
      </c>
      <c r="F60" s="4" t="e">
        <f t="shared" si="9"/>
        <v>#REF!</v>
      </c>
      <c r="G60" s="4" t="e">
        <f t="shared" si="9"/>
        <v>#REF!</v>
      </c>
      <c r="H60" s="4" t="e">
        <f t="shared" si="9"/>
        <v>#REF!</v>
      </c>
      <c r="I60" s="4" t="e">
        <f t="shared" si="9"/>
        <v>#REF!</v>
      </c>
      <c r="J60" s="4" t="e">
        <f t="shared" si="9"/>
        <v>#REF!</v>
      </c>
      <c r="K60" s="4" t="e">
        <f t="shared" si="9"/>
        <v>#REF!</v>
      </c>
      <c r="L60" s="4" t="e">
        <f t="shared" si="9"/>
        <v>#REF!</v>
      </c>
      <c r="M60" s="4" t="e">
        <f t="shared" si="9"/>
        <v>#REF!</v>
      </c>
      <c r="N60" s="4" t="e">
        <f t="shared" si="9"/>
        <v>#REF!</v>
      </c>
      <c r="O60" s="4" t="e">
        <f t="shared" si="9"/>
        <v>#REF!</v>
      </c>
      <c r="P60" s="4" t="e">
        <f t="shared" si="9"/>
        <v>#REF!</v>
      </c>
      <c r="Q60" s="4" t="e">
        <f t="shared" si="9"/>
        <v>#REF!</v>
      </c>
      <c r="R60" s="4" t="e">
        <f t="shared" si="9"/>
        <v>#REF!</v>
      </c>
      <c r="S60" s="4" t="e">
        <f t="shared" si="9"/>
        <v>#REF!</v>
      </c>
      <c r="T60" s="4" t="e">
        <f t="shared" si="9"/>
        <v>#REF!</v>
      </c>
      <c r="U60" s="4" t="e">
        <f t="shared" si="9"/>
        <v>#REF!</v>
      </c>
      <c r="V60" s="4" t="e">
        <f t="shared" ref="D60:AJ68" si="10">MROUND((($B60-$AJ$2)*((V$2-$AJ$2)/($B$2-$AJ$2)))+$AJ$2,0.0001)</f>
        <v>#REF!</v>
      </c>
      <c r="W60" s="4" t="e">
        <f t="shared" si="10"/>
        <v>#REF!</v>
      </c>
      <c r="X60" s="4" t="e">
        <f t="shared" si="10"/>
        <v>#REF!</v>
      </c>
      <c r="Y60" s="4" t="e">
        <f t="shared" si="10"/>
        <v>#REF!</v>
      </c>
      <c r="Z60" s="4" t="e">
        <f t="shared" si="10"/>
        <v>#REF!</v>
      </c>
      <c r="AA60" s="4" t="e">
        <f t="shared" si="10"/>
        <v>#REF!</v>
      </c>
      <c r="AB60" s="4" t="e">
        <f t="shared" si="10"/>
        <v>#REF!</v>
      </c>
      <c r="AC60" s="4" t="e">
        <f t="shared" si="10"/>
        <v>#REF!</v>
      </c>
      <c r="AD60" s="4" t="e">
        <f t="shared" si="10"/>
        <v>#REF!</v>
      </c>
      <c r="AE60" s="4" t="e">
        <f t="shared" si="10"/>
        <v>#REF!</v>
      </c>
      <c r="AF60" s="4" t="e">
        <f t="shared" si="10"/>
        <v>#REF!</v>
      </c>
      <c r="AG60" s="4" t="e">
        <f t="shared" si="10"/>
        <v>#REF!</v>
      </c>
      <c r="AH60" s="4" t="e">
        <f t="shared" si="10"/>
        <v>#REF!</v>
      </c>
      <c r="AI60" s="4" t="e">
        <f t="shared" si="10"/>
        <v>#REF!</v>
      </c>
      <c r="AJ60" s="4" t="e">
        <f t="shared" si="10"/>
        <v>#REF!</v>
      </c>
    </row>
    <row r="61" spans="1:36" x14ac:dyDescent="0.2">
      <c r="A61" t="str">
        <f>"bauxite_archetype_"&amp;TEXT(ROUND(Table211[[#This Row],[2016]],4),"0.000")</f>
        <v>bauxite_archetype_0.045</v>
      </c>
      <c r="B61" s="4">
        <f t="shared" si="3"/>
        <v>4.4999999999999998E-2</v>
      </c>
      <c r="C61" s="4" t="e">
        <f t="shared" si="1"/>
        <v>#REF!</v>
      </c>
      <c r="D61" s="4" t="e">
        <f t="shared" si="10"/>
        <v>#REF!</v>
      </c>
      <c r="E61" s="4" t="e">
        <f t="shared" si="10"/>
        <v>#REF!</v>
      </c>
      <c r="F61" s="4" t="e">
        <f t="shared" si="10"/>
        <v>#REF!</v>
      </c>
      <c r="G61" s="4" t="e">
        <f t="shared" si="10"/>
        <v>#REF!</v>
      </c>
      <c r="H61" s="4" t="e">
        <f t="shared" si="10"/>
        <v>#REF!</v>
      </c>
      <c r="I61" s="4" t="e">
        <f t="shared" si="10"/>
        <v>#REF!</v>
      </c>
      <c r="J61" s="4" t="e">
        <f t="shared" si="10"/>
        <v>#REF!</v>
      </c>
      <c r="K61" s="4" t="e">
        <f t="shared" si="10"/>
        <v>#REF!</v>
      </c>
      <c r="L61" s="4" t="e">
        <f t="shared" si="10"/>
        <v>#REF!</v>
      </c>
      <c r="M61" s="4" t="e">
        <f t="shared" si="10"/>
        <v>#REF!</v>
      </c>
      <c r="N61" s="4" t="e">
        <f t="shared" si="10"/>
        <v>#REF!</v>
      </c>
      <c r="O61" s="4" t="e">
        <f t="shared" si="10"/>
        <v>#REF!</v>
      </c>
      <c r="P61" s="4" t="e">
        <f t="shared" si="10"/>
        <v>#REF!</v>
      </c>
      <c r="Q61" s="4" t="e">
        <f t="shared" si="10"/>
        <v>#REF!</v>
      </c>
      <c r="R61" s="4" t="e">
        <f t="shared" si="10"/>
        <v>#REF!</v>
      </c>
      <c r="S61" s="4" t="e">
        <f t="shared" si="10"/>
        <v>#REF!</v>
      </c>
      <c r="T61" s="4" t="e">
        <f t="shared" si="10"/>
        <v>#REF!</v>
      </c>
      <c r="U61" s="4" t="e">
        <f t="shared" si="10"/>
        <v>#REF!</v>
      </c>
      <c r="V61" s="4" t="e">
        <f t="shared" si="10"/>
        <v>#REF!</v>
      </c>
      <c r="W61" s="4" t="e">
        <f t="shared" si="10"/>
        <v>#REF!</v>
      </c>
      <c r="X61" s="4" t="e">
        <f t="shared" si="10"/>
        <v>#REF!</v>
      </c>
      <c r="Y61" s="4" t="e">
        <f t="shared" si="10"/>
        <v>#REF!</v>
      </c>
      <c r="Z61" s="4" t="e">
        <f t="shared" si="10"/>
        <v>#REF!</v>
      </c>
      <c r="AA61" s="4" t="e">
        <f t="shared" si="10"/>
        <v>#REF!</v>
      </c>
      <c r="AB61" s="4" t="e">
        <f t="shared" si="10"/>
        <v>#REF!</v>
      </c>
      <c r="AC61" s="4" t="e">
        <f t="shared" si="10"/>
        <v>#REF!</v>
      </c>
      <c r="AD61" s="4" t="e">
        <f t="shared" si="10"/>
        <v>#REF!</v>
      </c>
      <c r="AE61" s="4" t="e">
        <f t="shared" si="10"/>
        <v>#REF!</v>
      </c>
      <c r="AF61" s="4" t="e">
        <f t="shared" si="10"/>
        <v>#REF!</v>
      </c>
      <c r="AG61" s="4" t="e">
        <f t="shared" si="10"/>
        <v>#REF!</v>
      </c>
      <c r="AH61" s="4" t="e">
        <f t="shared" si="10"/>
        <v>#REF!</v>
      </c>
      <c r="AI61" s="4" t="e">
        <f t="shared" si="10"/>
        <v>#REF!</v>
      </c>
      <c r="AJ61" s="4" t="e">
        <f t="shared" si="10"/>
        <v>#REF!</v>
      </c>
    </row>
    <row r="62" spans="1:36" x14ac:dyDescent="0.2">
      <c r="A62" t="str">
        <f>"bauxite_archetype_"&amp;TEXT(ROUND(Table211[[#This Row],[2016]],4),"0.000")</f>
        <v>bauxite_archetype_0.044</v>
      </c>
      <c r="B62" s="4">
        <f t="shared" si="3"/>
        <v>4.3999999999999997E-2</v>
      </c>
      <c r="C62" s="4" t="e">
        <f t="shared" si="1"/>
        <v>#REF!</v>
      </c>
      <c r="D62" s="4" t="e">
        <f t="shared" si="10"/>
        <v>#REF!</v>
      </c>
      <c r="E62" s="4" t="e">
        <f t="shared" si="10"/>
        <v>#REF!</v>
      </c>
      <c r="F62" s="4" t="e">
        <f t="shared" si="10"/>
        <v>#REF!</v>
      </c>
      <c r="G62" s="4" t="e">
        <f t="shared" si="10"/>
        <v>#REF!</v>
      </c>
      <c r="H62" s="4" t="e">
        <f t="shared" si="10"/>
        <v>#REF!</v>
      </c>
      <c r="I62" s="4" t="e">
        <f t="shared" si="10"/>
        <v>#REF!</v>
      </c>
      <c r="J62" s="4" t="e">
        <f t="shared" si="10"/>
        <v>#REF!</v>
      </c>
      <c r="K62" s="4" t="e">
        <f t="shared" si="10"/>
        <v>#REF!</v>
      </c>
      <c r="L62" s="4" t="e">
        <f t="shared" si="10"/>
        <v>#REF!</v>
      </c>
      <c r="M62" s="4" t="e">
        <f t="shared" si="10"/>
        <v>#REF!</v>
      </c>
      <c r="N62" s="4" t="e">
        <f t="shared" si="10"/>
        <v>#REF!</v>
      </c>
      <c r="O62" s="4" t="e">
        <f t="shared" si="10"/>
        <v>#REF!</v>
      </c>
      <c r="P62" s="4" t="e">
        <f t="shared" si="10"/>
        <v>#REF!</v>
      </c>
      <c r="Q62" s="4" t="e">
        <f t="shared" si="10"/>
        <v>#REF!</v>
      </c>
      <c r="R62" s="4" t="e">
        <f t="shared" si="10"/>
        <v>#REF!</v>
      </c>
      <c r="S62" s="4" t="e">
        <f t="shared" si="10"/>
        <v>#REF!</v>
      </c>
      <c r="T62" s="4" t="e">
        <f t="shared" si="10"/>
        <v>#REF!</v>
      </c>
      <c r="U62" s="4" t="e">
        <f t="shared" si="10"/>
        <v>#REF!</v>
      </c>
      <c r="V62" s="4" t="e">
        <f t="shared" si="10"/>
        <v>#REF!</v>
      </c>
      <c r="W62" s="4" t="e">
        <f t="shared" si="10"/>
        <v>#REF!</v>
      </c>
      <c r="X62" s="4" t="e">
        <f t="shared" si="10"/>
        <v>#REF!</v>
      </c>
      <c r="Y62" s="4" t="e">
        <f t="shared" si="10"/>
        <v>#REF!</v>
      </c>
      <c r="Z62" s="4" t="e">
        <f t="shared" si="10"/>
        <v>#REF!</v>
      </c>
      <c r="AA62" s="4" t="e">
        <f t="shared" si="10"/>
        <v>#REF!</v>
      </c>
      <c r="AB62" s="4" t="e">
        <f t="shared" si="10"/>
        <v>#REF!</v>
      </c>
      <c r="AC62" s="4" t="e">
        <f t="shared" si="10"/>
        <v>#REF!</v>
      </c>
      <c r="AD62" s="4" t="e">
        <f t="shared" si="10"/>
        <v>#REF!</v>
      </c>
      <c r="AE62" s="4" t="e">
        <f t="shared" si="10"/>
        <v>#REF!</v>
      </c>
      <c r="AF62" s="4" t="e">
        <f t="shared" si="10"/>
        <v>#REF!</v>
      </c>
      <c r="AG62" s="4" t="e">
        <f t="shared" si="10"/>
        <v>#REF!</v>
      </c>
      <c r="AH62" s="4" t="e">
        <f t="shared" si="10"/>
        <v>#REF!</v>
      </c>
      <c r="AI62" s="4" t="e">
        <f t="shared" si="10"/>
        <v>#REF!</v>
      </c>
      <c r="AJ62" s="4" t="e">
        <f t="shared" si="10"/>
        <v>#REF!</v>
      </c>
    </row>
    <row r="63" spans="1:36" x14ac:dyDescent="0.2">
      <c r="A63" t="str">
        <f>"bauxite_archetype_"&amp;TEXT(ROUND(Table211[[#This Row],[2016]],4),"0.000")</f>
        <v>bauxite_archetype_0.043</v>
      </c>
      <c r="B63" s="4">
        <f t="shared" si="3"/>
        <v>4.3000000000000003E-2</v>
      </c>
      <c r="C63" s="4" t="e">
        <f t="shared" si="1"/>
        <v>#REF!</v>
      </c>
      <c r="D63" s="4" t="e">
        <f t="shared" si="10"/>
        <v>#REF!</v>
      </c>
      <c r="E63" s="4" t="e">
        <f t="shared" si="10"/>
        <v>#REF!</v>
      </c>
      <c r="F63" s="4" t="e">
        <f t="shared" si="10"/>
        <v>#REF!</v>
      </c>
      <c r="G63" s="4" t="e">
        <f t="shared" si="10"/>
        <v>#REF!</v>
      </c>
      <c r="H63" s="4" t="e">
        <f t="shared" si="10"/>
        <v>#REF!</v>
      </c>
      <c r="I63" s="4" t="e">
        <f t="shared" si="10"/>
        <v>#REF!</v>
      </c>
      <c r="J63" s="4" t="e">
        <f t="shared" si="10"/>
        <v>#REF!</v>
      </c>
      <c r="K63" s="4" t="e">
        <f t="shared" si="10"/>
        <v>#REF!</v>
      </c>
      <c r="L63" s="4" t="e">
        <f t="shared" si="10"/>
        <v>#REF!</v>
      </c>
      <c r="M63" s="4" t="e">
        <f t="shared" si="10"/>
        <v>#REF!</v>
      </c>
      <c r="N63" s="4" t="e">
        <f t="shared" si="10"/>
        <v>#REF!</v>
      </c>
      <c r="O63" s="4" t="e">
        <f t="shared" si="10"/>
        <v>#REF!</v>
      </c>
      <c r="P63" s="4" t="e">
        <f t="shared" si="10"/>
        <v>#REF!</v>
      </c>
      <c r="Q63" s="4" t="e">
        <f t="shared" si="10"/>
        <v>#REF!</v>
      </c>
      <c r="R63" s="4" t="e">
        <f t="shared" si="10"/>
        <v>#REF!</v>
      </c>
      <c r="S63" s="4" t="e">
        <f t="shared" si="10"/>
        <v>#REF!</v>
      </c>
      <c r="T63" s="4" t="e">
        <f t="shared" si="10"/>
        <v>#REF!</v>
      </c>
      <c r="U63" s="4" t="e">
        <f t="shared" si="10"/>
        <v>#REF!</v>
      </c>
      <c r="V63" s="4" t="e">
        <f t="shared" si="10"/>
        <v>#REF!</v>
      </c>
      <c r="W63" s="4" t="e">
        <f t="shared" si="10"/>
        <v>#REF!</v>
      </c>
      <c r="X63" s="4" t="e">
        <f t="shared" si="10"/>
        <v>#REF!</v>
      </c>
      <c r="Y63" s="4" t="e">
        <f t="shared" si="10"/>
        <v>#REF!</v>
      </c>
      <c r="Z63" s="4" t="e">
        <f t="shared" si="10"/>
        <v>#REF!</v>
      </c>
      <c r="AA63" s="4" t="e">
        <f t="shared" si="10"/>
        <v>#REF!</v>
      </c>
      <c r="AB63" s="4" t="e">
        <f t="shared" si="10"/>
        <v>#REF!</v>
      </c>
      <c r="AC63" s="4" t="e">
        <f t="shared" si="10"/>
        <v>#REF!</v>
      </c>
      <c r="AD63" s="4" t="e">
        <f t="shared" si="10"/>
        <v>#REF!</v>
      </c>
      <c r="AE63" s="4" t="e">
        <f t="shared" si="10"/>
        <v>#REF!</v>
      </c>
      <c r="AF63" s="4" t="e">
        <f t="shared" si="10"/>
        <v>#REF!</v>
      </c>
      <c r="AG63" s="4" t="e">
        <f t="shared" si="10"/>
        <v>#REF!</v>
      </c>
      <c r="AH63" s="4" t="e">
        <f t="shared" si="10"/>
        <v>#REF!</v>
      </c>
      <c r="AI63" s="4" t="e">
        <f t="shared" si="10"/>
        <v>#REF!</v>
      </c>
      <c r="AJ63" s="4" t="e">
        <f t="shared" si="10"/>
        <v>#REF!</v>
      </c>
    </row>
    <row r="64" spans="1:36" x14ac:dyDescent="0.2">
      <c r="A64" t="str">
        <f>"bauxite_archetype_"&amp;TEXT(ROUND(Table211[[#This Row],[2016]],4),"0.000")</f>
        <v>bauxite_archetype_0.042</v>
      </c>
      <c r="B64" s="4">
        <f t="shared" si="3"/>
        <v>4.2000000000000003E-2</v>
      </c>
      <c r="C64" s="4" t="e">
        <f t="shared" si="1"/>
        <v>#REF!</v>
      </c>
      <c r="D64" s="4" t="e">
        <f t="shared" si="10"/>
        <v>#REF!</v>
      </c>
      <c r="E64" s="4" t="e">
        <f t="shared" si="10"/>
        <v>#REF!</v>
      </c>
      <c r="F64" s="4" t="e">
        <f t="shared" si="10"/>
        <v>#REF!</v>
      </c>
      <c r="G64" s="4" t="e">
        <f t="shared" si="10"/>
        <v>#REF!</v>
      </c>
      <c r="H64" s="4" t="e">
        <f t="shared" si="10"/>
        <v>#REF!</v>
      </c>
      <c r="I64" s="4" t="e">
        <f t="shared" si="10"/>
        <v>#REF!</v>
      </c>
      <c r="J64" s="4" t="e">
        <f t="shared" si="10"/>
        <v>#REF!</v>
      </c>
      <c r="K64" s="4" t="e">
        <f t="shared" si="10"/>
        <v>#REF!</v>
      </c>
      <c r="L64" s="4" t="e">
        <f t="shared" si="10"/>
        <v>#REF!</v>
      </c>
      <c r="M64" s="4" t="e">
        <f t="shared" si="10"/>
        <v>#REF!</v>
      </c>
      <c r="N64" s="4" t="e">
        <f t="shared" si="10"/>
        <v>#REF!</v>
      </c>
      <c r="O64" s="4" t="e">
        <f t="shared" si="10"/>
        <v>#REF!</v>
      </c>
      <c r="P64" s="4" t="e">
        <f t="shared" si="10"/>
        <v>#REF!</v>
      </c>
      <c r="Q64" s="4" t="e">
        <f t="shared" si="10"/>
        <v>#REF!</v>
      </c>
      <c r="R64" s="4" t="e">
        <f t="shared" si="10"/>
        <v>#REF!</v>
      </c>
      <c r="S64" s="4" t="e">
        <f t="shared" si="10"/>
        <v>#REF!</v>
      </c>
      <c r="T64" s="4" t="e">
        <f t="shared" si="10"/>
        <v>#REF!</v>
      </c>
      <c r="U64" s="4" t="e">
        <f t="shared" si="10"/>
        <v>#REF!</v>
      </c>
      <c r="V64" s="4" t="e">
        <f t="shared" si="10"/>
        <v>#REF!</v>
      </c>
      <c r="W64" s="4" t="e">
        <f t="shared" si="10"/>
        <v>#REF!</v>
      </c>
      <c r="X64" s="4" t="e">
        <f t="shared" si="10"/>
        <v>#REF!</v>
      </c>
      <c r="Y64" s="4" t="e">
        <f t="shared" si="10"/>
        <v>#REF!</v>
      </c>
      <c r="Z64" s="4" t="e">
        <f t="shared" si="10"/>
        <v>#REF!</v>
      </c>
      <c r="AA64" s="4" t="e">
        <f t="shared" si="10"/>
        <v>#REF!</v>
      </c>
      <c r="AB64" s="4" t="e">
        <f t="shared" si="10"/>
        <v>#REF!</v>
      </c>
      <c r="AC64" s="4" t="e">
        <f t="shared" si="10"/>
        <v>#REF!</v>
      </c>
      <c r="AD64" s="4" t="e">
        <f t="shared" si="10"/>
        <v>#REF!</v>
      </c>
      <c r="AE64" s="4" t="e">
        <f t="shared" si="10"/>
        <v>#REF!</v>
      </c>
      <c r="AF64" s="4" t="e">
        <f t="shared" si="10"/>
        <v>#REF!</v>
      </c>
      <c r="AG64" s="4" t="e">
        <f t="shared" si="10"/>
        <v>#REF!</v>
      </c>
      <c r="AH64" s="4" t="e">
        <f t="shared" si="10"/>
        <v>#REF!</v>
      </c>
      <c r="AI64" s="4" t="e">
        <f t="shared" si="10"/>
        <v>#REF!</v>
      </c>
      <c r="AJ64" s="4" t="e">
        <f t="shared" si="10"/>
        <v>#REF!</v>
      </c>
    </row>
    <row r="65" spans="1:36" x14ac:dyDescent="0.2">
      <c r="A65" t="str">
        <f>"bauxite_archetype_"&amp;TEXT(ROUND(Table211[[#This Row],[2016]],4),"0.000")</f>
        <v>bauxite_archetype_0.041</v>
      </c>
      <c r="B65" s="4">
        <f t="shared" si="3"/>
        <v>4.1000000000000002E-2</v>
      </c>
      <c r="C65" s="4" t="e">
        <f t="shared" si="1"/>
        <v>#REF!</v>
      </c>
      <c r="D65" s="4" t="e">
        <f t="shared" si="10"/>
        <v>#REF!</v>
      </c>
      <c r="E65" s="4" t="e">
        <f t="shared" si="10"/>
        <v>#REF!</v>
      </c>
      <c r="F65" s="4" t="e">
        <f t="shared" si="10"/>
        <v>#REF!</v>
      </c>
      <c r="G65" s="4" t="e">
        <f t="shared" si="10"/>
        <v>#REF!</v>
      </c>
      <c r="H65" s="4" t="e">
        <f t="shared" si="10"/>
        <v>#REF!</v>
      </c>
      <c r="I65" s="4" t="e">
        <f t="shared" si="10"/>
        <v>#REF!</v>
      </c>
      <c r="J65" s="4" t="e">
        <f t="shared" si="10"/>
        <v>#REF!</v>
      </c>
      <c r="K65" s="4" t="e">
        <f t="shared" si="10"/>
        <v>#REF!</v>
      </c>
      <c r="L65" s="4" t="e">
        <f t="shared" si="10"/>
        <v>#REF!</v>
      </c>
      <c r="M65" s="4" t="e">
        <f t="shared" si="10"/>
        <v>#REF!</v>
      </c>
      <c r="N65" s="4" t="e">
        <f t="shared" si="10"/>
        <v>#REF!</v>
      </c>
      <c r="O65" s="4" t="e">
        <f t="shared" si="10"/>
        <v>#REF!</v>
      </c>
      <c r="P65" s="4" t="e">
        <f t="shared" si="10"/>
        <v>#REF!</v>
      </c>
      <c r="Q65" s="4" t="e">
        <f t="shared" si="10"/>
        <v>#REF!</v>
      </c>
      <c r="R65" s="4" t="e">
        <f t="shared" si="10"/>
        <v>#REF!</v>
      </c>
      <c r="S65" s="4" t="e">
        <f t="shared" si="10"/>
        <v>#REF!</v>
      </c>
      <c r="T65" s="4" t="e">
        <f t="shared" si="10"/>
        <v>#REF!</v>
      </c>
      <c r="U65" s="4" t="e">
        <f t="shared" si="10"/>
        <v>#REF!</v>
      </c>
      <c r="V65" s="4" t="e">
        <f t="shared" si="10"/>
        <v>#REF!</v>
      </c>
      <c r="W65" s="4" t="e">
        <f t="shared" si="10"/>
        <v>#REF!</v>
      </c>
      <c r="X65" s="4" t="e">
        <f t="shared" si="10"/>
        <v>#REF!</v>
      </c>
      <c r="Y65" s="4" t="e">
        <f t="shared" si="10"/>
        <v>#REF!</v>
      </c>
      <c r="Z65" s="4" t="e">
        <f t="shared" si="10"/>
        <v>#REF!</v>
      </c>
      <c r="AA65" s="4" t="e">
        <f t="shared" si="10"/>
        <v>#REF!</v>
      </c>
      <c r="AB65" s="4" t="e">
        <f t="shared" si="10"/>
        <v>#REF!</v>
      </c>
      <c r="AC65" s="4" t="e">
        <f t="shared" si="10"/>
        <v>#REF!</v>
      </c>
      <c r="AD65" s="4" t="e">
        <f t="shared" si="10"/>
        <v>#REF!</v>
      </c>
      <c r="AE65" s="4" t="e">
        <f t="shared" si="10"/>
        <v>#REF!</v>
      </c>
      <c r="AF65" s="4" t="e">
        <f t="shared" si="10"/>
        <v>#REF!</v>
      </c>
      <c r="AG65" s="4" t="e">
        <f t="shared" si="10"/>
        <v>#REF!</v>
      </c>
      <c r="AH65" s="4" t="e">
        <f t="shared" si="10"/>
        <v>#REF!</v>
      </c>
      <c r="AI65" s="4" t="e">
        <f t="shared" si="10"/>
        <v>#REF!</v>
      </c>
      <c r="AJ65" s="4" t="e">
        <f t="shared" si="10"/>
        <v>#REF!</v>
      </c>
    </row>
    <row r="66" spans="1:36" x14ac:dyDescent="0.2">
      <c r="A66" t="str">
        <f>"bauxite_archetype_"&amp;TEXT(ROUND(Table211[[#This Row],[2016]],4),"0.000")</f>
        <v>bauxite_archetype_0.040</v>
      </c>
      <c r="B66" s="4">
        <f t="shared" si="3"/>
        <v>0.04</v>
      </c>
      <c r="C66" s="4" t="e">
        <f t="shared" si="1"/>
        <v>#REF!</v>
      </c>
      <c r="D66" s="4" t="e">
        <f t="shared" si="10"/>
        <v>#REF!</v>
      </c>
      <c r="E66" s="4" t="e">
        <f t="shared" si="10"/>
        <v>#REF!</v>
      </c>
      <c r="F66" s="4" t="e">
        <f t="shared" si="10"/>
        <v>#REF!</v>
      </c>
      <c r="G66" s="4" t="e">
        <f t="shared" si="10"/>
        <v>#REF!</v>
      </c>
      <c r="H66" s="4" t="e">
        <f t="shared" si="10"/>
        <v>#REF!</v>
      </c>
      <c r="I66" s="4" t="e">
        <f t="shared" si="10"/>
        <v>#REF!</v>
      </c>
      <c r="J66" s="4" t="e">
        <f t="shared" si="10"/>
        <v>#REF!</v>
      </c>
      <c r="K66" s="4" t="e">
        <f t="shared" si="10"/>
        <v>#REF!</v>
      </c>
      <c r="L66" s="4" t="e">
        <f t="shared" si="10"/>
        <v>#REF!</v>
      </c>
      <c r="M66" s="4" t="e">
        <f t="shared" si="10"/>
        <v>#REF!</v>
      </c>
      <c r="N66" s="4" t="e">
        <f t="shared" si="10"/>
        <v>#REF!</v>
      </c>
      <c r="O66" s="4" t="e">
        <f t="shared" si="10"/>
        <v>#REF!</v>
      </c>
      <c r="P66" s="4" t="e">
        <f t="shared" si="10"/>
        <v>#REF!</v>
      </c>
      <c r="Q66" s="4" t="e">
        <f t="shared" si="10"/>
        <v>#REF!</v>
      </c>
      <c r="R66" s="4" t="e">
        <f t="shared" si="10"/>
        <v>#REF!</v>
      </c>
      <c r="S66" s="4" t="e">
        <f t="shared" si="10"/>
        <v>#REF!</v>
      </c>
      <c r="T66" s="4" t="e">
        <f t="shared" si="10"/>
        <v>#REF!</v>
      </c>
      <c r="U66" s="4" t="e">
        <f t="shared" si="10"/>
        <v>#REF!</v>
      </c>
      <c r="V66" s="4" t="e">
        <f t="shared" si="10"/>
        <v>#REF!</v>
      </c>
      <c r="W66" s="4" t="e">
        <f t="shared" si="10"/>
        <v>#REF!</v>
      </c>
      <c r="X66" s="4" t="e">
        <f t="shared" si="10"/>
        <v>#REF!</v>
      </c>
      <c r="Y66" s="4" t="e">
        <f t="shared" si="10"/>
        <v>#REF!</v>
      </c>
      <c r="Z66" s="4" t="e">
        <f t="shared" si="10"/>
        <v>#REF!</v>
      </c>
      <c r="AA66" s="4" t="e">
        <f t="shared" si="10"/>
        <v>#REF!</v>
      </c>
      <c r="AB66" s="4" t="e">
        <f t="shared" si="10"/>
        <v>#REF!</v>
      </c>
      <c r="AC66" s="4" t="e">
        <f t="shared" si="10"/>
        <v>#REF!</v>
      </c>
      <c r="AD66" s="4" t="e">
        <f t="shared" si="10"/>
        <v>#REF!</v>
      </c>
      <c r="AE66" s="4" t="e">
        <f t="shared" si="10"/>
        <v>#REF!</v>
      </c>
      <c r="AF66" s="4" t="e">
        <f t="shared" si="10"/>
        <v>#REF!</v>
      </c>
      <c r="AG66" s="4" t="e">
        <f t="shared" si="10"/>
        <v>#REF!</v>
      </c>
      <c r="AH66" s="4" t="e">
        <f t="shared" si="10"/>
        <v>#REF!</v>
      </c>
      <c r="AI66" s="4" t="e">
        <f t="shared" si="10"/>
        <v>#REF!</v>
      </c>
      <c r="AJ66" s="4" t="e">
        <f t="shared" si="10"/>
        <v>#REF!</v>
      </c>
    </row>
    <row r="67" spans="1:36" x14ac:dyDescent="0.2">
      <c r="A67" t="str">
        <f>"bauxite_archetype_"&amp;TEXT(ROUND(Table211[[#This Row],[2016]],4),"0.000")</f>
        <v>bauxite_archetype_0.039</v>
      </c>
      <c r="B67" s="4">
        <f t="shared" si="3"/>
        <v>3.9E-2</v>
      </c>
      <c r="C67" s="4" t="e">
        <f t="shared" si="1"/>
        <v>#REF!</v>
      </c>
      <c r="D67" s="4" t="e">
        <f t="shared" si="10"/>
        <v>#REF!</v>
      </c>
      <c r="E67" s="4" t="e">
        <f t="shared" si="10"/>
        <v>#REF!</v>
      </c>
      <c r="F67" s="4" t="e">
        <f t="shared" si="10"/>
        <v>#REF!</v>
      </c>
      <c r="G67" s="4" t="e">
        <f t="shared" si="10"/>
        <v>#REF!</v>
      </c>
      <c r="H67" s="4" t="e">
        <f t="shared" si="10"/>
        <v>#REF!</v>
      </c>
      <c r="I67" s="4" t="e">
        <f t="shared" si="10"/>
        <v>#REF!</v>
      </c>
      <c r="J67" s="4" t="e">
        <f t="shared" si="10"/>
        <v>#REF!</v>
      </c>
      <c r="K67" s="4" t="e">
        <f t="shared" si="10"/>
        <v>#REF!</v>
      </c>
      <c r="L67" s="4" t="e">
        <f t="shared" si="10"/>
        <v>#REF!</v>
      </c>
      <c r="M67" s="4" t="e">
        <f t="shared" si="10"/>
        <v>#REF!</v>
      </c>
      <c r="N67" s="4" t="e">
        <f t="shared" si="10"/>
        <v>#REF!</v>
      </c>
      <c r="O67" s="4" t="e">
        <f t="shared" si="10"/>
        <v>#REF!</v>
      </c>
      <c r="P67" s="4" t="e">
        <f t="shared" si="10"/>
        <v>#REF!</v>
      </c>
      <c r="Q67" s="4" t="e">
        <f t="shared" si="10"/>
        <v>#REF!</v>
      </c>
      <c r="R67" s="4" t="e">
        <f t="shared" si="10"/>
        <v>#REF!</v>
      </c>
      <c r="S67" s="4" t="e">
        <f t="shared" si="10"/>
        <v>#REF!</v>
      </c>
      <c r="T67" s="4" t="e">
        <f t="shared" si="10"/>
        <v>#REF!</v>
      </c>
      <c r="U67" s="4" t="e">
        <f t="shared" si="10"/>
        <v>#REF!</v>
      </c>
      <c r="V67" s="4" t="e">
        <f t="shared" si="10"/>
        <v>#REF!</v>
      </c>
      <c r="W67" s="4" t="e">
        <f t="shared" si="10"/>
        <v>#REF!</v>
      </c>
      <c r="X67" s="4" t="e">
        <f t="shared" si="10"/>
        <v>#REF!</v>
      </c>
      <c r="Y67" s="4" t="e">
        <f t="shared" si="10"/>
        <v>#REF!</v>
      </c>
      <c r="Z67" s="4" t="e">
        <f t="shared" si="10"/>
        <v>#REF!</v>
      </c>
      <c r="AA67" s="4" t="e">
        <f t="shared" si="10"/>
        <v>#REF!</v>
      </c>
      <c r="AB67" s="4" t="e">
        <f t="shared" si="10"/>
        <v>#REF!</v>
      </c>
      <c r="AC67" s="4" t="e">
        <f t="shared" si="10"/>
        <v>#REF!</v>
      </c>
      <c r="AD67" s="4" t="e">
        <f t="shared" si="10"/>
        <v>#REF!</v>
      </c>
      <c r="AE67" s="4" t="e">
        <f t="shared" si="10"/>
        <v>#REF!</v>
      </c>
      <c r="AF67" s="4" t="e">
        <f t="shared" si="10"/>
        <v>#REF!</v>
      </c>
      <c r="AG67" s="4" t="e">
        <f t="shared" si="10"/>
        <v>#REF!</v>
      </c>
      <c r="AH67" s="4" t="e">
        <f t="shared" si="10"/>
        <v>#REF!</v>
      </c>
      <c r="AI67" s="4" t="e">
        <f t="shared" si="10"/>
        <v>#REF!</v>
      </c>
      <c r="AJ67" s="4" t="e">
        <f t="shared" si="10"/>
        <v>#REF!</v>
      </c>
    </row>
    <row r="68" spans="1:36" x14ac:dyDescent="0.2">
      <c r="A68" t="str">
        <f>"bauxite_archetype_"&amp;TEXT(ROUND(Table211[[#This Row],[2016]],4),"0.000")</f>
        <v>bauxite_archetype_0.038</v>
      </c>
      <c r="B68" s="4">
        <f t="shared" si="3"/>
        <v>3.7999999999999999E-2</v>
      </c>
      <c r="C68" s="4" t="e">
        <f t="shared" si="1"/>
        <v>#REF!</v>
      </c>
      <c r="D68" s="4" t="e">
        <f t="shared" si="10"/>
        <v>#REF!</v>
      </c>
      <c r="E68" s="4" t="e">
        <f t="shared" si="10"/>
        <v>#REF!</v>
      </c>
      <c r="F68" s="4" t="e">
        <f t="shared" si="10"/>
        <v>#REF!</v>
      </c>
      <c r="G68" s="4" t="e">
        <f t="shared" si="10"/>
        <v>#REF!</v>
      </c>
      <c r="H68" s="4" t="e">
        <f t="shared" si="10"/>
        <v>#REF!</v>
      </c>
      <c r="I68" s="4" t="e">
        <f t="shared" si="10"/>
        <v>#REF!</v>
      </c>
      <c r="J68" s="4" t="e">
        <f t="shared" si="10"/>
        <v>#REF!</v>
      </c>
      <c r="K68" s="4" t="e">
        <f t="shared" si="10"/>
        <v>#REF!</v>
      </c>
      <c r="L68" s="4" t="e">
        <f t="shared" si="10"/>
        <v>#REF!</v>
      </c>
      <c r="M68" s="4" t="e">
        <f t="shared" ref="D68:AJ76" si="11">MROUND((($B68-$AJ$2)*((M$2-$AJ$2)/($B$2-$AJ$2)))+$AJ$2,0.0001)</f>
        <v>#REF!</v>
      </c>
      <c r="N68" s="4" t="e">
        <f t="shared" si="11"/>
        <v>#REF!</v>
      </c>
      <c r="O68" s="4" t="e">
        <f t="shared" si="11"/>
        <v>#REF!</v>
      </c>
      <c r="P68" s="4" t="e">
        <f t="shared" si="11"/>
        <v>#REF!</v>
      </c>
      <c r="Q68" s="4" t="e">
        <f t="shared" si="11"/>
        <v>#REF!</v>
      </c>
      <c r="R68" s="4" t="e">
        <f t="shared" si="11"/>
        <v>#REF!</v>
      </c>
      <c r="S68" s="4" t="e">
        <f t="shared" si="11"/>
        <v>#REF!</v>
      </c>
      <c r="T68" s="4" t="e">
        <f t="shared" si="11"/>
        <v>#REF!</v>
      </c>
      <c r="U68" s="4" t="e">
        <f t="shared" si="11"/>
        <v>#REF!</v>
      </c>
      <c r="V68" s="4" t="e">
        <f t="shared" si="11"/>
        <v>#REF!</v>
      </c>
      <c r="W68" s="4" t="e">
        <f t="shared" si="11"/>
        <v>#REF!</v>
      </c>
      <c r="X68" s="4" t="e">
        <f t="shared" si="11"/>
        <v>#REF!</v>
      </c>
      <c r="Y68" s="4" t="e">
        <f t="shared" si="11"/>
        <v>#REF!</v>
      </c>
      <c r="Z68" s="4" t="e">
        <f t="shared" si="11"/>
        <v>#REF!</v>
      </c>
      <c r="AA68" s="4" t="e">
        <f t="shared" si="11"/>
        <v>#REF!</v>
      </c>
      <c r="AB68" s="4" t="e">
        <f t="shared" si="11"/>
        <v>#REF!</v>
      </c>
      <c r="AC68" s="4" t="e">
        <f t="shared" si="11"/>
        <v>#REF!</v>
      </c>
      <c r="AD68" s="4" t="e">
        <f t="shared" si="11"/>
        <v>#REF!</v>
      </c>
      <c r="AE68" s="4" t="e">
        <f t="shared" si="11"/>
        <v>#REF!</v>
      </c>
      <c r="AF68" s="4" t="e">
        <f t="shared" si="11"/>
        <v>#REF!</v>
      </c>
      <c r="AG68" s="4" t="e">
        <f t="shared" si="11"/>
        <v>#REF!</v>
      </c>
      <c r="AH68" s="4" t="e">
        <f t="shared" si="11"/>
        <v>#REF!</v>
      </c>
      <c r="AI68" s="4" t="e">
        <f t="shared" si="11"/>
        <v>#REF!</v>
      </c>
      <c r="AJ68" s="4" t="e">
        <f t="shared" si="11"/>
        <v>#REF!</v>
      </c>
    </row>
    <row r="69" spans="1:36" x14ac:dyDescent="0.2">
      <c r="A69" t="str">
        <f>"bauxite_archetype_"&amp;TEXT(ROUND(Table211[[#This Row],[2016]],4),"0.000")</f>
        <v>bauxite_archetype_0.037</v>
      </c>
      <c r="B69" s="4">
        <f>MROUND(B68-0.001,0.001)</f>
        <v>3.6999999999999998E-2</v>
      </c>
      <c r="C69" s="4" t="e">
        <f t="shared" si="1"/>
        <v>#REF!</v>
      </c>
      <c r="D69" s="4" t="e">
        <f t="shared" si="11"/>
        <v>#REF!</v>
      </c>
      <c r="E69" s="4" t="e">
        <f t="shared" si="11"/>
        <v>#REF!</v>
      </c>
      <c r="F69" s="4" t="e">
        <f t="shared" si="11"/>
        <v>#REF!</v>
      </c>
      <c r="G69" s="4" t="e">
        <f t="shared" si="11"/>
        <v>#REF!</v>
      </c>
      <c r="H69" s="4" t="e">
        <f t="shared" si="11"/>
        <v>#REF!</v>
      </c>
      <c r="I69" s="4" t="e">
        <f t="shared" si="11"/>
        <v>#REF!</v>
      </c>
      <c r="J69" s="4" t="e">
        <f t="shared" si="11"/>
        <v>#REF!</v>
      </c>
      <c r="K69" s="4" t="e">
        <f t="shared" si="11"/>
        <v>#REF!</v>
      </c>
      <c r="L69" s="4" t="e">
        <f t="shared" si="11"/>
        <v>#REF!</v>
      </c>
      <c r="M69" s="4" t="e">
        <f t="shared" si="11"/>
        <v>#REF!</v>
      </c>
      <c r="N69" s="4" t="e">
        <f t="shared" si="11"/>
        <v>#REF!</v>
      </c>
      <c r="O69" s="4" t="e">
        <f t="shared" si="11"/>
        <v>#REF!</v>
      </c>
      <c r="P69" s="4" t="e">
        <f t="shared" si="11"/>
        <v>#REF!</v>
      </c>
      <c r="Q69" s="4" t="e">
        <f t="shared" si="11"/>
        <v>#REF!</v>
      </c>
      <c r="R69" s="4" t="e">
        <f t="shared" si="11"/>
        <v>#REF!</v>
      </c>
      <c r="S69" s="4" t="e">
        <f t="shared" si="11"/>
        <v>#REF!</v>
      </c>
      <c r="T69" s="4" t="e">
        <f t="shared" si="11"/>
        <v>#REF!</v>
      </c>
      <c r="U69" s="4" t="e">
        <f t="shared" si="11"/>
        <v>#REF!</v>
      </c>
      <c r="V69" s="4" t="e">
        <f t="shared" si="11"/>
        <v>#REF!</v>
      </c>
      <c r="W69" s="4" t="e">
        <f t="shared" si="11"/>
        <v>#REF!</v>
      </c>
      <c r="X69" s="4" t="e">
        <f t="shared" si="11"/>
        <v>#REF!</v>
      </c>
      <c r="Y69" s="4" t="e">
        <f t="shared" si="11"/>
        <v>#REF!</v>
      </c>
      <c r="Z69" s="4" t="e">
        <f t="shared" si="11"/>
        <v>#REF!</v>
      </c>
      <c r="AA69" s="4" t="e">
        <f t="shared" si="11"/>
        <v>#REF!</v>
      </c>
      <c r="AB69" s="4" t="e">
        <f t="shared" si="11"/>
        <v>#REF!</v>
      </c>
      <c r="AC69" s="4" t="e">
        <f t="shared" si="11"/>
        <v>#REF!</v>
      </c>
      <c r="AD69" s="4" t="e">
        <f t="shared" si="11"/>
        <v>#REF!</v>
      </c>
      <c r="AE69" s="4" t="e">
        <f t="shared" si="11"/>
        <v>#REF!</v>
      </c>
      <c r="AF69" s="4" t="e">
        <f t="shared" si="11"/>
        <v>#REF!</v>
      </c>
      <c r="AG69" s="4" t="e">
        <f t="shared" si="11"/>
        <v>#REF!</v>
      </c>
      <c r="AH69" s="4" t="e">
        <f t="shared" si="11"/>
        <v>#REF!</v>
      </c>
      <c r="AI69" s="4" t="e">
        <f t="shared" si="11"/>
        <v>#REF!</v>
      </c>
      <c r="AJ69" s="4" t="e">
        <f t="shared" si="11"/>
        <v>#REF!</v>
      </c>
    </row>
    <row r="70" spans="1:36" x14ac:dyDescent="0.2">
      <c r="A70" t="str">
        <f>"bauxite_archetype_"&amp;TEXT(ROUND(Table211[[#This Row],[2016]],4),"0.000")</f>
        <v>bauxite_archetype_0.036</v>
      </c>
      <c r="B70" s="4">
        <f t="shared" si="3"/>
        <v>3.6000000000000004E-2</v>
      </c>
      <c r="C70" s="4" t="e">
        <f t="shared" si="1"/>
        <v>#REF!</v>
      </c>
      <c r="D70" s="4" t="e">
        <f t="shared" si="11"/>
        <v>#REF!</v>
      </c>
      <c r="E70" s="4" t="e">
        <f t="shared" si="11"/>
        <v>#REF!</v>
      </c>
      <c r="F70" s="4" t="e">
        <f t="shared" si="11"/>
        <v>#REF!</v>
      </c>
      <c r="G70" s="4" t="e">
        <f t="shared" si="11"/>
        <v>#REF!</v>
      </c>
      <c r="H70" s="4" t="e">
        <f t="shared" si="11"/>
        <v>#REF!</v>
      </c>
      <c r="I70" s="4" t="e">
        <f t="shared" si="11"/>
        <v>#REF!</v>
      </c>
      <c r="J70" s="4" t="e">
        <f t="shared" si="11"/>
        <v>#REF!</v>
      </c>
      <c r="K70" s="4" t="e">
        <f t="shared" si="11"/>
        <v>#REF!</v>
      </c>
      <c r="L70" s="4" t="e">
        <f t="shared" si="11"/>
        <v>#REF!</v>
      </c>
      <c r="M70" s="4" t="e">
        <f t="shared" si="11"/>
        <v>#REF!</v>
      </c>
      <c r="N70" s="4" t="e">
        <f t="shared" si="11"/>
        <v>#REF!</v>
      </c>
      <c r="O70" s="4" t="e">
        <f t="shared" si="11"/>
        <v>#REF!</v>
      </c>
      <c r="P70" s="4" t="e">
        <f t="shared" si="11"/>
        <v>#REF!</v>
      </c>
      <c r="Q70" s="4" t="e">
        <f t="shared" si="11"/>
        <v>#REF!</v>
      </c>
      <c r="R70" s="4" t="e">
        <f t="shared" si="11"/>
        <v>#REF!</v>
      </c>
      <c r="S70" s="4" t="e">
        <f t="shared" si="11"/>
        <v>#REF!</v>
      </c>
      <c r="T70" s="4" t="e">
        <f t="shared" si="11"/>
        <v>#REF!</v>
      </c>
      <c r="U70" s="4" t="e">
        <f t="shared" si="11"/>
        <v>#REF!</v>
      </c>
      <c r="V70" s="4" t="e">
        <f t="shared" si="11"/>
        <v>#REF!</v>
      </c>
      <c r="W70" s="4" t="e">
        <f t="shared" si="11"/>
        <v>#REF!</v>
      </c>
      <c r="X70" s="4" t="e">
        <f t="shared" si="11"/>
        <v>#REF!</v>
      </c>
      <c r="Y70" s="4" t="e">
        <f t="shared" si="11"/>
        <v>#REF!</v>
      </c>
      <c r="Z70" s="4" t="e">
        <f t="shared" si="11"/>
        <v>#REF!</v>
      </c>
      <c r="AA70" s="4" t="e">
        <f t="shared" si="11"/>
        <v>#REF!</v>
      </c>
      <c r="AB70" s="4" t="e">
        <f t="shared" si="11"/>
        <v>#REF!</v>
      </c>
      <c r="AC70" s="4" t="e">
        <f t="shared" si="11"/>
        <v>#REF!</v>
      </c>
      <c r="AD70" s="4" t="e">
        <f t="shared" si="11"/>
        <v>#REF!</v>
      </c>
      <c r="AE70" s="4" t="e">
        <f t="shared" si="11"/>
        <v>#REF!</v>
      </c>
      <c r="AF70" s="4" t="e">
        <f t="shared" si="11"/>
        <v>#REF!</v>
      </c>
      <c r="AG70" s="4" t="e">
        <f t="shared" si="11"/>
        <v>#REF!</v>
      </c>
      <c r="AH70" s="4" t="e">
        <f t="shared" si="11"/>
        <v>#REF!</v>
      </c>
      <c r="AI70" s="4" t="e">
        <f t="shared" si="11"/>
        <v>#REF!</v>
      </c>
      <c r="AJ70" s="4" t="e">
        <f t="shared" si="11"/>
        <v>#REF!</v>
      </c>
    </row>
    <row r="71" spans="1:36" x14ac:dyDescent="0.2">
      <c r="A71" t="str">
        <f>"bauxite_archetype_"&amp;TEXT(ROUND(Table211[[#This Row],[2016]],4),"0.000")</f>
        <v>bauxite_archetype_0.035</v>
      </c>
      <c r="B71" s="4">
        <f t="shared" si="3"/>
        <v>3.5000000000000003E-2</v>
      </c>
      <c r="C71" s="4" t="e">
        <f t="shared" ref="C71:C105" si="12">MROUND((($B71-$AJ$2)*((C$2-$AJ$2)/($B$2-$AJ$2)))+$AJ$2,0.001)</f>
        <v>#REF!</v>
      </c>
      <c r="D71" s="4" t="e">
        <f t="shared" ref="D71:R71" si="13">MROUND((($B71-$AJ$2)*((D$2-$AJ$2)/($B$2-$AJ$2)))+$AJ$2,0.0001)</f>
        <v>#REF!</v>
      </c>
      <c r="E71" s="4" t="e">
        <f t="shared" si="13"/>
        <v>#REF!</v>
      </c>
      <c r="F71" s="4" t="e">
        <f t="shared" si="13"/>
        <v>#REF!</v>
      </c>
      <c r="G71" s="4" t="e">
        <f t="shared" si="13"/>
        <v>#REF!</v>
      </c>
      <c r="H71" s="4" t="e">
        <f t="shared" si="13"/>
        <v>#REF!</v>
      </c>
      <c r="I71" s="4" t="e">
        <f t="shared" si="13"/>
        <v>#REF!</v>
      </c>
      <c r="J71" s="4" t="e">
        <f t="shared" si="13"/>
        <v>#REF!</v>
      </c>
      <c r="K71" s="4" t="e">
        <f t="shared" si="13"/>
        <v>#REF!</v>
      </c>
      <c r="L71" s="4" t="e">
        <f t="shared" si="13"/>
        <v>#REF!</v>
      </c>
      <c r="M71" s="4" t="e">
        <f t="shared" si="13"/>
        <v>#REF!</v>
      </c>
      <c r="N71" s="4" t="e">
        <f t="shared" si="13"/>
        <v>#REF!</v>
      </c>
      <c r="O71" s="4" t="e">
        <f t="shared" si="13"/>
        <v>#REF!</v>
      </c>
      <c r="P71" s="4" t="e">
        <f t="shared" si="13"/>
        <v>#REF!</v>
      </c>
      <c r="Q71" s="4" t="e">
        <f t="shared" si="13"/>
        <v>#REF!</v>
      </c>
      <c r="R71" s="4" t="e">
        <f t="shared" si="13"/>
        <v>#REF!</v>
      </c>
      <c r="S71" s="4" t="e">
        <f t="shared" si="11"/>
        <v>#REF!</v>
      </c>
      <c r="T71" s="4" t="e">
        <f t="shared" si="11"/>
        <v>#REF!</v>
      </c>
      <c r="U71" s="4" t="e">
        <f t="shared" si="11"/>
        <v>#REF!</v>
      </c>
      <c r="V71" s="4" t="e">
        <f t="shared" si="11"/>
        <v>#REF!</v>
      </c>
      <c r="W71" s="4" t="e">
        <f t="shared" si="11"/>
        <v>#REF!</v>
      </c>
      <c r="X71" s="4" t="e">
        <f t="shared" si="11"/>
        <v>#REF!</v>
      </c>
      <c r="Y71" s="4" t="e">
        <f t="shared" si="11"/>
        <v>#REF!</v>
      </c>
      <c r="Z71" s="4" t="e">
        <f t="shared" si="11"/>
        <v>#REF!</v>
      </c>
      <c r="AA71" s="4" t="e">
        <f t="shared" si="11"/>
        <v>#REF!</v>
      </c>
      <c r="AB71" s="4" t="e">
        <f t="shared" si="11"/>
        <v>#REF!</v>
      </c>
      <c r="AC71" s="4" t="e">
        <f t="shared" si="11"/>
        <v>#REF!</v>
      </c>
      <c r="AD71" s="4" t="e">
        <f t="shared" si="11"/>
        <v>#REF!</v>
      </c>
      <c r="AE71" s="4" t="e">
        <f t="shared" si="11"/>
        <v>#REF!</v>
      </c>
      <c r="AF71" s="4" t="e">
        <f t="shared" si="11"/>
        <v>#REF!</v>
      </c>
      <c r="AG71" s="4" t="e">
        <f t="shared" si="11"/>
        <v>#REF!</v>
      </c>
      <c r="AH71" s="4" t="e">
        <f t="shared" si="11"/>
        <v>#REF!</v>
      </c>
      <c r="AI71" s="4" t="e">
        <f t="shared" si="11"/>
        <v>#REF!</v>
      </c>
      <c r="AJ71" s="4" t="e">
        <f t="shared" si="11"/>
        <v>#REF!</v>
      </c>
    </row>
    <row r="72" spans="1:36" x14ac:dyDescent="0.2">
      <c r="A72" t="str">
        <f>"bauxite_archetype_"&amp;TEXT(ROUND(Table211[[#This Row],[2016]],4),"0.000")</f>
        <v>bauxite_archetype_0.034</v>
      </c>
      <c r="B72" s="4">
        <f t="shared" ref="B72:B84" si="14">MROUND(B71-0.001,0.001)</f>
        <v>3.4000000000000002E-2</v>
      </c>
      <c r="C72" s="4" t="e">
        <f t="shared" si="12"/>
        <v>#REF!</v>
      </c>
      <c r="D72" s="4" t="e">
        <f t="shared" si="11"/>
        <v>#REF!</v>
      </c>
      <c r="E72" s="4" t="e">
        <f t="shared" si="11"/>
        <v>#REF!</v>
      </c>
      <c r="F72" s="4" t="e">
        <f t="shared" si="11"/>
        <v>#REF!</v>
      </c>
      <c r="G72" s="4" t="e">
        <f t="shared" si="11"/>
        <v>#REF!</v>
      </c>
      <c r="H72" s="4" t="e">
        <f t="shared" si="11"/>
        <v>#REF!</v>
      </c>
      <c r="I72" s="4" t="e">
        <f t="shared" si="11"/>
        <v>#REF!</v>
      </c>
      <c r="J72" s="4" t="e">
        <f t="shared" si="11"/>
        <v>#REF!</v>
      </c>
      <c r="K72" s="4" t="e">
        <f t="shared" si="11"/>
        <v>#REF!</v>
      </c>
      <c r="L72" s="4" t="e">
        <f t="shared" si="11"/>
        <v>#REF!</v>
      </c>
      <c r="M72" s="4" t="e">
        <f t="shared" si="11"/>
        <v>#REF!</v>
      </c>
      <c r="N72" s="4" t="e">
        <f t="shared" si="11"/>
        <v>#REF!</v>
      </c>
      <c r="O72" s="4" t="e">
        <f t="shared" si="11"/>
        <v>#REF!</v>
      </c>
      <c r="P72" s="4" t="e">
        <f t="shared" si="11"/>
        <v>#REF!</v>
      </c>
      <c r="Q72" s="4" t="e">
        <f t="shared" si="11"/>
        <v>#REF!</v>
      </c>
      <c r="R72" s="4" t="e">
        <f t="shared" si="11"/>
        <v>#REF!</v>
      </c>
      <c r="S72" s="4" t="e">
        <f t="shared" si="11"/>
        <v>#REF!</v>
      </c>
      <c r="T72" s="4" t="e">
        <f t="shared" si="11"/>
        <v>#REF!</v>
      </c>
      <c r="U72" s="4" t="e">
        <f t="shared" si="11"/>
        <v>#REF!</v>
      </c>
      <c r="V72" s="4" t="e">
        <f t="shared" si="11"/>
        <v>#REF!</v>
      </c>
      <c r="W72" s="4" t="e">
        <f t="shared" si="11"/>
        <v>#REF!</v>
      </c>
      <c r="X72" s="4" t="e">
        <f t="shared" si="11"/>
        <v>#REF!</v>
      </c>
      <c r="Y72" s="4" t="e">
        <f t="shared" si="11"/>
        <v>#REF!</v>
      </c>
      <c r="Z72" s="4" t="e">
        <f t="shared" si="11"/>
        <v>#REF!</v>
      </c>
      <c r="AA72" s="4" t="e">
        <f t="shared" si="11"/>
        <v>#REF!</v>
      </c>
      <c r="AB72" s="4" t="e">
        <f t="shared" si="11"/>
        <v>#REF!</v>
      </c>
      <c r="AC72" s="4" t="e">
        <f t="shared" si="11"/>
        <v>#REF!</v>
      </c>
      <c r="AD72" s="4" t="e">
        <f t="shared" si="11"/>
        <v>#REF!</v>
      </c>
      <c r="AE72" s="4" t="e">
        <f t="shared" si="11"/>
        <v>#REF!</v>
      </c>
      <c r="AF72" s="4" t="e">
        <f t="shared" si="11"/>
        <v>#REF!</v>
      </c>
      <c r="AG72" s="4" t="e">
        <f t="shared" si="11"/>
        <v>#REF!</v>
      </c>
      <c r="AH72" s="4" t="e">
        <f t="shared" si="11"/>
        <v>#REF!</v>
      </c>
      <c r="AI72" s="4" t="e">
        <f t="shared" si="11"/>
        <v>#REF!</v>
      </c>
      <c r="AJ72" s="4" t="e">
        <f t="shared" si="11"/>
        <v>#REF!</v>
      </c>
    </row>
    <row r="73" spans="1:36" x14ac:dyDescent="0.2">
      <c r="A73" t="str">
        <f>"bauxite_archetype_"&amp;TEXT(ROUND(Table211[[#This Row],[2016]],4),"0.000")</f>
        <v>bauxite_archetype_0.033</v>
      </c>
      <c r="B73" s="4">
        <f t="shared" si="14"/>
        <v>3.3000000000000002E-2</v>
      </c>
      <c r="C73" s="4" t="e">
        <f t="shared" si="12"/>
        <v>#REF!</v>
      </c>
      <c r="D73" s="4" t="e">
        <f t="shared" si="11"/>
        <v>#REF!</v>
      </c>
      <c r="E73" s="4" t="e">
        <f t="shared" si="11"/>
        <v>#REF!</v>
      </c>
      <c r="F73" s="4" t="e">
        <f t="shared" si="11"/>
        <v>#REF!</v>
      </c>
      <c r="G73" s="4" t="e">
        <f t="shared" si="11"/>
        <v>#REF!</v>
      </c>
      <c r="H73" s="4" t="e">
        <f t="shared" si="11"/>
        <v>#REF!</v>
      </c>
      <c r="I73" s="4" t="e">
        <f t="shared" si="11"/>
        <v>#REF!</v>
      </c>
      <c r="J73" s="4" t="e">
        <f t="shared" si="11"/>
        <v>#REF!</v>
      </c>
      <c r="K73" s="4" t="e">
        <f t="shared" si="11"/>
        <v>#REF!</v>
      </c>
      <c r="L73" s="4" t="e">
        <f t="shared" si="11"/>
        <v>#REF!</v>
      </c>
      <c r="M73" s="4" t="e">
        <f t="shared" si="11"/>
        <v>#REF!</v>
      </c>
      <c r="N73" s="4" t="e">
        <f t="shared" si="11"/>
        <v>#REF!</v>
      </c>
      <c r="O73" s="4" t="e">
        <f t="shared" si="11"/>
        <v>#REF!</v>
      </c>
      <c r="P73" s="4" t="e">
        <f t="shared" si="11"/>
        <v>#REF!</v>
      </c>
      <c r="Q73" s="4" t="e">
        <f t="shared" si="11"/>
        <v>#REF!</v>
      </c>
      <c r="R73" s="4" t="e">
        <f t="shared" si="11"/>
        <v>#REF!</v>
      </c>
      <c r="S73" s="4" t="e">
        <f t="shared" si="11"/>
        <v>#REF!</v>
      </c>
      <c r="T73" s="4" t="e">
        <f t="shared" si="11"/>
        <v>#REF!</v>
      </c>
      <c r="U73" s="4" t="e">
        <f t="shared" si="11"/>
        <v>#REF!</v>
      </c>
      <c r="V73" s="4" t="e">
        <f t="shared" si="11"/>
        <v>#REF!</v>
      </c>
      <c r="W73" s="4" t="e">
        <f t="shared" si="11"/>
        <v>#REF!</v>
      </c>
      <c r="X73" s="4" t="e">
        <f t="shared" si="11"/>
        <v>#REF!</v>
      </c>
      <c r="Y73" s="4" t="e">
        <f t="shared" si="11"/>
        <v>#REF!</v>
      </c>
      <c r="Z73" s="4" t="e">
        <f t="shared" si="11"/>
        <v>#REF!</v>
      </c>
      <c r="AA73" s="4" t="e">
        <f t="shared" si="11"/>
        <v>#REF!</v>
      </c>
      <c r="AB73" s="4" t="e">
        <f t="shared" si="11"/>
        <v>#REF!</v>
      </c>
      <c r="AC73" s="4" t="e">
        <f t="shared" si="11"/>
        <v>#REF!</v>
      </c>
      <c r="AD73" s="4" t="e">
        <f t="shared" si="11"/>
        <v>#REF!</v>
      </c>
      <c r="AE73" s="4" t="e">
        <f t="shared" si="11"/>
        <v>#REF!</v>
      </c>
      <c r="AF73" s="4" t="e">
        <f t="shared" si="11"/>
        <v>#REF!</v>
      </c>
      <c r="AG73" s="4" t="e">
        <f t="shared" si="11"/>
        <v>#REF!</v>
      </c>
      <c r="AH73" s="4" t="e">
        <f t="shared" si="11"/>
        <v>#REF!</v>
      </c>
      <c r="AI73" s="4" t="e">
        <f t="shared" si="11"/>
        <v>#REF!</v>
      </c>
      <c r="AJ73" s="4" t="e">
        <f t="shared" si="11"/>
        <v>#REF!</v>
      </c>
    </row>
    <row r="74" spans="1:36" x14ac:dyDescent="0.2">
      <c r="A74" t="str">
        <f>"bauxite_archetype_"&amp;TEXT(ROUND(Table211[[#This Row],[2016]],4),"0.000")</f>
        <v>bauxite_archetype_0.032</v>
      </c>
      <c r="B74" s="4">
        <f t="shared" si="14"/>
        <v>3.2000000000000001E-2</v>
      </c>
      <c r="C74" s="4" t="e">
        <f t="shared" si="12"/>
        <v>#REF!</v>
      </c>
      <c r="D74" s="4" t="e">
        <f t="shared" si="11"/>
        <v>#REF!</v>
      </c>
      <c r="E74" s="4" t="e">
        <f t="shared" si="11"/>
        <v>#REF!</v>
      </c>
      <c r="F74" s="4" t="e">
        <f t="shared" si="11"/>
        <v>#REF!</v>
      </c>
      <c r="G74" s="4" t="e">
        <f t="shared" si="11"/>
        <v>#REF!</v>
      </c>
      <c r="H74" s="4" t="e">
        <f t="shared" si="11"/>
        <v>#REF!</v>
      </c>
      <c r="I74" s="4" t="e">
        <f t="shared" si="11"/>
        <v>#REF!</v>
      </c>
      <c r="J74" s="4" t="e">
        <f t="shared" si="11"/>
        <v>#REF!</v>
      </c>
      <c r="K74" s="4" t="e">
        <f t="shared" si="11"/>
        <v>#REF!</v>
      </c>
      <c r="L74" s="4" t="e">
        <f t="shared" si="11"/>
        <v>#REF!</v>
      </c>
      <c r="M74" s="4" t="e">
        <f t="shared" si="11"/>
        <v>#REF!</v>
      </c>
      <c r="N74" s="4" t="e">
        <f t="shared" si="11"/>
        <v>#REF!</v>
      </c>
      <c r="O74" s="4" t="e">
        <f t="shared" si="11"/>
        <v>#REF!</v>
      </c>
      <c r="P74" s="4" t="e">
        <f t="shared" si="11"/>
        <v>#REF!</v>
      </c>
      <c r="Q74" s="4" t="e">
        <f t="shared" si="11"/>
        <v>#REF!</v>
      </c>
      <c r="R74" s="4" t="e">
        <f t="shared" si="11"/>
        <v>#REF!</v>
      </c>
      <c r="S74" s="4" t="e">
        <f t="shared" si="11"/>
        <v>#REF!</v>
      </c>
      <c r="T74" s="4" t="e">
        <f t="shared" si="11"/>
        <v>#REF!</v>
      </c>
      <c r="U74" s="4" t="e">
        <f t="shared" si="11"/>
        <v>#REF!</v>
      </c>
      <c r="V74" s="4" t="e">
        <f t="shared" si="11"/>
        <v>#REF!</v>
      </c>
      <c r="W74" s="4" t="e">
        <f t="shared" si="11"/>
        <v>#REF!</v>
      </c>
      <c r="X74" s="4" t="e">
        <f t="shared" si="11"/>
        <v>#REF!</v>
      </c>
      <c r="Y74" s="4" t="e">
        <f t="shared" si="11"/>
        <v>#REF!</v>
      </c>
      <c r="Z74" s="4" t="e">
        <f t="shared" si="11"/>
        <v>#REF!</v>
      </c>
      <c r="AA74" s="4" t="e">
        <f t="shared" si="11"/>
        <v>#REF!</v>
      </c>
      <c r="AB74" s="4" t="e">
        <f t="shared" si="11"/>
        <v>#REF!</v>
      </c>
      <c r="AC74" s="4" t="e">
        <f t="shared" si="11"/>
        <v>#REF!</v>
      </c>
      <c r="AD74" s="4" t="e">
        <f t="shared" si="11"/>
        <v>#REF!</v>
      </c>
      <c r="AE74" s="4" t="e">
        <f t="shared" si="11"/>
        <v>#REF!</v>
      </c>
      <c r="AF74" s="4" t="e">
        <f t="shared" si="11"/>
        <v>#REF!</v>
      </c>
      <c r="AG74" s="4" t="e">
        <f t="shared" si="11"/>
        <v>#REF!</v>
      </c>
      <c r="AH74" s="4" t="e">
        <f t="shared" si="11"/>
        <v>#REF!</v>
      </c>
      <c r="AI74" s="4" t="e">
        <f t="shared" si="11"/>
        <v>#REF!</v>
      </c>
      <c r="AJ74" s="4" t="e">
        <f t="shared" si="11"/>
        <v>#REF!</v>
      </c>
    </row>
    <row r="75" spans="1:36" x14ac:dyDescent="0.2">
      <c r="A75" t="str">
        <f>"bauxite_archetype_"&amp;TEXT(ROUND(Table211[[#This Row],[2016]],4),"0.000")</f>
        <v>bauxite_archetype_0.031</v>
      </c>
      <c r="B75" s="4">
        <f t="shared" si="14"/>
        <v>3.1E-2</v>
      </c>
      <c r="C75" s="4" t="e">
        <f t="shared" si="12"/>
        <v>#REF!</v>
      </c>
      <c r="D75" s="4" t="e">
        <f t="shared" si="11"/>
        <v>#REF!</v>
      </c>
      <c r="E75" s="4" t="e">
        <f t="shared" si="11"/>
        <v>#REF!</v>
      </c>
      <c r="F75" s="4" t="e">
        <f t="shared" si="11"/>
        <v>#REF!</v>
      </c>
      <c r="G75" s="4" t="e">
        <f t="shared" si="11"/>
        <v>#REF!</v>
      </c>
      <c r="H75" s="4" t="e">
        <f t="shared" si="11"/>
        <v>#REF!</v>
      </c>
      <c r="I75" s="4" t="e">
        <f t="shared" si="11"/>
        <v>#REF!</v>
      </c>
      <c r="J75" s="4" t="e">
        <f t="shared" si="11"/>
        <v>#REF!</v>
      </c>
      <c r="K75" s="4" t="e">
        <f t="shared" si="11"/>
        <v>#REF!</v>
      </c>
      <c r="L75" s="4" t="e">
        <f t="shared" si="11"/>
        <v>#REF!</v>
      </c>
      <c r="M75" s="4" t="e">
        <f t="shared" si="11"/>
        <v>#REF!</v>
      </c>
      <c r="N75" s="4" t="e">
        <f t="shared" si="11"/>
        <v>#REF!</v>
      </c>
      <c r="O75" s="4" t="e">
        <f t="shared" si="11"/>
        <v>#REF!</v>
      </c>
      <c r="P75" s="4" t="e">
        <f t="shared" si="11"/>
        <v>#REF!</v>
      </c>
      <c r="Q75" s="4" t="e">
        <f t="shared" si="11"/>
        <v>#REF!</v>
      </c>
      <c r="R75" s="4" t="e">
        <f t="shared" si="11"/>
        <v>#REF!</v>
      </c>
      <c r="S75" s="4" t="e">
        <f t="shared" si="11"/>
        <v>#REF!</v>
      </c>
      <c r="T75" s="4" t="e">
        <f t="shared" si="11"/>
        <v>#REF!</v>
      </c>
      <c r="U75" s="4" t="e">
        <f t="shared" si="11"/>
        <v>#REF!</v>
      </c>
      <c r="V75" s="4" t="e">
        <f t="shared" si="11"/>
        <v>#REF!</v>
      </c>
      <c r="W75" s="4" t="e">
        <f t="shared" si="11"/>
        <v>#REF!</v>
      </c>
      <c r="X75" s="4" t="e">
        <f t="shared" si="11"/>
        <v>#REF!</v>
      </c>
      <c r="Y75" s="4" t="e">
        <f t="shared" si="11"/>
        <v>#REF!</v>
      </c>
      <c r="Z75" s="4" t="e">
        <f t="shared" si="11"/>
        <v>#REF!</v>
      </c>
      <c r="AA75" s="4" t="e">
        <f t="shared" si="11"/>
        <v>#REF!</v>
      </c>
      <c r="AB75" s="4" t="e">
        <f t="shared" si="11"/>
        <v>#REF!</v>
      </c>
      <c r="AC75" s="4" t="e">
        <f t="shared" si="11"/>
        <v>#REF!</v>
      </c>
      <c r="AD75" s="4" t="e">
        <f t="shared" si="11"/>
        <v>#REF!</v>
      </c>
      <c r="AE75" s="4" t="e">
        <f t="shared" si="11"/>
        <v>#REF!</v>
      </c>
      <c r="AF75" s="4" t="e">
        <f t="shared" si="11"/>
        <v>#REF!</v>
      </c>
      <c r="AG75" s="4" t="e">
        <f t="shared" si="11"/>
        <v>#REF!</v>
      </c>
      <c r="AH75" s="4" t="e">
        <f t="shared" si="11"/>
        <v>#REF!</v>
      </c>
      <c r="AI75" s="4" t="e">
        <f t="shared" si="11"/>
        <v>#REF!</v>
      </c>
      <c r="AJ75" s="4" t="e">
        <f t="shared" si="11"/>
        <v>#REF!</v>
      </c>
    </row>
    <row r="76" spans="1:36" x14ac:dyDescent="0.2">
      <c r="A76" t="str">
        <f>"bauxite_archetype_"&amp;TEXT(ROUND(Table211[[#This Row],[2016]],4),"0.000")</f>
        <v>bauxite_archetype_0.030</v>
      </c>
      <c r="B76" s="4">
        <f t="shared" si="14"/>
        <v>0.03</v>
      </c>
      <c r="C76" s="4" t="e">
        <f t="shared" si="12"/>
        <v>#REF!</v>
      </c>
      <c r="D76" s="4" t="e">
        <f t="shared" si="11"/>
        <v>#REF!</v>
      </c>
      <c r="E76" s="4" t="e">
        <f t="shared" si="11"/>
        <v>#REF!</v>
      </c>
      <c r="F76" s="4" t="e">
        <f t="shared" si="11"/>
        <v>#REF!</v>
      </c>
      <c r="G76" s="4" t="e">
        <f t="shared" si="11"/>
        <v>#REF!</v>
      </c>
      <c r="H76" s="4" t="e">
        <f t="shared" si="11"/>
        <v>#REF!</v>
      </c>
      <c r="I76" s="4" t="e">
        <f t="shared" si="11"/>
        <v>#REF!</v>
      </c>
      <c r="J76" s="4" t="e">
        <f t="shared" si="11"/>
        <v>#REF!</v>
      </c>
      <c r="K76" s="4" t="e">
        <f t="shared" si="11"/>
        <v>#REF!</v>
      </c>
      <c r="L76" s="4" t="e">
        <f t="shared" si="11"/>
        <v>#REF!</v>
      </c>
      <c r="M76" s="4" t="e">
        <f t="shared" si="11"/>
        <v>#REF!</v>
      </c>
      <c r="N76" s="4" t="e">
        <f t="shared" si="11"/>
        <v>#REF!</v>
      </c>
      <c r="O76" s="4" t="e">
        <f t="shared" si="11"/>
        <v>#REF!</v>
      </c>
      <c r="P76" s="4" t="e">
        <f t="shared" si="11"/>
        <v>#REF!</v>
      </c>
      <c r="Q76" s="4" t="e">
        <f t="shared" si="11"/>
        <v>#REF!</v>
      </c>
      <c r="R76" s="4" t="e">
        <f t="shared" si="11"/>
        <v>#REF!</v>
      </c>
      <c r="S76" s="4" t="e">
        <f t="shared" ref="D76:AJ84" si="15">MROUND((($B76-$AJ$2)*((S$2-$AJ$2)/($B$2-$AJ$2)))+$AJ$2,0.0001)</f>
        <v>#REF!</v>
      </c>
      <c r="T76" s="4" t="e">
        <f t="shared" si="15"/>
        <v>#REF!</v>
      </c>
      <c r="U76" s="4" t="e">
        <f t="shared" si="15"/>
        <v>#REF!</v>
      </c>
      <c r="V76" s="4" t="e">
        <f t="shared" si="15"/>
        <v>#REF!</v>
      </c>
      <c r="W76" s="4" t="e">
        <f t="shared" si="15"/>
        <v>#REF!</v>
      </c>
      <c r="X76" s="4" t="e">
        <f t="shared" si="15"/>
        <v>#REF!</v>
      </c>
      <c r="Y76" s="4" t="e">
        <f t="shared" si="15"/>
        <v>#REF!</v>
      </c>
      <c r="Z76" s="4" t="e">
        <f t="shared" si="15"/>
        <v>#REF!</v>
      </c>
      <c r="AA76" s="4" t="e">
        <f t="shared" si="15"/>
        <v>#REF!</v>
      </c>
      <c r="AB76" s="4" t="e">
        <f t="shared" si="15"/>
        <v>#REF!</v>
      </c>
      <c r="AC76" s="4" t="e">
        <f t="shared" si="15"/>
        <v>#REF!</v>
      </c>
      <c r="AD76" s="4" t="e">
        <f t="shared" si="15"/>
        <v>#REF!</v>
      </c>
      <c r="AE76" s="4" t="e">
        <f t="shared" si="15"/>
        <v>#REF!</v>
      </c>
      <c r="AF76" s="4" t="e">
        <f t="shared" si="15"/>
        <v>#REF!</v>
      </c>
      <c r="AG76" s="4" t="e">
        <f t="shared" si="15"/>
        <v>#REF!</v>
      </c>
      <c r="AH76" s="4" t="e">
        <f t="shared" si="15"/>
        <v>#REF!</v>
      </c>
      <c r="AI76" s="4" t="e">
        <f t="shared" si="15"/>
        <v>#REF!</v>
      </c>
      <c r="AJ76" s="4" t="e">
        <f t="shared" si="15"/>
        <v>#REF!</v>
      </c>
    </row>
    <row r="77" spans="1:36" x14ac:dyDescent="0.2">
      <c r="A77" t="str">
        <f>"bauxite_archetype_"&amp;TEXT(ROUND(Table211[[#This Row],[2016]],4),"0.000")</f>
        <v>bauxite_archetype_0.029</v>
      </c>
      <c r="B77" s="4">
        <f t="shared" si="14"/>
        <v>2.9000000000000001E-2</v>
      </c>
      <c r="C77" s="4" t="e">
        <f t="shared" si="12"/>
        <v>#REF!</v>
      </c>
      <c r="D77" s="4" t="e">
        <f t="shared" si="15"/>
        <v>#REF!</v>
      </c>
      <c r="E77" s="4" t="e">
        <f t="shared" si="15"/>
        <v>#REF!</v>
      </c>
      <c r="F77" s="4" t="e">
        <f t="shared" si="15"/>
        <v>#REF!</v>
      </c>
      <c r="G77" s="4" t="e">
        <f t="shared" si="15"/>
        <v>#REF!</v>
      </c>
      <c r="H77" s="4" t="e">
        <f t="shared" si="15"/>
        <v>#REF!</v>
      </c>
      <c r="I77" s="4" t="e">
        <f t="shared" si="15"/>
        <v>#REF!</v>
      </c>
      <c r="J77" s="4" t="e">
        <f t="shared" si="15"/>
        <v>#REF!</v>
      </c>
      <c r="K77" s="4" t="e">
        <f t="shared" si="15"/>
        <v>#REF!</v>
      </c>
      <c r="L77" s="4" t="e">
        <f t="shared" si="15"/>
        <v>#REF!</v>
      </c>
      <c r="M77" s="4" t="e">
        <f t="shared" si="15"/>
        <v>#REF!</v>
      </c>
      <c r="N77" s="4" t="e">
        <f t="shared" si="15"/>
        <v>#REF!</v>
      </c>
      <c r="O77" s="4" t="e">
        <f t="shared" si="15"/>
        <v>#REF!</v>
      </c>
      <c r="P77" s="4" t="e">
        <f t="shared" si="15"/>
        <v>#REF!</v>
      </c>
      <c r="Q77" s="4" t="e">
        <f t="shared" si="15"/>
        <v>#REF!</v>
      </c>
      <c r="R77" s="4" t="e">
        <f t="shared" si="15"/>
        <v>#REF!</v>
      </c>
      <c r="S77" s="4" t="e">
        <f t="shared" si="15"/>
        <v>#REF!</v>
      </c>
      <c r="T77" s="4" t="e">
        <f t="shared" si="15"/>
        <v>#REF!</v>
      </c>
      <c r="U77" s="4" t="e">
        <f t="shared" si="15"/>
        <v>#REF!</v>
      </c>
      <c r="V77" s="4" t="e">
        <f t="shared" si="15"/>
        <v>#REF!</v>
      </c>
      <c r="W77" s="4" t="e">
        <f t="shared" si="15"/>
        <v>#REF!</v>
      </c>
      <c r="X77" s="4" t="e">
        <f t="shared" si="15"/>
        <v>#REF!</v>
      </c>
      <c r="Y77" s="4" t="e">
        <f t="shared" si="15"/>
        <v>#REF!</v>
      </c>
      <c r="Z77" s="4" t="e">
        <f t="shared" si="15"/>
        <v>#REF!</v>
      </c>
      <c r="AA77" s="4" t="e">
        <f t="shared" si="15"/>
        <v>#REF!</v>
      </c>
      <c r="AB77" s="4" t="e">
        <f t="shared" si="15"/>
        <v>#REF!</v>
      </c>
      <c r="AC77" s="4" t="e">
        <f t="shared" si="15"/>
        <v>#REF!</v>
      </c>
      <c r="AD77" s="4" t="e">
        <f t="shared" si="15"/>
        <v>#REF!</v>
      </c>
      <c r="AE77" s="4" t="e">
        <f t="shared" si="15"/>
        <v>#REF!</v>
      </c>
      <c r="AF77" s="4" t="e">
        <f t="shared" si="15"/>
        <v>#REF!</v>
      </c>
      <c r="AG77" s="4" t="e">
        <f t="shared" si="15"/>
        <v>#REF!</v>
      </c>
      <c r="AH77" s="4" t="e">
        <f t="shared" si="15"/>
        <v>#REF!</v>
      </c>
      <c r="AI77" s="4" t="e">
        <f t="shared" si="15"/>
        <v>#REF!</v>
      </c>
      <c r="AJ77" s="4" t="e">
        <f t="shared" si="15"/>
        <v>#REF!</v>
      </c>
    </row>
    <row r="78" spans="1:36" x14ac:dyDescent="0.2">
      <c r="A78" t="str">
        <f>"bauxite_archetype_"&amp;TEXT(ROUND(Table211[[#This Row],[2016]],4),"0.000")</f>
        <v>bauxite_archetype_0.028</v>
      </c>
      <c r="B78" s="4">
        <f t="shared" si="14"/>
        <v>2.8000000000000001E-2</v>
      </c>
      <c r="C78" s="4" t="e">
        <f t="shared" si="12"/>
        <v>#REF!</v>
      </c>
      <c r="D78" s="4" t="e">
        <f t="shared" si="15"/>
        <v>#REF!</v>
      </c>
      <c r="E78" s="4" t="e">
        <f t="shared" si="15"/>
        <v>#REF!</v>
      </c>
      <c r="F78" s="4" t="e">
        <f t="shared" si="15"/>
        <v>#REF!</v>
      </c>
      <c r="G78" s="4" t="e">
        <f t="shared" si="15"/>
        <v>#REF!</v>
      </c>
      <c r="H78" s="4" t="e">
        <f t="shared" si="15"/>
        <v>#REF!</v>
      </c>
      <c r="I78" s="4" t="e">
        <f t="shared" si="15"/>
        <v>#REF!</v>
      </c>
      <c r="J78" s="4" t="e">
        <f t="shared" si="15"/>
        <v>#REF!</v>
      </c>
      <c r="K78" s="4" t="e">
        <f t="shared" si="15"/>
        <v>#REF!</v>
      </c>
      <c r="L78" s="4" t="e">
        <f t="shared" si="15"/>
        <v>#REF!</v>
      </c>
      <c r="M78" s="4" t="e">
        <f t="shared" si="15"/>
        <v>#REF!</v>
      </c>
      <c r="N78" s="4" t="e">
        <f t="shared" si="15"/>
        <v>#REF!</v>
      </c>
      <c r="O78" s="4" t="e">
        <f t="shared" si="15"/>
        <v>#REF!</v>
      </c>
      <c r="P78" s="4" t="e">
        <f t="shared" si="15"/>
        <v>#REF!</v>
      </c>
      <c r="Q78" s="4" t="e">
        <f t="shared" si="15"/>
        <v>#REF!</v>
      </c>
      <c r="R78" s="4" t="e">
        <f t="shared" si="15"/>
        <v>#REF!</v>
      </c>
      <c r="S78" s="4" t="e">
        <f t="shared" si="15"/>
        <v>#REF!</v>
      </c>
      <c r="T78" s="4" t="e">
        <f t="shared" si="15"/>
        <v>#REF!</v>
      </c>
      <c r="U78" s="4" t="e">
        <f t="shared" si="15"/>
        <v>#REF!</v>
      </c>
      <c r="V78" s="4" t="e">
        <f t="shared" si="15"/>
        <v>#REF!</v>
      </c>
      <c r="W78" s="4" t="e">
        <f t="shared" si="15"/>
        <v>#REF!</v>
      </c>
      <c r="X78" s="4" t="e">
        <f t="shared" si="15"/>
        <v>#REF!</v>
      </c>
      <c r="Y78" s="4" t="e">
        <f t="shared" si="15"/>
        <v>#REF!</v>
      </c>
      <c r="Z78" s="4" t="e">
        <f t="shared" si="15"/>
        <v>#REF!</v>
      </c>
      <c r="AA78" s="4" t="e">
        <f t="shared" si="15"/>
        <v>#REF!</v>
      </c>
      <c r="AB78" s="4" t="e">
        <f t="shared" si="15"/>
        <v>#REF!</v>
      </c>
      <c r="AC78" s="4" t="e">
        <f t="shared" si="15"/>
        <v>#REF!</v>
      </c>
      <c r="AD78" s="4" t="e">
        <f t="shared" si="15"/>
        <v>#REF!</v>
      </c>
      <c r="AE78" s="4" t="e">
        <f t="shared" si="15"/>
        <v>#REF!</v>
      </c>
      <c r="AF78" s="4" t="e">
        <f t="shared" si="15"/>
        <v>#REF!</v>
      </c>
      <c r="AG78" s="4" t="e">
        <f t="shared" si="15"/>
        <v>#REF!</v>
      </c>
      <c r="AH78" s="4" t="e">
        <f t="shared" si="15"/>
        <v>#REF!</v>
      </c>
      <c r="AI78" s="4" t="e">
        <f t="shared" si="15"/>
        <v>#REF!</v>
      </c>
      <c r="AJ78" s="4" t="e">
        <f t="shared" si="15"/>
        <v>#REF!</v>
      </c>
    </row>
    <row r="79" spans="1:36" x14ac:dyDescent="0.2">
      <c r="A79" t="str">
        <f>"bauxite_archetype_"&amp;TEXT(ROUND(Table211[[#This Row],[2016]],4),"0.000")</f>
        <v>bauxite_archetype_0.027</v>
      </c>
      <c r="B79" s="4">
        <f t="shared" si="14"/>
        <v>2.7E-2</v>
      </c>
      <c r="C79" s="4" t="e">
        <f t="shared" si="12"/>
        <v>#REF!</v>
      </c>
      <c r="D79" s="4" t="e">
        <f t="shared" si="15"/>
        <v>#REF!</v>
      </c>
      <c r="E79" s="4" t="e">
        <f t="shared" si="15"/>
        <v>#REF!</v>
      </c>
      <c r="F79" s="4" t="e">
        <f t="shared" si="15"/>
        <v>#REF!</v>
      </c>
      <c r="G79" s="4" t="e">
        <f t="shared" si="15"/>
        <v>#REF!</v>
      </c>
      <c r="H79" s="4" t="e">
        <f t="shared" si="15"/>
        <v>#REF!</v>
      </c>
      <c r="I79" s="4" t="e">
        <f t="shared" si="15"/>
        <v>#REF!</v>
      </c>
      <c r="J79" s="4" t="e">
        <f t="shared" si="15"/>
        <v>#REF!</v>
      </c>
      <c r="K79" s="4" t="e">
        <f t="shared" si="15"/>
        <v>#REF!</v>
      </c>
      <c r="L79" s="4" t="e">
        <f t="shared" si="15"/>
        <v>#REF!</v>
      </c>
      <c r="M79" s="4" t="e">
        <f t="shared" si="15"/>
        <v>#REF!</v>
      </c>
      <c r="N79" s="4" t="e">
        <f t="shared" si="15"/>
        <v>#REF!</v>
      </c>
      <c r="O79" s="4" t="e">
        <f t="shared" si="15"/>
        <v>#REF!</v>
      </c>
      <c r="P79" s="4" t="e">
        <f t="shared" si="15"/>
        <v>#REF!</v>
      </c>
      <c r="Q79" s="4" t="e">
        <f t="shared" si="15"/>
        <v>#REF!</v>
      </c>
      <c r="R79" s="4" t="e">
        <f t="shared" si="15"/>
        <v>#REF!</v>
      </c>
      <c r="S79" s="4" t="e">
        <f t="shared" si="15"/>
        <v>#REF!</v>
      </c>
      <c r="T79" s="4" t="e">
        <f t="shared" si="15"/>
        <v>#REF!</v>
      </c>
      <c r="U79" s="4" t="e">
        <f t="shared" si="15"/>
        <v>#REF!</v>
      </c>
      <c r="V79" s="4" t="e">
        <f t="shared" si="15"/>
        <v>#REF!</v>
      </c>
      <c r="W79" s="4" t="e">
        <f t="shared" si="15"/>
        <v>#REF!</v>
      </c>
      <c r="X79" s="4" t="e">
        <f t="shared" si="15"/>
        <v>#REF!</v>
      </c>
      <c r="Y79" s="4" t="e">
        <f t="shared" si="15"/>
        <v>#REF!</v>
      </c>
      <c r="Z79" s="4" t="e">
        <f t="shared" si="15"/>
        <v>#REF!</v>
      </c>
      <c r="AA79" s="4" t="e">
        <f t="shared" si="15"/>
        <v>#REF!</v>
      </c>
      <c r="AB79" s="4" t="e">
        <f t="shared" si="15"/>
        <v>#REF!</v>
      </c>
      <c r="AC79" s="4" t="e">
        <f t="shared" si="15"/>
        <v>#REF!</v>
      </c>
      <c r="AD79" s="4" t="e">
        <f t="shared" si="15"/>
        <v>#REF!</v>
      </c>
      <c r="AE79" s="4" t="e">
        <f t="shared" si="15"/>
        <v>#REF!</v>
      </c>
      <c r="AF79" s="4" t="e">
        <f t="shared" si="15"/>
        <v>#REF!</v>
      </c>
      <c r="AG79" s="4" t="e">
        <f t="shared" si="15"/>
        <v>#REF!</v>
      </c>
      <c r="AH79" s="4" t="e">
        <f t="shared" si="15"/>
        <v>#REF!</v>
      </c>
      <c r="AI79" s="4" t="e">
        <f t="shared" si="15"/>
        <v>#REF!</v>
      </c>
      <c r="AJ79" s="4" t="e">
        <f t="shared" si="15"/>
        <v>#REF!</v>
      </c>
    </row>
    <row r="80" spans="1:36" x14ac:dyDescent="0.2">
      <c r="A80" t="str">
        <f>"bauxite_archetype_"&amp;TEXT(ROUND(Table211[[#This Row],[2016]],4),"0.000")</f>
        <v>bauxite_archetype_0.026</v>
      </c>
      <c r="B80" s="4">
        <f t="shared" si="14"/>
        <v>2.6000000000000002E-2</v>
      </c>
      <c r="C80" s="4" t="e">
        <f t="shared" si="12"/>
        <v>#REF!</v>
      </c>
      <c r="D80" s="4" t="e">
        <f t="shared" si="15"/>
        <v>#REF!</v>
      </c>
      <c r="E80" s="4" t="e">
        <f t="shared" si="15"/>
        <v>#REF!</v>
      </c>
      <c r="F80" s="4" t="e">
        <f t="shared" si="15"/>
        <v>#REF!</v>
      </c>
      <c r="G80" s="4" t="e">
        <f t="shared" si="15"/>
        <v>#REF!</v>
      </c>
      <c r="H80" s="4" t="e">
        <f t="shared" si="15"/>
        <v>#REF!</v>
      </c>
      <c r="I80" s="4" t="e">
        <f t="shared" si="15"/>
        <v>#REF!</v>
      </c>
      <c r="J80" s="4" t="e">
        <f t="shared" si="15"/>
        <v>#REF!</v>
      </c>
      <c r="K80" s="4" t="e">
        <f t="shared" si="15"/>
        <v>#REF!</v>
      </c>
      <c r="L80" s="4" t="e">
        <f t="shared" si="15"/>
        <v>#REF!</v>
      </c>
      <c r="M80" s="4" t="e">
        <f t="shared" si="15"/>
        <v>#REF!</v>
      </c>
      <c r="N80" s="4" t="e">
        <f t="shared" si="15"/>
        <v>#REF!</v>
      </c>
      <c r="O80" s="4" t="e">
        <f t="shared" si="15"/>
        <v>#REF!</v>
      </c>
      <c r="P80" s="4" t="e">
        <f t="shared" si="15"/>
        <v>#REF!</v>
      </c>
      <c r="Q80" s="4" t="e">
        <f t="shared" si="15"/>
        <v>#REF!</v>
      </c>
      <c r="R80" s="4" t="e">
        <f t="shared" si="15"/>
        <v>#REF!</v>
      </c>
      <c r="S80" s="4" t="e">
        <f t="shared" si="15"/>
        <v>#REF!</v>
      </c>
      <c r="T80" s="4" t="e">
        <f t="shared" si="15"/>
        <v>#REF!</v>
      </c>
      <c r="U80" s="4" t="e">
        <f t="shared" si="15"/>
        <v>#REF!</v>
      </c>
      <c r="V80" s="4" t="e">
        <f t="shared" si="15"/>
        <v>#REF!</v>
      </c>
      <c r="W80" s="4" t="e">
        <f t="shared" si="15"/>
        <v>#REF!</v>
      </c>
      <c r="X80" s="4" t="e">
        <f t="shared" si="15"/>
        <v>#REF!</v>
      </c>
      <c r="Y80" s="4" t="e">
        <f t="shared" si="15"/>
        <v>#REF!</v>
      </c>
      <c r="Z80" s="4" t="e">
        <f t="shared" si="15"/>
        <v>#REF!</v>
      </c>
      <c r="AA80" s="4" t="e">
        <f t="shared" si="15"/>
        <v>#REF!</v>
      </c>
      <c r="AB80" s="4" t="e">
        <f t="shared" si="15"/>
        <v>#REF!</v>
      </c>
      <c r="AC80" s="4" t="e">
        <f t="shared" si="15"/>
        <v>#REF!</v>
      </c>
      <c r="AD80" s="4" t="e">
        <f t="shared" si="15"/>
        <v>#REF!</v>
      </c>
      <c r="AE80" s="4" t="e">
        <f t="shared" si="15"/>
        <v>#REF!</v>
      </c>
      <c r="AF80" s="4" t="e">
        <f t="shared" si="15"/>
        <v>#REF!</v>
      </c>
      <c r="AG80" s="4" t="e">
        <f t="shared" si="15"/>
        <v>#REF!</v>
      </c>
      <c r="AH80" s="4" t="e">
        <f t="shared" si="15"/>
        <v>#REF!</v>
      </c>
      <c r="AI80" s="4" t="e">
        <f t="shared" si="15"/>
        <v>#REF!</v>
      </c>
      <c r="AJ80" s="4" t="e">
        <f t="shared" si="15"/>
        <v>#REF!</v>
      </c>
    </row>
    <row r="81" spans="1:36" x14ac:dyDescent="0.2">
      <c r="A81" t="str">
        <f>"bauxite_archetype_"&amp;TEXT(ROUND(Table211[[#This Row],[2016]],4),"0.000")</f>
        <v>bauxite_archetype_0.025</v>
      </c>
      <c r="B81" s="4">
        <f t="shared" si="14"/>
        <v>2.5000000000000001E-2</v>
      </c>
      <c r="C81" s="4" t="e">
        <f t="shared" si="12"/>
        <v>#REF!</v>
      </c>
      <c r="D81" s="4" t="e">
        <f t="shared" si="15"/>
        <v>#REF!</v>
      </c>
      <c r="E81" s="4" t="e">
        <f t="shared" si="15"/>
        <v>#REF!</v>
      </c>
      <c r="F81" s="4" t="e">
        <f t="shared" si="15"/>
        <v>#REF!</v>
      </c>
      <c r="G81" s="4" t="e">
        <f t="shared" si="15"/>
        <v>#REF!</v>
      </c>
      <c r="H81" s="4" t="e">
        <f t="shared" si="15"/>
        <v>#REF!</v>
      </c>
      <c r="I81" s="4" t="e">
        <f t="shared" si="15"/>
        <v>#REF!</v>
      </c>
      <c r="J81" s="4" t="e">
        <f t="shared" si="15"/>
        <v>#REF!</v>
      </c>
      <c r="K81" s="4" t="e">
        <f t="shared" si="15"/>
        <v>#REF!</v>
      </c>
      <c r="L81" s="4" t="e">
        <f t="shared" si="15"/>
        <v>#REF!</v>
      </c>
      <c r="M81" s="4" t="e">
        <f t="shared" si="15"/>
        <v>#REF!</v>
      </c>
      <c r="N81" s="4" t="e">
        <f t="shared" si="15"/>
        <v>#REF!</v>
      </c>
      <c r="O81" s="4" t="e">
        <f t="shared" si="15"/>
        <v>#REF!</v>
      </c>
      <c r="P81" s="4" t="e">
        <f t="shared" si="15"/>
        <v>#REF!</v>
      </c>
      <c r="Q81" s="4" t="e">
        <f t="shared" si="15"/>
        <v>#REF!</v>
      </c>
      <c r="R81" s="4" t="e">
        <f t="shared" si="15"/>
        <v>#REF!</v>
      </c>
      <c r="S81" s="4" t="e">
        <f t="shared" si="15"/>
        <v>#REF!</v>
      </c>
      <c r="T81" s="4" t="e">
        <f t="shared" si="15"/>
        <v>#REF!</v>
      </c>
      <c r="U81" s="4" t="e">
        <f t="shared" si="15"/>
        <v>#REF!</v>
      </c>
      <c r="V81" s="4" t="e">
        <f t="shared" si="15"/>
        <v>#REF!</v>
      </c>
      <c r="W81" s="4" t="e">
        <f t="shared" si="15"/>
        <v>#REF!</v>
      </c>
      <c r="X81" s="4" t="e">
        <f t="shared" si="15"/>
        <v>#REF!</v>
      </c>
      <c r="Y81" s="4" t="e">
        <f t="shared" si="15"/>
        <v>#REF!</v>
      </c>
      <c r="Z81" s="4" t="e">
        <f t="shared" si="15"/>
        <v>#REF!</v>
      </c>
      <c r="AA81" s="4" t="e">
        <f t="shared" si="15"/>
        <v>#REF!</v>
      </c>
      <c r="AB81" s="4" t="e">
        <f t="shared" si="15"/>
        <v>#REF!</v>
      </c>
      <c r="AC81" s="4" t="e">
        <f t="shared" si="15"/>
        <v>#REF!</v>
      </c>
      <c r="AD81" s="4" t="e">
        <f t="shared" si="15"/>
        <v>#REF!</v>
      </c>
      <c r="AE81" s="4" t="e">
        <f t="shared" si="15"/>
        <v>#REF!</v>
      </c>
      <c r="AF81" s="4" t="e">
        <f t="shared" si="15"/>
        <v>#REF!</v>
      </c>
      <c r="AG81" s="4" t="e">
        <f t="shared" si="15"/>
        <v>#REF!</v>
      </c>
      <c r="AH81" s="4" t="e">
        <f t="shared" si="15"/>
        <v>#REF!</v>
      </c>
      <c r="AI81" s="4" t="e">
        <f t="shared" si="15"/>
        <v>#REF!</v>
      </c>
      <c r="AJ81" s="4" t="e">
        <f t="shared" si="15"/>
        <v>#REF!</v>
      </c>
    </row>
    <row r="82" spans="1:36" x14ac:dyDescent="0.2">
      <c r="A82" t="str">
        <f>"bauxite_archetype_"&amp;TEXT(ROUND(Table211[[#This Row],[2016]],4),"0.000")</f>
        <v>bauxite_archetype_0.024</v>
      </c>
      <c r="B82" s="4">
        <f t="shared" si="14"/>
        <v>2.4E-2</v>
      </c>
      <c r="C82" s="4" t="e">
        <f t="shared" si="12"/>
        <v>#REF!</v>
      </c>
      <c r="D82" s="4" t="e">
        <f t="shared" si="15"/>
        <v>#REF!</v>
      </c>
      <c r="E82" s="4" t="e">
        <f t="shared" si="15"/>
        <v>#REF!</v>
      </c>
      <c r="F82" s="4" t="e">
        <f t="shared" si="15"/>
        <v>#REF!</v>
      </c>
      <c r="G82" s="4" t="e">
        <f t="shared" si="15"/>
        <v>#REF!</v>
      </c>
      <c r="H82" s="4" t="e">
        <f t="shared" si="15"/>
        <v>#REF!</v>
      </c>
      <c r="I82" s="4" t="e">
        <f t="shared" si="15"/>
        <v>#REF!</v>
      </c>
      <c r="J82" s="4" t="e">
        <f t="shared" si="15"/>
        <v>#REF!</v>
      </c>
      <c r="K82" s="4" t="e">
        <f t="shared" si="15"/>
        <v>#REF!</v>
      </c>
      <c r="L82" s="4" t="e">
        <f t="shared" si="15"/>
        <v>#REF!</v>
      </c>
      <c r="M82" s="4" t="e">
        <f t="shared" si="15"/>
        <v>#REF!</v>
      </c>
      <c r="N82" s="4" t="e">
        <f t="shared" si="15"/>
        <v>#REF!</v>
      </c>
      <c r="O82" s="4" t="e">
        <f t="shared" si="15"/>
        <v>#REF!</v>
      </c>
      <c r="P82" s="4" t="e">
        <f t="shared" si="15"/>
        <v>#REF!</v>
      </c>
      <c r="Q82" s="4" t="e">
        <f t="shared" si="15"/>
        <v>#REF!</v>
      </c>
      <c r="R82" s="4" t="e">
        <f t="shared" si="15"/>
        <v>#REF!</v>
      </c>
      <c r="S82" s="4" t="e">
        <f t="shared" si="15"/>
        <v>#REF!</v>
      </c>
      <c r="T82" s="4" t="e">
        <f t="shared" si="15"/>
        <v>#REF!</v>
      </c>
      <c r="U82" s="4" t="e">
        <f t="shared" si="15"/>
        <v>#REF!</v>
      </c>
      <c r="V82" s="4" t="e">
        <f t="shared" si="15"/>
        <v>#REF!</v>
      </c>
      <c r="W82" s="4" t="e">
        <f t="shared" si="15"/>
        <v>#REF!</v>
      </c>
      <c r="X82" s="4" t="e">
        <f t="shared" si="15"/>
        <v>#REF!</v>
      </c>
      <c r="Y82" s="4" t="e">
        <f t="shared" si="15"/>
        <v>#REF!</v>
      </c>
      <c r="Z82" s="4" t="e">
        <f t="shared" si="15"/>
        <v>#REF!</v>
      </c>
      <c r="AA82" s="4" t="e">
        <f t="shared" si="15"/>
        <v>#REF!</v>
      </c>
      <c r="AB82" s="4" t="e">
        <f t="shared" si="15"/>
        <v>#REF!</v>
      </c>
      <c r="AC82" s="4" t="e">
        <f t="shared" si="15"/>
        <v>#REF!</v>
      </c>
      <c r="AD82" s="4" t="e">
        <f t="shared" si="15"/>
        <v>#REF!</v>
      </c>
      <c r="AE82" s="4" t="e">
        <f t="shared" si="15"/>
        <v>#REF!</v>
      </c>
      <c r="AF82" s="4" t="e">
        <f t="shared" si="15"/>
        <v>#REF!</v>
      </c>
      <c r="AG82" s="4" t="e">
        <f t="shared" si="15"/>
        <v>#REF!</v>
      </c>
      <c r="AH82" s="4" t="e">
        <f t="shared" si="15"/>
        <v>#REF!</v>
      </c>
      <c r="AI82" s="4" t="e">
        <f t="shared" si="15"/>
        <v>#REF!</v>
      </c>
      <c r="AJ82" s="4" t="e">
        <f t="shared" si="15"/>
        <v>#REF!</v>
      </c>
    </row>
    <row r="83" spans="1:36" x14ac:dyDescent="0.2">
      <c r="A83" t="str">
        <f>"bauxite_archetype_"&amp;TEXT(ROUND(Table211[[#This Row],[2016]],4),"0.000")</f>
        <v>bauxite_archetype_0.023</v>
      </c>
      <c r="B83" s="4">
        <f t="shared" si="14"/>
        <v>2.3E-2</v>
      </c>
      <c r="C83" s="4" t="e">
        <f t="shared" si="12"/>
        <v>#REF!</v>
      </c>
      <c r="D83" s="4" t="e">
        <f t="shared" si="15"/>
        <v>#REF!</v>
      </c>
      <c r="E83" s="4" t="e">
        <f t="shared" si="15"/>
        <v>#REF!</v>
      </c>
      <c r="F83" s="4" t="e">
        <f t="shared" si="15"/>
        <v>#REF!</v>
      </c>
      <c r="G83" s="4" t="e">
        <f t="shared" si="15"/>
        <v>#REF!</v>
      </c>
      <c r="H83" s="4" t="e">
        <f t="shared" si="15"/>
        <v>#REF!</v>
      </c>
      <c r="I83" s="4" t="e">
        <f t="shared" si="15"/>
        <v>#REF!</v>
      </c>
      <c r="J83" s="4" t="e">
        <f t="shared" si="15"/>
        <v>#REF!</v>
      </c>
      <c r="K83" s="4" t="e">
        <f t="shared" si="15"/>
        <v>#REF!</v>
      </c>
      <c r="L83" s="4" t="e">
        <f t="shared" si="15"/>
        <v>#REF!</v>
      </c>
      <c r="M83" s="4" t="e">
        <f t="shared" si="15"/>
        <v>#REF!</v>
      </c>
      <c r="N83" s="4" t="e">
        <f t="shared" si="15"/>
        <v>#REF!</v>
      </c>
      <c r="O83" s="4" t="e">
        <f t="shared" si="15"/>
        <v>#REF!</v>
      </c>
      <c r="P83" s="4" t="e">
        <f t="shared" si="15"/>
        <v>#REF!</v>
      </c>
      <c r="Q83" s="4" t="e">
        <f t="shared" si="15"/>
        <v>#REF!</v>
      </c>
      <c r="R83" s="4" t="e">
        <f t="shared" si="15"/>
        <v>#REF!</v>
      </c>
      <c r="S83" s="4" t="e">
        <f t="shared" si="15"/>
        <v>#REF!</v>
      </c>
      <c r="T83" s="4" t="e">
        <f t="shared" si="15"/>
        <v>#REF!</v>
      </c>
      <c r="U83" s="4" t="e">
        <f t="shared" si="15"/>
        <v>#REF!</v>
      </c>
      <c r="V83" s="4" t="e">
        <f t="shared" si="15"/>
        <v>#REF!</v>
      </c>
      <c r="W83" s="4" t="e">
        <f t="shared" si="15"/>
        <v>#REF!</v>
      </c>
      <c r="X83" s="4" t="e">
        <f t="shared" si="15"/>
        <v>#REF!</v>
      </c>
      <c r="Y83" s="4" t="e">
        <f t="shared" si="15"/>
        <v>#REF!</v>
      </c>
      <c r="Z83" s="4" t="e">
        <f t="shared" si="15"/>
        <v>#REF!</v>
      </c>
      <c r="AA83" s="4" t="e">
        <f t="shared" si="15"/>
        <v>#REF!</v>
      </c>
      <c r="AB83" s="4" t="e">
        <f t="shared" si="15"/>
        <v>#REF!</v>
      </c>
      <c r="AC83" s="4" t="e">
        <f t="shared" si="15"/>
        <v>#REF!</v>
      </c>
      <c r="AD83" s="4" t="e">
        <f t="shared" si="15"/>
        <v>#REF!</v>
      </c>
      <c r="AE83" s="4" t="e">
        <f t="shared" si="15"/>
        <v>#REF!</v>
      </c>
      <c r="AF83" s="4" t="e">
        <f t="shared" si="15"/>
        <v>#REF!</v>
      </c>
      <c r="AG83" s="4" t="e">
        <f t="shared" si="15"/>
        <v>#REF!</v>
      </c>
      <c r="AH83" s="4" t="e">
        <f t="shared" si="15"/>
        <v>#REF!</v>
      </c>
      <c r="AI83" s="4" t="e">
        <f t="shared" si="15"/>
        <v>#REF!</v>
      </c>
      <c r="AJ83" s="4" t="e">
        <f t="shared" si="15"/>
        <v>#REF!</v>
      </c>
    </row>
    <row r="84" spans="1:36" x14ac:dyDescent="0.2">
      <c r="A84" t="str">
        <f>"bauxite_archetype_"&amp;TEXT(ROUND(Table211[[#This Row],[2016]],4),"0.000")</f>
        <v>bauxite_archetype_0.022</v>
      </c>
      <c r="B84" s="4">
        <f t="shared" si="14"/>
        <v>2.1999999999999999E-2</v>
      </c>
      <c r="C84" s="4" t="e">
        <f t="shared" si="12"/>
        <v>#REF!</v>
      </c>
      <c r="D84" s="4" t="e">
        <f t="shared" si="15"/>
        <v>#REF!</v>
      </c>
      <c r="E84" s="4" t="e">
        <f t="shared" si="15"/>
        <v>#REF!</v>
      </c>
      <c r="F84" s="4" t="e">
        <f t="shared" si="15"/>
        <v>#REF!</v>
      </c>
      <c r="G84" s="4" t="e">
        <f t="shared" si="15"/>
        <v>#REF!</v>
      </c>
      <c r="H84" s="4" t="e">
        <f t="shared" si="15"/>
        <v>#REF!</v>
      </c>
      <c r="I84" s="4" t="e">
        <f t="shared" si="15"/>
        <v>#REF!</v>
      </c>
      <c r="J84" s="4" t="e">
        <f t="shared" ref="D84:AJ91" si="16">MROUND((($B84-$AJ$2)*((J$2-$AJ$2)/($B$2-$AJ$2)))+$AJ$2,0.0001)</f>
        <v>#REF!</v>
      </c>
      <c r="K84" s="4" t="e">
        <f t="shared" si="16"/>
        <v>#REF!</v>
      </c>
      <c r="L84" s="4" t="e">
        <f t="shared" si="16"/>
        <v>#REF!</v>
      </c>
      <c r="M84" s="4" t="e">
        <f t="shared" si="16"/>
        <v>#REF!</v>
      </c>
      <c r="N84" s="4" t="e">
        <f t="shared" si="16"/>
        <v>#REF!</v>
      </c>
      <c r="O84" s="4" t="e">
        <f t="shared" si="16"/>
        <v>#REF!</v>
      </c>
      <c r="P84" s="4" t="e">
        <f t="shared" si="16"/>
        <v>#REF!</v>
      </c>
      <c r="Q84" s="4" t="e">
        <f t="shared" si="16"/>
        <v>#REF!</v>
      </c>
      <c r="R84" s="4" t="e">
        <f t="shared" si="16"/>
        <v>#REF!</v>
      </c>
      <c r="S84" s="4" t="e">
        <f t="shared" si="16"/>
        <v>#REF!</v>
      </c>
      <c r="T84" s="4" t="e">
        <f t="shared" si="16"/>
        <v>#REF!</v>
      </c>
      <c r="U84" s="4" t="e">
        <f t="shared" si="16"/>
        <v>#REF!</v>
      </c>
      <c r="V84" s="4" t="e">
        <f t="shared" si="16"/>
        <v>#REF!</v>
      </c>
      <c r="W84" s="4" t="e">
        <f t="shared" si="16"/>
        <v>#REF!</v>
      </c>
      <c r="X84" s="4" t="e">
        <f t="shared" si="16"/>
        <v>#REF!</v>
      </c>
      <c r="Y84" s="4" t="e">
        <f t="shared" si="16"/>
        <v>#REF!</v>
      </c>
      <c r="Z84" s="4" t="e">
        <f t="shared" si="16"/>
        <v>#REF!</v>
      </c>
      <c r="AA84" s="4" t="e">
        <f t="shared" si="16"/>
        <v>#REF!</v>
      </c>
      <c r="AB84" s="4" t="e">
        <f t="shared" si="16"/>
        <v>#REF!</v>
      </c>
      <c r="AC84" s="4" t="e">
        <f t="shared" si="16"/>
        <v>#REF!</v>
      </c>
      <c r="AD84" s="4" t="e">
        <f t="shared" si="16"/>
        <v>#REF!</v>
      </c>
      <c r="AE84" s="4" t="e">
        <f t="shared" si="16"/>
        <v>#REF!</v>
      </c>
      <c r="AF84" s="4" t="e">
        <f t="shared" si="16"/>
        <v>#REF!</v>
      </c>
      <c r="AG84" s="4" t="e">
        <f t="shared" si="16"/>
        <v>#REF!</v>
      </c>
      <c r="AH84" s="4" t="e">
        <f t="shared" si="16"/>
        <v>#REF!</v>
      </c>
      <c r="AI84" s="4" t="e">
        <f t="shared" si="16"/>
        <v>#REF!</v>
      </c>
      <c r="AJ84" s="4" t="e">
        <f t="shared" si="16"/>
        <v>#REF!</v>
      </c>
    </row>
    <row r="85" spans="1:36" x14ac:dyDescent="0.2">
      <c r="A85" t="str">
        <f>"bauxite_archetype_"&amp;TEXT(ROUND(Table211[[#This Row],[2016]],4),"0.000")</f>
        <v>bauxite_archetype_0.021</v>
      </c>
      <c r="B85" s="4">
        <f>MROUND(B84-0.001,0.001)</f>
        <v>2.1000000000000001E-2</v>
      </c>
      <c r="C85" s="4" t="e">
        <f t="shared" si="12"/>
        <v>#REF!</v>
      </c>
      <c r="D85" s="4" t="e">
        <f t="shared" si="16"/>
        <v>#REF!</v>
      </c>
      <c r="E85" s="4" t="e">
        <f t="shared" si="16"/>
        <v>#REF!</v>
      </c>
      <c r="F85" s="4" t="e">
        <f t="shared" si="16"/>
        <v>#REF!</v>
      </c>
      <c r="G85" s="4" t="e">
        <f t="shared" si="16"/>
        <v>#REF!</v>
      </c>
      <c r="H85" s="4" t="e">
        <f t="shared" si="16"/>
        <v>#REF!</v>
      </c>
      <c r="I85" s="4" t="e">
        <f t="shared" si="16"/>
        <v>#REF!</v>
      </c>
      <c r="J85" s="4" t="e">
        <f t="shared" si="16"/>
        <v>#REF!</v>
      </c>
      <c r="K85" s="4" t="e">
        <f t="shared" si="16"/>
        <v>#REF!</v>
      </c>
      <c r="L85" s="4" t="e">
        <f t="shared" si="16"/>
        <v>#REF!</v>
      </c>
      <c r="M85" s="4" t="e">
        <f t="shared" si="16"/>
        <v>#REF!</v>
      </c>
      <c r="N85" s="4" t="e">
        <f t="shared" si="16"/>
        <v>#REF!</v>
      </c>
      <c r="O85" s="4" t="e">
        <f t="shared" si="16"/>
        <v>#REF!</v>
      </c>
      <c r="P85" s="4" t="e">
        <f t="shared" si="16"/>
        <v>#REF!</v>
      </c>
      <c r="Q85" s="4" t="e">
        <f t="shared" si="16"/>
        <v>#REF!</v>
      </c>
      <c r="R85" s="4" t="e">
        <f t="shared" si="16"/>
        <v>#REF!</v>
      </c>
      <c r="S85" s="4" t="e">
        <f t="shared" si="16"/>
        <v>#REF!</v>
      </c>
      <c r="T85" s="4" t="e">
        <f t="shared" si="16"/>
        <v>#REF!</v>
      </c>
      <c r="U85" s="4" t="e">
        <f t="shared" si="16"/>
        <v>#REF!</v>
      </c>
      <c r="V85" s="4" t="e">
        <f t="shared" si="16"/>
        <v>#REF!</v>
      </c>
      <c r="W85" s="4" t="e">
        <f t="shared" si="16"/>
        <v>#REF!</v>
      </c>
      <c r="X85" s="4" t="e">
        <f t="shared" si="16"/>
        <v>#REF!</v>
      </c>
      <c r="Y85" s="4" t="e">
        <f t="shared" si="16"/>
        <v>#REF!</v>
      </c>
      <c r="Z85" s="4" t="e">
        <f t="shared" si="16"/>
        <v>#REF!</v>
      </c>
      <c r="AA85" s="4" t="e">
        <f t="shared" si="16"/>
        <v>#REF!</v>
      </c>
      <c r="AB85" s="4" t="e">
        <f t="shared" si="16"/>
        <v>#REF!</v>
      </c>
      <c r="AC85" s="4" t="e">
        <f t="shared" si="16"/>
        <v>#REF!</v>
      </c>
      <c r="AD85" s="4" t="e">
        <f t="shared" si="16"/>
        <v>#REF!</v>
      </c>
      <c r="AE85" s="4" t="e">
        <f t="shared" si="16"/>
        <v>#REF!</v>
      </c>
      <c r="AF85" s="4" t="e">
        <f t="shared" si="16"/>
        <v>#REF!</v>
      </c>
      <c r="AG85" s="4" t="e">
        <f t="shared" si="16"/>
        <v>#REF!</v>
      </c>
      <c r="AH85" s="4" t="e">
        <f t="shared" si="16"/>
        <v>#REF!</v>
      </c>
      <c r="AI85" s="4" t="e">
        <f t="shared" si="16"/>
        <v>#REF!</v>
      </c>
      <c r="AJ85" s="4" t="e">
        <f t="shared" si="16"/>
        <v>#REF!</v>
      </c>
    </row>
    <row r="86" spans="1:36" x14ac:dyDescent="0.2">
      <c r="A86" t="str">
        <f>"bauxite_archetype_"&amp;TEXT(ROUND(Table211[[#This Row],[2016]],4),"0.000")</f>
        <v>bauxite_archetype_0.020</v>
      </c>
      <c r="B86" s="4">
        <f t="shared" ref="B86:B97" si="17">MROUND(B85-0.001,0.001)</f>
        <v>0.02</v>
      </c>
      <c r="C86" s="4" t="e">
        <f t="shared" si="12"/>
        <v>#REF!</v>
      </c>
      <c r="D86" s="4" t="e">
        <f t="shared" si="16"/>
        <v>#REF!</v>
      </c>
      <c r="E86" s="4" t="e">
        <f t="shared" si="16"/>
        <v>#REF!</v>
      </c>
      <c r="F86" s="4" t="e">
        <f t="shared" si="16"/>
        <v>#REF!</v>
      </c>
      <c r="G86" s="4" t="e">
        <f t="shared" si="16"/>
        <v>#REF!</v>
      </c>
      <c r="H86" s="4" t="e">
        <f t="shared" si="16"/>
        <v>#REF!</v>
      </c>
      <c r="I86" s="4" t="e">
        <f t="shared" si="16"/>
        <v>#REF!</v>
      </c>
      <c r="J86" s="4" t="e">
        <f t="shared" si="16"/>
        <v>#REF!</v>
      </c>
      <c r="K86" s="4" t="e">
        <f t="shared" si="16"/>
        <v>#REF!</v>
      </c>
      <c r="L86" s="4" t="e">
        <f t="shared" si="16"/>
        <v>#REF!</v>
      </c>
      <c r="M86" s="4" t="e">
        <f t="shared" si="16"/>
        <v>#REF!</v>
      </c>
      <c r="N86" s="4" t="e">
        <f t="shared" si="16"/>
        <v>#REF!</v>
      </c>
      <c r="O86" s="4" t="e">
        <f t="shared" si="16"/>
        <v>#REF!</v>
      </c>
      <c r="P86" s="4" t="e">
        <f t="shared" si="16"/>
        <v>#REF!</v>
      </c>
      <c r="Q86" s="4" t="e">
        <f t="shared" si="16"/>
        <v>#REF!</v>
      </c>
      <c r="R86" s="4" t="e">
        <f t="shared" si="16"/>
        <v>#REF!</v>
      </c>
      <c r="S86" s="4" t="e">
        <f t="shared" si="16"/>
        <v>#REF!</v>
      </c>
      <c r="T86" s="4" t="e">
        <f t="shared" si="16"/>
        <v>#REF!</v>
      </c>
      <c r="U86" s="4" t="e">
        <f t="shared" si="16"/>
        <v>#REF!</v>
      </c>
      <c r="V86" s="4" t="e">
        <f t="shared" si="16"/>
        <v>#REF!</v>
      </c>
      <c r="W86" s="4" t="e">
        <f t="shared" si="16"/>
        <v>#REF!</v>
      </c>
      <c r="X86" s="4" t="e">
        <f t="shared" si="16"/>
        <v>#REF!</v>
      </c>
      <c r="Y86" s="4" t="e">
        <f t="shared" si="16"/>
        <v>#REF!</v>
      </c>
      <c r="Z86" s="4" t="e">
        <f t="shared" si="16"/>
        <v>#REF!</v>
      </c>
      <c r="AA86" s="4" t="e">
        <f t="shared" si="16"/>
        <v>#REF!</v>
      </c>
      <c r="AB86" s="4" t="e">
        <f t="shared" si="16"/>
        <v>#REF!</v>
      </c>
      <c r="AC86" s="4" t="e">
        <f t="shared" si="16"/>
        <v>#REF!</v>
      </c>
      <c r="AD86" s="4" t="e">
        <f t="shared" si="16"/>
        <v>#REF!</v>
      </c>
      <c r="AE86" s="4" t="e">
        <f t="shared" si="16"/>
        <v>#REF!</v>
      </c>
      <c r="AF86" s="4" t="e">
        <f t="shared" si="16"/>
        <v>#REF!</v>
      </c>
      <c r="AG86" s="4" t="e">
        <f t="shared" si="16"/>
        <v>#REF!</v>
      </c>
      <c r="AH86" s="4" t="e">
        <f t="shared" si="16"/>
        <v>#REF!</v>
      </c>
      <c r="AI86" s="4" t="e">
        <f t="shared" si="16"/>
        <v>#REF!</v>
      </c>
      <c r="AJ86" s="4" t="e">
        <f t="shared" si="16"/>
        <v>#REF!</v>
      </c>
    </row>
    <row r="87" spans="1:36" x14ac:dyDescent="0.2">
      <c r="A87" t="str">
        <f>"bauxite_archetype_"&amp;TEXT(ROUND(Table211[[#This Row],[2016]],4),"0.000")</f>
        <v>bauxite_archetype_0.019</v>
      </c>
      <c r="B87" s="4">
        <f t="shared" si="17"/>
        <v>1.9E-2</v>
      </c>
      <c r="C87" s="4" t="e">
        <f t="shared" si="12"/>
        <v>#REF!</v>
      </c>
      <c r="D87" s="4" t="e">
        <f t="shared" si="16"/>
        <v>#REF!</v>
      </c>
      <c r="E87" s="4" t="e">
        <f t="shared" si="16"/>
        <v>#REF!</v>
      </c>
      <c r="F87" s="4" t="e">
        <f t="shared" si="16"/>
        <v>#REF!</v>
      </c>
      <c r="G87" s="4" t="e">
        <f t="shared" si="16"/>
        <v>#REF!</v>
      </c>
      <c r="H87" s="4" t="e">
        <f t="shared" si="16"/>
        <v>#REF!</v>
      </c>
      <c r="I87" s="4" t="e">
        <f t="shared" si="16"/>
        <v>#REF!</v>
      </c>
      <c r="J87" s="4" t="e">
        <f t="shared" si="16"/>
        <v>#REF!</v>
      </c>
      <c r="K87" s="4" t="e">
        <f t="shared" si="16"/>
        <v>#REF!</v>
      </c>
      <c r="L87" s="4" t="e">
        <f t="shared" si="16"/>
        <v>#REF!</v>
      </c>
      <c r="M87" s="4" t="e">
        <f t="shared" si="16"/>
        <v>#REF!</v>
      </c>
      <c r="N87" s="4" t="e">
        <f t="shared" si="16"/>
        <v>#REF!</v>
      </c>
      <c r="O87" s="4" t="e">
        <f t="shared" si="16"/>
        <v>#REF!</v>
      </c>
      <c r="P87" s="4" t="e">
        <f t="shared" si="16"/>
        <v>#REF!</v>
      </c>
      <c r="Q87" s="4" t="e">
        <f t="shared" si="16"/>
        <v>#REF!</v>
      </c>
      <c r="R87" s="4" t="e">
        <f t="shared" si="16"/>
        <v>#REF!</v>
      </c>
      <c r="S87" s="4" t="e">
        <f t="shared" si="16"/>
        <v>#REF!</v>
      </c>
      <c r="T87" s="4" t="e">
        <f t="shared" si="16"/>
        <v>#REF!</v>
      </c>
      <c r="U87" s="4" t="e">
        <f t="shared" si="16"/>
        <v>#REF!</v>
      </c>
      <c r="V87" s="4" t="e">
        <f t="shared" si="16"/>
        <v>#REF!</v>
      </c>
      <c r="W87" s="4" t="e">
        <f t="shared" si="16"/>
        <v>#REF!</v>
      </c>
      <c r="X87" s="4" t="e">
        <f t="shared" si="16"/>
        <v>#REF!</v>
      </c>
      <c r="Y87" s="4" t="e">
        <f t="shared" si="16"/>
        <v>#REF!</v>
      </c>
      <c r="Z87" s="4" t="e">
        <f t="shared" si="16"/>
        <v>#REF!</v>
      </c>
      <c r="AA87" s="4" t="e">
        <f t="shared" si="16"/>
        <v>#REF!</v>
      </c>
      <c r="AB87" s="4" t="e">
        <f t="shared" si="16"/>
        <v>#REF!</v>
      </c>
      <c r="AC87" s="4" t="e">
        <f t="shared" si="16"/>
        <v>#REF!</v>
      </c>
      <c r="AD87" s="4" t="e">
        <f t="shared" si="16"/>
        <v>#REF!</v>
      </c>
      <c r="AE87" s="4" t="e">
        <f t="shared" si="16"/>
        <v>#REF!</v>
      </c>
      <c r="AF87" s="4" t="e">
        <f t="shared" si="16"/>
        <v>#REF!</v>
      </c>
      <c r="AG87" s="4" t="e">
        <f t="shared" si="16"/>
        <v>#REF!</v>
      </c>
      <c r="AH87" s="4" t="e">
        <f t="shared" si="16"/>
        <v>#REF!</v>
      </c>
      <c r="AI87" s="4" t="e">
        <f t="shared" si="16"/>
        <v>#REF!</v>
      </c>
      <c r="AJ87" s="4" t="e">
        <f t="shared" si="16"/>
        <v>#REF!</v>
      </c>
    </row>
    <row r="88" spans="1:36" x14ac:dyDescent="0.2">
      <c r="A88" t="str">
        <f>"bauxite_archetype_"&amp;TEXT(ROUND(Table211[[#This Row],[2016]],4),"0.000")</f>
        <v>bauxite_archetype_0.018</v>
      </c>
      <c r="B88" s="4">
        <f t="shared" si="17"/>
        <v>1.8000000000000002E-2</v>
      </c>
      <c r="C88" s="4" t="e">
        <f t="shared" si="12"/>
        <v>#REF!</v>
      </c>
      <c r="D88" s="4" t="e">
        <f t="shared" si="16"/>
        <v>#REF!</v>
      </c>
      <c r="E88" s="4" t="e">
        <f t="shared" si="16"/>
        <v>#REF!</v>
      </c>
      <c r="F88" s="4" t="e">
        <f t="shared" si="16"/>
        <v>#REF!</v>
      </c>
      <c r="G88" s="4" t="e">
        <f t="shared" si="16"/>
        <v>#REF!</v>
      </c>
      <c r="H88" s="4" t="e">
        <f t="shared" si="16"/>
        <v>#REF!</v>
      </c>
      <c r="I88" s="4" t="e">
        <f t="shared" si="16"/>
        <v>#REF!</v>
      </c>
      <c r="J88" s="4" t="e">
        <f t="shared" si="16"/>
        <v>#REF!</v>
      </c>
      <c r="K88" s="4" t="e">
        <f t="shared" si="16"/>
        <v>#REF!</v>
      </c>
      <c r="L88" s="4" t="e">
        <f t="shared" si="16"/>
        <v>#REF!</v>
      </c>
      <c r="M88" s="4" t="e">
        <f t="shared" si="16"/>
        <v>#REF!</v>
      </c>
      <c r="N88" s="4" t="e">
        <f t="shared" si="16"/>
        <v>#REF!</v>
      </c>
      <c r="O88" s="4" t="e">
        <f t="shared" si="16"/>
        <v>#REF!</v>
      </c>
      <c r="P88" s="4" t="e">
        <f t="shared" si="16"/>
        <v>#REF!</v>
      </c>
      <c r="Q88" s="4" t="e">
        <f t="shared" si="16"/>
        <v>#REF!</v>
      </c>
      <c r="R88" s="4" t="e">
        <f t="shared" si="16"/>
        <v>#REF!</v>
      </c>
      <c r="S88" s="4" t="e">
        <f t="shared" si="16"/>
        <v>#REF!</v>
      </c>
      <c r="T88" s="4" t="e">
        <f t="shared" si="16"/>
        <v>#REF!</v>
      </c>
      <c r="U88" s="4" t="e">
        <f t="shared" si="16"/>
        <v>#REF!</v>
      </c>
      <c r="V88" s="4" t="e">
        <f t="shared" si="16"/>
        <v>#REF!</v>
      </c>
      <c r="W88" s="4" t="e">
        <f t="shared" si="16"/>
        <v>#REF!</v>
      </c>
      <c r="X88" s="4" t="e">
        <f t="shared" si="16"/>
        <v>#REF!</v>
      </c>
      <c r="Y88" s="4" t="e">
        <f t="shared" si="16"/>
        <v>#REF!</v>
      </c>
      <c r="Z88" s="4" t="e">
        <f t="shared" si="16"/>
        <v>#REF!</v>
      </c>
      <c r="AA88" s="4" t="e">
        <f t="shared" si="16"/>
        <v>#REF!</v>
      </c>
      <c r="AB88" s="4" t="e">
        <f t="shared" si="16"/>
        <v>#REF!</v>
      </c>
      <c r="AC88" s="4" t="e">
        <f t="shared" si="16"/>
        <v>#REF!</v>
      </c>
      <c r="AD88" s="4" t="e">
        <f t="shared" si="16"/>
        <v>#REF!</v>
      </c>
      <c r="AE88" s="4" t="e">
        <f t="shared" si="16"/>
        <v>#REF!</v>
      </c>
      <c r="AF88" s="4" t="e">
        <f t="shared" si="16"/>
        <v>#REF!</v>
      </c>
      <c r="AG88" s="4" t="e">
        <f t="shared" si="16"/>
        <v>#REF!</v>
      </c>
      <c r="AH88" s="4" t="e">
        <f t="shared" si="16"/>
        <v>#REF!</v>
      </c>
      <c r="AI88" s="4" t="e">
        <f t="shared" si="16"/>
        <v>#REF!</v>
      </c>
      <c r="AJ88" s="4" t="e">
        <f t="shared" si="16"/>
        <v>#REF!</v>
      </c>
    </row>
    <row r="89" spans="1:36" x14ac:dyDescent="0.2">
      <c r="A89" t="str">
        <f>"bauxite_archetype_"&amp;TEXT(ROUND(Table211[[#This Row],[2016]],4),"0.000")</f>
        <v>bauxite_archetype_0.017</v>
      </c>
      <c r="B89" s="4">
        <f t="shared" si="17"/>
        <v>1.7000000000000001E-2</v>
      </c>
      <c r="C89" s="4" t="e">
        <f t="shared" si="12"/>
        <v>#REF!</v>
      </c>
      <c r="D89" s="4" t="e">
        <f t="shared" si="16"/>
        <v>#REF!</v>
      </c>
      <c r="E89" s="4" t="e">
        <f t="shared" si="16"/>
        <v>#REF!</v>
      </c>
      <c r="F89" s="4" t="e">
        <f t="shared" si="16"/>
        <v>#REF!</v>
      </c>
      <c r="G89" s="4" t="e">
        <f t="shared" si="16"/>
        <v>#REF!</v>
      </c>
      <c r="H89" s="4" t="e">
        <f t="shared" si="16"/>
        <v>#REF!</v>
      </c>
      <c r="I89" s="4" t="e">
        <f t="shared" si="16"/>
        <v>#REF!</v>
      </c>
      <c r="J89" s="4" t="e">
        <f t="shared" si="16"/>
        <v>#REF!</v>
      </c>
      <c r="K89" s="4" t="e">
        <f t="shared" si="16"/>
        <v>#REF!</v>
      </c>
      <c r="L89" s="4" t="e">
        <f t="shared" si="16"/>
        <v>#REF!</v>
      </c>
      <c r="M89" s="4" t="e">
        <f t="shared" si="16"/>
        <v>#REF!</v>
      </c>
      <c r="N89" s="4" t="e">
        <f t="shared" si="16"/>
        <v>#REF!</v>
      </c>
      <c r="O89" s="4" t="e">
        <f t="shared" si="16"/>
        <v>#REF!</v>
      </c>
      <c r="P89" s="4" t="e">
        <f t="shared" si="16"/>
        <v>#REF!</v>
      </c>
      <c r="Q89" s="4" t="e">
        <f t="shared" si="16"/>
        <v>#REF!</v>
      </c>
      <c r="R89" s="4" t="e">
        <f t="shared" si="16"/>
        <v>#REF!</v>
      </c>
      <c r="S89" s="4" t="e">
        <f t="shared" si="16"/>
        <v>#REF!</v>
      </c>
      <c r="T89" s="4" t="e">
        <f t="shared" si="16"/>
        <v>#REF!</v>
      </c>
      <c r="U89" s="4" t="e">
        <f t="shared" si="16"/>
        <v>#REF!</v>
      </c>
      <c r="V89" s="4" t="e">
        <f t="shared" si="16"/>
        <v>#REF!</v>
      </c>
      <c r="W89" s="4" t="e">
        <f t="shared" si="16"/>
        <v>#REF!</v>
      </c>
      <c r="X89" s="4" t="e">
        <f t="shared" si="16"/>
        <v>#REF!</v>
      </c>
      <c r="Y89" s="4" t="e">
        <f t="shared" si="16"/>
        <v>#REF!</v>
      </c>
      <c r="Z89" s="4" t="e">
        <f t="shared" si="16"/>
        <v>#REF!</v>
      </c>
      <c r="AA89" s="4" t="e">
        <f t="shared" si="16"/>
        <v>#REF!</v>
      </c>
      <c r="AB89" s="4" t="e">
        <f t="shared" si="16"/>
        <v>#REF!</v>
      </c>
      <c r="AC89" s="4" t="e">
        <f t="shared" si="16"/>
        <v>#REF!</v>
      </c>
      <c r="AD89" s="4" t="e">
        <f t="shared" si="16"/>
        <v>#REF!</v>
      </c>
      <c r="AE89" s="4" t="e">
        <f t="shared" si="16"/>
        <v>#REF!</v>
      </c>
      <c r="AF89" s="4" t="e">
        <f t="shared" si="16"/>
        <v>#REF!</v>
      </c>
      <c r="AG89" s="4" t="e">
        <f t="shared" si="16"/>
        <v>#REF!</v>
      </c>
      <c r="AH89" s="4" t="e">
        <f t="shared" si="16"/>
        <v>#REF!</v>
      </c>
      <c r="AI89" s="4" t="e">
        <f t="shared" si="16"/>
        <v>#REF!</v>
      </c>
      <c r="AJ89" s="4" t="e">
        <f t="shared" si="16"/>
        <v>#REF!</v>
      </c>
    </row>
    <row r="90" spans="1:36" x14ac:dyDescent="0.2">
      <c r="A90" t="str">
        <f>"bauxite_archetype_"&amp;TEXT(ROUND(Table211[[#This Row],[2016]],4),"0.000")</f>
        <v>bauxite_archetype_0.016</v>
      </c>
      <c r="B90" s="4">
        <f t="shared" si="17"/>
        <v>1.6E-2</v>
      </c>
      <c r="C90" s="4" t="e">
        <f t="shared" si="12"/>
        <v>#REF!</v>
      </c>
      <c r="D90" s="4" t="e">
        <f t="shared" si="16"/>
        <v>#REF!</v>
      </c>
      <c r="E90" s="4" t="e">
        <f t="shared" si="16"/>
        <v>#REF!</v>
      </c>
      <c r="F90" s="4" t="e">
        <f t="shared" si="16"/>
        <v>#REF!</v>
      </c>
      <c r="G90" s="4" t="e">
        <f t="shared" si="16"/>
        <v>#REF!</v>
      </c>
      <c r="H90" s="4" t="e">
        <f t="shared" si="16"/>
        <v>#REF!</v>
      </c>
      <c r="I90" s="4" t="e">
        <f t="shared" si="16"/>
        <v>#REF!</v>
      </c>
      <c r="J90" s="4" t="e">
        <f t="shared" si="16"/>
        <v>#REF!</v>
      </c>
      <c r="K90" s="4" t="e">
        <f t="shared" si="16"/>
        <v>#REF!</v>
      </c>
      <c r="L90" s="4" t="e">
        <f t="shared" si="16"/>
        <v>#REF!</v>
      </c>
      <c r="M90" s="4" t="e">
        <f t="shared" si="16"/>
        <v>#REF!</v>
      </c>
      <c r="N90" s="4" t="e">
        <f t="shared" si="16"/>
        <v>#REF!</v>
      </c>
      <c r="O90" s="4" t="e">
        <f t="shared" si="16"/>
        <v>#REF!</v>
      </c>
      <c r="P90" s="4" t="e">
        <f t="shared" si="16"/>
        <v>#REF!</v>
      </c>
      <c r="Q90" s="4" t="e">
        <f t="shared" si="16"/>
        <v>#REF!</v>
      </c>
      <c r="R90" s="4" t="e">
        <f t="shared" si="16"/>
        <v>#REF!</v>
      </c>
      <c r="S90" s="4" t="e">
        <f t="shared" si="16"/>
        <v>#REF!</v>
      </c>
      <c r="T90" s="4" t="e">
        <f t="shared" si="16"/>
        <v>#REF!</v>
      </c>
      <c r="U90" s="4" t="e">
        <f t="shared" si="16"/>
        <v>#REF!</v>
      </c>
      <c r="V90" s="4" t="e">
        <f t="shared" si="16"/>
        <v>#REF!</v>
      </c>
      <c r="W90" s="4" t="e">
        <f t="shared" si="16"/>
        <v>#REF!</v>
      </c>
      <c r="X90" s="4" t="e">
        <f t="shared" si="16"/>
        <v>#REF!</v>
      </c>
      <c r="Y90" s="4" t="e">
        <f t="shared" si="16"/>
        <v>#REF!</v>
      </c>
      <c r="Z90" s="4" t="e">
        <f t="shared" si="16"/>
        <v>#REF!</v>
      </c>
      <c r="AA90" s="4" t="e">
        <f t="shared" si="16"/>
        <v>#REF!</v>
      </c>
      <c r="AB90" s="4" t="e">
        <f t="shared" si="16"/>
        <v>#REF!</v>
      </c>
      <c r="AC90" s="4" t="e">
        <f t="shared" si="16"/>
        <v>#REF!</v>
      </c>
      <c r="AD90" s="4" t="e">
        <f t="shared" si="16"/>
        <v>#REF!</v>
      </c>
      <c r="AE90" s="4" t="e">
        <f t="shared" si="16"/>
        <v>#REF!</v>
      </c>
      <c r="AF90" s="4" t="e">
        <f t="shared" si="16"/>
        <v>#REF!</v>
      </c>
      <c r="AG90" s="4" t="e">
        <f t="shared" si="16"/>
        <v>#REF!</v>
      </c>
      <c r="AH90" s="4" t="e">
        <f t="shared" si="16"/>
        <v>#REF!</v>
      </c>
      <c r="AI90" s="4" t="e">
        <f t="shared" si="16"/>
        <v>#REF!</v>
      </c>
      <c r="AJ90" s="4" t="e">
        <f t="shared" si="16"/>
        <v>#REF!</v>
      </c>
    </row>
    <row r="91" spans="1:36" x14ac:dyDescent="0.2">
      <c r="A91" t="str">
        <f>"bauxite_archetype_"&amp;TEXT(ROUND(Table211[[#This Row],[2016]],4),"0.000")</f>
        <v>bauxite_archetype_0.015</v>
      </c>
      <c r="B91" s="4">
        <f t="shared" si="17"/>
        <v>1.4999999999999999E-2</v>
      </c>
      <c r="C91" s="4" t="e">
        <f t="shared" si="12"/>
        <v>#REF!</v>
      </c>
      <c r="D91" s="4" t="e">
        <f t="shared" si="16"/>
        <v>#REF!</v>
      </c>
      <c r="E91" s="4" t="e">
        <f t="shared" si="16"/>
        <v>#REF!</v>
      </c>
      <c r="F91" s="4" t="e">
        <f t="shared" si="16"/>
        <v>#REF!</v>
      </c>
      <c r="G91" s="4" t="e">
        <f t="shared" si="16"/>
        <v>#REF!</v>
      </c>
      <c r="H91" s="4" t="e">
        <f t="shared" si="16"/>
        <v>#REF!</v>
      </c>
      <c r="I91" s="4" t="e">
        <f t="shared" si="16"/>
        <v>#REF!</v>
      </c>
      <c r="J91" s="4" t="e">
        <f t="shared" si="16"/>
        <v>#REF!</v>
      </c>
      <c r="K91" s="4" t="e">
        <f t="shared" si="16"/>
        <v>#REF!</v>
      </c>
      <c r="L91" s="4" t="e">
        <f t="shared" si="16"/>
        <v>#REF!</v>
      </c>
      <c r="M91" s="4" t="e">
        <f t="shared" si="16"/>
        <v>#REF!</v>
      </c>
      <c r="N91" s="4" t="e">
        <f t="shared" si="16"/>
        <v>#REF!</v>
      </c>
      <c r="O91" s="4" t="e">
        <f t="shared" si="16"/>
        <v>#REF!</v>
      </c>
      <c r="P91" s="4" t="e">
        <f t="shared" si="16"/>
        <v>#REF!</v>
      </c>
      <c r="Q91" s="4" t="e">
        <f t="shared" si="16"/>
        <v>#REF!</v>
      </c>
      <c r="R91" s="4" t="e">
        <f t="shared" si="16"/>
        <v>#REF!</v>
      </c>
      <c r="S91" s="4" t="e">
        <f t="shared" si="16"/>
        <v>#REF!</v>
      </c>
      <c r="T91" s="4" t="e">
        <f t="shared" si="16"/>
        <v>#REF!</v>
      </c>
      <c r="U91" s="4" t="e">
        <f t="shared" si="16"/>
        <v>#REF!</v>
      </c>
      <c r="V91" s="4" t="e">
        <f t="shared" si="16"/>
        <v>#REF!</v>
      </c>
      <c r="W91" s="4" t="e">
        <f t="shared" si="16"/>
        <v>#REF!</v>
      </c>
      <c r="X91" s="4" t="e">
        <f t="shared" si="16"/>
        <v>#REF!</v>
      </c>
      <c r="Y91" s="4" t="e">
        <f t="shared" si="16"/>
        <v>#REF!</v>
      </c>
      <c r="Z91" s="4" t="e">
        <f t="shared" si="16"/>
        <v>#REF!</v>
      </c>
      <c r="AA91" s="4" t="e">
        <f t="shared" si="16"/>
        <v>#REF!</v>
      </c>
      <c r="AB91" s="4" t="e">
        <f t="shared" si="16"/>
        <v>#REF!</v>
      </c>
      <c r="AC91" s="4" t="e">
        <f t="shared" si="16"/>
        <v>#REF!</v>
      </c>
      <c r="AD91" s="4" t="e">
        <f t="shared" si="16"/>
        <v>#REF!</v>
      </c>
      <c r="AE91" s="4" t="e">
        <f t="shared" si="16"/>
        <v>#REF!</v>
      </c>
      <c r="AF91" s="4" t="e">
        <f t="shared" si="16"/>
        <v>#REF!</v>
      </c>
      <c r="AG91" s="4" t="e">
        <f t="shared" si="16"/>
        <v>#REF!</v>
      </c>
      <c r="AH91" s="4" t="e">
        <f t="shared" ref="D91:AJ99" si="18">MROUND((($B91-$AJ$2)*((AH$2-$AJ$2)/($B$2-$AJ$2)))+$AJ$2,0.0001)</f>
        <v>#REF!</v>
      </c>
      <c r="AI91" s="4" t="e">
        <f t="shared" si="18"/>
        <v>#REF!</v>
      </c>
      <c r="AJ91" s="4" t="e">
        <f t="shared" si="18"/>
        <v>#REF!</v>
      </c>
    </row>
    <row r="92" spans="1:36" x14ac:dyDescent="0.2">
      <c r="A92" t="str">
        <f>"bauxite_archetype_"&amp;TEXT(ROUND(Table211[[#This Row],[2016]],4),"0.000")</f>
        <v>bauxite_archetype_0.014</v>
      </c>
      <c r="B92" s="4">
        <f t="shared" si="17"/>
        <v>1.4E-2</v>
      </c>
      <c r="C92" s="4" t="e">
        <f t="shared" si="12"/>
        <v>#REF!</v>
      </c>
      <c r="D92" s="4" t="e">
        <f t="shared" si="18"/>
        <v>#REF!</v>
      </c>
      <c r="E92" s="4" t="e">
        <f t="shared" si="18"/>
        <v>#REF!</v>
      </c>
      <c r="F92" s="4" t="e">
        <f t="shared" si="18"/>
        <v>#REF!</v>
      </c>
      <c r="G92" s="4" t="e">
        <f t="shared" si="18"/>
        <v>#REF!</v>
      </c>
      <c r="H92" s="4" t="e">
        <f t="shared" si="18"/>
        <v>#REF!</v>
      </c>
      <c r="I92" s="4" t="e">
        <f t="shared" si="18"/>
        <v>#REF!</v>
      </c>
      <c r="J92" s="4" t="e">
        <f t="shared" si="18"/>
        <v>#REF!</v>
      </c>
      <c r="K92" s="4" t="e">
        <f t="shared" si="18"/>
        <v>#REF!</v>
      </c>
      <c r="L92" s="4" t="e">
        <f t="shared" si="18"/>
        <v>#REF!</v>
      </c>
      <c r="M92" s="4" t="e">
        <f t="shared" si="18"/>
        <v>#REF!</v>
      </c>
      <c r="N92" s="4" t="e">
        <f t="shared" si="18"/>
        <v>#REF!</v>
      </c>
      <c r="O92" s="4" t="e">
        <f t="shared" si="18"/>
        <v>#REF!</v>
      </c>
      <c r="P92" s="4" t="e">
        <f t="shared" si="18"/>
        <v>#REF!</v>
      </c>
      <c r="Q92" s="4" t="e">
        <f t="shared" si="18"/>
        <v>#REF!</v>
      </c>
      <c r="R92" s="4" t="e">
        <f t="shared" si="18"/>
        <v>#REF!</v>
      </c>
      <c r="S92" s="4" t="e">
        <f t="shared" si="18"/>
        <v>#REF!</v>
      </c>
      <c r="T92" s="4" t="e">
        <f t="shared" si="18"/>
        <v>#REF!</v>
      </c>
      <c r="U92" s="4" t="e">
        <f t="shared" si="18"/>
        <v>#REF!</v>
      </c>
      <c r="V92" s="4" t="e">
        <f t="shared" si="18"/>
        <v>#REF!</v>
      </c>
      <c r="W92" s="4" t="e">
        <f t="shared" si="18"/>
        <v>#REF!</v>
      </c>
      <c r="X92" s="4" t="e">
        <f t="shared" si="18"/>
        <v>#REF!</v>
      </c>
      <c r="Y92" s="4" t="e">
        <f t="shared" si="18"/>
        <v>#REF!</v>
      </c>
      <c r="Z92" s="4" t="e">
        <f t="shared" si="18"/>
        <v>#REF!</v>
      </c>
      <c r="AA92" s="4" t="e">
        <f t="shared" si="18"/>
        <v>#REF!</v>
      </c>
      <c r="AB92" s="4" t="e">
        <f t="shared" si="18"/>
        <v>#REF!</v>
      </c>
      <c r="AC92" s="4" t="e">
        <f t="shared" si="18"/>
        <v>#REF!</v>
      </c>
      <c r="AD92" s="4" t="e">
        <f t="shared" si="18"/>
        <v>#REF!</v>
      </c>
      <c r="AE92" s="4" t="e">
        <f t="shared" si="18"/>
        <v>#REF!</v>
      </c>
      <c r="AF92" s="4" t="e">
        <f t="shared" si="18"/>
        <v>#REF!</v>
      </c>
      <c r="AG92" s="4" t="e">
        <f t="shared" si="18"/>
        <v>#REF!</v>
      </c>
      <c r="AH92" s="4" t="e">
        <f t="shared" si="18"/>
        <v>#REF!</v>
      </c>
      <c r="AI92" s="4" t="e">
        <f t="shared" si="18"/>
        <v>#REF!</v>
      </c>
      <c r="AJ92" s="4" t="e">
        <f t="shared" si="18"/>
        <v>#REF!</v>
      </c>
    </row>
    <row r="93" spans="1:36" x14ac:dyDescent="0.2">
      <c r="A93" t="str">
        <f>"bauxite_archetype_"&amp;TEXT(ROUND(Table211[[#This Row],[2016]],4),"0.000")</f>
        <v>bauxite_archetype_0.013</v>
      </c>
      <c r="B93" s="4">
        <f t="shared" si="17"/>
        <v>1.3000000000000001E-2</v>
      </c>
      <c r="C93" s="4" t="e">
        <f t="shared" si="12"/>
        <v>#REF!</v>
      </c>
      <c r="D93" s="4" t="e">
        <f t="shared" si="18"/>
        <v>#REF!</v>
      </c>
      <c r="E93" s="4" t="e">
        <f t="shared" si="18"/>
        <v>#REF!</v>
      </c>
      <c r="F93" s="4" t="e">
        <f t="shared" si="18"/>
        <v>#REF!</v>
      </c>
      <c r="G93" s="4" t="e">
        <f t="shared" si="18"/>
        <v>#REF!</v>
      </c>
      <c r="H93" s="4" t="e">
        <f t="shared" si="18"/>
        <v>#REF!</v>
      </c>
      <c r="I93" s="4" t="e">
        <f t="shared" si="18"/>
        <v>#REF!</v>
      </c>
      <c r="J93" s="4" t="e">
        <f t="shared" si="18"/>
        <v>#REF!</v>
      </c>
      <c r="K93" s="4" t="e">
        <f t="shared" si="18"/>
        <v>#REF!</v>
      </c>
      <c r="L93" s="4" t="e">
        <f t="shared" si="18"/>
        <v>#REF!</v>
      </c>
      <c r="M93" s="4" t="e">
        <f t="shared" si="18"/>
        <v>#REF!</v>
      </c>
      <c r="N93" s="4" t="e">
        <f t="shared" si="18"/>
        <v>#REF!</v>
      </c>
      <c r="O93" s="4" t="e">
        <f t="shared" si="18"/>
        <v>#REF!</v>
      </c>
      <c r="P93" s="4" t="e">
        <f t="shared" si="18"/>
        <v>#REF!</v>
      </c>
      <c r="Q93" s="4" t="e">
        <f t="shared" si="18"/>
        <v>#REF!</v>
      </c>
      <c r="R93" s="4" t="e">
        <f t="shared" si="18"/>
        <v>#REF!</v>
      </c>
      <c r="S93" s="4" t="e">
        <f t="shared" si="18"/>
        <v>#REF!</v>
      </c>
      <c r="T93" s="4" t="e">
        <f t="shared" si="18"/>
        <v>#REF!</v>
      </c>
      <c r="U93" s="4" t="e">
        <f t="shared" si="18"/>
        <v>#REF!</v>
      </c>
      <c r="V93" s="4" t="e">
        <f t="shared" si="18"/>
        <v>#REF!</v>
      </c>
      <c r="W93" s="4" t="e">
        <f t="shared" si="18"/>
        <v>#REF!</v>
      </c>
      <c r="X93" s="4" t="e">
        <f t="shared" si="18"/>
        <v>#REF!</v>
      </c>
      <c r="Y93" s="4" t="e">
        <f t="shared" si="18"/>
        <v>#REF!</v>
      </c>
      <c r="Z93" s="4" t="e">
        <f t="shared" si="18"/>
        <v>#REF!</v>
      </c>
      <c r="AA93" s="4" t="e">
        <f t="shared" si="18"/>
        <v>#REF!</v>
      </c>
      <c r="AB93" s="4" t="e">
        <f t="shared" si="18"/>
        <v>#REF!</v>
      </c>
      <c r="AC93" s="4" t="e">
        <f t="shared" si="18"/>
        <v>#REF!</v>
      </c>
      <c r="AD93" s="4" t="e">
        <f t="shared" si="18"/>
        <v>#REF!</v>
      </c>
      <c r="AE93" s="4" t="e">
        <f t="shared" si="18"/>
        <v>#REF!</v>
      </c>
      <c r="AF93" s="4" t="e">
        <f t="shared" si="18"/>
        <v>#REF!</v>
      </c>
      <c r="AG93" s="4" t="e">
        <f t="shared" si="18"/>
        <v>#REF!</v>
      </c>
      <c r="AH93" s="4" t="e">
        <f t="shared" si="18"/>
        <v>#REF!</v>
      </c>
      <c r="AI93" s="4" t="e">
        <f t="shared" si="18"/>
        <v>#REF!</v>
      </c>
      <c r="AJ93" s="4" t="e">
        <f t="shared" si="18"/>
        <v>#REF!</v>
      </c>
    </row>
    <row r="94" spans="1:36" x14ac:dyDescent="0.2">
      <c r="A94" t="str">
        <f>"bauxite_archetype_"&amp;TEXT(ROUND(Table211[[#This Row],[2016]],4),"0.000")</f>
        <v>bauxite_archetype_0.012</v>
      </c>
      <c r="B94" s="4">
        <f t="shared" si="17"/>
        <v>1.2E-2</v>
      </c>
      <c r="C94" s="4" t="e">
        <f t="shared" si="12"/>
        <v>#REF!</v>
      </c>
      <c r="D94" s="4" t="e">
        <f t="shared" si="18"/>
        <v>#REF!</v>
      </c>
      <c r="E94" s="4" t="e">
        <f t="shared" si="18"/>
        <v>#REF!</v>
      </c>
      <c r="F94" s="4" t="e">
        <f t="shared" si="18"/>
        <v>#REF!</v>
      </c>
      <c r="G94" s="4" t="e">
        <f t="shared" si="18"/>
        <v>#REF!</v>
      </c>
      <c r="H94" s="4" t="e">
        <f t="shared" si="18"/>
        <v>#REF!</v>
      </c>
      <c r="I94" s="4" t="e">
        <f t="shared" si="18"/>
        <v>#REF!</v>
      </c>
      <c r="J94" s="4" t="e">
        <f t="shared" si="18"/>
        <v>#REF!</v>
      </c>
      <c r="K94" s="4" t="e">
        <f t="shared" si="18"/>
        <v>#REF!</v>
      </c>
      <c r="L94" s="4" t="e">
        <f t="shared" si="18"/>
        <v>#REF!</v>
      </c>
      <c r="M94" s="4" t="e">
        <f t="shared" si="18"/>
        <v>#REF!</v>
      </c>
      <c r="N94" s="4" t="e">
        <f t="shared" si="18"/>
        <v>#REF!</v>
      </c>
      <c r="O94" s="4" t="e">
        <f t="shared" si="18"/>
        <v>#REF!</v>
      </c>
      <c r="P94" s="4" t="e">
        <f t="shared" si="18"/>
        <v>#REF!</v>
      </c>
      <c r="Q94" s="4" t="e">
        <f t="shared" si="18"/>
        <v>#REF!</v>
      </c>
      <c r="R94" s="4" t="e">
        <f t="shared" si="18"/>
        <v>#REF!</v>
      </c>
      <c r="S94" s="4" t="e">
        <f t="shared" si="18"/>
        <v>#REF!</v>
      </c>
      <c r="T94" s="4" t="e">
        <f t="shared" si="18"/>
        <v>#REF!</v>
      </c>
      <c r="U94" s="4" t="e">
        <f t="shared" si="18"/>
        <v>#REF!</v>
      </c>
      <c r="V94" s="4" t="e">
        <f t="shared" si="18"/>
        <v>#REF!</v>
      </c>
      <c r="W94" s="4" t="e">
        <f t="shared" si="18"/>
        <v>#REF!</v>
      </c>
      <c r="X94" s="4" t="e">
        <f t="shared" si="18"/>
        <v>#REF!</v>
      </c>
      <c r="Y94" s="4" t="e">
        <f t="shared" si="18"/>
        <v>#REF!</v>
      </c>
      <c r="Z94" s="4" t="e">
        <f t="shared" si="18"/>
        <v>#REF!</v>
      </c>
      <c r="AA94" s="4" t="e">
        <f t="shared" si="18"/>
        <v>#REF!</v>
      </c>
      <c r="AB94" s="4" t="e">
        <f t="shared" si="18"/>
        <v>#REF!</v>
      </c>
      <c r="AC94" s="4" t="e">
        <f t="shared" si="18"/>
        <v>#REF!</v>
      </c>
      <c r="AD94" s="4" t="e">
        <f t="shared" si="18"/>
        <v>#REF!</v>
      </c>
      <c r="AE94" s="4" t="e">
        <f t="shared" si="18"/>
        <v>#REF!</v>
      </c>
      <c r="AF94" s="4" t="e">
        <f t="shared" si="18"/>
        <v>#REF!</v>
      </c>
      <c r="AG94" s="4" t="e">
        <f t="shared" si="18"/>
        <v>#REF!</v>
      </c>
      <c r="AH94" s="4" t="e">
        <f t="shared" si="18"/>
        <v>#REF!</v>
      </c>
      <c r="AI94" s="4" t="e">
        <f t="shared" si="18"/>
        <v>#REF!</v>
      </c>
      <c r="AJ94" s="4" t="e">
        <f t="shared" si="18"/>
        <v>#REF!</v>
      </c>
    </row>
    <row r="95" spans="1:36" x14ac:dyDescent="0.2">
      <c r="A95" t="str">
        <f>"bauxite_archetype_"&amp;TEXT(ROUND(Table211[[#This Row],[2016]],4),"0.000")</f>
        <v>bauxite_archetype_0.011</v>
      </c>
      <c r="B95" s="4">
        <f t="shared" si="17"/>
        <v>1.0999999999999999E-2</v>
      </c>
      <c r="C95" s="4" t="e">
        <f t="shared" si="12"/>
        <v>#REF!</v>
      </c>
      <c r="D95" s="4" t="e">
        <f t="shared" si="18"/>
        <v>#REF!</v>
      </c>
      <c r="E95" s="4" t="e">
        <f t="shared" si="18"/>
        <v>#REF!</v>
      </c>
      <c r="F95" s="4" t="e">
        <f t="shared" si="18"/>
        <v>#REF!</v>
      </c>
      <c r="G95" s="4" t="e">
        <f t="shared" si="18"/>
        <v>#REF!</v>
      </c>
      <c r="H95" s="4" t="e">
        <f t="shared" si="18"/>
        <v>#REF!</v>
      </c>
      <c r="I95" s="4" t="e">
        <f t="shared" si="18"/>
        <v>#REF!</v>
      </c>
      <c r="J95" s="4" t="e">
        <f t="shared" si="18"/>
        <v>#REF!</v>
      </c>
      <c r="K95" s="4" t="e">
        <f t="shared" si="18"/>
        <v>#REF!</v>
      </c>
      <c r="L95" s="4" t="e">
        <f t="shared" si="18"/>
        <v>#REF!</v>
      </c>
      <c r="M95" s="4" t="e">
        <f t="shared" si="18"/>
        <v>#REF!</v>
      </c>
      <c r="N95" s="4" t="e">
        <f t="shared" si="18"/>
        <v>#REF!</v>
      </c>
      <c r="O95" s="4" t="e">
        <f t="shared" si="18"/>
        <v>#REF!</v>
      </c>
      <c r="P95" s="4" t="e">
        <f t="shared" si="18"/>
        <v>#REF!</v>
      </c>
      <c r="Q95" s="4" t="e">
        <f t="shared" si="18"/>
        <v>#REF!</v>
      </c>
      <c r="R95" s="4" t="e">
        <f t="shared" si="18"/>
        <v>#REF!</v>
      </c>
      <c r="S95" s="4" t="e">
        <f t="shared" si="18"/>
        <v>#REF!</v>
      </c>
      <c r="T95" s="4" t="e">
        <f t="shared" si="18"/>
        <v>#REF!</v>
      </c>
      <c r="U95" s="4" t="e">
        <f t="shared" si="18"/>
        <v>#REF!</v>
      </c>
      <c r="V95" s="4" t="e">
        <f t="shared" si="18"/>
        <v>#REF!</v>
      </c>
      <c r="W95" s="4" t="e">
        <f t="shared" si="18"/>
        <v>#REF!</v>
      </c>
      <c r="X95" s="4" t="e">
        <f t="shared" si="18"/>
        <v>#REF!</v>
      </c>
      <c r="Y95" s="4" t="e">
        <f t="shared" si="18"/>
        <v>#REF!</v>
      </c>
      <c r="Z95" s="4" t="e">
        <f t="shared" si="18"/>
        <v>#REF!</v>
      </c>
      <c r="AA95" s="4" t="e">
        <f t="shared" si="18"/>
        <v>#REF!</v>
      </c>
      <c r="AB95" s="4" t="e">
        <f t="shared" si="18"/>
        <v>#REF!</v>
      </c>
      <c r="AC95" s="4" t="e">
        <f t="shared" si="18"/>
        <v>#REF!</v>
      </c>
      <c r="AD95" s="4" t="e">
        <f t="shared" si="18"/>
        <v>#REF!</v>
      </c>
      <c r="AE95" s="4" t="e">
        <f t="shared" si="18"/>
        <v>#REF!</v>
      </c>
      <c r="AF95" s="4" t="e">
        <f t="shared" si="18"/>
        <v>#REF!</v>
      </c>
      <c r="AG95" s="4" t="e">
        <f t="shared" si="18"/>
        <v>#REF!</v>
      </c>
      <c r="AH95" s="4" t="e">
        <f t="shared" si="18"/>
        <v>#REF!</v>
      </c>
      <c r="AI95" s="4" t="e">
        <f t="shared" si="18"/>
        <v>#REF!</v>
      </c>
      <c r="AJ95" s="4" t="e">
        <f t="shared" si="18"/>
        <v>#REF!</v>
      </c>
    </row>
    <row r="96" spans="1:36" x14ac:dyDescent="0.2">
      <c r="A96" t="str">
        <f>"bauxite_archetype_"&amp;TEXT(ROUND(Table211[[#This Row],[2016]],4),"0.000")</f>
        <v>bauxite_archetype_0.010</v>
      </c>
      <c r="B96" s="4">
        <f t="shared" si="17"/>
        <v>0.01</v>
      </c>
      <c r="C96" s="4" t="e">
        <f t="shared" si="12"/>
        <v>#REF!</v>
      </c>
      <c r="D96" s="4" t="e">
        <f t="shared" si="18"/>
        <v>#REF!</v>
      </c>
      <c r="E96" s="4" t="e">
        <f t="shared" si="18"/>
        <v>#REF!</v>
      </c>
      <c r="F96" s="4" t="e">
        <f t="shared" si="18"/>
        <v>#REF!</v>
      </c>
      <c r="G96" s="4" t="e">
        <f t="shared" si="18"/>
        <v>#REF!</v>
      </c>
      <c r="H96" s="4" t="e">
        <f t="shared" si="18"/>
        <v>#REF!</v>
      </c>
      <c r="I96" s="4" t="e">
        <f t="shared" si="18"/>
        <v>#REF!</v>
      </c>
      <c r="J96" s="4" t="e">
        <f t="shared" si="18"/>
        <v>#REF!</v>
      </c>
      <c r="K96" s="4" t="e">
        <f t="shared" si="18"/>
        <v>#REF!</v>
      </c>
      <c r="L96" s="4" t="e">
        <f t="shared" si="18"/>
        <v>#REF!</v>
      </c>
      <c r="M96" s="4" t="e">
        <f t="shared" si="18"/>
        <v>#REF!</v>
      </c>
      <c r="N96" s="4" t="e">
        <f t="shared" si="18"/>
        <v>#REF!</v>
      </c>
      <c r="O96" s="4" t="e">
        <f t="shared" si="18"/>
        <v>#REF!</v>
      </c>
      <c r="P96" s="4" t="e">
        <f t="shared" si="18"/>
        <v>#REF!</v>
      </c>
      <c r="Q96" s="4" t="e">
        <f t="shared" si="18"/>
        <v>#REF!</v>
      </c>
      <c r="R96" s="4" t="e">
        <f t="shared" si="18"/>
        <v>#REF!</v>
      </c>
      <c r="S96" s="4" t="e">
        <f t="shared" si="18"/>
        <v>#REF!</v>
      </c>
      <c r="T96" s="4" t="e">
        <f t="shared" si="18"/>
        <v>#REF!</v>
      </c>
      <c r="U96" s="4" t="e">
        <f t="shared" si="18"/>
        <v>#REF!</v>
      </c>
      <c r="V96" s="4" t="e">
        <f t="shared" si="18"/>
        <v>#REF!</v>
      </c>
      <c r="W96" s="4" t="e">
        <f t="shared" si="18"/>
        <v>#REF!</v>
      </c>
      <c r="X96" s="4" t="e">
        <f t="shared" si="18"/>
        <v>#REF!</v>
      </c>
      <c r="Y96" s="4" t="e">
        <f t="shared" si="18"/>
        <v>#REF!</v>
      </c>
      <c r="Z96" s="4" t="e">
        <f t="shared" si="18"/>
        <v>#REF!</v>
      </c>
      <c r="AA96" s="4" t="e">
        <f t="shared" si="18"/>
        <v>#REF!</v>
      </c>
      <c r="AB96" s="4" t="e">
        <f t="shared" si="18"/>
        <v>#REF!</v>
      </c>
      <c r="AC96" s="4" t="e">
        <f t="shared" si="18"/>
        <v>#REF!</v>
      </c>
      <c r="AD96" s="4" t="e">
        <f t="shared" si="18"/>
        <v>#REF!</v>
      </c>
      <c r="AE96" s="4" t="e">
        <f t="shared" si="18"/>
        <v>#REF!</v>
      </c>
      <c r="AF96" s="4" t="e">
        <f t="shared" si="18"/>
        <v>#REF!</v>
      </c>
      <c r="AG96" s="4" t="e">
        <f t="shared" si="18"/>
        <v>#REF!</v>
      </c>
      <c r="AH96" s="4" t="e">
        <f t="shared" si="18"/>
        <v>#REF!</v>
      </c>
      <c r="AI96" s="4" t="e">
        <f t="shared" si="18"/>
        <v>#REF!</v>
      </c>
      <c r="AJ96" s="4" t="e">
        <f t="shared" si="18"/>
        <v>#REF!</v>
      </c>
    </row>
    <row r="97" spans="1:36" x14ac:dyDescent="0.2">
      <c r="A97" t="str">
        <f>"bauxite_archetype_"&amp;TEXT(ROUND(Table211[[#This Row],[2016]],4),"0.000")</f>
        <v>bauxite_archetype_0.009</v>
      </c>
      <c r="B97" s="4">
        <f t="shared" si="17"/>
        <v>9.0000000000000011E-3</v>
      </c>
      <c r="C97" s="4" t="e">
        <f t="shared" si="12"/>
        <v>#REF!</v>
      </c>
      <c r="D97" s="4" t="e">
        <f t="shared" si="18"/>
        <v>#REF!</v>
      </c>
      <c r="E97" s="4" t="e">
        <f t="shared" si="18"/>
        <v>#REF!</v>
      </c>
      <c r="F97" s="4" t="e">
        <f t="shared" si="18"/>
        <v>#REF!</v>
      </c>
      <c r="G97" s="4" t="e">
        <f t="shared" si="18"/>
        <v>#REF!</v>
      </c>
      <c r="H97" s="4" t="e">
        <f t="shared" si="18"/>
        <v>#REF!</v>
      </c>
      <c r="I97" s="4" t="e">
        <f t="shared" si="18"/>
        <v>#REF!</v>
      </c>
      <c r="J97" s="4" t="e">
        <f t="shared" si="18"/>
        <v>#REF!</v>
      </c>
      <c r="K97" s="4" t="e">
        <f t="shared" si="18"/>
        <v>#REF!</v>
      </c>
      <c r="L97" s="4" t="e">
        <f t="shared" si="18"/>
        <v>#REF!</v>
      </c>
      <c r="M97" s="4" t="e">
        <f t="shared" si="18"/>
        <v>#REF!</v>
      </c>
      <c r="N97" s="4" t="e">
        <f t="shared" si="18"/>
        <v>#REF!</v>
      </c>
      <c r="O97" s="4" t="e">
        <f t="shared" si="18"/>
        <v>#REF!</v>
      </c>
      <c r="P97" s="4" t="e">
        <f t="shared" si="18"/>
        <v>#REF!</v>
      </c>
      <c r="Q97" s="4" t="e">
        <f t="shared" si="18"/>
        <v>#REF!</v>
      </c>
      <c r="R97" s="4" t="e">
        <f t="shared" si="18"/>
        <v>#REF!</v>
      </c>
      <c r="S97" s="4" t="e">
        <f t="shared" si="18"/>
        <v>#REF!</v>
      </c>
      <c r="T97" s="4" t="e">
        <f t="shared" si="18"/>
        <v>#REF!</v>
      </c>
      <c r="U97" s="4" t="e">
        <f t="shared" si="18"/>
        <v>#REF!</v>
      </c>
      <c r="V97" s="4" t="e">
        <f t="shared" si="18"/>
        <v>#REF!</v>
      </c>
      <c r="W97" s="4" t="e">
        <f t="shared" si="18"/>
        <v>#REF!</v>
      </c>
      <c r="X97" s="4" t="e">
        <f t="shared" si="18"/>
        <v>#REF!</v>
      </c>
      <c r="Y97" s="4" t="e">
        <f t="shared" si="18"/>
        <v>#REF!</v>
      </c>
      <c r="Z97" s="4" t="e">
        <f t="shared" si="18"/>
        <v>#REF!</v>
      </c>
      <c r="AA97" s="4" t="e">
        <f t="shared" si="18"/>
        <v>#REF!</v>
      </c>
      <c r="AB97" s="4" t="e">
        <f t="shared" si="18"/>
        <v>#REF!</v>
      </c>
      <c r="AC97" s="4" t="e">
        <f t="shared" si="18"/>
        <v>#REF!</v>
      </c>
      <c r="AD97" s="4" t="e">
        <f t="shared" si="18"/>
        <v>#REF!</v>
      </c>
      <c r="AE97" s="4" t="e">
        <f t="shared" si="18"/>
        <v>#REF!</v>
      </c>
      <c r="AF97" s="4" t="e">
        <f t="shared" si="18"/>
        <v>#REF!</v>
      </c>
      <c r="AG97" s="4" t="e">
        <f t="shared" si="18"/>
        <v>#REF!</v>
      </c>
      <c r="AH97" s="4" t="e">
        <f t="shared" si="18"/>
        <v>#REF!</v>
      </c>
      <c r="AI97" s="4" t="e">
        <f t="shared" si="18"/>
        <v>#REF!</v>
      </c>
      <c r="AJ97" s="4" t="e">
        <f t="shared" si="18"/>
        <v>#REF!</v>
      </c>
    </row>
    <row r="98" spans="1:36" x14ac:dyDescent="0.2">
      <c r="A98" t="str">
        <f>"bauxite_archetype_"&amp;TEXT(ROUND(Table211[[#This Row],[2016]],4),"0.000")</f>
        <v>bauxite_archetype_0.008</v>
      </c>
      <c r="B98" s="4">
        <f>MROUND(B97-0.001,0.001)</f>
        <v>8.0000000000000002E-3</v>
      </c>
      <c r="C98" s="4" t="e">
        <f t="shared" si="12"/>
        <v>#REF!</v>
      </c>
      <c r="D98" s="4" t="e">
        <f t="shared" si="18"/>
        <v>#REF!</v>
      </c>
      <c r="E98" s="4" t="e">
        <f t="shared" si="18"/>
        <v>#REF!</v>
      </c>
      <c r="F98" s="4" t="e">
        <f t="shared" si="18"/>
        <v>#REF!</v>
      </c>
      <c r="G98" s="4" t="e">
        <f t="shared" si="18"/>
        <v>#REF!</v>
      </c>
      <c r="H98" s="4" t="e">
        <f t="shared" si="18"/>
        <v>#REF!</v>
      </c>
      <c r="I98" s="4" t="e">
        <f t="shared" si="18"/>
        <v>#REF!</v>
      </c>
      <c r="J98" s="4" t="e">
        <f t="shared" si="18"/>
        <v>#REF!</v>
      </c>
      <c r="K98" s="4" t="e">
        <f t="shared" si="18"/>
        <v>#REF!</v>
      </c>
      <c r="L98" s="4" t="e">
        <f t="shared" si="18"/>
        <v>#REF!</v>
      </c>
      <c r="M98" s="4" t="e">
        <f t="shared" si="18"/>
        <v>#REF!</v>
      </c>
      <c r="N98" s="4" t="e">
        <f t="shared" si="18"/>
        <v>#REF!</v>
      </c>
      <c r="O98" s="4" t="e">
        <f t="shared" si="18"/>
        <v>#REF!</v>
      </c>
      <c r="P98" s="4" t="e">
        <f t="shared" si="18"/>
        <v>#REF!</v>
      </c>
      <c r="Q98" s="4" t="e">
        <f t="shared" si="18"/>
        <v>#REF!</v>
      </c>
      <c r="R98" s="4" t="e">
        <f t="shared" si="18"/>
        <v>#REF!</v>
      </c>
      <c r="S98" s="4" t="e">
        <f t="shared" si="18"/>
        <v>#REF!</v>
      </c>
      <c r="T98" s="4" t="e">
        <f t="shared" si="18"/>
        <v>#REF!</v>
      </c>
      <c r="U98" s="4" t="e">
        <f t="shared" si="18"/>
        <v>#REF!</v>
      </c>
      <c r="V98" s="4" t="e">
        <f t="shared" si="18"/>
        <v>#REF!</v>
      </c>
      <c r="W98" s="4" t="e">
        <f t="shared" si="18"/>
        <v>#REF!</v>
      </c>
      <c r="X98" s="4" t="e">
        <f t="shared" si="18"/>
        <v>#REF!</v>
      </c>
      <c r="Y98" s="4" t="e">
        <f t="shared" si="18"/>
        <v>#REF!</v>
      </c>
      <c r="Z98" s="4" t="e">
        <f t="shared" si="18"/>
        <v>#REF!</v>
      </c>
      <c r="AA98" s="4" t="e">
        <f t="shared" si="18"/>
        <v>#REF!</v>
      </c>
      <c r="AB98" s="4" t="e">
        <f t="shared" si="18"/>
        <v>#REF!</v>
      </c>
      <c r="AC98" s="4" t="e">
        <f t="shared" si="18"/>
        <v>#REF!</v>
      </c>
      <c r="AD98" s="4" t="e">
        <f t="shared" si="18"/>
        <v>#REF!</v>
      </c>
      <c r="AE98" s="4" t="e">
        <f t="shared" si="18"/>
        <v>#REF!</v>
      </c>
      <c r="AF98" s="4" t="e">
        <f t="shared" si="18"/>
        <v>#REF!</v>
      </c>
      <c r="AG98" s="4" t="e">
        <f t="shared" si="18"/>
        <v>#REF!</v>
      </c>
      <c r="AH98" s="4" t="e">
        <f t="shared" si="18"/>
        <v>#REF!</v>
      </c>
      <c r="AI98" s="4" t="e">
        <f t="shared" si="18"/>
        <v>#REF!</v>
      </c>
      <c r="AJ98" s="4" t="e">
        <f t="shared" si="18"/>
        <v>#REF!</v>
      </c>
    </row>
    <row r="99" spans="1:36" x14ac:dyDescent="0.2">
      <c r="A99" t="str">
        <f>"bauxite_archetype_"&amp;TEXT(ROUND(Table211[[#This Row],[2016]],4),"0.000")</f>
        <v>bauxite_archetype_0.007</v>
      </c>
      <c r="B99" s="4">
        <f t="shared" ref="B99:B104" si="19">MROUND(B98-0.001,0.001)</f>
        <v>7.0000000000000001E-3</v>
      </c>
      <c r="C99" s="4" t="e">
        <f t="shared" si="12"/>
        <v>#REF!</v>
      </c>
      <c r="D99" s="4" t="e">
        <f t="shared" si="18"/>
        <v>#REF!</v>
      </c>
      <c r="E99" s="4" t="e">
        <f t="shared" si="18"/>
        <v>#REF!</v>
      </c>
      <c r="F99" s="4" t="e">
        <f t="shared" si="18"/>
        <v>#REF!</v>
      </c>
      <c r="G99" s="4" t="e">
        <f t="shared" si="18"/>
        <v>#REF!</v>
      </c>
      <c r="H99" s="4" t="e">
        <f t="shared" si="18"/>
        <v>#REF!</v>
      </c>
      <c r="I99" s="4" t="e">
        <f t="shared" si="18"/>
        <v>#REF!</v>
      </c>
      <c r="J99" s="4" t="e">
        <f t="shared" si="18"/>
        <v>#REF!</v>
      </c>
      <c r="K99" s="4" t="e">
        <f t="shared" si="18"/>
        <v>#REF!</v>
      </c>
      <c r="L99" s="4" t="e">
        <f t="shared" si="18"/>
        <v>#REF!</v>
      </c>
      <c r="M99" s="4" t="e">
        <f t="shared" si="18"/>
        <v>#REF!</v>
      </c>
      <c r="N99" s="4" t="e">
        <f t="shared" si="18"/>
        <v>#REF!</v>
      </c>
      <c r="O99" s="4" t="e">
        <f t="shared" si="18"/>
        <v>#REF!</v>
      </c>
      <c r="P99" s="4" t="e">
        <f t="shared" si="18"/>
        <v>#REF!</v>
      </c>
      <c r="Q99" s="4" t="e">
        <f t="shared" si="18"/>
        <v>#REF!</v>
      </c>
      <c r="R99" s="4" t="e">
        <f t="shared" si="18"/>
        <v>#REF!</v>
      </c>
      <c r="S99" s="4" t="e">
        <f t="shared" si="18"/>
        <v>#REF!</v>
      </c>
      <c r="T99" s="4" t="e">
        <f t="shared" si="18"/>
        <v>#REF!</v>
      </c>
      <c r="U99" s="4" t="e">
        <f t="shared" si="18"/>
        <v>#REF!</v>
      </c>
      <c r="V99" s="4" t="e">
        <f t="shared" si="18"/>
        <v>#REF!</v>
      </c>
      <c r="W99" s="4" t="e">
        <f t="shared" si="18"/>
        <v>#REF!</v>
      </c>
      <c r="X99" s="4" t="e">
        <f t="shared" si="18"/>
        <v>#REF!</v>
      </c>
      <c r="Y99" s="4" t="e">
        <f t="shared" ref="D99:AJ105" si="20">MROUND((($B99-$AJ$2)*((Y$2-$AJ$2)/($B$2-$AJ$2)))+$AJ$2,0.0001)</f>
        <v>#REF!</v>
      </c>
      <c r="Z99" s="4" t="e">
        <f t="shared" si="20"/>
        <v>#REF!</v>
      </c>
      <c r="AA99" s="4" t="e">
        <f t="shared" si="20"/>
        <v>#REF!</v>
      </c>
      <c r="AB99" s="4" t="e">
        <f t="shared" si="20"/>
        <v>#REF!</v>
      </c>
      <c r="AC99" s="4" t="e">
        <f t="shared" si="20"/>
        <v>#REF!</v>
      </c>
      <c r="AD99" s="4" t="e">
        <f t="shared" si="20"/>
        <v>#REF!</v>
      </c>
      <c r="AE99" s="4" t="e">
        <f t="shared" si="20"/>
        <v>#REF!</v>
      </c>
      <c r="AF99" s="4" t="e">
        <f t="shared" si="20"/>
        <v>#REF!</v>
      </c>
      <c r="AG99" s="4" t="e">
        <f t="shared" si="20"/>
        <v>#REF!</v>
      </c>
      <c r="AH99" s="4" t="e">
        <f t="shared" si="20"/>
        <v>#REF!</v>
      </c>
      <c r="AI99" s="4" t="e">
        <f t="shared" si="20"/>
        <v>#REF!</v>
      </c>
      <c r="AJ99" s="4" t="e">
        <f t="shared" si="20"/>
        <v>#REF!</v>
      </c>
    </row>
    <row r="100" spans="1:36" x14ac:dyDescent="0.2">
      <c r="A100" t="str">
        <f>"bauxite_archetype_"&amp;TEXT(ROUND(Table211[[#This Row],[2016]],4),"0.000")</f>
        <v>bauxite_archetype_0.006</v>
      </c>
      <c r="B100" s="4">
        <f t="shared" si="19"/>
        <v>6.0000000000000001E-3</v>
      </c>
      <c r="C100" s="4" t="e">
        <f t="shared" si="12"/>
        <v>#REF!</v>
      </c>
      <c r="D100" s="4" t="e">
        <f t="shared" si="20"/>
        <v>#REF!</v>
      </c>
      <c r="E100" s="4" t="e">
        <f t="shared" si="20"/>
        <v>#REF!</v>
      </c>
      <c r="F100" s="4" t="e">
        <f t="shared" si="20"/>
        <v>#REF!</v>
      </c>
      <c r="G100" s="4" t="e">
        <f t="shared" si="20"/>
        <v>#REF!</v>
      </c>
      <c r="H100" s="4" t="e">
        <f t="shared" si="20"/>
        <v>#REF!</v>
      </c>
      <c r="I100" s="4" t="e">
        <f t="shared" si="20"/>
        <v>#REF!</v>
      </c>
      <c r="J100" s="4" t="e">
        <f t="shared" si="20"/>
        <v>#REF!</v>
      </c>
      <c r="K100" s="4" t="e">
        <f t="shared" si="20"/>
        <v>#REF!</v>
      </c>
      <c r="L100" s="4" t="e">
        <f t="shared" si="20"/>
        <v>#REF!</v>
      </c>
      <c r="M100" s="4" t="e">
        <f t="shared" si="20"/>
        <v>#REF!</v>
      </c>
      <c r="N100" s="4" t="e">
        <f t="shared" si="20"/>
        <v>#REF!</v>
      </c>
      <c r="O100" s="4" t="e">
        <f t="shared" si="20"/>
        <v>#REF!</v>
      </c>
      <c r="P100" s="4" t="e">
        <f t="shared" si="20"/>
        <v>#REF!</v>
      </c>
      <c r="Q100" s="4" t="e">
        <f t="shared" si="20"/>
        <v>#REF!</v>
      </c>
      <c r="R100" s="4" t="e">
        <f t="shared" si="20"/>
        <v>#REF!</v>
      </c>
      <c r="S100" s="4" t="e">
        <f t="shared" si="20"/>
        <v>#REF!</v>
      </c>
      <c r="T100" s="4" t="e">
        <f t="shared" si="20"/>
        <v>#REF!</v>
      </c>
      <c r="U100" s="4" t="e">
        <f t="shared" si="20"/>
        <v>#REF!</v>
      </c>
      <c r="V100" s="4" t="e">
        <f t="shared" si="20"/>
        <v>#REF!</v>
      </c>
      <c r="W100" s="4" t="e">
        <f t="shared" si="20"/>
        <v>#REF!</v>
      </c>
      <c r="X100" s="4" t="e">
        <f t="shared" si="20"/>
        <v>#REF!</v>
      </c>
      <c r="Y100" s="4" t="e">
        <f t="shared" si="20"/>
        <v>#REF!</v>
      </c>
      <c r="Z100" s="4" t="e">
        <f t="shared" si="20"/>
        <v>#REF!</v>
      </c>
      <c r="AA100" s="4" t="e">
        <f t="shared" si="20"/>
        <v>#REF!</v>
      </c>
      <c r="AB100" s="4" t="e">
        <f t="shared" si="20"/>
        <v>#REF!</v>
      </c>
      <c r="AC100" s="4" t="e">
        <f t="shared" si="20"/>
        <v>#REF!</v>
      </c>
      <c r="AD100" s="4" t="e">
        <f t="shared" si="20"/>
        <v>#REF!</v>
      </c>
      <c r="AE100" s="4" t="e">
        <f t="shared" si="20"/>
        <v>#REF!</v>
      </c>
      <c r="AF100" s="4" t="e">
        <f t="shared" si="20"/>
        <v>#REF!</v>
      </c>
      <c r="AG100" s="4" t="e">
        <f t="shared" si="20"/>
        <v>#REF!</v>
      </c>
      <c r="AH100" s="4" t="e">
        <f t="shared" si="20"/>
        <v>#REF!</v>
      </c>
      <c r="AI100" s="4" t="e">
        <f t="shared" si="20"/>
        <v>#REF!</v>
      </c>
      <c r="AJ100" s="4" t="e">
        <f t="shared" si="20"/>
        <v>#REF!</v>
      </c>
    </row>
    <row r="101" spans="1:36" x14ac:dyDescent="0.2">
      <c r="A101" t="str">
        <f>"bauxite_archetype_"&amp;TEXT(ROUND(Table211[[#This Row],[2016]],4),"0.000")</f>
        <v>bauxite_archetype_0.005</v>
      </c>
      <c r="B101" s="4">
        <f t="shared" si="19"/>
        <v>5.0000000000000001E-3</v>
      </c>
      <c r="C101" s="4" t="e">
        <f t="shared" si="12"/>
        <v>#REF!</v>
      </c>
      <c r="D101" s="4" t="e">
        <f t="shared" si="20"/>
        <v>#REF!</v>
      </c>
      <c r="E101" s="4" t="e">
        <f t="shared" si="20"/>
        <v>#REF!</v>
      </c>
      <c r="F101" s="4" t="e">
        <f t="shared" si="20"/>
        <v>#REF!</v>
      </c>
      <c r="G101" s="4" t="e">
        <f t="shared" si="20"/>
        <v>#REF!</v>
      </c>
      <c r="H101" s="4" t="e">
        <f t="shared" si="20"/>
        <v>#REF!</v>
      </c>
      <c r="I101" s="4" t="e">
        <f t="shared" si="20"/>
        <v>#REF!</v>
      </c>
      <c r="J101" s="4" t="e">
        <f t="shared" si="20"/>
        <v>#REF!</v>
      </c>
      <c r="K101" s="4" t="e">
        <f t="shared" si="20"/>
        <v>#REF!</v>
      </c>
      <c r="L101" s="4" t="e">
        <f t="shared" si="20"/>
        <v>#REF!</v>
      </c>
      <c r="M101" s="4" t="e">
        <f t="shared" si="20"/>
        <v>#REF!</v>
      </c>
      <c r="N101" s="4" t="e">
        <f t="shared" si="20"/>
        <v>#REF!</v>
      </c>
      <c r="O101" s="4" t="e">
        <f t="shared" si="20"/>
        <v>#REF!</v>
      </c>
      <c r="P101" s="4" t="e">
        <f t="shared" si="20"/>
        <v>#REF!</v>
      </c>
      <c r="Q101" s="4" t="e">
        <f t="shared" si="20"/>
        <v>#REF!</v>
      </c>
      <c r="R101" s="4" t="e">
        <f t="shared" si="20"/>
        <v>#REF!</v>
      </c>
      <c r="S101" s="4" t="e">
        <f t="shared" si="20"/>
        <v>#REF!</v>
      </c>
      <c r="T101" s="4" t="e">
        <f t="shared" si="20"/>
        <v>#REF!</v>
      </c>
      <c r="U101" s="4" t="e">
        <f t="shared" si="20"/>
        <v>#REF!</v>
      </c>
      <c r="V101" s="4" t="e">
        <f t="shared" si="20"/>
        <v>#REF!</v>
      </c>
      <c r="W101" s="4" t="e">
        <f t="shared" si="20"/>
        <v>#REF!</v>
      </c>
      <c r="X101" s="4" t="e">
        <f t="shared" si="20"/>
        <v>#REF!</v>
      </c>
      <c r="Y101" s="4" t="e">
        <f t="shared" si="20"/>
        <v>#REF!</v>
      </c>
      <c r="Z101" s="4" t="e">
        <f t="shared" si="20"/>
        <v>#REF!</v>
      </c>
      <c r="AA101" s="4" t="e">
        <f t="shared" si="20"/>
        <v>#REF!</v>
      </c>
      <c r="AB101" s="4" t="e">
        <f t="shared" si="20"/>
        <v>#REF!</v>
      </c>
      <c r="AC101" s="4" t="e">
        <f t="shared" si="20"/>
        <v>#REF!</v>
      </c>
      <c r="AD101" s="4" t="e">
        <f t="shared" si="20"/>
        <v>#REF!</v>
      </c>
      <c r="AE101" s="4" t="e">
        <f t="shared" si="20"/>
        <v>#REF!</v>
      </c>
      <c r="AF101" s="4" t="e">
        <f t="shared" si="20"/>
        <v>#REF!</v>
      </c>
      <c r="AG101" s="4" t="e">
        <f t="shared" si="20"/>
        <v>#REF!</v>
      </c>
      <c r="AH101" s="4" t="e">
        <f t="shared" si="20"/>
        <v>#REF!</v>
      </c>
      <c r="AI101" s="4" t="e">
        <f t="shared" si="20"/>
        <v>#REF!</v>
      </c>
      <c r="AJ101" s="4" t="e">
        <f t="shared" si="20"/>
        <v>#REF!</v>
      </c>
    </row>
    <row r="102" spans="1:36" x14ac:dyDescent="0.2">
      <c r="A102" t="str">
        <f>"bauxite_archetype_"&amp;TEXT(ROUND(Table211[[#This Row],[2016]],4),"0.000")</f>
        <v>bauxite_archetype_0.004</v>
      </c>
      <c r="B102" s="4">
        <f t="shared" si="19"/>
        <v>4.0000000000000001E-3</v>
      </c>
      <c r="C102" s="4" t="e">
        <f t="shared" si="12"/>
        <v>#REF!</v>
      </c>
      <c r="D102" s="4" t="e">
        <f t="shared" si="20"/>
        <v>#REF!</v>
      </c>
      <c r="E102" s="4" t="e">
        <f t="shared" si="20"/>
        <v>#REF!</v>
      </c>
      <c r="F102" s="4" t="e">
        <f t="shared" si="20"/>
        <v>#REF!</v>
      </c>
      <c r="G102" s="4" t="e">
        <f t="shared" si="20"/>
        <v>#REF!</v>
      </c>
      <c r="H102" s="4" t="e">
        <f t="shared" si="20"/>
        <v>#REF!</v>
      </c>
      <c r="I102" s="4" t="e">
        <f t="shared" si="20"/>
        <v>#REF!</v>
      </c>
      <c r="J102" s="4" t="e">
        <f t="shared" si="20"/>
        <v>#REF!</v>
      </c>
      <c r="K102" s="4" t="e">
        <f t="shared" si="20"/>
        <v>#REF!</v>
      </c>
      <c r="L102" s="4" t="e">
        <f t="shared" si="20"/>
        <v>#REF!</v>
      </c>
      <c r="M102" s="4" t="e">
        <f t="shared" si="20"/>
        <v>#REF!</v>
      </c>
      <c r="N102" s="4" t="e">
        <f t="shared" si="20"/>
        <v>#REF!</v>
      </c>
      <c r="O102" s="4" t="e">
        <f t="shared" si="20"/>
        <v>#REF!</v>
      </c>
      <c r="P102" s="4" t="e">
        <f t="shared" si="20"/>
        <v>#REF!</v>
      </c>
      <c r="Q102" s="4" t="e">
        <f t="shared" si="20"/>
        <v>#REF!</v>
      </c>
      <c r="R102" s="4" t="e">
        <f t="shared" si="20"/>
        <v>#REF!</v>
      </c>
      <c r="S102" s="4" t="e">
        <f t="shared" si="20"/>
        <v>#REF!</v>
      </c>
      <c r="T102" s="4" t="e">
        <f t="shared" si="20"/>
        <v>#REF!</v>
      </c>
      <c r="U102" s="4" t="e">
        <f t="shared" si="20"/>
        <v>#REF!</v>
      </c>
      <c r="V102" s="4" t="e">
        <f t="shared" si="20"/>
        <v>#REF!</v>
      </c>
      <c r="W102" s="4" t="e">
        <f t="shared" si="20"/>
        <v>#REF!</v>
      </c>
      <c r="X102" s="4" t="e">
        <f t="shared" si="20"/>
        <v>#REF!</v>
      </c>
      <c r="Y102" s="4" t="e">
        <f t="shared" si="20"/>
        <v>#REF!</v>
      </c>
      <c r="Z102" s="4" t="e">
        <f t="shared" si="20"/>
        <v>#REF!</v>
      </c>
      <c r="AA102" s="4" t="e">
        <f t="shared" si="20"/>
        <v>#REF!</v>
      </c>
      <c r="AB102" s="4" t="e">
        <f t="shared" si="20"/>
        <v>#REF!</v>
      </c>
      <c r="AC102" s="4" t="e">
        <f t="shared" si="20"/>
        <v>#REF!</v>
      </c>
      <c r="AD102" s="4" t="e">
        <f t="shared" si="20"/>
        <v>#REF!</v>
      </c>
      <c r="AE102" s="4" t="e">
        <f t="shared" si="20"/>
        <v>#REF!</v>
      </c>
      <c r="AF102" s="4" t="e">
        <f t="shared" si="20"/>
        <v>#REF!</v>
      </c>
      <c r="AG102" s="4" t="e">
        <f t="shared" si="20"/>
        <v>#REF!</v>
      </c>
      <c r="AH102" s="4" t="e">
        <f t="shared" si="20"/>
        <v>#REF!</v>
      </c>
      <c r="AI102" s="4" t="e">
        <f t="shared" si="20"/>
        <v>#REF!</v>
      </c>
      <c r="AJ102" s="4" t="e">
        <f t="shared" si="20"/>
        <v>#REF!</v>
      </c>
    </row>
    <row r="103" spans="1:36" x14ac:dyDescent="0.2">
      <c r="A103" t="str">
        <f>"bauxite_archetype_"&amp;TEXT(ROUND(Table211[[#This Row],[2016]],4),"0.000")</f>
        <v>bauxite_archetype_0.003</v>
      </c>
      <c r="B103" s="4">
        <f t="shared" si="19"/>
        <v>3.0000000000000001E-3</v>
      </c>
      <c r="C103" s="4" t="e">
        <f t="shared" si="12"/>
        <v>#REF!</v>
      </c>
      <c r="D103" s="4" t="e">
        <f t="shared" si="20"/>
        <v>#REF!</v>
      </c>
      <c r="E103" s="4" t="e">
        <f t="shared" si="20"/>
        <v>#REF!</v>
      </c>
      <c r="F103" s="4" t="e">
        <f t="shared" si="20"/>
        <v>#REF!</v>
      </c>
      <c r="G103" s="4" t="e">
        <f t="shared" si="20"/>
        <v>#REF!</v>
      </c>
      <c r="H103" s="4" t="e">
        <f t="shared" si="20"/>
        <v>#REF!</v>
      </c>
      <c r="I103" s="4" t="e">
        <f t="shared" si="20"/>
        <v>#REF!</v>
      </c>
      <c r="J103" s="4" t="e">
        <f t="shared" si="20"/>
        <v>#REF!</v>
      </c>
      <c r="K103" s="4" t="e">
        <f t="shared" si="20"/>
        <v>#REF!</v>
      </c>
      <c r="L103" s="4" t="e">
        <f t="shared" si="20"/>
        <v>#REF!</v>
      </c>
      <c r="M103" s="4" t="e">
        <f t="shared" si="20"/>
        <v>#REF!</v>
      </c>
      <c r="N103" s="4" t="e">
        <f t="shared" si="20"/>
        <v>#REF!</v>
      </c>
      <c r="O103" s="4" t="e">
        <f t="shared" si="20"/>
        <v>#REF!</v>
      </c>
      <c r="P103" s="4" t="e">
        <f t="shared" si="20"/>
        <v>#REF!</v>
      </c>
      <c r="Q103" s="4" t="e">
        <f t="shared" si="20"/>
        <v>#REF!</v>
      </c>
      <c r="R103" s="4" t="e">
        <f t="shared" si="20"/>
        <v>#REF!</v>
      </c>
      <c r="S103" s="4" t="e">
        <f t="shared" si="20"/>
        <v>#REF!</v>
      </c>
      <c r="T103" s="4" t="e">
        <f t="shared" si="20"/>
        <v>#REF!</v>
      </c>
      <c r="U103" s="4" t="e">
        <f t="shared" si="20"/>
        <v>#REF!</v>
      </c>
      <c r="V103" s="4" t="e">
        <f t="shared" si="20"/>
        <v>#REF!</v>
      </c>
      <c r="W103" s="4" t="e">
        <f t="shared" si="20"/>
        <v>#REF!</v>
      </c>
      <c r="X103" s="4" t="e">
        <f t="shared" si="20"/>
        <v>#REF!</v>
      </c>
      <c r="Y103" s="4" t="e">
        <f t="shared" si="20"/>
        <v>#REF!</v>
      </c>
      <c r="Z103" s="4" t="e">
        <f t="shared" si="20"/>
        <v>#REF!</v>
      </c>
      <c r="AA103" s="4" t="e">
        <f t="shared" si="20"/>
        <v>#REF!</v>
      </c>
      <c r="AB103" s="4" t="e">
        <f t="shared" si="20"/>
        <v>#REF!</v>
      </c>
      <c r="AC103" s="4" t="e">
        <f t="shared" si="20"/>
        <v>#REF!</v>
      </c>
      <c r="AD103" s="4" t="e">
        <f t="shared" si="20"/>
        <v>#REF!</v>
      </c>
      <c r="AE103" s="4" t="e">
        <f t="shared" si="20"/>
        <v>#REF!</v>
      </c>
      <c r="AF103" s="4" t="e">
        <f t="shared" si="20"/>
        <v>#REF!</v>
      </c>
      <c r="AG103" s="4" t="e">
        <f t="shared" si="20"/>
        <v>#REF!</v>
      </c>
      <c r="AH103" s="4" t="e">
        <f t="shared" si="20"/>
        <v>#REF!</v>
      </c>
      <c r="AI103" s="4" t="e">
        <f t="shared" si="20"/>
        <v>#REF!</v>
      </c>
      <c r="AJ103" s="4" t="e">
        <f t="shared" si="20"/>
        <v>#REF!</v>
      </c>
    </row>
    <row r="104" spans="1:36" x14ac:dyDescent="0.2">
      <c r="A104" t="str">
        <f>"bauxite_archetype_"&amp;TEXT(ROUND(Table211[[#This Row],[2016]],4),"0.000")</f>
        <v>bauxite_archetype_0.002</v>
      </c>
      <c r="B104" s="4">
        <f t="shared" si="19"/>
        <v>2E-3</v>
      </c>
      <c r="C104" s="4" t="e">
        <f t="shared" si="12"/>
        <v>#REF!</v>
      </c>
      <c r="D104" s="4" t="e">
        <f t="shared" si="20"/>
        <v>#REF!</v>
      </c>
      <c r="E104" s="4" t="e">
        <f t="shared" si="20"/>
        <v>#REF!</v>
      </c>
      <c r="F104" s="4" t="e">
        <f t="shared" si="20"/>
        <v>#REF!</v>
      </c>
      <c r="G104" s="4" t="e">
        <f t="shared" si="20"/>
        <v>#REF!</v>
      </c>
      <c r="H104" s="4" t="e">
        <f t="shared" si="20"/>
        <v>#REF!</v>
      </c>
      <c r="I104" s="4" t="e">
        <f t="shared" si="20"/>
        <v>#REF!</v>
      </c>
      <c r="J104" s="4" t="e">
        <f t="shared" si="20"/>
        <v>#REF!</v>
      </c>
      <c r="K104" s="4" t="e">
        <f t="shared" si="20"/>
        <v>#REF!</v>
      </c>
      <c r="L104" s="4" t="e">
        <f t="shared" si="20"/>
        <v>#REF!</v>
      </c>
      <c r="M104" s="4" t="e">
        <f t="shared" si="20"/>
        <v>#REF!</v>
      </c>
      <c r="N104" s="4" t="e">
        <f t="shared" si="20"/>
        <v>#REF!</v>
      </c>
      <c r="O104" s="4" t="e">
        <f t="shared" si="20"/>
        <v>#REF!</v>
      </c>
      <c r="P104" s="4" t="e">
        <f t="shared" si="20"/>
        <v>#REF!</v>
      </c>
      <c r="Q104" s="4" t="e">
        <f t="shared" si="20"/>
        <v>#REF!</v>
      </c>
      <c r="R104" s="4" t="e">
        <f t="shared" si="20"/>
        <v>#REF!</v>
      </c>
      <c r="S104" s="4" t="e">
        <f t="shared" si="20"/>
        <v>#REF!</v>
      </c>
      <c r="T104" s="4" t="e">
        <f t="shared" si="20"/>
        <v>#REF!</v>
      </c>
      <c r="U104" s="4" t="e">
        <f t="shared" si="20"/>
        <v>#REF!</v>
      </c>
      <c r="V104" s="4" t="e">
        <f t="shared" si="20"/>
        <v>#REF!</v>
      </c>
      <c r="W104" s="4" t="e">
        <f t="shared" si="20"/>
        <v>#REF!</v>
      </c>
      <c r="X104" s="4" t="e">
        <f t="shared" si="20"/>
        <v>#REF!</v>
      </c>
      <c r="Y104" s="4" t="e">
        <f t="shared" si="20"/>
        <v>#REF!</v>
      </c>
      <c r="Z104" s="4" t="e">
        <f t="shared" si="20"/>
        <v>#REF!</v>
      </c>
      <c r="AA104" s="4" t="e">
        <f t="shared" si="20"/>
        <v>#REF!</v>
      </c>
      <c r="AB104" s="4" t="e">
        <f t="shared" si="20"/>
        <v>#REF!</v>
      </c>
      <c r="AC104" s="4" t="e">
        <f t="shared" si="20"/>
        <v>#REF!</v>
      </c>
      <c r="AD104" s="4" t="e">
        <f t="shared" si="20"/>
        <v>#REF!</v>
      </c>
      <c r="AE104" s="4" t="e">
        <f t="shared" si="20"/>
        <v>#REF!</v>
      </c>
      <c r="AF104" s="4" t="e">
        <f t="shared" si="20"/>
        <v>#REF!</v>
      </c>
      <c r="AG104" s="4" t="e">
        <f t="shared" si="20"/>
        <v>#REF!</v>
      </c>
      <c r="AH104" s="4" t="e">
        <f t="shared" si="20"/>
        <v>#REF!</v>
      </c>
      <c r="AI104" s="4" t="e">
        <f t="shared" si="20"/>
        <v>#REF!</v>
      </c>
      <c r="AJ104" s="4" t="e">
        <f t="shared" si="20"/>
        <v>#REF!</v>
      </c>
    </row>
    <row r="105" spans="1:36" x14ac:dyDescent="0.2">
      <c r="A105" t="str">
        <f>"bauxite_archetype_"&amp;TEXT(ROUND(Table211[[#This Row],[2016]],4),"0.000")</f>
        <v>bauxite_archetype_0.001</v>
      </c>
      <c r="B105" s="4">
        <f>MROUND(B104-0.001,0.001)</f>
        <v>1E-3</v>
      </c>
      <c r="C105" s="4" t="e">
        <f t="shared" si="12"/>
        <v>#REF!</v>
      </c>
      <c r="D105" s="4" t="e">
        <f t="shared" si="20"/>
        <v>#REF!</v>
      </c>
      <c r="E105" s="4" t="e">
        <f t="shared" si="20"/>
        <v>#REF!</v>
      </c>
      <c r="F105" s="4" t="e">
        <f t="shared" si="20"/>
        <v>#REF!</v>
      </c>
      <c r="G105" s="4" t="e">
        <f t="shared" si="20"/>
        <v>#REF!</v>
      </c>
      <c r="H105" s="4" t="e">
        <f t="shared" si="20"/>
        <v>#REF!</v>
      </c>
      <c r="I105" s="4" t="e">
        <f t="shared" si="20"/>
        <v>#REF!</v>
      </c>
      <c r="J105" s="4" t="e">
        <f t="shared" si="20"/>
        <v>#REF!</v>
      </c>
      <c r="K105" s="4" t="e">
        <f t="shared" si="20"/>
        <v>#REF!</v>
      </c>
      <c r="L105" s="4" t="e">
        <f t="shared" si="20"/>
        <v>#REF!</v>
      </c>
      <c r="M105" s="4" t="e">
        <f t="shared" si="20"/>
        <v>#REF!</v>
      </c>
      <c r="N105" s="4" t="e">
        <f t="shared" si="20"/>
        <v>#REF!</v>
      </c>
      <c r="O105" s="4" t="e">
        <f t="shared" si="20"/>
        <v>#REF!</v>
      </c>
      <c r="P105" s="4" t="e">
        <f t="shared" si="20"/>
        <v>#REF!</v>
      </c>
      <c r="Q105" s="4" t="e">
        <f t="shared" si="20"/>
        <v>#REF!</v>
      </c>
      <c r="R105" s="4" t="e">
        <f t="shared" si="20"/>
        <v>#REF!</v>
      </c>
      <c r="S105" s="4" t="e">
        <f t="shared" si="20"/>
        <v>#REF!</v>
      </c>
      <c r="T105" s="4" t="e">
        <f t="shared" si="20"/>
        <v>#REF!</v>
      </c>
      <c r="U105" s="4" t="e">
        <f t="shared" si="20"/>
        <v>#REF!</v>
      </c>
      <c r="V105" s="4" t="e">
        <f t="shared" si="20"/>
        <v>#REF!</v>
      </c>
      <c r="W105" s="4" t="e">
        <f t="shared" si="20"/>
        <v>#REF!</v>
      </c>
      <c r="X105" s="4" t="e">
        <f t="shared" si="20"/>
        <v>#REF!</v>
      </c>
      <c r="Y105" s="4" t="e">
        <f t="shared" si="20"/>
        <v>#REF!</v>
      </c>
      <c r="Z105" s="4" t="e">
        <f t="shared" si="20"/>
        <v>#REF!</v>
      </c>
      <c r="AA105" s="4" t="e">
        <f t="shared" si="20"/>
        <v>#REF!</v>
      </c>
      <c r="AB105" s="4" t="e">
        <f t="shared" si="20"/>
        <v>#REF!</v>
      </c>
      <c r="AC105" s="4" t="e">
        <f t="shared" si="20"/>
        <v>#REF!</v>
      </c>
      <c r="AD105" s="4" t="e">
        <f t="shared" si="20"/>
        <v>#REF!</v>
      </c>
      <c r="AE105" s="4" t="e">
        <f t="shared" si="20"/>
        <v>#REF!</v>
      </c>
      <c r="AF105" s="4" t="e">
        <f t="shared" si="20"/>
        <v>#REF!</v>
      </c>
      <c r="AG105" s="4" t="e">
        <f t="shared" si="20"/>
        <v>#REF!</v>
      </c>
      <c r="AH105" s="4" t="e">
        <f t="shared" si="20"/>
        <v>#REF!</v>
      </c>
      <c r="AI105" s="4" t="e">
        <f t="shared" si="20"/>
        <v>#REF!</v>
      </c>
      <c r="AJ105" s="4" t="e">
        <f t="shared" si="20"/>
        <v>#REF!</v>
      </c>
    </row>
    <row r="106" spans="1:36" x14ac:dyDescent="0.2">
      <c r="A106" t="s">
        <v>213</v>
      </c>
      <c r="B106" s="4">
        <v>0</v>
      </c>
      <c r="C106" s="4">
        <v>0</v>
      </c>
      <c r="D106" s="4">
        <v>0</v>
      </c>
      <c r="E106" s="4">
        <v>0</v>
      </c>
      <c r="F106" s="4">
        <v>0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  <c r="T106" s="4">
        <v>0</v>
      </c>
      <c r="U106" s="4">
        <v>0</v>
      </c>
      <c r="V106" s="4">
        <v>0</v>
      </c>
      <c r="W106" s="4">
        <v>0</v>
      </c>
      <c r="X106" s="4">
        <v>0</v>
      </c>
      <c r="Y106" s="4">
        <v>0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4">
        <v>0</v>
      </c>
      <c r="AF106" s="4">
        <v>0</v>
      </c>
      <c r="AG106" s="4">
        <v>0</v>
      </c>
      <c r="AH106" s="4">
        <v>0</v>
      </c>
      <c r="AI106" s="4">
        <v>0</v>
      </c>
      <c r="AJ106" s="4">
        <v>0</v>
      </c>
    </row>
    <row r="108" spans="1:36" x14ac:dyDescent="0.2">
      <c r="A108" t="s">
        <v>218</v>
      </c>
      <c r="B108" t="s">
        <v>175</v>
      </c>
      <c r="C108" t="s">
        <v>176</v>
      </c>
      <c r="D108" t="s">
        <v>177</v>
      </c>
      <c r="E108" t="s">
        <v>178</v>
      </c>
      <c r="F108" t="s">
        <v>179</v>
      </c>
      <c r="G108" t="s">
        <v>68</v>
      </c>
      <c r="H108" t="s">
        <v>180</v>
      </c>
      <c r="I108" t="s">
        <v>181</v>
      </c>
      <c r="J108" t="s">
        <v>182</v>
      </c>
      <c r="K108" t="s">
        <v>183</v>
      </c>
      <c r="L108" t="s">
        <v>184</v>
      </c>
      <c r="M108" t="s">
        <v>185</v>
      </c>
      <c r="N108" t="s">
        <v>186</v>
      </c>
      <c r="O108" t="s">
        <v>187</v>
      </c>
      <c r="P108" t="s">
        <v>188</v>
      </c>
      <c r="Q108" t="s">
        <v>189</v>
      </c>
      <c r="R108" t="s">
        <v>190</v>
      </c>
      <c r="S108" t="s">
        <v>191</v>
      </c>
      <c r="T108" t="s">
        <v>192</v>
      </c>
      <c r="U108" t="s">
        <v>193</v>
      </c>
      <c r="V108" t="s">
        <v>194</v>
      </c>
      <c r="W108" t="s">
        <v>195</v>
      </c>
      <c r="X108" t="s">
        <v>196</v>
      </c>
      <c r="Y108" t="s">
        <v>197</v>
      </c>
      <c r="Z108" t="s">
        <v>198</v>
      </c>
      <c r="AA108" t="s">
        <v>199</v>
      </c>
      <c r="AB108" t="s">
        <v>200</v>
      </c>
      <c r="AC108" t="s">
        <v>201</v>
      </c>
      <c r="AD108" t="s">
        <v>202</v>
      </c>
      <c r="AE108" t="s">
        <v>203</v>
      </c>
      <c r="AF108" t="s">
        <v>204</v>
      </c>
      <c r="AG108" t="s">
        <v>205</v>
      </c>
      <c r="AH108" t="s">
        <v>206</v>
      </c>
      <c r="AI108" t="s">
        <v>207</v>
      </c>
      <c r="AJ108" t="s">
        <v>208</v>
      </c>
    </row>
    <row r="109" spans="1:36" x14ac:dyDescent="0.2">
      <c r="A109" t="str">
        <f>"alumina_archetype_"&amp;TEXT(ROUND(Table320[[#This Row],[2016]],1),"0.0")</f>
        <v>alumina_archetype_15.0</v>
      </c>
      <c r="B109" s="2">
        <v>15</v>
      </c>
      <c r="C109" s="2" t="e">
        <f>(($B109-$AJ$3)*((C$3-$AJ$3)/($B$3-$AJ$3)))+$AJ$3</f>
        <v>#REF!</v>
      </c>
      <c r="D109" s="2" t="e">
        <f t="shared" ref="D109:AJ116" si="21">(($B109-$AJ$3)*((D$3-$AJ$3)/($B$3-$AJ$3)))+$AJ$3</f>
        <v>#REF!</v>
      </c>
      <c r="E109" s="2" t="e">
        <f t="shared" si="21"/>
        <v>#REF!</v>
      </c>
      <c r="F109" s="2" t="e">
        <f t="shared" si="21"/>
        <v>#REF!</v>
      </c>
      <c r="G109" s="2" t="e">
        <f t="shared" si="21"/>
        <v>#REF!</v>
      </c>
      <c r="H109" s="2" t="e">
        <f t="shared" si="21"/>
        <v>#REF!</v>
      </c>
      <c r="I109" s="2" t="e">
        <f t="shared" si="21"/>
        <v>#REF!</v>
      </c>
      <c r="J109" s="2" t="e">
        <f t="shared" si="21"/>
        <v>#REF!</v>
      </c>
      <c r="K109" s="2" t="e">
        <f t="shared" si="21"/>
        <v>#REF!</v>
      </c>
      <c r="L109" s="2" t="e">
        <f t="shared" si="21"/>
        <v>#REF!</v>
      </c>
      <c r="M109" s="2" t="e">
        <f t="shared" si="21"/>
        <v>#REF!</v>
      </c>
      <c r="N109" s="2" t="e">
        <f t="shared" si="21"/>
        <v>#REF!</v>
      </c>
      <c r="O109" s="2" t="e">
        <f t="shared" si="21"/>
        <v>#REF!</v>
      </c>
      <c r="P109" s="2" t="e">
        <f t="shared" si="21"/>
        <v>#REF!</v>
      </c>
      <c r="Q109" s="2" t="e">
        <f t="shared" si="21"/>
        <v>#REF!</v>
      </c>
      <c r="R109" s="2" t="e">
        <f t="shared" si="21"/>
        <v>#REF!</v>
      </c>
      <c r="S109" s="2" t="e">
        <f t="shared" si="21"/>
        <v>#REF!</v>
      </c>
      <c r="T109" s="2" t="e">
        <f t="shared" si="21"/>
        <v>#REF!</v>
      </c>
      <c r="U109" s="2" t="e">
        <f t="shared" si="21"/>
        <v>#REF!</v>
      </c>
      <c r="V109" s="2" t="e">
        <f t="shared" si="21"/>
        <v>#REF!</v>
      </c>
      <c r="W109" s="2" t="e">
        <f t="shared" si="21"/>
        <v>#REF!</v>
      </c>
      <c r="X109" s="2" t="e">
        <f t="shared" si="21"/>
        <v>#REF!</v>
      </c>
      <c r="Y109" s="2" t="e">
        <f t="shared" si="21"/>
        <v>#REF!</v>
      </c>
      <c r="Z109" s="2" t="e">
        <f t="shared" si="21"/>
        <v>#REF!</v>
      </c>
      <c r="AA109" s="2" t="e">
        <f t="shared" si="21"/>
        <v>#REF!</v>
      </c>
      <c r="AB109" s="2" t="e">
        <f t="shared" si="21"/>
        <v>#REF!</v>
      </c>
      <c r="AC109" s="2" t="e">
        <f t="shared" si="21"/>
        <v>#REF!</v>
      </c>
      <c r="AD109" s="2" t="e">
        <f t="shared" si="21"/>
        <v>#REF!</v>
      </c>
      <c r="AE109" s="2" t="e">
        <f t="shared" si="21"/>
        <v>#REF!</v>
      </c>
      <c r="AF109" s="2" t="e">
        <f t="shared" si="21"/>
        <v>#REF!</v>
      </c>
      <c r="AG109" s="2" t="e">
        <f t="shared" si="21"/>
        <v>#REF!</v>
      </c>
      <c r="AH109" s="2" t="e">
        <f t="shared" si="21"/>
        <v>#REF!</v>
      </c>
      <c r="AI109" s="2" t="e">
        <f t="shared" si="21"/>
        <v>#REF!</v>
      </c>
      <c r="AJ109" s="2" t="e">
        <f t="shared" si="21"/>
        <v>#REF!</v>
      </c>
    </row>
    <row r="110" spans="1:36" x14ac:dyDescent="0.2">
      <c r="A110" t="str">
        <f>"alumina_archetype_"&amp;TEXT(ROUND(Table320[[#This Row],[2016]],1),"0.0")</f>
        <v>alumina_archetype_14.9</v>
      </c>
      <c r="B110" s="2">
        <f>MROUND(B109-0.1,0.1)</f>
        <v>14.9</v>
      </c>
      <c r="C110" s="2" t="e">
        <f t="shared" ref="C110:R132" si="22">(($B110-$AJ$3)*((C$3-$AJ$3)/($B$3-$AJ$3)))+$AJ$3</f>
        <v>#REF!</v>
      </c>
      <c r="D110" s="2" t="e">
        <f t="shared" si="21"/>
        <v>#REF!</v>
      </c>
      <c r="E110" s="2" t="e">
        <f t="shared" si="21"/>
        <v>#REF!</v>
      </c>
      <c r="F110" s="2" t="e">
        <f t="shared" si="21"/>
        <v>#REF!</v>
      </c>
      <c r="G110" s="2" t="e">
        <f t="shared" si="21"/>
        <v>#REF!</v>
      </c>
      <c r="H110" s="2" t="e">
        <f t="shared" si="21"/>
        <v>#REF!</v>
      </c>
      <c r="I110" s="2" t="e">
        <f t="shared" si="21"/>
        <v>#REF!</v>
      </c>
      <c r="J110" s="2" t="e">
        <f t="shared" si="21"/>
        <v>#REF!</v>
      </c>
      <c r="K110" s="2" t="e">
        <f t="shared" si="21"/>
        <v>#REF!</v>
      </c>
      <c r="L110" s="2" t="e">
        <f t="shared" si="21"/>
        <v>#REF!</v>
      </c>
      <c r="M110" s="2" t="e">
        <f t="shared" si="21"/>
        <v>#REF!</v>
      </c>
      <c r="N110" s="2" t="e">
        <f t="shared" si="21"/>
        <v>#REF!</v>
      </c>
      <c r="O110" s="2" t="e">
        <f t="shared" si="21"/>
        <v>#REF!</v>
      </c>
      <c r="P110" s="2" t="e">
        <f t="shared" si="21"/>
        <v>#REF!</v>
      </c>
      <c r="Q110" s="2" t="e">
        <f t="shared" si="21"/>
        <v>#REF!</v>
      </c>
      <c r="R110" s="2" t="e">
        <f t="shared" si="21"/>
        <v>#REF!</v>
      </c>
      <c r="S110" s="2" t="e">
        <f t="shared" si="21"/>
        <v>#REF!</v>
      </c>
      <c r="T110" s="2" t="e">
        <f t="shared" si="21"/>
        <v>#REF!</v>
      </c>
      <c r="U110" s="2" t="e">
        <f t="shared" si="21"/>
        <v>#REF!</v>
      </c>
      <c r="V110" s="2" t="e">
        <f t="shared" si="21"/>
        <v>#REF!</v>
      </c>
      <c r="W110" s="2" t="e">
        <f t="shared" si="21"/>
        <v>#REF!</v>
      </c>
      <c r="X110" s="2" t="e">
        <f t="shared" si="21"/>
        <v>#REF!</v>
      </c>
      <c r="Y110" s="2" t="e">
        <f t="shared" si="21"/>
        <v>#REF!</v>
      </c>
      <c r="Z110" s="2" t="e">
        <f t="shared" si="21"/>
        <v>#REF!</v>
      </c>
      <c r="AA110" s="2" t="e">
        <f t="shared" si="21"/>
        <v>#REF!</v>
      </c>
      <c r="AB110" s="2" t="e">
        <f t="shared" si="21"/>
        <v>#REF!</v>
      </c>
      <c r="AC110" s="2" t="e">
        <f t="shared" si="21"/>
        <v>#REF!</v>
      </c>
      <c r="AD110" s="2" t="e">
        <f t="shared" si="21"/>
        <v>#REF!</v>
      </c>
      <c r="AE110" s="2" t="e">
        <f t="shared" si="21"/>
        <v>#REF!</v>
      </c>
      <c r="AF110" s="2" t="e">
        <f t="shared" si="21"/>
        <v>#REF!</v>
      </c>
      <c r="AG110" s="2" t="e">
        <f t="shared" si="21"/>
        <v>#REF!</v>
      </c>
      <c r="AH110" s="2" t="e">
        <f t="shared" si="21"/>
        <v>#REF!</v>
      </c>
      <c r="AI110" s="2" t="e">
        <f t="shared" si="21"/>
        <v>#REF!</v>
      </c>
      <c r="AJ110" s="2" t="e">
        <f t="shared" si="21"/>
        <v>#REF!</v>
      </c>
    </row>
    <row r="111" spans="1:36" x14ac:dyDescent="0.2">
      <c r="A111" t="str">
        <f>"alumina_archetype_"&amp;TEXT(ROUND(Table320[[#This Row],[2016]],1),"0.0")</f>
        <v>alumina_archetype_14.8</v>
      </c>
      <c r="B111" s="2">
        <f t="shared" ref="B111:B175" si="23">MROUND(B110-0.1,0.1)</f>
        <v>14.8</v>
      </c>
      <c r="C111" s="2" t="e">
        <f t="shared" si="22"/>
        <v>#REF!</v>
      </c>
      <c r="D111" s="2" t="e">
        <f t="shared" si="21"/>
        <v>#REF!</v>
      </c>
      <c r="E111" s="2" t="e">
        <f t="shared" si="21"/>
        <v>#REF!</v>
      </c>
      <c r="F111" s="2" t="e">
        <f t="shared" si="21"/>
        <v>#REF!</v>
      </c>
      <c r="G111" s="2" t="e">
        <f t="shared" si="21"/>
        <v>#REF!</v>
      </c>
      <c r="H111" s="2" t="e">
        <f t="shared" si="21"/>
        <v>#REF!</v>
      </c>
      <c r="I111" s="2" t="e">
        <f t="shared" si="21"/>
        <v>#REF!</v>
      </c>
      <c r="J111" s="2" t="e">
        <f t="shared" si="21"/>
        <v>#REF!</v>
      </c>
      <c r="K111" s="2" t="e">
        <f t="shared" si="21"/>
        <v>#REF!</v>
      </c>
      <c r="L111" s="2" t="e">
        <f t="shared" si="21"/>
        <v>#REF!</v>
      </c>
      <c r="M111" s="2" t="e">
        <f t="shared" si="21"/>
        <v>#REF!</v>
      </c>
      <c r="N111" s="2" t="e">
        <f t="shared" si="21"/>
        <v>#REF!</v>
      </c>
      <c r="O111" s="2" t="e">
        <f t="shared" si="21"/>
        <v>#REF!</v>
      </c>
      <c r="P111" s="2" t="e">
        <f t="shared" si="21"/>
        <v>#REF!</v>
      </c>
      <c r="Q111" s="2" t="e">
        <f t="shared" si="21"/>
        <v>#REF!</v>
      </c>
      <c r="R111" s="2" t="e">
        <f t="shared" si="21"/>
        <v>#REF!</v>
      </c>
      <c r="S111" s="2" t="e">
        <f t="shared" si="21"/>
        <v>#REF!</v>
      </c>
      <c r="T111" s="2" t="e">
        <f t="shared" si="21"/>
        <v>#REF!</v>
      </c>
      <c r="U111" s="2" t="e">
        <f t="shared" si="21"/>
        <v>#REF!</v>
      </c>
      <c r="V111" s="2" t="e">
        <f t="shared" si="21"/>
        <v>#REF!</v>
      </c>
      <c r="W111" s="2" t="e">
        <f t="shared" si="21"/>
        <v>#REF!</v>
      </c>
      <c r="X111" s="2" t="e">
        <f t="shared" si="21"/>
        <v>#REF!</v>
      </c>
      <c r="Y111" s="2" t="e">
        <f t="shared" si="21"/>
        <v>#REF!</v>
      </c>
      <c r="Z111" s="2" t="e">
        <f t="shared" si="21"/>
        <v>#REF!</v>
      </c>
      <c r="AA111" s="2" t="e">
        <f t="shared" si="21"/>
        <v>#REF!</v>
      </c>
      <c r="AB111" s="2" t="e">
        <f t="shared" si="21"/>
        <v>#REF!</v>
      </c>
      <c r="AC111" s="2" t="e">
        <f t="shared" si="21"/>
        <v>#REF!</v>
      </c>
      <c r="AD111" s="2" t="e">
        <f t="shared" si="21"/>
        <v>#REF!</v>
      </c>
      <c r="AE111" s="2" t="e">
        <f t="shared" si="21"/>
        <v>#REF!</v>
      </c>
      <c r="AF111" s="2" t="e">
        <f t="shared" si="21"/>
        <v>#REF!</v>
      </c>
      <c r="AG111" s="2" t="e">
        <f t="shared" si="21"/>
        <v>#REF!</v>
      </c>
      <c r="AH111" s="2" t="e">
        <f t="shared" si="21"/>
        <v>#REF!</v>
      </c>
      <c r="AI111" s="2" t="e">
        <f t="shared" si="21"/>
        <v>#REF!</v>
      </c>
      <c r="AJ111" s="2" t="e">
        <f t="shared" si="21"/>
        <v>#REF!</v>
      </c>
    </row>
    <row r="112" spans="1:36" x14ac:dyDescent="0.2">
      <c r="A112" t="str">
        <f>"alumina_archetype_"&amp;TEXT(ROUND(Table320[[#This Row],[2016]],1),"0.0")</f>
        <v>alumina_archetype_14.7</v>
      </c>
      <c r="B112" s="2">
        <f t="shared" si="23"/>
        <v>14.700000000000001</v>
      </c>
      <c r="C112" s="2" t="e">
        <f t="shared" si="22"/>
        <v>#REF!</v>
      </c>
      <c r="D112" s="2" t="e">
        <f t="shared" si="21"/>
        <v>#REF!</v>
      </c>
      <c r="E112" s="2" t="e">
        <f t="shared" si="21"/>
        <v>#REF!</v>
      </c>
      <c r="F112" s="2" t="e">
        <f t="shared" si="21"/>
        <v>#REF!</v>
      </c>
      <c r="G112" s="2" t="e">
        <f t="shared" si="21"/>
        <v>#REF!</v>
      </c>
      <c r="H112" s="2" t="e">
        <f t="shared" si="21"/>
        <v>#REF!</v>
      </c>
      <c r="I112" s="2" t="e">
        <f t="shared" si="21"/>
        <v>#REF!</v>
      </c>
      <c r="J112" s="2" t="e">
        <f t="shared" si="21"/>
        <v>#REF!</v>
      </c>
      <c r="K112" s="2" t="e">
        <f t="shared" si="21"/>
        <v>#REF!</v>
      </c>
      <c r="L112" s="2" t="e">
        <f t="shared" si="21"/>
        <v>#REF!</v>
      </c>
      <c r="M112" s="2" t="e">
        <f t="shared" si="21"/>
        <v>#REF!</v>
      </c>
      <c r="N112" s="2" t="e">
        <f t="shared" si="21"/>
        <v>#REF!</v>
      </c>
      <c r="O112" s="2" t="e">
        <f t="shared" si="21"/>
        <v>#REF!</v>
      </c>
      <c r="P112" s="2" t="e">
        <f t="shared" si="21"/>
        <v>#REF!</v>
      </c>
      <c r="Q112" s="2" t="e">
        <f t="shared" si="21"/>
        <v>#REF!</v>
      </c>
      <c r="R112" s="2" t="e">
        <f t="shared" si="21"/>
        <v>#REF!</v>
      </c>
      <c r="S112" s="2" t="e">
        <f t="shared" si="21"/>
        <v>#REF!</v>
      </c>
      <c r="T112" s="2" t="e">
        <f t="shared" si="21"/>
        <v>#REF!</v>
      </c>
      <c r="U112" s="2" t="e">
        <f t="shared" si="21"/>
        <v>#REF!</v>
      </c>
      <c r="V112" s="2" t="e">
        <f t="shared" si="21"/>
        <v>#REF!</v>
      </c>
      <c r="W112" s="2" t="e">
        <f t="shared" si="21"/>
        <v>#REF!</v>
      </c>
      <c r="X112" s="2" t="e">
        <f t="shared" si="21"/>
        <v>#REF!</v>
      </c>
      <c r="Y112" s="2" t="e">
        <f t="shared" si="21"/>
        <v>#REF!</v>
      </c>
      <c r="Z112" s="2" t="e">
        <f t="shared" si="21"/>
        <v>#REF!</v>
      </c>
      <c r="AA112" s="2" t="e">
        <f t="shared" si="21"/>
        <v>#REF!</v>
      </c>
      <c r="AB112" s="2" t="e">
        <f t="shared" si="21"/>
        <v>#REF!</v>
      </c>
      <c r="AC112" s="2" t="e">
        <f t="shared" si="21"/>
        <v>#REF!</v>
      </c>
      <c r="AD112" s="2" t="e">
        <f t="shared" si="21"/>
        <v>#REF!</v>
      </c>
      <c r="AE112" s="2" t="e">
        <f t="shared" si="21"/>
        <v>#REF!</v>
      </c>
      <c r="AF112" s="2" t="e">
        <f t="shared" si="21"/>
        <v>#REF!</v>
      </c>
      <c r="AG112" s="2" t="e">
        <f t="shared" si="21"/>
        <v>#REF!</v>
      </c>
      <c r="AH112" s="2" t="e">
        <f t="shared" si="21"/>
        <v>#REF!</v>
      </c>
      <c r="AI112" s="2" t="e">
        <f t="shared" si="21"/>
        <v>#REF!</v>
      </c>
      <c r="AJ112" s="2" t="e">
        <f t="shared" si="21"/>
        <v>#REF!</v>
      </c>
    </row>
    <row r="113" spans="1:36" x14ac:dyDescent="0.2">
      <c r="A113" t="str">
        <f>"alumina_archetype_"&amp;TEXT(ROUND(Table320[[#This Row],[2016]],1),"0.0")</f>
        <v>alumina_archetype_14.6</v>
      </c>
      <c r="B113" s="2">
        <f t="shared" si="23"/>
        <v>14.600000000000001</v>
      </c>
      <c r="C113" s="2" t="e">
        <f t="shared" si="22"/>
        <v>#REF!</v>
      </c>
      <c r="D113" s="2" t="e">
        <f t="shared" si="21"/>
        <v>#REF!</v>
      </c>
      <c r="E113" s="2" t="e">
        <f t="shared" si="21"/>
        <v>#REF!</v>
      </c>
      <c r="F113" s="2" t="e">
        <f t="shared" si="21"/>
        <v>#REF!</v>
      </c>
      <c r="G113" s="2" t="e">
        <f t="shared" si="21"/>
        <v>#REF!</v>
      </c>
      <c r="H113" s="2" t="e">
        <f t="shared" si="21"/>
        <v>#REF!</v>
      </c>
      <c r="I113" s="2" t="e">
        <f t="shared" si="21"/>
        <v>#REF!</v>
      </c>
      <c r="J113" s="2" t="e">
        <f t="shared" si="21"/>
        <v>#REF!</v>
      </c>
      <c r="K113" s="2" t="e">
        <f t="shared" si="21"/>
        <v>#REF!</v>
      </c>
      <c r="L113" s="2" t="e">
        <f t="shared" si="21"/>
        <v>#REF!</v>
      </c>
      <c r="M113" s="2" t="e">
        <f t="shared" si="21"/>
        <v>#REF!</v>
      </c>
      <c r="N113" s="2" t="e">
        <f t="shared" si="21"/>
        <v>#REF!</v>
      </c>
      <c r="O113" s="2" t="e">
        <f t="shared" si="21"/>
        <v>#REF!</v>
      </c>
      <c r="P113" s="2" t="e">
        <f t="shared" si="21"/>
        <v>#REF!</v>
      </c>
      <c r="Q113" s="2" t="e">
        <f t="shared" si="21"/>
        <v>#REF!</v>
      </c>
      <c r="R113" s="2" t="e">
        <f t="shared" si="21"/>
        <v>#REF!</v>
      </c>
      <c r="S113" s="2" t="e">
        <f t="shared" si="21"/>
        <v>#REF!</v>
      </c>
      <c r="T113" s="2" t="e">
        <f t="shared" si="21"/>
        <v>#REF!</v>
      </c>
      <c r="U113" s="2" t="e">
        <f t="shared" si="21"/>
        <v>#REF!</v>
      </c>
      <c r="V113" s="2" t="e">
        <f t="shared" si="21"/>
        <v>#REF!</v>
      </c>
      <c r="W113" s="2" t="e">
        <f t="shared" si="21"/>
        <v>#REF!</v>
      </c>
      <c r="X113" s="2" t="e">
        <f t="shared" si="21"/>
        <v>#REF!</v>
      </c>
      <c r="Y113" s="2" t="e">
        <f t="shared" si="21"/>
        <v>#REF!</v>
      </c>
      <c r="Z113" s="2" t="e">
        <f t="shared" si="21"/>
        <v>#REF!</v>
      </c>
      <c r="AA113" s="2" t="e">
        <f t="shared" si="21"/>
        <v>#REF!</v>
      </c>
      <c r="AB113" s="2" t="e">
        <f t="shared" si="21"/>
        <v>#REF!</v>
      </c>
      <c r="AC113" s="2" t="e">
        <f t="shared" si="21"/>
        <v>#REF!</v>
      </c>
      <c r="AD113" s="2" t="e">
        <f t="shared" si="21"/>
        <v>#REF!</v>
      </c>
      <c r="AE113" s="2" t="e">
        <f t="shared" si="21"/>
        <v>#REF!</v>
      </c>
      <c r="AF113" s="2" t="e">
        <f t="shared" si="21"/>
        <v>#REF!</v>
      </c>
      <c r="AG113" s="2" t="e">
        <f t="shared" si="21"/>
        <v>#REF!</v>
      </c>
      <c r="AH113" s="2" t="e">
        <f t="shared" si="21"/>
        <v>#REF!</v>
      </c>
      <c r="AI113" s="2" t="e">
        <f t="shared" si="21"/>
        <v>#REF!</v>
      </c>
      <c r="AJ113" s="2" t="e">
        <f t="shared" si="21"/>
        <v>#REF!</v>
      </c>
    </row>
    <row r="114" spans="1:36" x14ac:dyDescent="0.2">
      <c r="A114" t="str">
        <f>"alumina_archetype_"&amp;TEXT(ROUND(Table320[[#This Row],[2016]],1),"0.0")</f>
        <v>alumina_archetype_14.5</v>
      </c>
      <c r="B114" s="2">
        <f t="shared" si="23"/>
        <v>14.5</v>
      </c>
      <c r="C114" s="2" t="e">
        <f t="shared" si="22"/>
        <v>#REF!</v>
      </c>
      <c r="D114" s="2" t="e">
        <f t="shared" si="21"/>
        <v>#REF!</v>
      </c>
      <c r="E114" s="2" t="e">
        <f t="shared" si="21"/>
        <v>#REF!</v>
      </c>
      <c r="F114" s="2" t="e">
        <f t="shared" si="21"/>
        <v>#REF!</v>
      </c>
      <c r="G114" s="2" t="e">
        <f t="shared" si="21"/>
        <v>#REF!</v>
      </c>
      <c r="H114" s="2" t="e">
        <f t="shared" si="21"/>
        <v>#REF!</v>
      </c>
      <c r="I114" s="2" t="e">
        <f t="shared" si="21"/>
        <v>#REF!</v>
      </c>
      <c r="J114" s="2" t="e">
        <f t="shared" si="21"/>
        <v>#REF!</v>
      </c>
      <c r="K114" s="2" t="e">
        <f t="shared" si="21"/>
        <v>#REF!</v>
      </c>
      <c r="L114" s="2" t="e">
        <f t="shared" si="21"/>
        <v>#REF!</v>
      </c>
      <c r="M114" s="2" t="e">
        <f t="shared" si="21"/>
        <v>#REF!</v>
      </c>
      <c r="N114" s="2" t="e">
        <f t="shared" si="21"/>
        <v>#REF!</v>
      </c>
      <c r="O114" s="2" t="e">
        <f t="shared" si="21"/>
        <v>#REF!</v>
      </c>
      <c r="P114" s="2" t="e">
        <f t="shared" si="21"/>
        <v>#REF!</v>
      </c>
      <c r="Q114" s="2" t="e">
        <f t="shared" si="21"/>
        <v>#REF!</v>
      </c>
      <c r="R114" s="2" t="e">
        <f t="shared" si="21"/>
        <v>#REF!</v>
      </c>
      <c r="S114" s="2" t="e">
        <f t="shared" si="21"/>
        <v>#REF!</v>
      </c>
      <c r="T114" s="2" t="e">
        <f t="shared" si="21"/>
        <v>#REF!</v>
      </c>
      <c r="U114" s="2" t="e">
        <f t="shared" si="21"/>
        <v>#REF!</v>
      </c>
      <c r="V114" s="2" t="e">
        <f t="shared" si="21"/>
        <v>#REF!</v>
      </c>
      <c r="W114" s="2" t="e">
        <f t="shared" si="21"/>
        <v>#REF!</v>
      </c>
      <c r="X114" s="2" t="e">
        <f t="shared" si="21"/>
        <v>#REF!</v>
      </c>
      <c r="Y114" s="2" t="e">
        <f t="shared" si="21"/>
        <v>#REF!</v>
      </c>
      <c r="Z114" s="2" t="e">
        <f t="shared" si="21"/>
        <v>#REF!</v>
      </c>
      <c r="AA114" s="2" t="e">
        <f t="shared" si="21"/>
        <v>#REF!</v>
      </c>
      <c r="AB114" s="2" t="e">
        <f t="shared" si="21"/>
        <v>#REF!</v>
      </c>
      <c r="AC114" s="2" t="e">
        <f t="shared" si="21"/>
        <v>#REF!</v>
      </c>
      <c r="AD114" s="2" t="e">
        <f t="shared" si="21"/>
        <v>#REF!</v>
      </c>
      <c r="AE114" s="2" t="e">
        <f t="shared" si="21"/>
        <v>#REF!</v>
      </c>
      <c r="AF114" s="2" t="e">
        <f t="shared" si="21"/>
        <v>#REF!</v>
      </c>
      <c r="AG114" s="2" t="e">
        <f t="shared" si="21"/>
        <v>#REF!</v>
      </c>
      <c r="AH114" s="2" t="e">
        <f t="shared" si="21"/>
        <v>#REF!</v>
      </c>
      <c r="AI114" s="2" t="e">
        <f t="shared" si="21"/>
        <v>#REF!</v>
      </c>
      <c r="AJ114" s="2" t="e">
        <f t="shared" si="21"/>
        <v>#REF!</v>
      </c>
    </row>
    <row r="115" spans="1:36" x14ac:dyDescent="0.2">
      <c r="A115" t="str">
        <f>"alumina_archetype_"&amp;TEXT(ROUND(Table320[[#This Row],[2016]],1),"0.0")</f>
        <v>alumina_archetype_14.4</v>
      </c>
      <c r="B115" s="2">
        <f t="shared" si="23"/>
        <v>14.4</v>
      </c>
      <c r="C115" s="2" t="e">
        <f t="shared" si="22"/>
        <v>#REF!</v>
      </c>
      <c r="D115" s="2" t="e">
        <f t="shared" si="21"/>
        <v>#REF!</v>
      </c>
      <c r="E115" s="2" t="e">
        <f t="shared" si="21"/>
        <v>#REF!</v>
      </c>
      <c r="F115" s="2" t="e">
        <f t="shared" si="21"/>
        <v>#REF!</v>
      </c>
      <c r="G115" s="2" t="e">
        <f t="shared" si="21"/>
        <v>#REF!</v>
      </c>
      <c r="H115" s="2" t="e">
        <f t="shared" si="21"/>
        <v>#REF!</v>
      </c>
      <c r="I115" s="2" t="e">
        <f t="shared" si="21"/>
        <v>#REF!</v>
      </c>
      <c r="J115" s="2" t="e">
        <f t="shared" si="21"/>
        <v>#REF!</v>
      </c>
      <c r="K115" s="2" t="e">
        <f t="shared" si="21"/>
        <v>#REF!</v>
      </c>
      <c r="L115" s="2" t="e">
        <f t="shared" si="21"/>
        <v>#REF!</v>
      </c>
      <c r="M115" s="2" t="e">
        <f t="shared" si="21"/>
        <v>#REF!</v>
      </c>
      <c r="N115" s="2" t="e">
        <f t="shared" si="21"/>
        <v>#REF!</v>
      </c>
      <c r="O115" s="2" t="e">
        <f t="shared" si="21"/>
        <v>#REF!</v>
      </c>
      <c r="P115" s="2" t="e">
        <f t="shared" si="21"/>
        <v>#REF!</v>
      </c>
      <c r="Q115" s="2" t="e">
        <f t="shared" si="21"/>
        <v>#REF!</v>
      </c>
      <c r="R115" s="2" t="e">
        <f t="shared" si="21"/>
        <v>#REF!</v>
      </c>
      <c r="S115" s="2" t="e">
        <f t="shared" si="21"/>
        <v>#REF!</v>
      </c>
      <c r="T115" s="2" t="e">
        <f t="shared" si="21"/>
        <v>#REF!</v>
      </c>
      <c r="U115" s="2" t="e">
        <f t="shared" si="21"/>
        <v>#REF!</v>
      </c>
      <c r="V115" s="2" t="e">
        <f t="shared" si="21"/>
        <v>#REF!</v>
      </c>
      <c r="W115" s="2" t="e">
        <f t="shared" si="21"/>
        <v>#REF!</v>
      </c>
      <c r="X115" s="2" t="e">
        <f t="shared" si="21"/>
        <v>#REF!</v>
      </c>
      <c r="Y115" s="2" t="e">
        <f t="shared" si="21"/>
        <v>#REF!</v>
      </c>
      <c r="Z115" s="2" t="e">
        <f t="shared" si="21"/>
        <v>#REF!</v>
      </c>
      <c r="AA115" s="2" t="e">
        <f t="shared" si="21"/>
        <v>#REF!</v>
      </c>
      <c r="AB115" s="2" t="e">
        <f t="shared" si="21"/>
        <v>#REF!</v>
      </c>
      <c r="AC115" s="2" t="e">
        <f t="shared" si="21"/>
        <v>#REF!</v>
      </c>
      <c r="AD115" s="2" t="e">
        <f t="shared" si="21"/>
        <v>#REF!</v>
      </c>
      <c r="AE115" s="2" t="e">
        <f t="shared" si="21"/>
        <v>#REF!</v>
      </c>
      <c r="AF115" s="2" t="e">
        <f t="shared" si="21"/>
        <v>#REF!</v>
      </c>
      <c r="AG115" s="2" t="e">
        <f t="shared" si="21"/>
        <v>#REF!</v>
      </c>
      <c r="AH115" s="2" t="e">
        <f t="shared" si="21"/>
        <v>#REF!</v>
      </c>
      <c r="AI115" s="2" t="e">
        <f t="shared" si="21"/>
        <v>#REF!</v>
      </c>
      <c r="AJ115" s="2" t="e">
        <f t="shared" si="21"/>
        <v>#REF!</v>
      </c>
    </row>
    <row r="116" spans="1:36" x14ac:dyDescent="0.2">
      <c r="A116" t="str">
        <f>"alumina_archetype_"&amp;TEXT(ROUND(Table320[[#This Row],[2016]],1),"0.0")</f>
        <v>alumina_archetype_14.3</v>
      </c>
      <c r="B116" s="2">
        <f t="shared" si="23"/>
        <v>14.3</v>
      </c>
      <c r="C116" s="2" t="e">
        <f t="shared" si="22"/>
        <v>#REF!</v>
      </c>
      <c r="D116" s="2" t="e">
        <f t="shared" si="21"/>
        <v>#REF!</v>
      </c>
      <c r="E116" s="2" t="e">
        <f t="shared" si="21"/>
        <v>#REF!</v>
      </c>
      <c r="F116" s="2" t="e">
        <f t="shared" si="21"/>
        <v>#REF!</v>
      </c>
      <c r="G116" s="2" t="e">
        <f t="shared" si="21"/>
        <v>#REF!</v>
      </c>
      <c r="H116" s="2" t="e">
        <f t="shared" si="21"/>
        <v>#REF!</v>
      </c>
      <c r="I116" s="2" t="e">
        <f t="shared" si="21"/>
        <v>#REF!</v>
      </c>
      <c r="J116" s="2" t="e">
        <f t="shared" si="21"/>
        <v>#REF!</v>
      </c>
      <c r="K116" s="2" t="e">
        <f t="shared" si="21"/>
        <v>#REF!</v>
      </c>
      <c r="L116" s="2" t="e">
        <f t="shared" si="21"/>
        <v>#REF!</v>
      </c>
      <c r="M116" s="2" t="e">
        <f t="shared" si="21"/>
        <v>#REF!</v>
      </c>
      <c r="N116" s="2" t="e">
        <f t="shared" si="21"/>
        <v>#REF!</v>
      </c>
      <c r="O116" s="2" t="e">
        <f t="shared" si="21"/>
        <v>#REF!</v>
      </c>
      <c r="P116" s="2" t="e">
        <f t="shared" si="21"/>
        <v>#REF!</v>
      </c>
      <c r="Q116" s="2" t="e">
        <f t="shared" si="21"/>
        <v>#REF!</v>
      </c>
      <c r="R116" s="2" t="e">
        <f t="shared" si="21"/>
        <v>#REF!</v>
      </c>
      <c r="S116" s="2" t="e">
        <f t="shared" si="21"/>
        <v>#REF!</v>
      </c>
      <c r="T116" s="2" t="e">
        <f t="shared" si="21"/>
        <v>#REF!</v>
      </c>
      <c r="U116" s="2" t="e">
        <f t="shared" si="21"/>
        <v>#REF!</v>
      </c>
      <c r="V116" s="2" t="e">
        <f t="shared" si="21"/>
        <v>#REF!</v>
      </c>
      <c r="W116" s="2" t="e">
        <f t="shared" si="21"/>
        <v>#REF!</v>
      </c>
      <c r="X116" s="2" t="e">
        <f t="shared" si="21"/>
        <v>#REF!</v>
      </c>
      <c r="Y116" s="2" t="e">
        <f t="shared" si="21"/>
        <v>#REF!</v>
      </c>
      <c r="Z116" s="2" t="e">
        <f t="shared" si="21"/>
        <v>#REF!</v>
      </c>
      <c r="AA116" s="2" t="e">
        <f t="shared" si="21"/>
        <v>#REF!</v>
      </c>
      <c r="AB116" s="2" t="e">
        <f t="shared" ref="AB116:AJ131" si="24">(($B116-$AJ$3)*((AB$3-$AJ$3)/($B$3-$AJ$3)))+$AJ$3</f>
        <v>#REF!</v>
      </c>
      <c r="AC116" s="2" t="e">
        <f t="shared" si="24"/>
        <v>#REF!</v>
      </c>
      <c r="AD116" s="2" t="e">
        <f t="shared" si="24"/>
        <v>#REF!</v>
      </c>
      <c r="AE116" s="2" t="e">
        <f t="shared" si="24"/>
        <v>#REF!</v>
      </c>
      <c r="AF116" s="2" t="e">
        <f t="shared" si="24"/>
        <v>#REF!</v>
      </c>
      <c r="AG116" s="2" t="e">
        <f t="shared" si="24"/>
        <v>#REF!</v>
      </c>
      <c r="AH116" s="2" t="e">
        <f t="shared" si="24"/>
        <v>#REF!</v>
      </c>
      <c r="AI116" s="2" t="e">
        <f t="shared" si="24"/>
        <v>#REF!</v>
      </c>
      <c r="AJ116" s="2" t="e">
        <f t="shared" si="24"/>
        <v>#REF!</v>
      </c>
    </row>
    <row r="117" spans="1:36" x14ac:dyDescent="0.2">
      <c r="A117" t="str">
        <f>"alumina_archetype_"&amp;TEXT(ROUND(Table320[[#This Row],[2016]],1),"0.0")</f>
        <v>alumina_archetype_14.2</v>
      </c>
      <c r="B117" s="2">
        <f t="shared" si="23"/>
        <v>14.200000000000001</v>
      </c>
      <c r="C117" s="2" t="e">
        <f t="shared" si="22"/>
        <v>#REF!</v>
      </c>
      <c r="D117" s="2" t="e">
        <f t="shared" si="22"/>
        <v>#REF!</v>
      </c>
      <c r="E117" s="2" t="e">
        <f t="shared" si="22"/>
        <v>#REF!</v>
      </c>
      <c r="F117" s="2" t="e">
        <f t="shared" si="22"/>
        <v>#REF!</v>
      </c>
      <c r="G117" s="2" t="e">
        <f t="shared" si="22"/>
        <v>#REF!</v>
      </c>
      <c r="H117" s="2" t="e">
        <f t="shared" si="22"/>
        <v>#REF!</v>
      </c>
      <c r="I117" s="2" t="e">
        <f t="shared" si="22"/>
        <v>#REF!</v>
      </c>
      <c r="J117" s="2" t="e">
        <f t="shared" si="22"/>
        <v>#REF!</v>
      </c>
      <c r="K117" s="2" t="e">
        <f t="shared" si="22"/>
        <v>#REF!</v>
      </c>
      <c r="L117" s="2" t="e">
        <f t="shared" si="22"/>
        <v>#REF!</v>
      </c>
      <c r="M117" s="2" t="e">
        <f t="shared" si="22"/>
        <v>#REF!</v>
      </c>
      <c r="N117" s="2" t="e">
        <f t="shared" si="22"/>
        <v>#REF!</v>
      </c>
      <c r="O117" s="2" t="e">
        <f t="shared" si="22"/>
        <v>#REF!</v>
      </c>
      <c r="P117" s="2" t="e">
        <f t="shared" si="22"/>
        <v>#REF!</v>
      </c>
      <c r="Q117" s="2" t="e">
        <f t="shared" si="22"/>
        <v>#REF!</v>
      </c>
      <c r="R117" s="2" t="e">
        <f t="shared" si="22"/>
        <v>#REF!</v>
      </c>
      <c r="S117" s="2" t="e">
        <f t="shared" ref="S117:AH133" si="25">(($B117-$AJ$3)*((S$3-$AJ$3)/($B$3-$AJ$3)))+$AJ$3</f>
        <v>#REF!</v>
      </c>
      <c r="T117" s="2" t="e">
        <f t="shared" si="25"/>
        <v>#REF!</v>
      </c>
      <c r="U117" s="2" t="e">
        <f t="shared" si="25"/>
        <v>#REF!</v>
      </c>
      <c r="V117" s="2" t="e">
        <f t="shared" si="25"/>
        <v>#REF!</v>
      </c>
      <c r="W117" s="2" t="e">
        <f t="shared" si="25"/>
        <v>#REF!</v>
      </c>
      <c r="X117" s="2" t="e">
        <f t="shared" si="25"/>
        <v>#REF!</v>
      </c>
      <c r="Y117" s="2" t="e">
        <f t="shared" si="25"/>
        <v>#REF!</v>
      </c>
      <c r="Z117" s="2" t="e">
        <f t="shared" si="25"/>
        <v>#REF!</v>
      </c>
      <c r="AA117" s="2" t="e">
        <f t="shared" si="25"/>
        <v>#REF!</v>
      </c>
      <c r="AB117" s="2" t="e">
        <f t="shared" si="25"/>
        <v>#REF!</v>
      </c>
      <c r="AC117" s="2" t="e">
        <f t="shared" si="25"/>
        <v>#REF!</v>
      </c>
      <c r="AD117" s="2" t="e">
        <f t="shared" si="25"/>
        <v>#REF!</v>
      </c>
      <c r="AE117" s="2" t="e">
        <f t="shared" si="25"/>
        <v>#REF!</v>
      </c>
      <c r="AF117" s="2" t="e">
        <f t="shared" si="25"/>
        <v>#REF!</v>
      </c>
      <c r="AG117" s="2" t="e">
        <f t="shared" si="25"/>
        <v>#REF!</v>
      </c>
      <c r="AH117" s="2" t="e">
        <f t="shared" si="25"/>
        <v>#REF!</v>
      </c>
      <c r="AI117" s="2" t="e">
        <f t="shared" si="24"/>
        <v>#REF!</v>
      </c>
      <c r="AJ117" s="2" t="e">
        <f t="shared" si="24"/>
        <v>#REF!</v>
      </c>
    </row>
    <row r="118" spans="1:36" x14ac:dyDescent="0.2">
      <c r="A118" t="str">
        <f>"alumina_archetype_"&amp;TEXT(ROUND(Table320[[#This Row],[2016]],1),"0.0")</f>
        <v>alumina_archetype_14.1</v>
      </c>
      <c r="B118" s="2">
        <f t="shared" si="23"/>
        <v>14.100000000000001</v>
      </c>
      <c r="C118" s="2" t="e">
        <f t="shared" si="22"/>
        <v>#REF!</v>
      </c>
      <c r="D118" s="2" t="e">
        <f t="shared" si="22"/>
        <v>#REF!</v>
      </c>
      <c r="E118" s="2" t="e">
        <f t="shared" si="22"/>
        <v>#REF!</v>
      </c>
      <c r="F118" s="2" t="e">
        <f t="shared" si="22"/>
        <v>#REF!</v>
      </c>
      <c r="G118" s="2" t="e">
        <f t="shared" si="22"/>
        <v>#REF!</v>
      </c>
      <c r="H118" s="2" t="e">
        <f t="shared" si="22"/>
        <v>#REF!</v>
      </c>
      <c r="I118" s="2" t="e">
        <f t="shared" si="22"/>
        <v>#REF!</v>
      </c>
      <c r="J118" s="2" t="e">
        <f t="shared" si="22"/>
        <v>#REF!</v>
      </c>
      <c r="K118" s="2" t="e">
        <f t="shared" si="22"/>
        <v>#REF!</v>
      </c>
      <c r="L118" s="2" t="e">
        <f t="shared" si="22"/>
        <v>#REF!</v>
      </c>
      <c r="M118" s="2" t="e">
        <f t="shared" si="22"/>
        <v>#REF!</v>
      </c>
      <c r="N118" s="2" t="e">
        <f t="shared" si="22"/>
        <v>#REF!</v>
      </c>
      <c r="O118" s="2" t="e">
        <f t="shared" si="22"/>
        <v>#REF!</v>
      </c>
      <c r="P118" s="2" t="e">
        <f t="shared" si="22"/>
        <v>#REF!</v>
      </c>
      <c r="Q118" s="2" t="e">
        <f t="shared" si="22"/>
        <v>#REF!</v>
      </c>
      <c r="R118" s="2" t="e">
        <f t="shared" si="22"/>
        <v>#REF!</v>
      </c>
      <c r="S118" s="2" t="e">
        <f t="shared" si="25"/>
        <v>#REF!</v>
      </c>
      <c r="T118" s="2" t="e">
        <f t="shared" si="25"/>
        <v>#REF!</v>
      </c>
      <c r="U118" s="2" t="e">
        <f t="shared" si="25"/>
        <v>#REF!</v>
      </c>
      <c r="V118" s="2" t="e">
        <f t="shared" si="25"/>
        <v>#REF!</v>
      </c>
      <c r="W118" s="2" t="e">
        <f t="shared" si="25"/>
        <v>#REF!</v>
      </c>
      <c r="X118" s="2" t="e">
        <f t="shared" si="25"/>
        <v>#REF!</v>
      </c>
      <c r="Y118" s="2" t="e">
        <f t="shared" si="25"/>
        <v>#REF!</v>
      </c>
      <c r="Z118" s="2" t="e">
        <f t="shared" si="25"/>
        <v>#REF!</v>
      </c>
      <c r="AA118" s="2" t="e">
        <f t="shared" si="25"/>
        <v>#REF!</v>
      </c>
      <c r="AB118" s="2" t="e">
        <f t="shared" si="25"/>
        <v>#REF!</v>
      </c>
      <c r="AC118" s="2" t="e">
        <f t="shared" si="25"/>
        <v>#REF!</v>
      </c>
      <c r="AD118" s="2" t="e">
        <f t="shared" si="25"/>
        <v>#REF!</v>
      </c>
      <c r="AE118" s="2" t="e">
        <f t="shared" si="25"/>
        <v>#REF!</v>
      </c>
      <c r="AF118" s="2" t="e">
        <f t="shared" si="25"/>
        <v>#REF!</v>
      </c>
      <c r="AG118" s="2" t="e">
        <f t="shared" si="25"/>
        <v>#REF!</v>
      </c>
      <c r="AH118" s="2" t="e">
        <f t="shared" si="25"/>
        <v>#REF!</v>
      </c>
      <c r="AI118" s="2" t="e">
        <f t="shared" si="24"/>
        <v>#REF!</v>
      </c>
      <c r="AJ118" s="2" t="e">
        <f t="shared" si="24"/>
        <v>#REF!</v>
      </c>
    </row>
    <row r="119" spans="1:36" x14ac:dyDescent="0.2">
      <c r="A119" t="str">
        <f>"alumina_archetype_"&amp;TEXT(ROUND(Table320[[#This Row],[2016]],1),"0.0")</f>
        <v>alumina_archetype_14.0</v>
      </c>
      <c r="B119" s="2">
        <f t="shared" si="23"/>
        <v>14</v>
      </c>
      <c r="C119" s="2" t="e">
        <f t="shared" si="22"/>
        <v>#REF!</v>
      </c>
      <c r="D119" s="2" t="e">
        <f t="shared" si="22"/>
        <v>#REF!</v>
      </c>
      <c r="E119" s="2" t="e">
        <f t="shared" si="22"/>
        <v>#REF!</v>
      </c>
      <c r="F119" s="2" t="e">
        <f t="shared" si="22"/>
        <v>#REF!</v>
      </c>
      <c r="G119" s="2" t="e">
        <f t="shared" si="22"/>
        <v>#REF!</v>
      </c>
      <c r="H119" s="2" t="e">
        <f t="shared" si="22"/>
        <v>#REF!</v>
      </c>
      <c r="I119" s="2" t="e">
        <f t="shared" si="22"/>
        <v>#REF!</v>
      </c>
      <c r="J119" s="2" t="e">
        <f t="shared" si="22"/>
        <v>#REF!</v>
      </c>
      <c r="K119" s="2" t="e">
        <f t="shared" si="22"/>
        <v>#REF!</v>
      </c>
      <c r="L119" s="2" t="e">
        <f t="shared" si="22"/>
        <v>#REF!</v>
      </c>
      <c r="M119" s="2" t="e">
        <f t="shared" si="22"/>
        <v>#REF!</v>
      </c>
      <c r="N119" s="2" t="e">
        <f t="shared" si="22"/>
        <v>#REF!</v>
      </c>
      <c r="O119" s="2" t="e">
        <f t="shared" si="22"/>
        <v>#REF!</v>
      </c>
      <c r="P119" s="2" t="e">
        <f t="shared" si="22"/>
        <v>#REF!</v>
      </c>
      <c r="Q119" s="2" t="e">
        <f t="shared" si="22"/>
        <v>#REF!</v>
      </c>
      <c r="R119" s="2" t="e">
        <f t="shared" si="22"/>
        <v>#REF!</v>
      </c>
      <c r="S119" s="2" t="e">
        <f t="shared" si="25"/>
        <v>#REF!</v>
      </c>
      <c r="T119" s="2" t="e">
        <f t="shared" si="25"/>
        <v>#REF!</v>
      </c>
      <c r="U119" s="2" t="e">
        <f t="shared" si="25"/>
        <v>#REF!</v>
      </c>
      <c r="V119" s="2" t="e">
        <f t="shared" si="25"/>
        <v>#REF!</v>
      </c>
      <c r="W119" s="2" t="e">
        <f t="shared" si="25"/>
        <v>#REF!</v>
      </c>
      <c r="X119" s="2" t="e">
        <f t="shared" si="25"/>
        <v>#REF!</v>
      </c>
      <c r="Y119" s="2" t="e">
        <f t="shared" si="25"/>
        <v>#REF!</v>
      </c>
      <c r="Z119" s="2" t="e">
        <f t="shared" si="25"/>
        <v>#REF!</v>
      </c>
      <c r="AA119" s="2" t="e">
        <f t="shared" si="25"/>
        <v>#REF!</v>
      </c>
      <c r="AB119" s="2" t="e">
        <f t="shared" si="25"/>
        <v>#REF!</v>
      </c>
      <c r="AC119" s="2" t="e">
        <f t="shared" si="25"/>
        <v>#REF!</v>
      </c>
      <c r="AD119" s="2" t="e">
        <f t="shared" si="25"/>
        <v>#REF!</v>
      </c>
      <c r="AE119" s="2" t="e">
        <f t="shared" si="25"/>
        <v>#REF!</v>
      </c>
      <c r="AF119" s="2" t="e">
        <f t="shared" si="25"/>
        <v>#REF!</v>
      </c>
      <c r="AG119" s="2" t="e">
        <f t="shared" si="25"/>
        <v>#REF!</v>
      </c>
      <c r="AH119" s="2" t="e">
        <f t="shared" si="25"/>
        <v>#REF!</v>
      </c>
      <c r="AI119" s="2" t="e">
        <f t="shared" si="24"/>
        <v>#REF!</v>
      </c>
      <c r="AJ119" s="2" t="e">
        <f t="shared" si="24"/>
        <v>#REF!</v>
      </c>
    </row>
    <row r="120" spans="1:36" x14ac:dyDescent="0.2">
      <c r="A120" t="str">
        <f>"alumina_archetype_"&amp;TEXT(ROUND(Table320[[#This Row],[2016]],1),"0.0")</f>
        <v>alumina_archetype_13.9</v>
      </c>
      <c r="B120" s="2">
        <f t="shared" si="23"/>
        <v>13.9</v>
      </c>
      <c r="C120" s="2" t="e">
        <f t="shared" si="22"/>
        <v>#REF!</v>
      </c>
      <c r="D120" s="2" t="e">
        <f t="shared" si="22"/>
        <v>#REF!</v>
      </c>
      <c r="E120" s="2" t="e">
        <f t="shared" si="22"/>
        <v>#REF!</v>
      </c>
      <c r="F120" s="2" t="e">
        <f t="shared" si="22"/>
        <v>#REF!</v>
      </c>
      <c r="G120" s="2" t="e">
        <f t="shared" si="22"/>
        <v>#REF!</v>
      </c>
      <c r="H120" s="2" t="e">
        <f t="shared" si="22"/>
        <v>#REF!</v>
      </c>
      <c r="I120" s="2" t="e">
        <f t="shared" si="22"/>
        <v>#REF!</v>
      </c>
      <c r="J120" s="2" t="e">
        <f t="shared" si="22"/>
        <v>#REF!</v>
      </c>
      <c r="K120" s="2" t="e">
        <f t="shared" si="22"/>
        <v>#REF!</v>
      </c>
      <c r="L120" s="2" t="e">
        <f t="shared" si="22"/>
        <v>#REF!</v>
      </c>
      <c r="M120" s="2" t="e">
        <f t="shared" si="22"/>
        <v>#REF!</v>
      </c>
      <c r="N120" s="2" t="e">
        <f t="shared" si="22"/>
        <v>#REF!</v>
      </c>
      <c r="O120" s="2" t="e">
        <f t="shared" si="22"/>
        <v>#REF!</v>
      </c>
      <c r="P120" s="2" t="e">
        <f t="shared" si="22"/>
        <v>#REF!</v>
      </c>
      <c r="Q120" s="2" t="e">
        <f t="shared" si="22"/>
        <v>#REF!</v>
      </c>
      <c r="R120" s="2" t="e">
        <f t="shared" si="22"/>
        <v>#REF!</v>
      </c>
      <c r="S120" s="2" t="e">
        <f t="shared" si="25"/>
        <v>#REF!</v>
      </c>
      <c r="T120" s="2" t="e">
        <f t="shared" si="25"/>
        <v>#REF!</v>
      </c>
      <c r="U120" s="2" t="e">
        <f t="shared" si="25"/>
        <v>#REF!</v>
      </c>
      <c r="V120" s="2" t="e">
        <f t="shared" si="25"/>
        <v>#REF!</v>
      </c>
      <c r="W120" s="2" t="e">
        <f t="shared" si="25"/>
        <v>#REF!</v>
      </c>
      <c r="X120" s="2" t="e">
        <f t="shared" si="25"/>
        <v>#REF!</v>
      </c>
      <c r="Y120" s="2" t="e">
        <f t="shared" si="25"/>
        <v>#REF!</v>
      </c>
      <c r="Z120" s="2" t="e">
        <f t="shared" si="25"/>
        <v>#REF!</v>
      </c>
      <c r="AA120" s="2" t="e">
        <f t="shared" si="25"/>
        <v>#REF!</v>
      </c>
      <c r="AB120" s="2" t="e">
        <f t="shared" si="25"/>
        <v>#REF!</v>
      </c>
      <c r="AC120" s="2" t="e">
        <f t="shared" si="25"/>
        <v>#REF!</v>
      </c>
      <c r="AD120" s="2" t="e">
        <f t="shared" si="25"/>
        <v>#REF!</v>
      </c>
      <c r="AE120" s="2" t="e">
        <f t="shared" si="25"/>
        <v>#REF!</v>
      </c>
      <c r="AF120" s="2" t="e">
        <f t="shared" si="25"/>
        <v>#REF!</v>
      </c>
      <c r="AG120" s="2" t="e">
        <f t="shared" si="25"/>
        <v>#REF!</v>
      </c>
      <c r="AH120" s="2" t="e">
        <f t="shared" si="25"/>
        <v>#REF!</v>
      </c>
      <c r="AI120" s="2" t="e">
        <f t="shared" si="24"/>
        <v>#REF!</v>
      </c>
      <c r="AJ120" s="2" t="e">
        <f t="shared" si="24"/>
        <v>#REF!</v>
      </c>
    </row>
    <row r="121" spans="1:36" x14ac:dyDescent="0.2">
      <c r="A121" t="str">
        <f>"alumina_archetype_"&amp;TEXT(ROUND(Table320[[#This Row],[2016]],1),"0.0")</f>
        <v>alumina_archetype_13.8</v>
      </c>
      <c r="B121" s="2">
        <f t="shared" si="23"/>
        <v>13.8</v>
      </c>
      <c r="C121" s="2" t="e">
        <f t="shared" si="22"/>
        <v>#REF!</v>
      </c>
      <c r="D121" s="2" t="e">
        <f t="shared" si="22"/>
        <v>#REF!</v>
      </c>
      <c r="E121" s="2" t="e">
        <f t="shared" si="22"/>
        <v>#REF!</v>
      </c>
      <c r="F121" s="2" t="e">
        <f t="shared" si="22"/>
        <v>#REF!</v>
      </c>
      <c r="G121" s="2" t="e">
        <f t="shared" si="22"/>
        <v>#REF!</v>
      </c>
      <c r="H121" s="2" t="e">
        <f t="shared" si="22"/>
        <v>#REF!</v>
      </c>
      <c r="I121" s="2" t="e">
        <f t="shared" si="22"/>
        <v>#REF!</v>
      </c>
      <c r="J121" s="2" t="e">
        <f t="shared" si="22"/>
        <v>#REF!</v>
      </c>
      <c r="K121" s="2" t="e">
        <f t="shared" si="22"/>
        <v>#REF!</v>
      </c>
      <c r="L121" s="2" t="e">
        <f t="shared" si="22"/>
        <v>#REF!</v>
      </c>
      <c r="M121" s="2" t="e">
        <f t="shared" si="22"/>
        <v>#REF!</v>
      </c>
      <c r="N121" s="2" t="e">
        <f t="shared" si="22"/>
        <v>#REF!</v>
      </c>
      <c r="O121" s="2" t="e">
        <f t="shared" si="22"/>
        <v>#REF!</v>
      </c>
      <c r="P121" s="2" t="e">
        <f t="shared" si="22"/>
        <v>#REF!</v>
      </c>
      <c r="Q121" s="2" t="e">
        <f t="shared" si="22"/>
        <v>#REF!</v>
      </c>
      <c r="R121" s="2" t="e">
        <f t="shared" si="22"/>
        <v>#REF!</v>
      </c>
      <c r="S121" s="2" t="e">
        <f t="shared" si="25"/>
        <v>#REF!</v>
      </c>
      <c r="T121" s="2" t="e">
        <f t="shared" si="25"/>
        <v>#REF!</v>
      </c>
      <c r="U121" s="2" t="e">
        <f t="shared" si="25"/>
        <v>#REF!</v>
      </c>
      <c r="V121" s="2" t="e">
        <f t="shared" si="25"/>
        <v>#REF!</v>
      </c>
      <c r="W121" s="2" t="e">
        <f t="shared" si="25"/>
        <v>#REF!</v>
      </c>
      <c r="X121" s="2" t="e">
        <f t="shared" si="25"/>
        <v>#REF!</v>
      </c>
      <c r="Y121" s="2" t="e">
        <f t="shared" si="25"/>
        <v>#REF!</v>
      </c>
      <c r="Z121" s="2" t="e">
        <f t="shared" si="25"/>
        <v>#REF!</v>
      </c>
      <c r="AA121" s="2" t="e">
        <f t="shared" si="25"/>
        <v>#REF!</v>
      </c>
      <c r="AB121" s="2" t="e">
        <f t="shared" si="25"/>
        <v>#REF!</v>
      </c>
      <c r="AC121" s="2" t="e">
        <f t="shared" si="25"/>
        <v>#REF!</v>
      </c>
      <c r="AD121" s="2" t="e">
        <f t="shared" si="25"/>
        <v>#REF!</v>
      </c>
      <c r="AE121" s="2" t="e">
        <f t="shared" si="25"/>
        <v>#REF!</v>
      </c>
      <c r="AF121" s="2" t="e">
        <f t="shared" si="25"/>
        <v>#REF!</v>
      </c>
      <c r="AG121" s="2" t="e">
        <f t="shared" si="25"/>
        <v>#REF!</v>
      </c>
      <c r="AH121" s="2" t="e">
        <f t="shared" si="25"/>
        <v>#REF!</v>
      </c>
      <c r="AI121" s="2" t="e">
        <f t="shared" si="24"/>
        <v>#REF!</v>
      </c>
      <c r="AJ121" s="2" t="e">
        <f t="shared" si="24"/>
        <v>#REF!</v>
      </c>
    </row>
    <row r="122" spans="1:36" x14ac:dyDescent="0.2">
      <c r="A122" t="str">
        <f>"alumina_archetype_"&amp;TEXT(ROUND(Table320[[#This Row],[2016]],1),"0.0")</f>
        <v>alumina_archetype_13.7</v>
      </c>
      <c r="B122" s="2">
        <f t="shared" si="23"/>
        <v>13.700000000000001</v>
      </c>
      <c r="C122" s="2" t="e">
        <f t="shared" si="22"/>
        <v>#REF!</v>
      </c>
      <c r="D122" s="2" t="e">
        <f t="shared" si="22"/>
        <v>#REF!</v>
      </c>
      <c r="E122" s="2" t="e">
        <f t="shared" si="22"/>
        <v>#REF!</v>
      </c>
      <c r="F122" s="2" t="e">
        <f t="shared" si="22"/>
        <v>#REF!</v>
      </c>
      <c r="G122" s="2" t="e">
        <f t="shared" si="22"/>
        <v>#REF!</v>
      </c>
      <c r="H122" s="2" t="e">
        <f t="shared" si="22"/>
        <v>#REF!</v>
      </c>
      <c r="I122" s="2" t="e">
        <f t="shared" si="22"/>
        <v>#REF!</v>
      </c>
      <c r="J122" s="2" t="e">
        <f t="shared" si="22"/>
        <v>#REF!</v>
      </c>
      <c r="K122" s="2" t="e">
        <f t="shared" si="22"/>
        <v>#REF!</v>
      </c>
      <c r="L122" s="2" t="e">
        <f t="shared" si="22"/>
        <v>#REF!</v>
      </c>
      <c r="M122" s="2" t="e">
        <f t="shared" si="22"/>
        <v>#REF!</v>
      </c>
      <c r="N122" s="2" t="e">
        <f t="shared" si="22"/>
        <v>#REF!</v>
      </c>
      <c r="O122" s="2" t="e">
        <f t="shared" si="22"/>
        <v>#REF!</v>
      </c>
      <c r="P122" s="2" t="e">
        <f t="shared" si="22"/>
        <v>#REF!</v>
      </c>
      <c r="Q122" s="2" t="e">
        <f t="shared" si="22"/>
        <v>#REF!</v>
      </c>
      <c r="R122" s="2" t="e">
        <f t="shared" si="22"/>
        <v>#REF!</v>
      </c>
      <c r="S122" s="2" t="e">
        <f t="shared" si="25"/>
        <v>#REF!</v>
      </c>
      <c r="T122" s="2" t="e">
        <f t="shared" si="25"/>
        <v>#REF!</v>
      </c>
      <c r="U122" s="2" t="e">
        <f t="shared" si="25"/>
        <v>#REF!</v>
      </c>
      <c r="V122" s="2" t="e">
        <f t="shared" si="25"/>
        <v>#REF!</v>
      </c>
      <c r="W122" s="2" t="e">
        <f t="shared" si="25"/>
        <v>#REF!</v>
      </c>
      <c r="X122" s="2" t="e">
        <f t="shared" si="25"/>
        <v>#REF!</v>
      </c>
      <c r="Y122" s="2" t="e">
        <f t="shared" si="25"/>
        <v>#REF!</v>
      </c>
      <c r="Z122" s="2" t="e">
        <f t="shared" si="25"/>
        <v>#REF!</v>
      </c>
      <c r="AA122" s="2" t="e">
        <f t="shared" si="25"/>
        <v>#REF!</v>
      </c>
      <c r="AB122" s="2" t="e">
        <f t="shared" si="25"/>
        <v>#REF!</v>
      </c>
      <c r="AC122" s="2" t="e">
        <f t="shared" si="25"/>
        <v>#REF!</v>
      </c>
      <c r="AD122" s="2" t="e">
        <f t="shared" si="25"/>
        <v>#REF!</v>
      </c>
      <c r="AE122" s="2" t="e">
        <f t="shared" si="25"/>
        <v>#REF!</v>
      </c>
      <c r="AF122" s="2" t="e">
        <f t="shared" si="25"/>
        <v>#REF!</v>
      </c>
      <c r="AG122" s="2" t="e">
        <f t="shared" si="25"/>
        <v>#REF!</v>
      </c>
      <c r="AH122" s="2" t="e">
        <f t="shared" si="25"/>
        <v>#REF!</v>
      </c>
      <c r="AI122" s="2" t="e">
        <f t="shared" si="24"/>
        <v>#REF!</v>
      </c>
      <c r="AJ122" s="2" t="e">
        <f>(($B122-$AJ$3)*((AJ$3-$AJ$3)/($B$3-$AJ$3)))+$AJ$3</f>
        <v>#REF!</v>
      </c>
    </row>
    <row r="123" spans="1:36" x14ac:dyDescent="0.2">
      <c r="A123" t="str">
        <f>"alumina_archetype_"&amp;TEXT(ROUND(Table320[[#This Row],[2016]],1),"0.0")</f>
        <v>alumina_archetype_13.6</v>
      </c>
      <c r="B123" s="2">
        <f t="shared" si="23"/>
        <v>13.600000000000001</v>
      </c>
      <c r="C123" s="2" t="e">
        <f t="shared" si="22"/>
        <v>#REF!</v>
      </c>
      <c r="D123" s="2" t="e">
        <f t="shared" si="22"/>
        <v>#REF!</v>
      </c>
      <c r="E123" s="2" t="e">
        <f t="shared" si="22"/>
        <v>#REF!</v>
      </c>
      <c r="F123" s="2" t="e">
        <f t="shared" si="22"/>
        <v>#REF!</v>
      </c>
      <c r="G123" s="2" t="e">
        <f t="shared" si="22"/>
        <v>#REF!</v>
      </c>
      <c r="H123" s="2" t="e">
        <f t="shared" si="22"/>
        <v>#REF!</v>
      </c>
      <c r="I123" s="2" t="e">
        <f t="shared" si="22"/>
        <v>#REF!</v>
      </c>
      <c r="J123" s="2" t="e">
        <f t="shared" si="22"/>
        <v>#REF!</v>
      </c>
      <c r="K123" s="2" t="e">
        <f t="shared" si="22"/>
        <v>#REF!</v>
      </c>
      <c r="L123" s="2" t="e">
        <f t="shared" si="22"/>
        <v>#REF!</v>
      </c>
      <c r="M123" s="2" t="e">
        <f t="shared" si="22"/>
        <v>#REF!</v>
      </c>
      <c r="N123" s="2" t="e">
        <f t="shared" si="22"/>
        <v>#REF!</v>
      </c>
      <c r="O123" s="2" t="e">
        <f t="shared" si="22"/>
        <v>#REF!</v>
      </c>
      <c r="P123" s="2" t="e">
        <f t="shared" si="22"/>
        <v>#REF!</v>
      </c>
      <c r="Q123" s="2" t="e">
        <f t="shared" si="22"/>
        <v>#REF!</v>
      </c>
      <c r="R123" s="2" t="e">
        <f t="shared" si="22"/>
        <v>#REF!</v>
      </c>
      <c r="S123" s="2" t="e">
        <f t="shared" si="25"/>
        <v>#REF!</v>
      </c>
      <c r="T123" s="2" t="e">
        <f t="shared" si="25"/>
        <v>#REF!</v>
      </c>
      <c r="U123" s="2" t="e">
        <f t="shared" si="25"/>
        <v>#REF!</v>
      </c>
      <c r="V123" s="2" t="e">
        <f t="shared" si="25"/>
        <v>#REF!</v>
      </c>
      <c r="W123" s="2" t="e">
        <f t="shared" si="25"/>
        <v>#REF!</v>
      </c>
      <c r="X123" s="2" t="e">
        <f t="shared" si="25"/>
        <v>#REF!</v>
      </c>
      <c r="Y123" s="2" t="e">
        <f t="shared" si="25"/>
        <v>#REF!</v>
      </c>
      <c r="Z123" s="2" t="e">
        <f t="shared" si="25"/>
        <v>#REF!</v>
      </c>
      <c r="AA123" s="2" t="e">
        <f t="shared" si="25"/>
        <v>#REF!</v>
      </c>
      <c r="AB123" s="2" t="e">
        <f t="shared" si="25"/>
        <v>#REF!</v>
      </c>
      <c r="AC123" s="2" t="e">
        <f t="shared" si="25"/>
        <v>#REF!</v>
      </c>
      <c r="AD123" s="2" t="e">
        <f t="shared" si="25"/>
        <v>#REF!</v>
      </c>
      <c r="AE123" s="2" t="e">
        <f t="shared" si="25"/>
        <v>#REF!</v>
      </c>
      <c r="AF123" s="2" t="e">
        <f t="shared" si="25"/>
        <v>#REF!</v>
      </c>
      <c r="AG123" s="2" t="e">
        <f t="shared" si="25"/>
        <v>#REF!</v>
      </c>
      <c r="AH123" s="2" t="e">
        <f t="shared" si="25"/>
        <v>#REF!</v>
      </c>
      <c r="AI123" s="2" t="e">
        <f t="shared" si="24"/>
        <v>#REF!</v>
      </c>
      <c r="AJ123" s="2" t="e">
        <f t="shared" si="24"/>
        <v>#REF!</v>
      </c>
    </row>
    <row r="124" spans="1:36" x14ac:dyDescent="0.2">
      <c r="A124" t="str">
        <f>"alumina_archetype_"&amp;TEXT(ROUND(Table320[[#This Row],[2016]],1),"0.0")</f>
        <v>alumina_archetype_13.5</v>
      </c>
      <c r="B124" s="2">
        <f t="shared" si="23"/>
        <v>13.5</v>
      </c>
      <c r="C124" s="2" t="e">
        <f t="shared" si="22"/>
        <v>#REF!</v>
      </c>
      <c r="D124" s="2" t="e">
        <f t="shared" si="22"/>
        <v>#REF!</v>
      </c>
      <c r="E124" s="2" t="e">
        <f t="shared" si="22"/>
        <v>#REF!</v>
      </c>
      <c r="F124" s="2" t="e">
        <f t="shared" si="22"/>
        <v>#REF!</v>
      </c>
      <c r="G124" s="2" t="e">
        <f t="shared" si="22"/>
        <v>#REF!</v>
      </c>
      <c r="H124" s="2" t="e">
        <f t="shared" si="22"/>
        <v>#REF!</v>
      </c>
      <c r="I124" s="2" t="e">
        <f t="shared" si="22"/>
        <v>#REF!</v>
      </c>
      <c r="J124" s="2" t="e">
        <f t="shared" si="22"/>
        <v>#REF!</v>
      </c>
      <c r="K124" s="2" t="e">
        <f t="shared" si="22"/>
        <v>#REF!</v>
      </c>
      <c r="L124" s="2" t="e">
        <f t="shared" si="22"/>
        <v>#REF!</v>
      </c>
      <c r="M124" s="2" t="e">
        <f t="shared" si="22"/>
        <v>#REF!</v>
      </c>
      <c r="N124" s="2" t="e">
        <f t="shared" si="22"/>
        <v>#REF!</v>
      </c>
      <c r="O124" s="2" t="e">
        <f t="shared" si="22"/>
        <v>#REF!</v>
      </c>
      <c r="P124" s="2" t="e">
        <f t="shared" si="22"/>
        <v>#REF!</v>
      </c>
      <c r="Q124" s="2" t="e">
        <f t="shared" si="22"/>
        <v>#REF!</v>
      </c>
      <c r="R124" s="2" t="e">
        <f t="shared" si="22"/>
        <v>#REF!</v>
      </c>
      <c r="S124" s="2" t="e">
        <f t="shared" si="25"/>
        <v>#REF!</v>
      </c>
      <c r="T124" s="2" t="e">
        <f t="shared" si="25"/>
        <v>#REF!</v>
      </c>
      <c r="U124" s="2" t="e">
        <f t="shared" si="25"/>
        <v>#REF!</v>
      </c>
      <c r="V124" s="2" t="e">
        <f t="shared" si="25"/>
        <v>#REF!</v>
      </c>
      <c r="W124" s="2" t="e">
        <f t="shared" si="25"/>
        <v>#REF!</v>
      </c>
      <c r="X124" s="2" t="e">
        <f t="shared" si="25"/>
        <v>#REF!</v>
      </c>
      <c r="Y124" s="2" t="e">
        <f t="shared" si="25"/>
        <v>#REF!</v>
      </c>
      <c r="Z124" s="2" t="e">
        <f t="shared" si="25"/>
        <v>#REF!</v>
      </c>
      <c r="AA124" s="2" t="e">
        <f t="shared" si="25"/>
        <v>#REF!</v>
      </c>
      <c r="AB124" s="2" t="e">
        <f t="shared" si="25"/>
        <v>#REF!</v>
      </c>
      <c r="AC124" s="2" t="e">
        <f t="shared" si="25"/>
        <v>#REF!</v>
      </c>
      <c r="AD124" s="2" t="e">
        <f t="shared" si="25"/>
        <v>#REF!</v>
      </c>
      <c r="AE124" s="2" t="e">
        <f t="shared" si="25"/>
        <v>#REF!</v>
      </c>
      <c r="AF124" s="2" t="e">
        <f t="shared" si="25"/>
        <v>#REF!</v>
      </c>
      <c r="AG124" s="2" t="e">
        <f t="shared" si="25"/>
        <v>#REF!</v>
      </c>
      <c r="AH124" s="2" t="e">
        <f t="shared" si="25"/>
        <v>#REF!</v>
      </c>
      <c r="AI124" s="2" t="e">
        <f t="shared" si="24"/>
        <v>#REF!</v>
      </c>
      <c r="AJ124" s="2" t="e">
        <f t="shared" si="24"/>
        <v>#REF!</v>
      </c>
    </row>
    <row r="125" spans="1:36" x14ac:dyDescent="0.2">
      <c r="A125" t="str">
        <f>"alumina_archetype_"&amp;TEXT(ROUND(Table320[[#This Row],[2016]],1),"0.0")</f>
        <v>alumina_archetype_13.4</v>
      </c>
      <c r="B125" s="2">
        <f t="shared" si="23"/>
        <v>13.4</v>
      </c>
      <c r="C125" s="2" t="e">
        <f t="shared" si="22"/>
        <v>#REF!</v>
      </c>
      <c r="D125" s="2" t="e">
        <f t="shared" si="22"/>
        <v>#REF!</v>
      </c>
      <c r="E125" s="2" t="e">
        <f t="shared" si="22"/>
        <v>#REF!</v>
      </c>
      <c r="F125" s="2" t="e">
        <f t="shared" si="22"/>
        <v>#REF!</v>
      </c>
      <c r="G125" s="2" t="e">
        <f t="shared" si="22"/>
        <v>#REF!</v>
      </c>
      <c r="H125" s="2" t="e">
        <f t="shared" si="22"/>
        <v>#REF!</v>
      </c>
      <c r="I125" s="2" t="e">
        <f t="shared" si="22"/>
        <v>#REF!</v>
      </c>
      <c r="J125" s="2" t="e">
        <f t="shared" si="22"/>
        <v>#REF!</v>
      </c>
      <c r="K125" s="2" t="e">
        <f t="shared" si="22"/>
        <v>#REF!</v>
      </c>
      <c r="L125" s="2" t="e">
        <f t="shared" si="22"/>
        <v>#REF!</v>
      </c>
      <c r="M125" s="2" t="e">
        <f t="shared" si="22"/>
        <v>#REF!</v>
      </c>
      <c r="N125" s="2" t="e">
        <f t="shared" si="22"/>
        <v>#REF!</v>
      </c>
      <c r="O125" s="2" t="e">
        <f t="shared" si="22"/>
        <v>#REF!</v>
      </c>
      <c r="P125" s="2" t="e">
        <f t="shared" si="22"/>
        <v>#REF!</v>
      </c>
      <c r="Q125" s="2" t="e">
        <f t="shared" si="22"/>
        <v>#REF!</v>
      </c>
      <c r="R125" s="2" t="e">
        <f t="shared" si="22"/>
        <v>#REF!</v>
      </c>
      <c r="S125" s="2" t="e">
        <f t="shared" si="25"/>
        <v>#REF!</v>
      </c>
      <c r="T125" s="2" t="e">
        <f t="shared" si="25"/>
        <v>#REF!</v>
      </c>
      <c r="U125" s="2" t="e">
        <f t="shared" si="25"/>
        <v>#REF!</v>
      </c>
      <c r="V125" s="2" t="e">
        <f t="shared" si="25"/>
        <v>#REF!</v>
      </c>
      <c r="W125" s="2" t="e">
        <f t="shared" si="25"/>
        <v>#REF!</v>
      </c>
      <c r="X125" s="2" t="e">
        <f t="shared" si="25"/>
        <v>#REF!</v>
      </c>
      <c r="Y125" s="2" t="e">
        <f t="shared" si="25"/>
        <v>#REF!</v>
      </c>
      <c r="Z125" s="2" t="e">
        <f t="shared" si="25"/>
        <v>#REF!</v>
      </c>
      <c r="AA125" s="2" t="e">
        <f t="shared" si="25"/>
        <v>#REF!</v>
      </c>
      <c r="AB125" s="2" t="e">
        <f t="shared" si="25"/>
        <v>#REF!</v>
      </c>
      <c r="AC125" s="2" t="e">
        <f t="shared" si="25"/>
        <v>#REF!</v>
      </c>
      <c r="AD125" s="2" t="e">
        <f t="shared" si="25"/>
        <v>#REF!</v>
      </c>
      <c r="AE125" s="2" t="e">
        <f t="shared" si="25"/>
        <v>#REF!</v>
      </c>
      <c r="AF125" s="2" t="e">
        <f t="shared" si="25"/>
        <v>#REF!</v>
      </c>
      <c r="AG125" s="2" t="e">
        <f t="shared" si="25"/>
        <v>#REF!</v>
      </c>
      <c r="AH125" s="2" t="e">
        <f t="shared" si="25"/>
        <v>#REF!</v>
      </c>
      <c r="AI125" s="2" t="e">
        <f t="shared" si="24"/>
        <v>#REF!</v>
      </c>
      <c r="AJ125" s="2" t="e">
        <f t="shared" si="24"/>
        <v>#REF!</v>
      </c>
    </row>
    <row r="126" spans="1:36" x14ac:dyDescent="0.2">
      <c r="A126" t="str">
        <f>"alumina_archetype_"&amp;TEXT(ROUND(Table320[[#This Row],[2016]],1),"0.0")</f>
        <v>alumina_archetype_13.3</v>
      </c>
      <c r="B126" s="2">
        <f t="shared" si="23"/>
        <v>13.3</v>
      </c>
      <c r="C126" s="2" t="e">
        <f t="shared" si="22"/>
        <v>#REF!</v>
      </c>
      <c r="D126" s="2" t="e">
        <f t="shared" si="22"/>
        <v>#REF!</v>
      </c>
      <c r="E126" s="2" t="e">
        <f t="shared" si="22"/>
        <v>#REF!</v>
      </c>
      <c r="F126" s="2" t="e">
        <f t="shared" si="22"/>
        <v>#REF!</v>
      </c>
      <c r="G126" s="2" t="e">
        <f t="shared" si="22"/>
        <v>#REF!</v>
      </c>
      <c r="H126" s="2" t="e">
        <f t="shared" si="22"/>
        <v>#REF!</v>
      </c>
      <c r="I126" s="2" t="e">
        <f t="shared" si="22"/>
        <v>#REF!</v>
      </c>
      <c r="J126" s="2" t="e">
        <f t="shared" si="22"/>
        <v>#REF!</v>
      </c>
      <c r="K126" s="2" t="e">
        <f t="shared" si="22"/>
        <v>#REF!</v>
      </c>
      <c r="L126" s="2" t="e">
        <f t="shared" si="22"/>
        <v>#REF!</v>
      </c>
      <c r="M126" s="2" t="e">
        <f t="shared" si="22"/>
        <v>#REF!</v>
      </c>
      <c r="N126" s="2" t="e">
        <f t="shared" si="22"/>
        <v>#REF!</v>
      </c>
      <c r="O126" s="2" t="e">
        <f t="shared" si="22"/>
        <v>#REF!</v>
      </c>
      <c r="P126" s="2" t="e">
        <f t="shared" si="22"/>
        <v>#REF!</v>
      </c>
      <c r="Q126" s="2" t="e">
        <f t="shared" si="22"/>
        <v>#REF!</v>
      </c>
      <c r="R126" s="2" t="e">
        <f t="shared" si="22"/>
        <v>#REF!</v>
      </c>
      <c r="S126" s="2" t="e">
        <f t="shared" si="25"/>
        <v>#REF!</v>
      </c>
      <c r="T126" s="2" t="e">
        <f t="shared" si="25"/>
        <v>#REF!</v>
      </c>
      <c r="U126" s="2" t="e">
        <f t="shared" si="25"/>
        <v>#REF!</v>
      </c>
      <c r="V126" s="2" t="e">
        <f t="shared" si="25"/>
        <v>#REF!</v>
      </c>
      <c r="W126" s="2" t="e">
        <f t="shared" si="25"/>
        <v>#REF!</v>
      </c>
      <c r="X126" s="2" t="e">
        <f t="shared" si="25"/>
        <v>#REF!</v>
      </c>
      <c r="Y126" s="2" t="e">
        <f t="shared" si="25"/>
        <v>#REF!</v>
      </c>
      <c r="Z126" s="2" t="e">
        <f t="shared" si="25"/>
        <v>#REF!</v>
      </c>
      <c r="AA126" s="2" t="e">
        <f t="shared" si="25"/>
        <v>#REF!</v>
      </c>
      <c r="AB126" s="2" t="e">
        <f t="shared" si="25"/>
        <v>#REF!</v>
      </c>
      <c r="AC126" s="2" t="e">
        <f t="shared" si="25"/>
        <v>#REF!</v>
      </c>
      <c r="AD126" s="2" t="e">
        <f t="shared" si="25"/>
        <v>#REF!</v>
      </c>
      <c r="AE126" s="2" t="e">
        <f t="shared" si="25"/>
        <v>#REF!</v>
      </c>
      <c r="AF126" s="2" t="e">
        <f t="shared" si="25"/>
        <v>#REF!</v>
      </c>
      <c r="AG126" s="2" t="e">
        <f t="shared" si="25"/>
        <v>#REF!</v>
      </c>
      <c r="AH126" s="2" t="e">
        <f t="shared" si="25"/>
        <v>#REF!</v>
      </c>
      <c r="AI126" s="2" t="e">
        <f t="shared" si="24"/>
        <v>#REF!</v>
      </c>
      <c r="AJ126" s="2" t="e">
        <f t="shared" si="24"/>
        <v>#REF!</v>
      </c>
    </row>
    <row r="127" spans="1:36" x14ac:dyDescent="0.2">
      <c r="A127" t="str">
        <f>"alumina_archetype_"&amp;TEXT(ROUND(Table320[[#This Row],[2016]],1),"0.0")</f>
        <v>alumina_archetype_13.2</v>
      </c>
      <c r="B127" s="2">
        <f t="shared" si="23"/>
        <v>13.200000000000001</v>
      </c>
      <c r="C127" s="2" t="e">
        <f t="shared" si="22"/>
        <v>#REF!</v>
      </c>
      <c r="D127" s="2" t="e">
        <f t="shared" si="22"/>
        <v>#REF!</v>
      </c>
      <c r="E127" s="2" t="e">
        <f t="shared" si="22"/>
        <v>#REF!</v>
      </c>
      <c r="F127" s="2" t="e">
        <f t="shared" si="22"/>
        <v>#REF!</v>
      </c>
      <c r="G127" s="2" t="e">
        <f t="shared" si="22"/>
        <v>#REF!</v>
      </c>
      <c r="H127" s="2" t="e">
        <f t="shared" si="22"/>
        <v>#REF!</v>
      </c>
      <c r="I127" s="2" t="e">
        <f t="shared" si="22"/>
        <v>#REF!</v>
      </c>
      <c r="J127" s="2" t="e">
        <f t="shared" si="22"/>
        <v>#REF!</v>
      </c>
      <c r="K127" s="2" t="e">
        <f t="shared" si="22"/>
        <v>#REF!</v>
      </c>
      <c r="L127" s="2" t="e">
        <f t="shared" si="22"/>
        <v>#REF!</v>
      </c>
      <c r="M127" s="2" t="e">
        <f t="shared" si="22"/>
        <v>#REF!</v>
      </c>
      <c r="N127" s="2" t="e">
        <f t="shared" si="22"/>
        <v>#REF!</v>
      </c>
      <c r="O127" s="2" t="e">
        <f t="shared" si="22"/>
        <v>#REF!</v>
      </c>
      <c r="P127" s="2" t="e">
        <f t="shared" si="22"/>
        <v>#REF!</v>
      </c>
      <c r="Q127" s="2" t="e">
        <f t="shared" si="22"/>
        <v>#REF!</v>
      </c>
      <c r="R127" s="2" t="e">
        <f t="shared" si="22"/>
        <v>#REF!</v>
      </c>
      <c r="S127" s="2" t="e">
        <f t="shared" si="25"/>
        <v>#REF!</v>
      </c>
      <c r="T127" s="2" t="e">
        <f t="shared" si="25"/>
        <v>#REF!</v>
      </c>
      <c r="U127" s="2" t="e">
        <f t="shared" si="25"/>
        <v>#REF!</v>
      </c>
      <c r="V127" s="2" t="e">
        <f t="shared" si="25"/>
        <v>#REF!</v>
      </c>
      <c r="W127" s="2" t="e">
        <f t="shared" si="25"/>
        <v>#REF!</v>
      </c>
      <c r="X127" s="2" t="e">
        <f t="shared" si="25"/>
        <v>#REF!</v>
      </c>
      <c r="Y127" s="2" t="e">
        <f t="shared" si="25"/>
        <v>#REF!</v>
      </c>
      <c r="Z127" s="2" t="e">
        <f t="shared" si="25"/>
        <v>#REF!</v>
      </c>
      <c r="AA127" s="2" t="e">
        <f t="shared" si="25"/>
        <v>#REF!</v>
      </c>
      <c r="AB127" s="2" t="e">
        <f t="shared" si="25"/>
        <v>#REF!</v>
      </c>
      <c r="AC127" s="2" t="e">
        <f t="shared" si="25"/>
        <v>#REF!</v>
      </c>
      <c r="AD127" s="2" t="e">
        <f t="shared" si="25"/>
        <v>#REF!</v>
      </c>
      <c r="AE127" s="2" t="e">
        <f t="shared" si="25"/>
        <v>#REF!</v>
      </c>
      <c r="AF127" s="2" t="e">
        <f t="shared" si="25"/>
        <v>#REF!</v>
      </c>
      <c r="AG127" s="2" t="e">
        <f t="shared" si="25"/>
        <v>#REF!</v>
      </c>
      <c r="AH127" s="2" t="e">
        <f t="shared" si="25"/>
        <v>#REF!</v>
      </c>
      <c r="AI127" s="2" t="e">
        <f t="shared" si="24"/>
        <v>#REF!</v>
      </c>
      <c r="AJ127" s="2" t="e">
        <f t="shared" si="24"/>
        <v>#REF!</v>
      </c>
    </row>
    <row r="128" spans="1:36" x14ac:dyDescent="0.2">
      <c r="A128" t="str">
        <f>"alumina_archetype_"&amp;TEXT(ROUND(Table320[[#This Row],[2016]],1),"0.0")</f>
        <v>alumina_archetype_13.1</v>
      </c>
      <c r="B128" s="2">
        <f t="shared" si="23"/>
        <v>13.100000000000001</v>
      </c>
      <c r="C128" s="2" t="e">
        <f t="shared" si="22"/>
        <v>#REF!</v>
      </c>
      <c r="D128" s="2" t="e">
        <f t="shared" si="22"/>
        <v>#REF!</v>
      </c>
      <c r="E128" s="2" t="e">
        <f t="shared" si="22"/>
        <v>#REF!</v>
      </c>
      <c r="F128" s="2" t="e">
        <f t="shared" si="22"/>
        <v>#REF!</v>
      </c>
      <c r="G128" s="2" t="e">
        <f t="shared" si="22"/>
        <v>#REF!</v>
      </c>
      <c r="H128" s="2" t="e">
        <f t="shared" si="22"/>
        <v>#REF!</v>
      </c>
      <c r="I128" s="2" t="e">
        <f t="shared" si="22"/>
        <v>#REF!</v>
      </c>
      <c r="J128" s="2" t="e">
        <f t="shared" si="22"/>
        <v>#REF!</v>
      </c>
      <c r="K128" s="2" t="e">
        <f t="shared" si="22"/>
        <v>#REF!</v>
      </c>
      <c r="L128" s="2" t="e">
        <f t="shared" si="22"/>
        <v>#REF!</v>
      </c>
      <c r="M128" s="2" t="e">
        <f t="shared" si="22"/>
        <v>#REF!</v>
      </c>
      <c r="N128" s="2" t="e">
        <f t="shared" si="22"/>
        <v>#REF!</v>
      </c>
      <c r="O128" s="2" t="e">
        <f t="shared" si="22"/>
        <v>#REF!</v>
      </c>
      <c r="P128" s="2" t="e">
        <f t="shared" si="22"/>
        <v>#REF!</v>
      </c>
      <c r="Q128" s="2" t="e">
        <f t="shared" si="22"/>
        <v>#REF!</v>
      </c>
      <c r="R128" s="2" t="e">
        <f t="shared" si="22"/>
        <v>#REF!</v>
      </c>
      <c r="S128" s="2" t="e">
        <f t="shared" si="25"/>
        <v>#REF!</v>
      </c>
      <c r="T128" s="2" t="e">
        <f t="shared" si="25"/>
        <v>#REF!</v>
      </c>
      <c r="U128" s="2" t="e">
        <f t="shared" si="25"/>
        <v>#REF!</v>
      </c>
      <c r="V128" s="2" t="e">
        <f t="shared" si="25"/>
        <v>#REF!</v>
      </c>
      <c r="W128" s="2" t="e">
        <f t="shared" si="25"/>
        <v>#REF!</v>
      </c>
      <c r="X128" s="2" t="e">
        <f t="shared" si="25"/>
        <v>#REF!</v>
      </c>
      <c r="Y128" s="2" t="e">
        <f t="shared" si="25"/>
        <v>#REF!</v>
      </c>
      <c r="Z128" s="2" t="e">
        <f t="shared" si="25"/>
        <v>#REF!</v>
      </c>
      <c r="AA128" s="2" t="e">
        <f t="shared" si="25"/>
        <v>#REF!</v>
      </c>
      <c r="AB128" s="2" t="e">
        <f t="shared" si="25"/>
        <v>#REF!</v>
      </c>
      <c r="AC128" s="2" t="e">
        <f t="shared" si="25"/>
        <v>#REF!</v>
      </c>
      <c r="AD128" s="2" t="e">
        <f t="shared" si="25"/>
        <v>#REF!</v>
      </c>
      <c r="AE128" s="2" t="e">
        <f t="shared" si="25"/>
        <v>#REF!</v>
      </c>
      <c r="AF128" s="2" t="e">
        <f t="shared" si="25"/>
        <v>#REF!</v>
      </c>
      <c r="AG128" s="2" t="e">
        <f t="shared" si="25"/>
        <v>#REF!</v>
      </c>
      <c r="AH128" s="2" t="e">
        <f t="shared" si="25"/>
        <v>#REF!</v>
      </c>
      <c r="AI128" s="2" t="e">
        <f t="shared" si="24"/>
        <v>#REF!</v>
      </c>
      <c r="AJ128" s="2" t="e">
        <f t="shared" si="24"/>
        <v>#REF!</v>
      </c>
    </row>
    <row r="129" spans="1:36" x14ac:dyDescent="0.2">
      <c r="A129" t="str">
        <f>"alumina_archetype_"&amp;TEXT(ROUND(Table320[[#This Row],[2016]],1),"0.0")</f>
        <v>alumina_archetype_13.0</v>
      </c>
      <c r="B129" s="2">
        <f t="shared" si="23"/>
        <v>13</v>
      </c>
      <c r="C129" s="2" t="e">
        <f t="shared" si="22"/>
        <v>#REF!</v>
      </c>
      <c r="D129" s="2" t="e">
        <f t="shared" si="22"/>
        <v>#REF!</v>
      </c>
      <c r="E129" s="2" t="e">
        <f t="shared" si="22"/>
        <v>#REF!</v>
      </c>
      <c r="F129" s="2" t="e">
        <f t="shared" si="22"/>
        <v>#REF!</v>
      </c>
      <c r="G129" s="2" t="e">
        <f t="shared" si="22"/>
        <v>#REF!</v>
      </c>
      <c r="H129" s="2" t="e">
        <f t="shared" si="22"/>
        <v>#REF!</v>
      </c>
      <c r="I129" s="2" t="e">
        <f t="shared" si="22"/>
        <v>#REF!</v>
      </c>
      <c r="J129" s="2" t="e">
        <f t="shared" si="22"/>
        <v>#REF!</v>
      </c>
      <c r="K129" s="2" t="e">
        <f t="shared" si="22"/>
        <v>#REF!</v>
      </c>
      <c r="L129" s="2" t="e">
        <f t="shared" si="22"/>
        <v>#REF!</v>
      </c>
      <c r="M129" s="2" t="e">
        <f t="shared" si="22"/>
        <v>#REF!</v>
      </c>
      <c r="N129" s="2" t="e">
        <f t="shared" si="22"/>
        <v>#REF!</v>
      </c>
      <c r="O129" s="2" t="e">
        <f t="shared" si="22"/>
        <v>#REF!</v>
      </c>
      <c r="P129" s="2" t="e">
        <f t="shared" si="22"/>
        <v>#REF!</v>
      </c>
      <c r="Q129" s="2" t="e">
        <f t="shared" si="22"/>
        <v>#REF!</v>
      </c>
      <c r="R129" s="2" t="e">
        <f t="shared" si="22"/>
        <v>#REF!</v>
      </c>
      <c r="S129" s="2" t="e">
        <f t="shared" si="25"/>
        <v>#REF!</v>
      </c>
      <c r="T129" s="2" t="e">
        <f t="shared" si="25"/>
        <v>#REF!</v>
      </c>
      <c r="U129" s="2" t="e">
        <f t="shared" si="25"/>
        <v>#REF!</v>
      </c>
      <c r="V129" s="2" t="e">
        <f t="shared" si="25"/>
        <v>#REF!</v>
      </c>
      <c r="W129" s="2" t="e">
        <f t="shared" si="25"/>
        <v>#REF!</v>
      </c>
      <c r="X129" s="2" t="e">
        <f t="shared" si="25"/>
        <v>#REF!</v>
      </c>
      <c r="Y129" s="2" t="e">
        <f t="shared" si="25"/>
        <v>#REF!</v>
      </c>
      <c r="Z129" s="2" t="e">
        <f t="shared" si="25"/>
        <v>#REF!</v>
      </c>
      <c r="AA129" s="2" t="e">
        <f t="shared" si="25"/>
        <v>#REF!</v>
      </c>
      <c r="AB129" s="2" t="e">
        <f t="shared" si="25"/>
        <v>#REF!</v>
      </c>
      <c r="AC129" s="2" t="e">
        <f t="shared" si="25"/>
        <v>#REF!</v>
      </c>
      <c r="AD129" s="2" t="e">
        <f t="shared" si="25"/>
        <v>#REF!</v>
      </c>
      <c r="AE129" s="2" t="e">
        <f t="shared" si="25"/>
        <v>#REF!</v>
      </c>
      <c r="AF129" s="2" t="e">
        <f t="shared" si="25"/>
        <v>#REF!</v>
      </c>
      <c r="AG129" s="2" t="e">
        <f t="shared" si="25"/>
        <v>#REF!</v>
      </c>
      <c r="AH129" s="2" t="e">
        <f t="shared" si="25"/>
        <v>#REF!</v>
      </c>
      <c r="AI129" s="2" t="e">
        <f t="shared" si="24"/>
        <v>#REF!</v>
      </c>
      <c r="AJ129" s="2" t="e">
        <f t="shared" si="24"/>
        <v>#REF!</v>
      </c>
    </row>
    <row r="130" spans="1:36" x14ac:dyDescent="0.2">
      <c r="A130" t="str">
        <f>"alumina_archetype_"&amp;TEXT(ROUND(Table320[[#This Row],[2016]],1),"0.0")</f>
        <v>alumina_archetype_12.9</v>
      </c>
      <c r="B130" s="2">
        <f t="shared" si="23"/>
        <v>12.9</v>
      </c>
      <c r="C130" s="2" t="e">
        <f t="shared" si="22"/>
        <v>#REF!</v>
      </c>
      <c r="D130" s="2" t="e">
        <f t="shared" si="22"/>
        <v>#REF!</v>
      </c>
      <c r="E130" s="2" t="e">
        <f t="shared" si="22"/>
        <v>#REF!</v>
      </c>
      <c r="F130" s="2" t="e">
        <f t="shared" si="22"/>
        <v>#REF!</v>
      </c>
      <c r="G130" s="2" t="e">
        <f t="shared" si="22"/>
        <v>#REF!</v>
      </c>
      <c r="H130" s="2" t="e">
        <f t="shared" si="22"/>
        <v>#REF!</v>
      </c>
      <c r="I130" s="2" t="e">
        <f t="shared" si="22"/>
        <v>#REF!</v>
      </c>
      <c r="J130" s="2" t="e">
        <f t="shared" si="22"/>
        <v>#REF!</v>
      </c>
      <c r="K130" s="2" t="e">
        <f t="shared" si="22"/>
        <v>#REF!</v>
      </c>
      <c r="L130" s="2" t="e">
        <f t="shared" si="22"/>
        <v>#REF!</v>
      </c>
      <c r="M130" s="2" t="e">
        <f t="shared" si="22"/>
        <v>#REF!</v>
      </c>
      <c r="N130" s="2" t="e">
        <f t="shared" si="22"/>
        <v>#REF!</v>
      </c>
      <c r="O130" s="2" t="e">
        <f t="shared" si="22"/>
        <v>#REF!</v>
      </c>
      <c r="P130" s="2" t="e">
        <f t="shared" si="22"/>
        <v>#REF!</v>
      </c>
      <c r="Q130" s="2" t="e">
        <f t="shared" si="22"/>
        <v>#REF!</v>
      </c>
      <c r="R130" s="2" t="e">
        <f t="shared" si="22"/>
        <v>#REF!</v>
      </c>
      <c r="S130" s="2" t="e">
        <f t="shared" si="25"/>
        <v>#REF!</v>
      </c>
      <c r="T130" s="2" t="e">
        <f t="shared" si="25"/>
        <v>#REF!</v>
      </c>
      <c r="U130" s="2" t="e">
        <f t="shared" si="25"/>
        <v>#REF!</v>
      </c>
      <c r="V130" s="2" t="e">
        <f t="shared" si="25"/>
        <v>#REF!</v>
      </c>
      <c r="W130" s="2" t="e">
        <f t="shared" si="25"/>
        <v>#REF!</v>
      </c>
      <c r="X130" s="2" t="e">
        <f t="shared" si="25"/>
        <v>#REF!</v>
      </c>
      <c r="Y130" s="2" t="e">
        <f t="shared" si="25"/>
        <v>#REF!</v>
      </c>
      <c r="Z130" s="2" t="e">
        <f t="shared" si="25"/>
        <v>#REF!</v>
      </c>
      <c r="AA130" s="2" t="e">
        <f t="shared" si="25"/>
        <v>#REF!</v>
      </c>
      <c r="AB130" s="2" t="e">
        <f t="shared" si="25"/>
        <v>#REF!</v>
      </c>
      <c r="AC130" s="2" t="e">
        <f t="shared" si="25"/>
        <v>#REF!</v>
      </c>
      <c r="AD130" s="2" t="e">
        <f t="shared" si="25"/>
        <v>#REF!</v>
      </c>
      <c r="AE130" s="2" t="e">
        <f t="shared" si="25"/>
        <v>#REF!</v>
      </c>
      <c r="AF130" s="2" t="e">
        <f t="shared" si="25"/>
        <v>#REF!</v>
      </c>
      <c r="AG130" s="2" t="e">
        <f t="shared" si="25"/>
        <v>#REF!</v>
      </c>
      <c r="AH130" s="2" t="e">
        <f t="shared" si="25"/>
        <v>#REF!</v>
      </c>
      <c r="AI130" s="2" t="e">
        <f t="shared" si="24"/>
        <v>#REF!</v>
      </c>
      <c r="AJ130" s="2" t="e">
        <f t="shared" si="24"/>
        <v>#REF!</v>
      </c>
    </row>
    <row r="131" spans="1:36" x14ac:dyDescent="0.2">
      <c r="A131" t="str">
        <f>"alumina_archetype_"&amp;TEXT(ROUND(Table320[[#This Row],[2016]],1),"0.0")</f>
        <v>alumina_archetype_12.8</v>
      </c>
      <c r="B131" s="2">
        <f t="shared" si="23"/>
        <v>12.8</v>
      </c>
      <c r="C131" s="2" t="e">
        <f t="shared" si="22"/>
        <v>#REF!</v>
      </c>
      <c r="D131" s="2" t="e">
        <f t="shared" si="22"/>
        <v>#REF!</v>
      </c>
      <c r="E131" s="2" t="e">
        <f t="shared" si="22"/>
        <v>#REF!</v>
      </c>
      <c r="F131" s="2" t="e">
        <f t="shared" si="22"/>
        <v>#REF!</v>
      </c>
      <c r="G131" s="2" t="e">
        <f t="shared" si="22"/>
        <v>#REF!</v>
      </c>
      <c r="H131" s="2" t="e">
        <f t="shared" si="22"/>
        <v>#REF!</v>
      </c>
      <c r="I131" s="2" t="e">
        <f t="shared" si="22"/>
        <v>#REF!</v>
      </c>
      <c r="J131" s="2" t="e">
        <f t="shared" si="22"/>
        <v>#REF!</v>
      </c>
      <c r="K131" s="2" t="e">
        <f t="shared" si="22"/>
        <v>#REF!</v>
      </c>
      <c r="L131" s="2" t="e">
        <f t="shared" si="22"/>
        <v>#REF!</v>
      </c>
      <c r="M131" s="2" t="e">
        <f t="shared" si="22"/>
        <v>#REF!</v>
      </c>
      <c r="N131" s="2" t="e">
        <f t="shared" si="22"/>
        <v>#REF!</v>
      </c>
      <c r="O131" s="2" t="e">
        <f t="shared" si="22"/>
        <v>#REF!</v>
      </c>
      <c r="P131" s="2" t="e">
        <f t="shared" si="22"/>
        <v>#REF!</v>
      </c>
      <c r="Q131" s="2" t="e">
        <f t="shared" si="22"/>
        <v>#REF!</v>
      </c>
      <c r="R131" s="2" t="e">
        <f t="shared" si="22"/>
        <v>#REF!</v>
      </c>
      <c r="S131" s="2" t="e">
        <f t="shared" si="25"/>
        <v>#REF!</v>
      </c>
      <c r="T131" s="2" t="e">
        <f t="shared" si="25"/>
        <v>#REF!</v>
      </c>
      <c r="U131" s="2" t="e">
        <f t="shared" si="25"/>
        <v>#REF!</v>
      </c>
      <c r="V131" s="2" t="e">
        <f t="shared" si="25"/>
        <v>#REF!</v>
      </c>
      <c r="W131" s="2" t="e">
        <f t="shared" si="25"/>
        <v>#REF!</v>
      </c>
      <c r="X131" s="2" t="e">
        <f t="shared" si="25"/>
        <v>#REF!</v>
      </c>
      <c r="Y131" s="2" t="e">
        <f t="shared" si="25"/>
        <v>#REF!</v>
      </c>
      <c r="Z131" s="2" t="e">
        <f t="shared" si="25"/>
        <v>#REF!</v>
      </c>
      <c r="AA131" s="2" t="e">
        <f t="shared" si="25"/>
        <v>#REF!</v>
      </c>
      <c r="AB131" s="2" t="e">
        <f t="shared" si="25"/>
        <v>#REF!</v>
      </c>
      <c r="AC131" s="2" t="e">
        <f t="shared" si="25"/>
        <v>#REF!</v>
      </c>
      <c r="AD131" s="2" t="e">
        <f t="shared" si="25"/>
        <v>#REF!</v>
      </c>
      <c r="AE131" s="2" t="e">
        <f t="shared" si="25"/>
        <v>#REF!</v>
      </c>
      <c r="AF131" s="2" t="e">
        <f t="shared" si="25"/>
        <v>#REF!</v>
      </c>
      <c r="AG131" s="2" t="e">
        <f t="shared" si="25"/>
        <v>#REF!</v>
      </c>
      <c r="AH131" s="2" t="e">
        <f t="shared" si="25"/>
        <v>#REF!</v>
      </c>
      <c r="AI131" s="2" t="e">
        <f t="shared" si="24"/>
        <v>#REF!</v>
      </c>
      <c r="AJ131" s="2" t="e">
        <f t="shared" si="24"/>
        <v>#REF!</v>
      </c>
    </row>
    <row r="132" spans="1:36" x14ac:dyDescent="0.2">
      <c r="A132" t="str">
        <f>"alumina_archetype_"&amp;TEXT(ROUND(Table320[[#This Row],[2016]],1),"0.0")</f>
        <v>alumina_archetype_12.7</v>
      </c>
      <c r="B132" s="2">
        <f t="shared" si="23"/>
        <v>12.700000000000001</v>
      </c>
      <c r="C132" s="2" t="e">
        <f t="shared" si="22"/>
        <v>#REF!</v>
      </c>
      <c r="D132" s="2" t="e">
        <f t="shared" si="22"/>
        <v>#REF!</v>
      </c>
      <c r="E132" s="2" t="e">
        <f t="shared" si="22"/>
        <v>#REF!</v>
      </c>
      <c r="F132" s="2" t="e">
        <f t="shared" si="22"/>
        <v>#REF!</v>
      </c>
      <c r="G132" s="2" t="e">
        <f t="shared" si="22"/>
        <v>#REF!</v>
      </c>
      <c r="H132" s="2" t="e">
        <f t="shared" si="22"/>
        <v>#REF!</v>
      </c>
      <c r="I132" s="2" t="e">
        <f t="shared" si="22"/>
        <v>#REF!</v>
      </c>
      <c r="J132" s="2" t="e">
        <f t="shared" si="22"/>
        <v>#REF!</v>
      </c>
      <c r="K132" s="2" t="e">
        <f t="shared" ref="K132:Z147" si="26">(($B132-$AJ$3)*((K$3-$AJ$3)/($B$3-$AJ$3)))+$AJ$3</f>
        <v>#REF!</v>
      </c>
      <c r="L132" s="2" t="e">
        <f t="shared" si="26"/>
        <v>#REF!</v>
      </c>
      <c r="M132" s="2" t="e">
        <f t="shared" si="26"/>
        <v>#REF!</v>
      </c>
      <c r="N132" s="2" t="e">
        <f t="shared" si="26"/>
        <v>#REF!</v>
      </c>
      <c r="O132" s="2" t="e">
        <f t="shared" si="26"/>
        <v>#REF!</v>
      </c>
      <c r="P132" s="2" t="e">
        <f t="shared" si="26"/>
        <v>#REF!</v>
      </c>
      <c r="Q132" s="2" t="e">
        <f t="shared" si="26"/>
        <v>#REF!</v>
      </c>
      <c r="R132" s="2" t="e">
        <f t="shared" si="26"/>
        <v>#REF!</v>
      </c>
      <c r="S132" s="2" t="e">
        <f t="shared" si="26"/>
        <v>#REF!</v>
      </c>
      <c r="T132" s="2" t="e">
        <f t="shared" si="26"/>
        <v>#REF!</v>
      </c>
      <c r="U132" s="2" t="e">
        <f t="shared" si="26"/>
        <v>#REF!</v>
      </c>
      <c r="V132" s="2" t="e">
        <f t="shared" si="26"/>
        <v>#REF!</v>
      </c>
      <c r="W132" s="2" t="e">
        <f t="shared" si="26"/>
        <v>#REF!</v>
      </c>
      <c r="X132" s="2" t="e">
        <f t="shared" si="26"/>
        <v>#REF!</v>
      </c>
      <c r="Y132" s="2" t="e">
        <f t="shared" si="26"/>
        <v>#REF!</v>
      </c>
      <c r="Z132" s="2" t="e">
        <f t="shared" si="26"/>
        <v>#REF!</v>
      </c>
      <c r="AA132" s="2" t="e">
        <f t="shared" si="25"/>
        <v>#REF!</v>
      </c>
      <c r="AB132" s="2" t="e">
        <f t="shared" si="25"/>
        <v>#REF!</v>
      </c>
      <c r="AC132" s="2" t="e">
        <f t="shared" si="25"/>
        <v>#REF!</v>
      </c>
      <c r="AD132" s="2" t="e">
        <f t="shared" si="25"/>
        <v>#REF!</v>
      </c>
      <c r="AE132" s="2" t="e">
        <f t="shared" si="25"/>
        <v>#REF!</v>
      </c>
      <c r="AF132" s="2" t="e">
        <f t="shared" si="25"/>
        <v>#REF!</v>
      </c>
      <c r="AG132" s="2" t="e">
        <f t="shared" si="25"/>
        <v>#REF!</v>
      </c>
      <c r="AH132" s="2" t="e">
        <f t="shared" si="25"/>
        <v>#REF!</v>
      </c>
      <c r="AI132" s="2" t="e">
        <f t="shared" ref="AI132:AJ151" si="27">(($B132-$AJ$3)*((AI$3-$AJ$3)/($B$3-$AJ$3)))+$AJ$3</f>
        <v>#REF!</v>
      </c>
      <c r="AJ132" s="2" t="e">
        <f t="shared" si="27"/>
        <v>#REF!</v>
      </c>
    </row>
    <row r="133" spans="1:36" x14ac:dyDescent="0.2">
      <c r="A133" t="str">
        <f>"alumina_archetype_"&amp;TEXT(ROUND(Table320[[#This Row],[2016]],1),"0.0")</f>
        <v>alumina_archetype_12.6</v>
      </c>
      <c r="B133" s="2">
        <f t="shared" si="23"/>
        <v>12.600000000000001</v>
      </c>
      <c r="C133" s="2" t="e">
        <f t="shared" ref="C133:R148" si="28">(($B133-$AJ$3)*((C$3-$AJ$3)/($B$3-$AJ$3)))+$AJ$3</f>
        <v>#REF!</v>
      </c>
      <c r="D133" s="2" t="e">
        <f t="shared" si="28"/>
        <v>#REF!</v>
      </c>
      <c r="E133" s="2" t="e">
        <f t="shared" si="28"/>
        <v>#REF!</v>
      </c>
      <c r="F133" s="2" t="e">
        <f t="shared" si="28"/>
        <v>#REF!</v>
      </c>
      <c r="G133" s="2" t="e">
        <f t="shared" si="28"/>
        <v>#REF!</v>
      </c>
      <c r="H133" s="2" t="e">
        <f t="shared" si="28"/>
        <v>#REF!</v>
      </c>
      <c r="I133" s="2" t="e">
        <f t="shared" si="28"/>
        <v>#REF!</v>
      </c>
      <c r="J133" s="2" t="e">
        <f t="shared" si="28"/>
        <v>#REF!</v>
      </c>
      <c r="K133" s="2" t="e">
        <f t="shared" si="28"/>
        <v>#REF!</v>
      </c>
      <c r="L133" s="2" t="e">
        <f t="shared" si="28"/>
        <v>#REF!</v>
      </c>
      <c r="M133" s="2" t="e">
        <f t="shared" si="28"/>
        <v>#REF!</v>
      </c>
      <c r="N133" s="2" t="e">
        <f t="shared" si="28"/>
        <v>#REF!</v>
      </c>
      <c r="O133" s="2" t="e">
        <f t="shared" si="28"/>
        <v>#REF!</v>
      </c>
      <c r="P133" s="2" t="e">
        <f t="shared" si="28"/>
        <v>#REF!</v>
      </c>
      <c r="Q133" s="2" t="e">
        <f t="shared" si="28"/>
        <v>#REF!</v>
      </c>
      <c r="R133" s="2" t="e">
        <f t="shared" si="28"/>
        <v>#REF!</v>
      </c>
      <c r="S133" s="2" t="e">
        <f t="shared" si="26"/>
        <v>#REF!</v>
      </c>
      <c r="T133" s="2" t="e">
        <f t="shared" si="26"/>
        <v>#REF!</v>
      </c>
      <c r="U133" s="2" t="e">
        <f t="shared" si="26"/>
        <v>#REF!</v>
      </c>
      <c r="V133" s="2" t="e">
        <f t="shared" si="26"/>
        <v>#REF!</v>
      </c>
      <c r="W133" s="2" t="e">
        <f t="shared" si="26"/>
        <v>#REF!</v>
      </c>
      <c r="X133" s="2" t="e">
        <f t="shared" si="26"/>
        <v>#REF!</v>
      </c>
      <c r="Y133" s="2" t="e">
        <f t="shared" si="26"/>
        <v>#REF!</v>
      </c>
      <c r="Z133" s="2" t="e">
        <f t="shared" si="26"/>
        <v>#REF!</v>
      </c>
      <c r="AA133" s="2" t="e">
        <f t="shared" si="25"/>
        <v>#REF!</v>
      </c>
      <c r="AB133" s="2" t="e">
        <f t="shared" si="25"/>
        <v>#REF!</v>
      </c>
      <c r="AC133" s="2" t="e">
        <f t="shared" si="25"/>
        <v>#REF!</v>
      </c>
      <c r="AD133" s="2" t="e">
        <f t="shared" si="25"/>
        <v>#REF!</v>
      </c>
      <c r="AE133" s="2" t="e">
        <f t="shared" si="25"/>
        <v>#REF!</v>
      </c>
      <c r="AF133" s="2" t="e">
        <f t="shared" si="25"/>
        <v>#REF!</v>
      </c>
      <c r="AG133" s="2" t="e">
        <f t="shared" si="25"/>
        <v>#REF!</v>
      </c>
      <c r="AH133" s="2" t="e">
        <f t="shared" ref="AH133:AJ165" si="29">(($B133-$AJ$3)*((AH$3-$AJ$3)/($B$3-$AJ$3)))+$AJ$3</f>
        <v>#REF!</v>
      </c>
      <c r="AI133" s="2" t="e">
        <f t="shared" si="27"/>
        <v>#REF!</v>
      </c>
      <c r="AJ133" s="2" t="e">
        <f t="shared" si="27"/>
        <v>#REF!</v>
      </c>
    </row>
    <row r="134" spans="1:36" x14ac:dyDescent="0.2">
      <c r="A134" t="str">
        <f>"alumina_archetype_"&amp;TEXT(ROUND(Table320[[#This Row],[2016]],1),"0.0")</f>
        <v>alumina_archetype_12.5</v>
      </c>
      <c r="B134" s="2">
        <f t="shared" si="23"/>
        <v>12.5</v>
      </c>
      <c r="C134" s="2" t="e">
        <f t="shared" si="28"/>
        <v>#REF!</v>
      </c>
      <c r="D134" s="2" t="e">
        <f t="shared" si="28"/>
        <v>#REF!</v>
      </c>
      <c r="E134" s="2" t="e">
        <f t="shared" si="28"/>
        <v>#REF!</v>
      </c>
      <c r="F134" s="2" t="e">
        <f t="shared" si="28"/>
        <v>#REF!</v>
      </c>
      <c r="G134" s="2" t="e">
        <f t="shared" si="28"/>
        <v>#REF!</v>
      </c>
      <c r="H134" s="2" t="e">
        <f t="shared" si="28"/>
        <v>#REF!</v>
      </c>
      <c r="I134" s="2" t="e">
        <f t="shared" si="28"/>
        <v>#REF!</v>
      </c>
      <c r="J134" s="2" t="e">
        <f t="shared" si="28"/>
        <v>#REF!</v>
      </c>
      <c r="K134" s="2" t="e">
        <f t="shared" si="28"/>
        <v>#REF!</v>
      </c>
      <c r="L134" s="2" t="e">
        <f t="shared" si="28"/>
        <v>#REF!</v>
      </c>
      <c r="M134" s="2" t="e">
        <f t="shared" si="28"/>
        <v>#REF!</v>
      </c>
      <c r="N134" s="2" t="e">
        <f t="shared" si="28"/>
        <v>#REF!</v>
      </c>
      <c r="O134" s="2" t="e">
        <f t="shared" si="28"/>
        <v>#REF!</v>
      </c>
      <c r="P134" s="2" t="e">
        <f t="shared" si="28"/>
        <v>#REF!</v>
      </c>
      <c r="Q134" s="2" t="e">
        <f t="shared" si="28"/>
        <v>#REF!</v>
      </c>
      <c r="R134" s="2" t="e">
        <f t="shared" si="28"/>
        <v>#REF!</v>
      </c>
      <c r="S134" s="2" t="e">
        <f t="shared" si="26"/>
        <v>#REF!</v>
      </c>
      <c r="T134" s="2" t="e">
        <f t="shared" si="26"/>
        <v>#REF!</v>
      </c>
      <c r="U134" s="2" t="e">
        <f t="shared" si="26"/>
        <v>#REF!</v>
      </c>
      <c r="V134" s="2" t="e">
        <f t="shared" si="26"/>
        <v>#REF!</v>
      </c>
      <c r="W134" s="2" t="e">
        <f t="shared" si="26"/>
        <v>#REF!</v>
      </c>
      <c r="X134" s="2" t="e">
        <f t="shared" si="26"/>
        <v>#REF!</v>
      </c>
      <c r="Y134" s="2" t="e">
        <f t="shared" si="26"/>
        <v>#REF!</v>
      </c>
      <c r="Z134" s="2" t="e">
        <f t="shared" si="26"/>
        <v>#REF!</v>
      </c>
      <c r="AA134" s="2" t="e">
        <f t="shared" ref="AA134:AG147" si="30">(($B134-$AJ$3)*((AA$3-$AJ$3)/($B$3-$AJ$3)))+$AJ$3</f>
        <v>#REF!</v>
      </c>
      <c r="AB134" s="2" t="e">
        <f t="shared" si="30"/>
        <v>#REF!</v>
      </c>
      <c r="AC134" s="2" t="e">
        <f t="shared" si="30"/>
        <v>#REF!</v>
      </c>
      <c r="AD134" s="2" t="e">
        <f t="shared" si="30"/>
        <v>#REF!</v>
      </c>
      <c r="AE134" s="2" t="e">
        <f t="shared" si="30"/>
        <v>#REF!</v>
      </c>
      <c r="AF134" s="2" t="e">
        <f t="shared" si="30"/>
        <v>#REF!</v>
      </c>
      <c r="AG134" s="2" t="e">
        <f t="shared" si="30"/>
        <v>#REF!</v>
      </c>
      <c r="AH134" s="2" t="e">
        <f t="shared" si="29"/>
        <v>#REF!</v>
      </c>
      <c r="AI134" s="2" t="e">
        <f t="shared" si="27"/>
        <v>#REF!</v>
      </c>
      <c r="AJ134" s="2" t="e">
        <f t="shared" si="27"/>
        <v>#REF!</v>
      </c>
    </row>
    <row r="135" spans="1:36" x14ac:dyDescent="0.2">
      <c r="A135" t="str">
        <f>"alumina_archetype_"&amp;TEXT(ROUND(Table320[[#This Row],[2016]],1),"0.0")</f>
        <v>alumina_archetype_12.4</v>
      </c>
      <c r="B135" s="2">
        <f t="shared" si="23"/>
        <v>12.4</v>
      </c>
      <c r="C135" s="2" t="e">
        <f t="shared" si="28"/>
        <v>#REF!</v>
      </c>
      <c r="D135" s="2" t="e">
        <f t="shared" si="28"/>
        <v>#REF!</v>
      </c>
      <c r="E135" s="2" t="e">
        <f t="shared" si="28"/>
        <v>#REF!</v>
      </c>
      <c r="F135" s="2" t="e">
        <f t="shared" si="28"/>
        <v>#REF!</v>
      </c>
      <c r="G135" s="2" t="e">
        <f t="shared" si="28"/>
        <v>#REF!</v>
      </c>
      <c r="H135" s="2" t="e">
        <f t="shared" si="28"/>
        <v>#REF!</v>
      </c>
      <c r="I135" s="2" t="e">
        <f t="shared" si="28"/>
        <v>#REF!</v>
      </c>
      <c r="J135" s="2" t="e">
        <f t="shared" si="28"/>
        <v>#REF!</v>
      </c>
      <c r="K135" s="2" t="e">
        <f t="shared" si="28"/>
        <v>#REF!</v>
      </c>
      <c r="L135" s="2" t="e">
        <f t="shared" si="28"/>
        <v>#REF!</v>
      </c>
      <c r="M135" s="2" t="e">
        <f t="shared" si="28"/>
        <v>#REF!</v>
      </c>
      <c r="N135" s="2" t="e">
        <f t="shared" si="28"/>
        <v>#REF!</v>
      </c>
      <c r="O135" s="2" t="e">
        <f t="shared" si="28"/>
        <v>#REF!</v>
      </c>
      <c r="P135" s="2" t="e">
        <f t="shared" si="28"/>
        <v>#REF!</v>
      </c>
      <c r="Q135" s="2" t="e">
        <f t="shared" si="28"/>
        <v>#REF!</v>
      </c>
      <c r="R135" s="2" t="e">
        <f t="shared" si="28"/>
        <v>#REF!</v>
      </c>
      <c r="S135" s="2" t="e">
        <f t="shared" si="26"/>
        <v>#REF!</v>
      </c>
      <c r="T135" s="2" t="e">
        <f t="shared" si="26"/>
        <v>#REF!</v>
      </c>
      <c r="U135" s="2" t="e">
        <f t="shared" si="26"/>
        <v>#REF!</v>
      </c>
      <c r="V135" s="2" t="e">
        <f t="shared" si="26"/>
        <v>#REF!</v>
      </c>
      <c r="W135" s="2" t="e">
        <f t="shared" si="26"/>
        <v>#REF!</v>
      </c>
      <c r="X135" s="2" t="e">
        <f t="shared" si="26"/>
        <v>#REF!</v>
      </c>
      <c r="Y135" s="2" t="e">
        <f t="shared" si="26"/>
        <v>#REF!</v>
      </c>
      <c r="Z135" s="2" t="e">
        <f t="shared" si="26"/>
        <v>#REF!</v>
      </c>
      <c r="AA135" s="2" t="e">
        <f t="shared" si="30"/>
        <v>#REF!</v>
      </c>
      <c r="AB135" s="2" t="e">
        <f t="shared" si="30"/>
        <v>#REF!</v>
      </c>
      <c r="AC135" s="2" t="e">
        <f t="shared" si="30"/>
        <v>#REF!</v>
      </c>
      <c r="AD135" s="2" t="e">
        <f t="shared" si="30"/>
        <v>#REF!</v>
      </c>
      <c r="AE135" s="2" t="e">
        <f t="shared" si="30"/>
        <v>#REF!</v>
      </c>
      <c r="AF135" s="2" t="e">
        <f t="shared" si="30"/>
        <v>#REF!</v>
      </c>
      <c r="AG135" s="2" t="e">
        <f t="shared" si="30"/>
        <v>#REF!</v>
      </c>
      <c r="AH135" s="2" t="e">
        <f t="shared" si="29"/>
        <v>#REF!</v>
      </c>
      <c r="AI135" s="2" t="e">
        <f t="shared" si="27"/>
        <v>#REF!</v>
      </c>
      <c r="AJ135" s="2" t="e">
        <f t="shared" si="27"/>
        <v>#REF!</v>
      </c>
    </row>
    <row r="136" spans="1:36" x14ac:dyDescent="0.2">
      <c r="A136" t="str">
        <f>"alumina_archetype_"&amp;TEXT(ROUND(Table320[[#This Row],[2016]],1),"0.0")</f>
        <v>alumina_archetype_12.3</v>
      </c>
      <c r="B136" s="2">
        <f t="shared" si="23"/>
        <v>12.3</v>
      </c>
      <c r="C136" s="2" t="e">
        <f t="shared" si="28"/>
        <v>#REF!</v>
      </c>
      <c r="D136" s="2" t="e">
        <f t="shared" si="28"/>
        <v>#REF!</v>
      </c>
      <c r="E136" s="2" t="e">
        <f t="shared" si="28"/>
        <v>#REF!</v>
      </c>
      <c r="F136" s="2" t="e">
        <f t="shared" si="28"/>
        <v>#REF!</v>
      </c>
      <c r="G136" s="2" t="e">
        <f t="shared" si="28"/>
        <v>#REF!</v>
      </c>
      <c r="H136" s="2" t="e">
        <f t="shared" si="28"/>
        <v>#REF!</v>
      </c>
      <c r="I136" s="2" t="e">
        <f t="shared" si="28"/>
        <v>#REF!</v>
      </c>
      <c r="J136" s="2" t="e">
        <f t="shared" si="28"/>
        <v>#REF!</v>
      </c>
      <c r="K136" s="2" t="e">
        <f t="shared" si="28"/>
        <v>#REF!</v>
      </c>
      <c r="L136" s="2" t="e">
        <f t="shared" si="28"/>
        <v>#REF!</v>
      </c>
      <c r="M136" s="2" t="e">
        <f t="shared" si="28"/>
        <v>#REF!</v>
      </c>
      <c r="N136" s="2" t="e">
        <f t="shared" si="28"/>
        <v>#REF!</v>
      </c>
      <c r="O136" s="2" t="e">
        <f t="shared" si="28"/>
        <v>#REF!</v>
      </c>
      <c r="P136" s="2" t="e">
        <f t="shared" si="28"/>
        <v>#REF!</v>
      </c>
      <c r="Q136" s="2" t="e">
        <f t="shared" si="28"/>
        <v>#REF!</v>
      </c>
      <c r="R136" s="2" t="e">
        <f t="shared" si="28"/>
        <v>#REF!</v>
      </c>
      <c r="S136" s="2" t="e">
        <f t="shared" si="26"/>
        <v>#REF!</v>
      </c>
      <c r="T136" s="2" t="e">
        <f t="shared" si="26"/>
        <v>#REF!</v>
      </c>
      <c r="U136" s="2" t="e">
        <f t="shared" si="26"/>
        <v>#REF!</v>
      </c>
      <c r="V136" s="2" t="e">
        <f t="shared" si="26"/>
        <v>#REF!</v>
      </c>
      <c r="W136" s="2" t="e">
        <f t="shared" si="26"/>
        <v>#REF!</v>
      </c>
      <c r="X136" s="2" t="e">
        <f t="shared" si="26"/>
        <v>#REF!</v>
      </c>
      <c r="Y136" s="2" t="e">
        <f t="shared" si="26"/>
        <v>#REF!</v>
      </c>
      <c r="Z136" s="2" t="e">
        <f t="shared" si="26"/>
        <v>#REF!</v>
      </c>
      <c r="AA136" s="2" t="e">
        <f t="shared" si="30"/>
        <v>#REF!</v>
      </c>
      <c r="AB136" s="2" t="e">
        <f t="shared" si="30"/>
        <v>#REF!</v>
      </c>
      <c r="AC136" s="2" t="e">
        <f t="shared" si="30"/>
        <v>#REF!</v>
      </c>
      <c r="AD136" s="2" t="e">
        <f t="shared" si="30"/>
        <v>#REF!</v>
      </c>
      <c r="AE136" s="2" t="e">
        <f t="shared" si="30"/>
        <v>#REF!</v>
      </c>
      <c r="AF136" s="2" t="e">
        <f t="shared" si="30"/>
        <v>#REF!</v>
      </c>
      <c r="AG136" s="2" t="e">
        <f t="shared" si="30"/>
        <v>#REF!</v>
      </c>
      <c r="AH136" s="2" t="e">
        <f t="shared" si="29"/>
        <v>#REF!</v>
      </c>
      <c r="AI136" s="2" t="e">
        <f t="shared" si="27"/>
        <v>#REF!</v>
      </c>
      <c r="AJ136" s="2" t="e">
        <f t="shared" si="27"/>
        <v>#REF!</v>
      </c>
    </row>
    <row r="137" spans="1:36" x14ac:dyDescent="0.2">
      <c r="A137" t="str">
        <f>"alumina_archetype_"&amp;TEXT(ROUND(Table320[[#This Row],[2016]],1),"0.0")</f>
        <v>alumina_archetype_12.2</v>
      </c>
      <c r="B137" s="2">
        <f t="shared" si="23"/>
        <v>12.200000000000001</v>
      </c>
      <c r="C137" s="2" t="e">
        <f t="shared" si="28"/>
        <v>#REF!</v>
      </c>
      <c r="D137" s="2" t="e">
        <f t="shared" si="28"/>
        <v>#REF!</v>
      </c>
      <c r="E137" s="2" t="e">
        <f t="shared" si="28"/>
        <v>#REF!</v>
      </c>
      <c r="F137" s="2" t="e">
        <f t="shared" si="28"/>
        <v>#REF!</v>
      </c>
      <c r="G137" s="2" t="e">
        <f t="shared" si="28"/>
        <v>#REF!</v>
      </c>
      <c r="H137" s="2" t="e">
        <f t="shared" si="28"/>
        <v>#REF!</v>
      </c>
      <c r="I137" s="2" t="e">
        <f t="shared" si="28"/>
        <v>#REF!</v>
      </c>
      <c r="J137" s="2" t="e">
        <f t="shared" si="28"/>
        <v>#REF!</v>
      </c>
      <c r="K137" s="2" t="e">
        <f t="shared" si="28"/>
        <v>#REF!</v>
      </c>
      <c r="L137" s="2" t="e">
        <f t="shared" si="28"/>
        <v>#REF!</v>
      </c>
      <c r="M137" s="2" t="e">
        <f t="shared" si="28"/>
        <v>#REF!</v>
      </c>
      <c r="N137" s="2" t="e">
        <f t="shared" si="28"/>
        <v>#REF!</v>
      </c>
      <c r="O137" s="2" t="e">
        <f t="shared" si="28"/>
        <v>#REF!</v>
      </c>
      <c r="P137" s="2" t="e">
        <f t="shared" si="28"/>
        <v>#REF!</v>
      </c>
      <c r="Q137" s="2" t="e">
        <f t="shared" si="28"/>
        <v>#REF!</v>
      </c>
      <c r="R137" s="2" t="e">
        <f t="shared" si="28"/>
        <v>#REF!</v>
      </c>
      <c r="S137" s="2" t="e">
        <f t="shared" si="26"/>
        <v>#REF!</v>
      </c>
      <c r="T137" s="2" t="e">
        <f t="shared" si="26"/>
        <v>#REF!</v>
      </c>
      <c r="U137" s="2" t="e">
        <f t="shared" si="26"/>
        <v>#REF!</v>
      </c>
      <c r="V137" s="2" t="e">
        <f t="shared" si="26"/>
        <v>#REF!</v>
      </c>
      <c r="W137" s="2" t="e">
        <f t="shared" si="26"/>
        <v>#REF!</v>
      </c>
      <c r="X137" s="2" t="e">
        <f t="shared" si="26"/>
        <v>#REF!</v>
      </c>
      <c r="Y137" s="2" t="e">
        <f t="shared" si="26"/>
        <v>#REF!</v>
      </c>
      <c r="Z137" s="2" t="e">
        <f t="shared" si="26"/>
        <v>#REF!</v>
      </c>
      <c r="AA137" s="2" t="e">
        <f t="shared" si="30"/>
        <v>#REF!</v>
      </c>
      <c r="AB137" s="2" t="e">
        <f t="shared" si="30"/>
        <v>#REF!</v>
      </c>
      <c r="AC137" s="2" t="e">
        <f t="shared" si="30"/>
        <v>#REF!</v>
      </c>
      <c r="AD137" s="2" t="e">
        <f t="shared" si="30"/>
        <v>#REF!</v>
      </c>
      <c r="AE137" s="2" t="e">
        <f t="shared" si="30"/>
        <v>#REF!</v>
      </c>
      <c r="AF137" s="2" t="e">
        <f t="shared" si="30"/>
        <v>#REF!</v>
      </c>
      <c r="AG137" s="2" t="e">
        <f t="shared" si="30"/>
        <v>#REF!</v>
      </c>
      <c r="AH137" s="2" t="e">
        <f t="shared" si="29"/>
        <v>#REF!</v>
      </c>
      <c r="AI137" s="2" t="e">
        <f t="shared" si="27"/>
        <v>#REF!</v>
      </c>
      <c r="AJ137" s="2" t="e">
        <f t="shared" si="27"/>
        <v>#REF!</v>
      </c>
    </row>
    <row r="138" spans="1:36" x14ac:dyDescent="0.2">
      <c r="A138" t="str">
        <f>"alumina_archetype_"&amp;TEXT(ROUND(Table320[[#This Row],[2016]],1),"0.0")</f>
        <v>alumina_archetype_12.1</v>
      </c>
      <c r="B138" s="2">
        <f t="shared" si="23"/>
        <v>12.100000000000001</v>
      </c>
      <c r="C138" s="2" t="e">
        <f t="shared" si="28"/>
        <v>#REF!</v>
      </c>
      <c r="D138" s="2" t="e">
        <f t="shared" si="28"/>
        <v>#REF!</v>
      </c>
      <c r="E138" s="2" t="e">
        <f t="shared" si="28"/>
        <v>#REF!</v>
      </c>
      <c r="F138" s="2" t="e">
        <f t="shared" si="28"/>
        <v>#REF!</v>
      </c>
      <c r="G138" s="2" t="e">
        <f t="shared" si="28"/>
        <v>#REF!</v>
      </c>
      <c r="H138" s="2" t="e">
        <f t="shared" si="28"/>
        <v>#REF!</v>
      </c>
      <c r="I138" s="2" t="e">
        <f t="shared" si="28"/>
        <v>#REF!</v>
      </c>
      <c r="J138" s="2" t="e">
        <f t="shared" si="28"/>
        <v>#REF!</v>
      </c>
      <c r="K138" s="2" t="e">
        <f t="shared" si="28"/>
        <v>#REF!</v>
      </c>
      <c r="L138" s="2" t="e">
        <f t="shared" si="28"/>
        <v>#REF!</v>
      </c>
      <c r="M138" s="2" t="e">
        <f t="shared" si="28"/>
        <v>#REF!</v>
      </c>
      <c r="N138" s="2" t="e">
        <f t="shared" si="28"/>
        <v>#REF!</v>
      </c>
      <c r="O138" s="2" t="e">
        <f t="shared" si="28"/>
        <v>#REF!</v>
      </c>
      <c r="P138" s="2" t="e">
        <f t="shared" si="28"/>
        <v>#REF!</v>
      </c>
      <c r="Q138" s="2" t="e">
        <f t="shared" si="28"/>
        <v>#REF!</v>
      </c>
      <c r="R138" s="2" t="e">
        <f t="shared" si="28"/>
        <v>#REF!</v>
      </c>
      <c r="S138" s="2" t="e">
        <f t="shared" si="26"/>
        <v>#REF!</v>
      </c>
      <c r="T138" s="2" t="e">
        <f t="shared" si="26"/>
        <v>#REF!</v>
      </c>
      <c r="U138" s="2" t="e">
        <f t="shared" si="26"/>
        <v>#REF!</v>
      </c>
      <c r="V138" s="2" t="e">
        <f t="shared" si="26"/>
        <v>#REF!</v>
      </c>
      <c r="W138" s="2" t="e">
        <f t="shared" si="26"/>
        <v>#REF!</v>
      </c>
      <c r="X138" s="2" t="e">
        <f t="shared" si="26"/>
        <v>#REF!</v>
      </c>
      <c r="Y138" s="2" t="e">
        <f t="shared" si="26"/>
        <v>#REF!</v>
      </c>
      <c r="Z138" s="2" t="e">
        <f t="shared" si="26"/>
        <v>#REF!</v>
      </c>
      <c r="AA138" s="2" t="e">
        <f t="shared" si="30"/>
        <v>#REF!</v>
      </c>
      <c r="AB138" s="2" t="e">
        <f t="shared" si="30"/>
        <v>#REF!</v>
      </c>
      <c r="AC138" s="2" t="e">
        <f t="shared" si="30"/>
        <v>#REF!</v>
      </c>
      <c r="AD138" s="2" t="e">
        <f t="shared" si="30"/>
        <v>#REF!</v>
      </c>
      <c r="AE138" s="2" t="e">
        <f t="shared" si="30"/>
        <v>#REF!</v>
      </c>
      <c r="AF138" s="2" t="e">
        <f t="shared" si="30"/>
        <v>#REF!</v>
      </c>
      <c r="AG138" s="2" t="e">
        <f t="shared" si="30"/>
        <v>#REF!</v>
      </c>
      <c r="AH138" s="2" t="e">
        <f t="shared" si="29"/>
        <v>#REF!</v>
      </c>
      <c r="AI138" s="2" t="e">
        <f t="shared" si="27"/>
        <v>#REF!</v>
      </c>
      <c r="AJ138" s="2" t="e">
        <f t="shared" si="27"/>
        <v>#REF!</v>
      </c>
    </row>
    <row r="139" spans="1:36" x14ac:dyDescent="0.2">
      <c r="A139" t="str">
        <f>"alumina_archetype_"&amp;TEXT(ROUND(Table320[[#This Row],[2016]],1),"0.0")</f>
        <v>alumina_archetype_12.0</v>
      </c>
      <c r="B139" s="2">
        <f t="shared" si="23"/>
        <v>12</v>
      </c>
      <c r="C139" s="2" t="e">
        <f t="shared" si="28"/>
        <v>#REF!</v>
      </c>
      <c r="D139" s="2" t="e">
        <f t="shared" si="28"/>
        <v>#REF!</v>
      </c>
      <c r="E139" s="2" t="e">
        <f t="shared" si="28"/>
        <v>#REF!</v>
      </c>
      <c r="F139" s="2" t="e">
        <f t="shared" si="28"/>
        <v>#REF!</v>
      </c>
      <c r="G139" s="2" t="e">
        <f t="shared" si="28"/>
        <v>#REF!</v>
      </c>
      <c r="H139" s="2" t="e">
        <f t="shared" si="28"/>
        <v>#REF!</v>
      </c>
      <c r="I139" s="2" t="e">
        <f t="shared" si="28"/>
        <v>#REF!</v>
      </c>
      <c r="J139" s="2" t="e">
        <f t="shared" si="28"/>
        <v>#REF!</v>
      </c>
      <c r="K139" s="2" t="e">
        <f t="shared" si="28"/>
        <v>#REF!</v>
      </c>
      <c r="L139" s="2" t="e">
        <f t="shared" si="28"/>
        <v>#REF!</v>
      </c>
      <c r="M139" s="2" t="e">
        <f t="shared" si="28"/>
        <v>#REF!</v>
      </c>
      <c r="N139" s="2" t="e">
        <f t="shared" si="28"/>
        <v>#REF!</v>
      </c>
      <c r="O139" s="2" t="e">
        <f t="shared" si="28"/>
        <v>#REF!</v>
      </c>
      <c r="P139" s="2" t="e">
        <f t="shared" si="28"/>
        <v>#REF!</v>
      </c>
      <c r="Q139" s="2" t="e">
        <f t="shared" si="28"/>
        <v>#REF!</v>
      </c>
      <c r="R139" s="2" t="e">
        <f t="shared" si="28"/>
        <v>#REF!</v>
      </c>
      <c r="S139" s="2" t="e">
        <f t="shared" si="26"/>
        <v>#REF!</v>
      </c>
      <c r="T139" s="2" t="e">
        <f t="shared" si="26"/>
        <v>#REF!</v>
      </c>
      <c r="U139" s="2" t="e">
        <f t="shared" si="26"/>
        <v>#REF!</v>
      </c>
      <c r="V139" s="2" t="e">
        <f t="shared" si="26"/>
        <v>#REF!</v>
      </c>
      <c r="W139" s="2" t="e">
        <f t="shared" si="26"/>
        <v>#REF!</v>
      </c>
      <c r="X139" s="2" t="e">
        <f t="shared" si="26"/>
        <v>#REF!</v>
      </c>
      <c r="Y139" s="2" t="e">
        <f t="shared" si="26"/>
        <v>#REF!</v>
      </c>
      <c r="Z139" s="2" t="e">
        <f t="shared" si="26"/>
        <v>#REF!</v>
      </c>
      <c r="AA139" s="2" t="e">
        <f t="shared" si="30"/>
        <v>#REF!</v>
      </c>
      <c r="AB139" s="2" t="e">
        <f t="shared" si="30"/>
        <v>#REF!</v>
      </c>
      <c r="AC139" s="2" t="e">
        <f t="shared" si="30"/>
        <v>#REF!</v>
      </c>
      <c r="AD139" s="2" t="e">
        <f t="shared" si="30"/>
        <v>#REF!</v>
      </c>
      <c r="AE139" s="2" t="e">
        <f t="shared" si="30"/>
        <v>#REF!</v>
      </c>
      <c r="AF139" s="2" t="e">
        <f t="shared" si="30"/>
        <v>#REF!</v>
      </c>
      <c r="AG139" s="2" t="e">
        <f t="shared" si="30"/>
        <v>#REF!</v>
      </c>
      <c r="AH139" s="2" t="e">
        <f t="shared" si="29"/>
        <v>#REF!</v>
      </c>
      <c r="AI139" s="2" t="e">
        <f t="shared" si="27"/>
        <v>#REF!</v>
      </c>
      <c r="AJ139" s="2" t="e">
        <f t="shared" si="27"/>
        <v>#REF!</v>
      </c>
    </row>
    <row r="140" spans="1:36" x14ac:dyDescent="0.2">
      <c r="A140" t="str">
        <f>"alumina_archetype_"&amp;TEXT(ROUND(Table320[[#This Row],[2016]],1),"0.0")</f>
        <v>alumina_archetype_11.9</v>
      </c>
      <c r="B140" s="2">
        <f t="shared" si="23"/>
        <v>11.9</v>
      </c>
      <c r="C140" s="2" t="e">
        <f t="shared" si="28"/>
        <v>#REF!</v>
      </c>
      <c r="D140" s="2" t="e">
        <f t="shared" si="28"/>
        <v>#REF!</v>
      </c>
      <c r="E140" s="2" t="e">
        <f t="shared" si="28"/>
        <v>#REF!</v>
      </c>
      <c r="F140" s="2" t="e">
        <f t="shared" si="28"/>
        <v>#REF!</v>
      </c>
      <c r="G140" s="2" t="e">
        <f t="shared" si="28"/>
        <v>#REF!</v>
      </c>
      <c r="H140" s="2" t="e">
        <f t="shared" si="28"/>
        <v>#REF!</v>
      </c>
      <c r="I140" s="2" t="e">
        <f t="shared" si="28"/>
        <v>#REF!</v>
      </c>
      <c r="J140" s="2" t="e">
        <f t="shared" si="28"/>
        <v>#REF!</v>
      </c>
      <c r="K140" s="2" t="e">
        <f t="shared" si="28"/>
        <v>#REF!</v>
      </c>
      <c r="L140" s="2" t="e">
        <f t="shared" si="28"/>
        <v>#REF!</v>
      </c>
      <c r="M140" s="2" t="e">
        <f t="shared" si="28"/>
        <v>#REF!</v>
      </c>
      <c r="N140" s="2" t="e">
        <f t="shared" si="28"/>
        <v>#REF!</v>
      </c>
      <c r="O140" s="2" t="e">
        <f t="shared" si="28"/>
        <v>#REF!</v>
      </c>
      <c r="P140" s="2" t="e">
        <f t="shared" si="28"/>
        <v>#REF!</v>
      </c>
      <c r="Q140" s="2" t="e">
        <f t="shared" si="28"/>
        <v>#REF!</v>
      </c>
      <c r="R140" s="2" t="e">
        <f t="shared" si="28"/>
        <v>#REF!</v>
      </c>
      <c r="S140" s="2" t="e">
        <f t="shared" si="26"/>
        <v>#REF!</v>
      </c>
      <c r="T140" s="2" t="e">
        <f t="shared" si="26"/>
        <v>#REF!</v>
      </c>
      <c r="U140" s="2" t="e">
        <f t="shared" si="26"/>
        <v>#REF!</v>
      </c>
      <c r="V140" s="2" t="e">
        <f t="shared" si="26"/>
        <v>#REF!</v>
      </c>
      <c r="W140" s="2" t="e">
        <f t="shared" si="26"/>
        <v>#REF!</v>
      </c>
      <c r="X140" s="2" t="e">
        <f t="shared" si="26"/>
        <v>#REF!</v>
      </c>
      <c r="Y140" s="2" t="e">
        <f t="shared" si="26"/>
        <v>#REF!</v>
      </c>
      <c r="Z140" s="2" t="e">
        <f t="shared" si="26"/>
        <v>#REF!</v>
      </c>
      <c r="AA140" s="2" t="e">
        <f t="shared" si="30"/>
        <v>#REF!</v>
      </c>
      <c r="AB140" s="2" t="e">
        <f t="shared" si="30"/>
        <v>#REF!</v>
      </c>
      <c r="AC140" s="2" t="e">
        <f t="shared" si="30"/>
        <v>#REF!</v>
      </c>
      <c r="AD140" s="2" t="e">
        <f t="shared" si="30"/>
        <v>#REF!</v>
      </c>
      <c r="AE140" s="2" t="e">
        <f t="shared" si="30"/>
        <v>#REF!</v>
      </c>
      <c r="AF140" s="2" t="e">
        <f t="shared" si="30"/>
        <v>#REF!</v>
      </c>
      <c r="AG140" s="2" t="e">
        <f t="shared" si="30"/>
        <v>#REF!</v>
      </c>
      <c r="AH140" s="2" t="e">
        <f t="shared" si="29"/>
        <v>#REF!</v>
      </c>
      <c r="AI140" s="2" t="e">
        <f t="shared" si="27"/>
        <v>#REF!</v>
      </c>
      <c r="AJ140" s="2" t="e">
        <f t="shared" si="27"/>
        <v>#REF!</v>
      </c>
    </row>
    <row r="141" spans="1:36" x14ac:dyDescent="0.2">
      <c r="A141" t="str">
        <f>"alumina_archetype_"&amp;TEXT(ROUND(Table320[[#This Row],[2016]],1),"0.0")</f>
        <v>alumina_archetype_11.8</v>
      </c>
      <c r="B141" s="2">
        <f t="shared" si="23"/>
        <v>11.8</v>
      </c>
      <c r="C141" s="2" t="e">
        <f t="shared" si="28"/>
        <v>#REF!</v>
      </c>
      <c r="D141" s="2" t="e">
        <f t="shared" si="28"/>
        <v>#REF!</v>
      </c>
      <c r="E141" s="2" t="e">
        <f t="shared" si="28"/>
        <v>#REF!</v>
      </c>
      <c r="F141" s="2" t="e">
        <f t="shared" si="28"/>
        <v>#REF!</v>
      </c>
      <c r="G141" s="2" t="e">
        <f t="shared" si="28"/>
        <v>#REF!</v>
      </c>
      <c r="H141" s="2" t="e">
        <f t="shared" si="28"/>
        <v>#REF!</v>
      </c>
      <c r="I141" s="2" t="e">
        <f t="shared" si="28"/>
        <v>#REF!</v>
      </c>
      <c r="J141" s="2" t="e">
        <f t="shared" si="28"/>
        <v>#REF!</v>
      </c>
      <c r="K141" s="2" t="e">
        <f t="shared" si="28"/>
        <v>#REF!</v>
      </c>
      <c r="L141" s="2" t="e">
        <f t="shared" si="28"/>
        <v>#REF!</v>
      </c>
      <c r="M141" s="2" t="e">
        <f t="shared" si="28"/>
        <v>#REF!</v>
      </c>
      <c r="N141" s="2" t="e">
        <f t="shared" si="28"/>
        <v>#REF!</v>
      </c>
      <c r="O141" s="2" t="e">
        <f t="shared" si="28"/>
        <v>#REF!</v>
      </c>
      <c r="P141" s="2" t="e">
        <f t="shared" si="28"/>
        <v>#REF!</v>
      </c>
      <c r="Q141" s="2" t="e">
        <f t="shared" si="28"/>
        <v>#REF!</v>
      </c>
      <c r="R141" s="2" t="e">
        <f t="shared" si="28"/>
        <v>#REF!</v>
      </c>
      <c r="S141" s="2" t="e">
        <f t="shared" si="26"/>
        <v>#REF!</v>
      </c>
      <c r="T141" s="2" t="e">
        <f t="shared" si="26"/>
        <v>#REF!</v>
      </c>
      <c r="U141" s="2" t="e">
        <f t="shared" si="26"/>
        <v>#REF!</v>
      </c>
      <c r="V141" s="2" t="e">
        <f t="shared" si="26"/>
        <v>#REF!</v>
      </c>
      <c r="W141" s="2" t="e">
        <f t="shared" si="26"/>
        <v>#REF!</v>
      </c>
      <c r="X141" s="2" t="e">
        <f t="shared" si="26"/>
        <v>#REF!</v>
      </c>
      <c r="Y141" s="2" t="e">
        <f t="shared" si="26"/>
        <v>#REF!</v>
      </c>
      <c r="Z141" s="2" t="e">
        <f t="shared" si="26"/>
        <v>#REF!</v>
      </c>
      <c r="AA141" s="2" t="e">
        <f t="shared" si="30"/>
        <v>#REF!</v>
      </c>
      <c r="AB141" s="2" t="e">
        <f t="shared" si="30"/>
        <v>#REF!</v>
      </c>
      <c r="AC141" s="2" t="e">
        <f t="shared" si="30"/>
        <v>#REF!</v>
      </c>
      <c r="AD141" s="2" t="e">
        <f t="shared" si="30"/>
        <v>#REF!</v>
      </c>
      <c r="AE141" s="2" t="e">
        <f t="shared" si="30"/>
        <v>#REF!</v>
      </c>
      <c r="AF141" s="2" t="e">
        <f t="shared" si="30"/>
        <v>#REF!</v>
      </c>
      <c r="AG141" s="2" t="e">
        <f t="shared" si="30"/>
        <v>#REF!</v>
      </c>
      <c r="AH141" s="2" t="e">
        <f t="shared" si="29"/>
        <v>#REF!</v>
      </c>
      <c r="AI141" s="2" t="e">
        <f t="shared" si="27"/>
        <v>#REF!</v>
      </c>
      <c r="AJ141" s="2" t="e">
        <f t="shared" si="27"/>
        <v>#REF!</v>
      </c>
    </row>
    <row r="142" spans="1:36" x14ac:dyDescent="0.2">
      <c r="A142" t="str">
        <f>"alumina_archetype_"&amp;TEXT(ROUND(Table320[[#This Row],[2016]],1),"0.0")</f>
        <v>alumina_archetype_11.7</v>
      </c>
      <c r="B142" s="2">
        <f t="shared" si="23"/>
        <v>11.700000000000001</v>
      </c>
      <c r="C142" s="2" t="e">
        <f t="shared" si="28"/>
        <v>#REF!</v>
      </c>
      <c r="D142" s="2" t="e">
        <f t="shared" si="28"/>
        <v>#REF!</v>
      </c>
      <c r="E142" s="2" t="e">
        <f t="shared" si="28"/>
        <v>#REF!</v>
      </c>
      <c r="F142" s="2" t="e">
        <f t="shared" si="28"/>
        <v>#REF!</v>
      </c>
      <c r="G142" s="2" t="e">
        <f t="shared" si="28"/>
        <v>#REF!</v>
      </c>
      <c r="H142" s="2" t="e">
        <f t="shared" si="28"/>
        <v>#REF!</v>
      </c>
      <c r="I142" s="2" t="e">
        <f t="shared" si="28"/>
        <v>#REF!</v>
      </c>
      <c r="J142" s="2" t="e">
        <f t="shared" si="28"/>
        <v>#REF!</v>
      </c>
      <c r="K142" s="2" t="e">
        <f t="shared" si="28"/>
        <v>#REF!</v>
      </c>
      <c r="L142" s="2" t="e">
        <f t="shared" si="28"/>
        <v>#REF!</v>
      </c>
      <c r="M142" s="2" t="e">
        <f t="shared" si="28"/>
        <v>#REF!</v>
      </c>
      <c r="N142" s="2" t="e">
        <f t="shared" si="28"/>
        <v>#REF!</v>
      </c>
      <c r="O142" s="2" t="e">
        <f t="shared" si="28"/>
        <v>#REF!</v>
      </c>
      <c r="P142" s="2" t="e">
        <f t="shared" si="28"/>
        <v>#REF!</v>
      </c>
      <c r="Q142" s="2" t="e">
        <f t="shared" si="28"/>
        <v>#REF!</v>
      </c>
      <c r="R142" s="2" t="e">
        <f t="shared" si="28"/>
        <v>#REF!</v>
      </c>
      <c r="S142" s="2" t="e">
        <f t="shared" si="26"/>
        <v>#REF!</v>
      </c>
      <c r="T142" s="2" t="e">
        <f t="shared" si="26"/>
        <v>#REF!</v>
      </c>
      <c r="U142" s="2" t="e">
        <f t="shared" si="26"/>
        <v>#REF!</v>
      </c>
      <c r="V142" s="2" t="e">
        <f t="shared" si="26"/>
        <v>#REF!</v>
      </c>
      <c r="W142" s="2" t="e">
        <f t="shared" si="26"/>
        <v>#REF!</v>
      </c>
      <c r="X142" s="2" t="e">
        <f t="shared" si="26"/>
        <v>#REF!</v>
      </c>
      <c r="Y142" s="2" t="e">
        <f t="shared" si="26"/>
        <v>#REF!</v>
      </c>
      <c r="Z142" s="2" t="e">
        <f t="shared" si="26"/>
        <v>#REF!</v>
      </c>
      <c r="AA142" s="2" t="e">
        <f t="shared" si="30"/>
        <v>#REF!</v>
      </c>
      <c r="AB142" s="2" t="e">
        <f t="shared" si="30"/>
        <v>#REF!</v>
      </c>
      <c r="AC142" s="2" t="e">
        <f t="shared" si="30"/>
        <v>#REF!</v>
      </c>
      <c r="AD142" s="2" t="e">
        <f t="shared" si="30"/>
        <v>#REF!</v>
      </c>
      <c r="AE142" s="2" t="e">
        <f t="shared" si="30"/>
        <v>#REF!</v>
      </c>
      <c r="AF142" s="2" t="e">
        <f t="shared" si="30"/>
        <v>#REF!</v>
      </c>
      <c r="AG142" s="2" t="e">
        <f t="shared" si="30"/>
        <v>#REF!</v>
      </c>
      <c r="AH142" s="2" t="e">
        <f t="shared" si="29"/>
        <v>#REF!</v>
      </c>
      <c r="AI142" s="2" t="e">
        <f t="shared" si="27"/>
        <v>#REF!</v>
      </c>
      <c r="AJ142" s="2" t="e">
        <f t="shared" si="27"/>
        <v>#REF!</v>
      </c>
    </row>
    <row r="143" spans="1:36" x14ac:dyDescent="0.2">
      <c r="A143" t="str">
        <f>"alumina_archetype_"&amp;TEXT(ROUND(Table320[[#This Row],[2016]],1),"0.0")</f>
        <v>alumina_archetype_11.6</v>
      </c>
      <c r="B143" s="2">
        <f t="shared" si="23"/>
        <v>11.600000000000001</v>
      </c>
      <c r="C143" s="2" t="e">
        <f t="shared" si="28"/>
        <v>#REF!</v>
      </c>
      <c r="D143" s="2" t="e">
        <f t="shared" si="28"/>
        <v>#REF!</v>
      </c>
      <c r="E143" s="2" t="e">
        <f t="shared" si="28"/>
        <v>#REF!</v>
      </c>
      <c r="F143" s="2" t="e">
        <f t="shared" si="28"/>
        <v>#REF!</v>
      </c>
      <c r="G143" s="2" t="e">
        <f t="shared" si="28"/>
        <v>#REF!</v>
      </c>
      <c r="H143" s="2" t="e">
        <f t="shared" si="28"/>
        <v>#REF!</v>
      </c>
      <c r="I143" s="2" t="e">
        <f t="shared" si="28"/>
        <v>#REF!</v>
      </c>
      <c r="J143" s="2" t="e">
        <f t="shared" si="28"/>
        <v>#REF!</v>
      </c>
      <c r="K143" s="2" t="e">
        <f t="shared" si="28"/>
        <v>#REF!</v>
      </c>
      <c r="L143" s="2" t="e">
        <f t="shared" si="28"/>
        <v>#REF!</v>
      </c>
      <c r="M143" s="2" t="e">
        <f t="shared" si="28"/>
        <v>#REF!</v>
      </c>
      <c r="N143" s="2" t="e">
        <f t="shared" si="28"/>
        <v>#REF!</v>
      </c>
      <c r="O143" s="2" t="e">
        <f t="shared" si="28"/>
        <v>#REF!</v>
      </c>
      <c r="P143" s="2" t="e">
        <f t="shared" si="28"/>
        <v>#REF!</v>
      </c>
      <c r="Q143" s="2" t="e">
        <f t="shared" si="28"/>
        <v>#REF!</v>
      </c>
      <c r="R143" s="2" t="e">
        <f t="shared" si="28"/>
        <v>#REF!</v>
      </c>
      <c r="S143" s="2" t="e">
        <f t="shared" si="26"/>
        <v>#REF!</v>
      </c>
      <c r="T143" s="2" t="e">
        <f t="shared" si="26"/>
        <v>#REF!</v>
      </c>
      <c r="U143" s="2" t="e">
        <f t="shared" si="26"/>
        <v>#REF!</v>
      </c>
      <c r="V143" s="2" t="e">
        <f t="shared" si="26"/>
        <v>#REF!</v>
      </c>
      <c r="W143" s="2" t="e">
        <f t="shared" si="26"/>
        <v>#REF!</v>
      </c>
      <c r="X143" s="2" t="e">
        <f t="shared" si="26"/>
        <v>#REF!</v>
      </c>
      <c r="Y143" s="2" t="e">
        <f t="shared" si="26"/>
        <v>#REF!</v>
      </c>
      <c r="Z143" s="2" t="e">
        <f t="shared" si="26"/>
        <v>#REF!</v>
      </c>
      <c r="AA143" s="2" t="e">
        <f t="shared" si="30"/>
        <v>#REF!</v>
      </c>
      <c r="AB143" s="2" t="e">
        <f t="shared" si="30"/>
        <v>#REF!</v>
      </c>
      <c r="AC143" s="2" t="e">
        <f t="shared" si="30"/>
        <v>#REF!</v>
      </c>
      <c r="AD143" s="2" t="e">
        <f t="shared" si="30"/>
        <v>#REF!</v>
      </c>
      <c r="AE143" s="2" t="e">
        <f t="shared" si="30"/>
        <v>#REF!</v>
      </c>
      <c r="AF143" s="2" t="e">
        <f t="shared" si="30"/>
        <v>#REF!</v>
      </c>
      <c r="AG143" s="2" t="e">
        <f t="shared" si="30"/>
        <v>#REF!</v>
      </c>
      <c r="AH143" s="2" t="e">
        <f t="shared" si="29"/>
        <v>#REF!</v>
      </c>
      <c r="AI143" s="2" t="e">
        <f t="shared" si="27"/>
        <v>#REF!</v>
      </c>
      <c r="AJ143" s="2" t="e">
        <f t="shared" si="27"/>
        <v>#REF!</v>
      </c>
    </row>
    <row r="144" spans="1:36" x14ac:dyDescent="0.2">
      <c r="A144" t="str">
        <f>"alumina_archetype_"&amp;TEXT(ROUND(Table320[[#This Row],[2016]],1),"0.0")</f>
        <v>alumina_archetype_11.5</v>
      </c>
      <c r="B144" s="2">
        <f t="shared" si="23"/>
        <v>11.5</v>
      </c>
      <c r="C144" s="2" t="e">
        <f t="shared" si="28"/>
        <v>#REF!</v>
      </c>
      <c r="D144" s="2" t="e">
        <f t="shared" si="28"/>
        <v>#REF!</v>
      </c>
      <c r="E144" s="2" t="e">
        <f t="shared" si="28"/>
        <v>#REF!</v>
      </c>
      <c r="F144" s="2" t="e">
        <f t="shared" si="28"/>
        <v>#REF!</v>
      </c>
      <c r="G144" s="2" t="e">
        <f t="shared" si="28"/>
        <v>#REF!</v>
      </c>
      <c r="H144" s="2" t="e">
        <f t="shared" si="28"/>
        <v>#REF!</v>
      </c>
      <c r="I144" s="2" t="e">
        <f t="shared" si="28"/>
        <v>#REF!</v>
      </c>
      <c r="J144" s="2" t="e">
        <f t="shared" si="28"/>
        <v>#REF!</v>
      </c>
      <c r="K144" s="2" t="e">
        <f t="shared" si="28"/>
        <v>#REF!</v>
      </c>
      <c r="L144" s="2" t="e">
        <f t="shared" si="28"/>
        <v>#REF!</v>
      </c>
      <c r="M144" s="2" t="e">
        <f t="shared" si="28"/>
        <v>#REF!</v>
      </c>
      <c r="N144" s="2" t="e">
        <f t="shared" si="28"/>
        <v>#REF!</v>
      </c>
      <c r="O144" s="2" t="e">
        <f t="shared" si="28"/>
        <v>#REF!</v>
      </c>
      <c r="P144" s="2" t="e">
        <f t="shared" si="28"/>
        <v>#REF!</v>
      </c>
      <c r="Q144" s="2" t="e">
        <f t="shared" si="28"/>
        <v>#REF!</v>
      </c>
      <c r="R144" s="2" t="e">
        <f t="shared" si="28"/>
        <v>#REF!</v>
      </c>
      <c r="S144" s="2" t="e">
        <f t="shared" si="26"/>
        <v>#REF!</v>
      </c>
      <c r="T144" s="2" t="e">
        <f t="shared" si="26"/>
        <v>#REF!</v>
      </c>
      <c r="U144" s="2" t="e">
        <f t="shared" si="26"/>
        <v>#REF!</v>
      </c>
      <c r="V144" s="2" t="e">
        <f t="shared" si="26"/>
        <v>#REF!</v>
      </c>
      <c r="W144" s="2" t="e">
        <f t="shared" si="26"/>
        <v>#REF!</v>
      </c>
      <c r="X144" s="2" t="e">
        <f t="shared" si="26"/>
        <v>#REF!</v>
      </c>
      <c r="Y144" s="2" t="e">
        <f t="shared" si="26"/>
        <v>#REF!</v>
      </c>
      <c r="Z144" s="2" t="e">
        <f t="shared" si="26"/>
        <v>#REF!</v>
      </c>
      <c r="AA144" s="2" t="e">
        <f t="shared" si="30"/>
        <v>#REF!</v>
      </c>
      <c r="AB144" s="2" t="e">
        <f t="shared" si="30"/>
        <v>#REF!</v>
      </c>
      <c r="AC144" s="2" t="e">
        <f t="shared" si="30"/>
        <v>#REF!</v>
      </c>
      <c r="AD144" s="2" t="e">
        <f t="shared" si="30"/>
        <v>#REF!</v>
      </c>
      <c r="AE144" s="2" t="e">
        <f t="shared" si="30"/>
        <v>#REF!</v>
      </c>
      <c r="AF144" s="2" t="e">
        <f t="shared" si="30"/>
        <v>#REF!</v>
      </c>
      <c r="AG144" s="2" t="e">
        <f t="shared" si="30"/>
        <v>#REF!</v>
      </c>
      <c r="AH144" s="2" t="e">
        <f t="shared" si="29"/>
        <v>#REF!</v>
      </c>
      <c r="AI144" s="2" t="e">
        <f t="shared" si="27"/>
        <v>#REF!</v>
      </c>
      <c r="AJ144" s="2" t="e">
        <f t="shared" si="27"/>
        <v>#REF!</v>
      </c>
    </row>
    <row r="145" spans="1:36" x14ac:dyDescent="0.2">
      <c r="A145" t="str">
        <f>"alumina_archetype_"&amp;TEXT(ROUND(Table320[[#This Row],[2016]],1),"0.0")</f>
        <v>alumina_archetype_11.4</v>
      </c>
      <c r="B145" s="2">
        <f t="shared" si="23"/>
        <v>11.4</v>
      </c>
      <c r="C145" s="2" t="e">
        <f t="shared" si="28"/>
        <v>#REF!</v>
      </c>
      <c r="D145" s="2" t="e">
        <f t="shared" si="28"/>
        <v>#REF!</v>
      </c>
      <c r="E145" s="2" t="e">
        <f t="shared" si="28"/>
        <v>#REF!</v>
      </c>
      <c r="F145" s="2" t="e">
        <f t="shared" si="28"/>
        <v>#REF!</v>
      </c>
      <c r="G145" s="2" t="e">
        <f t="shared" si="28"/>
        <v>#REF!</v>
      </c>
      <c r="H145" s="2" t="e">
        <f t="shared" si="28"/>
        <v>#REF!</v>
      </c>
      <c r="I145" s="2" t="e">
        <f t="shared" si="28"/>
        <v>#REF!</v>
      </c>
      <c r="J145" s="2" t="e">
        <f t="shared" si="28"/>
        <v>#REF!</v>
      </c>
      <c r="K145" s="2" t="e">
        <f t="shared" si="28"/>
        <v>#REF!</v>
      </c>
      <c r="L145" s="2" t="e">
        <f t="shared" si="28"/>
        <v>#REF!</v>
      </c>
      <c r="M145" s="2" t="e">
        <f t="shared" si="28"/>
        <v>#REF!</v>
      </c>
      <c r="N145" s="2" t="e">
        <f t="shared" si="28"/>
        <v>#REF!</v>
      </c>
      <c r="O145" s="2" t="e">
        <f t="shared" si="28"/>
        <v>#REF!</v>
      </c>
      <c r="P145" s="2" t="e">
        <f t="shared" si="28"/>
        <v>#REF!</v>
      </c>
      <c r="Q145" s="2" t="e">
        <f t="shared" si="28"/>
        <v>#REF!</v>
      </c>
      <c r="R145" s="2" t="e">
        <f t="shared" si="28"/>
        <v>#REF!</v>
      </c>
      <c r="S145" s="2" t="e">
        <f t="shared" si="26"/>
        <v>#REF!</v>
      </c>
      <c r="T145" s="2" t="e">
        <f t="shared" si="26"/>
        <v>#REF!</v>
      </c>
      <c r="U145" s="2" t="e">
        <f t="shared" si="26"/>
        <v>#REF!</v>
      </c>
      <c r="V145" s="2" t="e">
        <f t="shared" si="26"/>
        <v>#REF!</v>
      </c>
      <c r="W145" s="2" t="e">
        <f t="shared" si="26"/>
        <v>#REF!</v>
      </c>
      <c r="X145" s="2" t="e">
        <f t="shared" si="26"/>
        <v>#REF!</v>
      </c>
      <c r="Y145" s="2" t="e">
        <f t="shared" si="26"/>
        <v>#REF!</v>
      </c>
      <c r="Z145" s="2" t="e">
        <f t="shared" si="26"/>
        <v>#REF!</v>
      </c>
      <c r="AA145" s="2" t="e">
        <f t="shared" si="30"/>
        <v>#REF!</v>
      </c>
      <c r="AB145" s="2" t="e">
        <f t="shared" si="30"/>
        <v>#REF!</v>
      </c>
      <c r="AC145" s="2" t="e">
        <f t="shared" si="30"/>
        <v>#REF!</v>
      </c>
      <c r="AD145" s="2" t="e">
        <f t="shared" si="30"/>
        <v>#REF!</v>
      </c>
      <c r="AE145" s="2" t="e">
        <f t="shared" si="30"/>
        <v>#REF!</v>
      </c>
      <c r="AF145" s="2" t="e">
        <f t="shared" si="30"/>
        <v>#REF!</v>
      </c>
      <c r="AG145" s="2" t="e">
        <f t="shared" si="30"/>
        <v>#REF!</v>
      </c>
      <c r="AH145" s="2" t="e">
        <f t="shared" si="29"/>
        <v>#REF!</v>
      </c>
      <c r="AI145" s="2" t="e">
        <f t="shared" si="27"/>
        <v>#REF!</v>
      </c>
      <c r="AJ145" s="2" t="e">
        <f t="shared" si="27"/>
        <v>#REF!</v>
      </c>
    </row>
    <row r="146" spans="1:36" x14ac:dyDescent="0.2">
      <c r="A146" t="str">
        <f>"alumina_archetype_"&amp;TEXT(ROUND(Table320[[#This Row],[2016]],1),"0.0")</f>
        <v>alumina_archetype_11.3</v>
      </c>
      <c r="B146" s="2">
        <f t="shared" si="23"/>
        <v>11.3</v>
      </c>
      <c r="C146" s="2" t="e">
        <f t="shared" si="28"/>
        <v>#REF!</v>
      </c>
      <c r="D146" s="2" t="e">
        <f t="shared" si="28"/>
        <v>#REF!</v>
      </c>
      <c r="E146" s="2" t="e">
        <f t="shared" si="28"/>
        <v>#REF!</v>
      </c>
      <c r="F146" s="2" t="e">
        <f t="shared" si="28"/>
        <v>#REF!</v>
      </c>
      <c r="G146" s="2" t="e">
        <f t="shared" si="28"/>
        <v>#REF!</v>
      </c>
      <c r="H146" s="2" t="e">
        <f t="shared" si="28"/>
        <v>#REF!</v>
      </c>
      <c r="I146" s="2" t="e">
        <f t="shared" si="28"/>
        <v>#REF!</v>
      </c>
      <c r="J146" s="2" t="e">
        <f t="shared" si="28"/>
        <v>#REF!</v>
      </c>
      <c r="K146" s="2" t="e">
        <f t="shared" si="28"/>
        <v>#REF!</v>
      </c>
      <c r="L146" s="2" t="e">
        <f t="shared" si="28"/>
        <v>#REF!</v>
      </c>
      <c r="M146" s="2" t="e">
        <f t="shared" si="28"/>
        <v>#REF!</v>
      </c>
      <c r="N146" s="2" t="e">
        <f t="shared" si="28"/>
        <v>#REF!</v>
      </c>
      <c r="O146" s="2" t="e">
        <f t="shared" si="28"/>
        <v>#REF!</v>
      </c>
      <c r="P146" s="2" t="e">
        <f t="shared" si="28"/>
        <v>#REF!</v>
      </c>
      <c r="Q146" s="2" t="e">
        <f t="shared" si="28"/>
        <v>#REF!</v>
      </c>
      <c r="R146" s="2" t="e">
        <f t="shared" si="28"/>
        <v>#REF!</v>
      </c>
      <c r="S146" s="2" t="e">
        <f t="shared" si="26"/>
        <v>#REF!</v>
      </c>
      <c r="T146" s="2" t="e">
        <f t="shared" si="26"/>
        <v>#REF!</v>
      </c>
      <c r="U146" s="2" t="e">
        <f t="shared" si="26"/>
        <v>#REF!</v>
      </c>
      <c r="V146" s="2" t="e">
        <f t="shared" si="26"/>
        <v>#REF!</v>
      </c>
      <c r="W146" s="2" t="e">
        <f t="shared" si="26"/>
        <v>#REF!</v>
      </c>
      <c r="X146" s="2" t="e">
        <f t="shared" si="26"/>
        <v>#REF!</v>
      </c>
      <c r="Y146" s="2" t="e">
        <f t="shared" si="26"/>
        <v>#REF!</v>
      </c>
      <c r="Z146" s="2" t="e">
        <f t="shared" si="26"/>
        <v>#REF!</v>
      </c>
      <c r="AA146" s="2" t="e">
        <f t="shared" si="30"/>
        <v>#REF!</v>
      </c>
      <c r="AB146" s="2" t="e">
        <f t="shared" si="30"/>
        <v>#REF!</v>
      </c>
      <c r="AC146" s="2" t="e">
        <f t="shared" si="30"/>
        <v>#REF!</v>
      </c>
      <c r="AD146" s="2" t="e">
        <f t="shared" si="30"/>
        <v>#REF!</v>
      </c>
      <c r="AE146" s="2" t="e">
        <f t="shared" si="30"/>
        <v>#REF!</v>
      </c>
      <c r="AF146" s="2" t="e">
        <f t="shared" si="30"/>
        <v>#REF!</v>
      </c>
      <c r="AG146" s="2" t="e">
        <f t="shared" si="30"/>
        <v>#REF!</v>
      </c>
      <c r="AH146" s="2" t="e">
        <f t="shared" si="29"/>
        <v>#REF!</v>
      </c>
      <c r="AI146" s="2" t="e">
        <f t="shared" si="27"/>
        <v>#REF!</v>
      </c>
      <c r="AJ146" s="2" t="e">
        <f t="shared" si="27"/>
        <v>#REF!</v>
      </c>
    </row>
    <row r="147" spans="1:36" x14ac:dyDescent="0.2">
      <c r="A147" t="str">
        <f>"alumina_archetype_"&amp;TEXT(ROUND(Table320[[#This Row],[2016]],1),"0.0")</f>
        <v>alumina_archetype_11.2</v>
      </c>
      <c r="B147" s="2">
        <f t="shared" si="23"/>
        <v>11.200000000000001</v>
      </c>
      <c r="C147" s="2" t="e">
        <f t="shared" si="28"/>
        <v>#REF!</v>
      </c>
      <c r="D147" s="2" t="e">
        <f t="shared" si="28"/>
        <v>#REF!</v>
      </c>
      <c r="E147" s="2" t="e">
        <f t="shared" si="28"/>
        <v>#REF!</v>
      </c>
      <c r="F147" s="2" t="e">
        <f t="shared" si="28"/>
        <v>#REF!</v>
      </c>
      <c r="G147" s="2" t="e">
        <f t="shared" si="28"/>
        <v>#REF!</v>
      </c>
      <c r="H147" s="2" t="e">
        <f t="shared" si="28"/>
        <v>#REF!</v>
      </c>
      <c r="I147" s="2" t="e">
        <f t="shared" si="28"/>
        <v>#REF!</v>
      </c>
      <c r="J147" s="2" t="e">
        <f t="shared" si="28"/>
        <v>#REF!</v>
      </c>
      <c r="K147" s="2" t="e">
        <f t="shared" si="28"/>
        <v>#REF!</v>
      </c>
      <c r="L147" s="2" t="e">
        <f t="shared" si="28"/>
        <v>#REF!</v>
      </c>
      <c r="M147" s="2" t="e">
        <f t="shared" si="28"/>
        <v>#REF!</v>
      </c>
      <c r="N147" s="2" t="e">
        <f t="shared" si="28"/>
        <v>#REF!</v>
      </c>
      <c r="O147" s="2" t="e">
        <f t="shared" si="28"/>
        <v>#REF!</v>
      </c>
      <c r="P147" s="2" t="e">
        <f t="shared" si="28"/>
        <v>#REF!</v>
      </c>
      <c r="Q147" s="2" t="e">
        <f t="shared" si="28"/>
        <v>#REF!</v>
      </c>
      <c r="R147" s="2" t="e">
        <f t="shared" si="28"/>
        <v>#REF!</v>
      </c>
      <c r="S147" s="2" t="e">
        <f t="shared" si="26"/>
        <v>#REF!</v>
      </c>
      <c r="T147" s="2" t="e">
        <f t="shared" si="26"/>
        <v>#REF!</v>
      </c>
      <c r="U147" s="2" t="e">
        <f t="shared" si="26"/>
        <v>#REF!</v>
      </c>
      <c r="V147" s="2" t="e">
        <f t="shared" si="26"/>
        <v>#REF!</v>
      </c>
      <c r="W147" s="2" t="e">
        <f t="shared" si="26"/>
        <v>#REF!</v>
      </c>
      <c r="X147" s="2" t="e">
        <f t="shared" si="26"/>
        <v>#REF!</v>
      </c>
      <c r="Y147" s="2" t="e">
        <f t="shared" si="26"/>
        <v>#REF!</v>
      </c>
      <c r="Z147" s="2" t="e">
        <f t="shared" si="26"/>
        <v>#REF!</v>
      </c>
      <c r="AA147" s="2" t="e">
        <f t="shared" si="30"/>
        <v>#REF!</v>
      </c>
      <c r="AB147" s="2" t="e">
        <f t="shared" si="30"/>
        <v>#REF!</v>
      </c>
      <c r="AC147" s="2" t="e">
        <f t="shared" si="30"/>
        <v>#REF!</v>
      </c>
      <c r="AD147" s="2" t="e">
        <f t="shared" si="30"/>
        <v>#REF!</v>
      </c>
      <c r="AE147" s="2" t="e">
        <f t="shared" si="30"/>
        <v>#REF!</v>
      </c>
      <c r="AF147" s="2" t="e">
        <f t="shared" si="30"/>
        <v>#REF!</v>
      </c>
      <c r="AG147" s="2" t="e">
        <f t="shared" si="30"/>
        <v>#REF!</v>
      </c>
      <c r="AH147" s="2" t="e">
        <f t="shared" si="29"/>
        <v>#REF!</v>
      </c>
      <c r="AI147" s="2" t="e">
        <f t="shared" si="27"/>
        <v>#REF!</v>
      </c>
      <c r="AJ147" s="2" t="e">
        <f t="shared" si="27"/>
        <v>#REF!</v>
      </c>
    </row>
    <row r="148" spans="1:36" x14ac:dyDescent="0.2">
      <c r="A148" t="str">
        <f>"alumina_archetype_"&amp;TEXT(ROUND(Table320[[#This Row],[2016]],1),"0.0")</f>
        <v>alumina_archetype_11.1</v>
      </c>
      <c r="B148" s="2">
        <f t="shared" si="23"/>
        <v>11.100000000000001</v>
      </c>
      <c r="C148" s="2" t="e">
        <f t="shared" si="28"/>
        <v>#REF!</v>
      </c>
      <c r="D148" s="2" t="e">
        <f t="shared" si="28"/>
        <v>#REF!</v>
      </c>
      <c r="E148" s="2" t="e">
        <f t="shared" si="28"/>
        <v>#REF!</v>
      </c>
      <c r="F148" s="2" t="e">
        <f t="shared" si="28"/>
        <v>#REF!</v>
      </c>
      <c r="G148" s="2" t="e">
        <f t="shared" si="28"/>
        <v>#REF!</v>
      </c>
      <c r="H148" s="2" t="e">
        <f t="shared" si="28"/>
        <v>#REF!</v>
      </c>
      <c r="I148" s="2" t="e">
        <f t="shared" si="28"/>
        <v>#REF!</v>
      </c>
      <c r="J148" s="2" t="e">
        <f t="shared" si="28"/>
        <v>#REF!</v>
      </c>
      <c r="K148" s="2" t="e">
        <f t="shared" si="28"/>
        <v>#REF!</v>
      </c>
      <c r="L148" s="2" t="e">
        <f t="shared" si="28"/>
        <v>#REF!</v>
      </c>
      <c r="M148" s="2" t="e">
        <f t="shared" si="28"/>
        <v>#REF!</v>
      </c>
      <c r="N148" s="2" t="e">
        <f t="shared" si="28"/>
        <v>#REF!</v>
      </c>
      <c r="O148" s="2" t="e">
        <f t="shared" si="28"/>
        <v>#REF!</v>
      </c>
      <c r="P148" s="2" t="e">
        <f t="shared" si="28"/>
        <v>#REF!</v>
      </c>
      <c r="Q148" s="2" t="e">
        <f t="shared" si="28"/>
        <v>#REF!</v>
      </c>
      <c r="R148" s="2" t="e">
        <f t="shared" ref="R148:AG164" si="31">(($B148-$AJ$3)*((R$3-$AJ$3)/($B$3-$AJ$3)))+$AJ$3</f>
        <v>#REF!</v>
      </c>
      <c r="S148" s="2" t="e">
        <f t="shared" si="31"/>
        <v>#REF!</v>
      </c>
      <c r="T148" s="2" t="e">
        <f t="shared" si="31"/>
        <v>#REF!</v>
      </c>
      <c r="U148" s="2" t="e">
        <f t="shared" si="31"/>
        <v>#REF!</v>
      </c>
      <c r="V148" s="2" t="e">
        <f t="shared" si="31"/>
        <v>#REF!</v>
      </c>
      <c r="W148" s="2" t="e">
        <f t="shared" si="31"/>
        <v>#REF!</v>
      </c>
      <c r="X148" s="2" t="e">
        <f t="shared" si="31"/>
        <v>#REF!</v>
      </c>
      <c r="Y148" s="2" t="e">
        <f t="shared" si="31"/>
        <v>#REF!</v>
      </c>
      <c r="Z148" s="2" t="e">
        <f t="shared" si="31"/>
        <v>#REF!</v>
      </c>
      <c r="AA148" s="2" t="e">
        <f t="shared" si="31"/>
        <v>#REF!</v>
      </c>
      <c r="AB148" s="2" t="e">
        <f t="shared" si="31"/>
        <v>#REF!</v>
      </c>
      <c r="AC148" s="2" t="e">
        <f t="shared" si="31"/>
        <v>#REF!</v>
      </c>
      <c r="AD148" s="2" t="e">
        <f t="shared" si="31"/>
        <v>#REF!</v>
      </c>
      <c r="AE148" s="2" t="e">
        <f t="shared" si="31"/>
        <v>#REF!</v>
      </c>
      <c r="AF148" s="2" t="e">
        <f t="shared" si="31"/>
        <v>#REF!</v>
      </c>
      <c r="AG148" s="2" t="e">
        <f t="shared" si="31"/>
        <v>#REF!</v>
      </c>
      <c r="AH148" s="2" t="e">
        <f t="shared" si="29"/>
        <v>#REF!</v>
      </c>
      <c r="AI148" s="2" t="e">
        <f t="shared" si="27"/>
        <v>#REF!</v>
      </c>
      <c r="AJ148" s="2" t="e">
        <f t="shared" si="27"/>
        <v>#REF!</v>
      </c>
    </row>
    <row r="149" spans="1:36" x14ac:dyDescent="0.2">
      <c r="A149" t="str">
        <f>"alumina_archetype_"&amp;TEXT(ROUND(Table320[[#This Row],[2016]],1),"0.0")</f>
        <v>alumina_archetype_11.0</v>
      </c>
      <c r="B149" s="2">
        <f t="shared" si="23"/>
        <v>11</v>
      </c>
      <c r="C149" s="2" t="e">
        <f t="shared" ref="C149:R165" si="32">(($B149-$AJ$3)*((C$3-$AJ$3)/($B$3-$AJ$3)))+$AJ$3</f>
        <v>#REF!</v>
      </c>
      <c r="D149" s="2" t="e">
        <f t="shared" si="32"/>
        <v>#REF!</v>
      </c>
      <c r="E149" s="2" t="e">
        <f t="shared" si="32"/>
        <v>#REF!</v>
      </c>
      <c r="F149" s="2" t="e">
        <f t="shared" si="32"/>
        <v>#REF!</v>
      </c>
      <c r="G149" s="2" t="e">
        <f t="shared" si="32"/>
        <v>#REF!</v>
      </c>
      <c r="H149" s="2" t="e">
        <f t="shared" si="32"/>
        <v>#REF!</v>
      </c>
      <c r="I149" s="2" t="e">
        <f t="shared" si="32"/>
        <v>#REF!</v>
      </c>
      <c r="J149" s="2" t="e">
        <f t="shared" si="32"/>
        <v>#REF!</v>
      </c>
      <c r="K149" s="2" t="e">
        <f t="shared" si="32"/>
        <v>#REF!</v>
      </c>
      <c r="L149" s="2" t="e">
        <f t="shared" si="32"/>
        <v>#REF!</v>
      </c>
      <c r="M149" s="2" t="e">
        <f t="shared" si="32"/>
        <v>#REF!</v>
      </c>
      <c r="N149" s="2" t="e">
        <f t="shared" si="32"/>
        <v>#REF!</v>
      </c>
      <c r="O149" s="2" t="e">
        <f t="shared" si="32"/>
        <v>#REF!</v>
      </c>
      <c r="P149" s="2" t="e">
        <f t="shared" si="32"/>
        <v>#REF!</v>
      </c>
      <c r="Q149" s="2" t="e">
        <f t="shared" si="32"/>
        <v>#REF!</v>
      </c>
      <c r="R149" s="2" t="e">
        <f t="shared" si="32"/>
        <v>#REF!</v>
      </c>
      <c r="S149" s="2" t="e">
        <f t="shared" si="31"/>
        <v>#REF!</v>
      </c>
      <c r="T149" s="2" t="e">
        <f t="shared" si="31"/>
        <v>#REF!</v>
      </c>
      <c r="U149" s="2" t="e">
        <f t="shared" si="31"/>
        <v>#REF!</v>
      </c>
      <c r="V149" s="2" t="e">
        <f t="shared" si="31"/>
        <v>#REF!</v>
      </c>
      <c r="W149" s="2" t="e">
        <f t="shared" si="31"/>
        <v>#REF!</v>
      </c>
      <c r="X149" s="2" t="e">
        <f t="shared" si="31"/>
        <v>#REF!</v>
      </c>
      <c r="Y149" s="2" t="e">
        <f t="shared" si="31"/>
        <v>#REF!</v>
      </c>
      <c r="Z149" s="2" t="e">
        <f t="shared" si="31"/>
        <v>#REF!</v>
      </c>
      <c r="AA149" s="2" t="e">
        <f t="shared" si="31"/>
        <v>#REF!</v>
      </c>
      <c r="AB149" s="2" t="e">
        <f t="shared" si="31"/>
        <v>#REF!</v>
      </c>
      <c r="AC149" s="2" t="e">
        <f t="shared" si="31"/>
        <v>#REF!</v>
      </c>
      <c r="AD149" s="2" t="e">
        <f t="shared" si="31"/>
        <v>#REF!</v>
      </c>
      <c r="AE149" s="2" t="e">
        <f t="shared" si="31"/>
        <v>#REF!</v>
      </c>
      <c r="AF149" s="2" t="e">
        <f t="shared" si="31"/>
        <v>#REF!</v>
      </c>
      <c r="AG149" s="2" t="e">
        <f t="shared" si="31"/>
        <v>#REF!</v>
      </c>
      <c r="AH149" s="2" t="e">
        <f t="shared" si="29"/>
        <v>#REF!</v>
      </c>
      <c r="AI149" s="2" t="e">
        <f t="shared" si="27"/>
        <v>#REF!</v>
      </c>
      <c r="AJ149" s="2" t="e">
        <f t="shared" si="27"/>
        <v>#REF!</v>
      </c>
    </row>
    <row r="150" spans="1:36" x14ac:dyDescent="0.2">
      <c r="A150" t="str">
        <f>"alumina_archetype_"&amp;TEXT(ROUND(Table320[[#This Row],[2016]],1),"0.0")</f>
        <v>alumina_archetype_10.9</v>
      </c>
      <c r="B150" s="2">
        <f t="shared" si="23"/>
        <v>10.9</v>
      </c>
      <c r="C150" s="2" t="e">
        <f t="shared" si="32"/>
        <v>#REF!</v>
      </c>
      <c r="D150" s="2" t="e">
        <f t="shared" si="32"/>
        <v>#REF!</v>
      </c>
      <c r="E150" s="2" t="e">
        <f t="shared" si="32"/>
        <v>#REF!</v>
      </c>
      <c r="F150" s="2" t="e">
        <f t="shared" si="32"/>
        <v>#REF!</v>
      </c>
      <c r="G150" s="2" t="e">
        <f t="shared" si="32"/>
        <v>#REF!</v>
      </c>
      <c r="H150" s="2" t="e">
        <f t="shared" si="32"/>
        <v>#REF!</v>
      </c>
      <c r="I150" s="2" t="e">
        <f t="shared" si="32"/>
        <v>#REF!</v>
      </c>
      <c r="J150" s="2" t="e">
        <f t="shared" si="32"/>
        <v>#REF!</v>
      </c>
      <c r="K150" s="2" t="e">
        <f t="shared" si="32"/>
        <v>#REF!</v>
      </c>
      <c r="L150" s="2" t="e">
        <f t="shared" si="32"/>
        <v>#REF!</v>
      </c>
      <c r="M150" s="2" t="e">
        <f t="shared" si="32"/>
        <v>#REF!</v>
      </c>
      <c r="N150" s="2" t="e">
        <f t="shared" si="32"/>
        <v>#REF!</v>
      </c>
      <c r="O150" s="2" t="e">
        <f t="shared" si="32"/>
        <v>#REF!</v>
      </c>
      <c r="P150" s="2" t="e">
        <f t="shared" si="32"/>
        <v>#REF!</v>
      </c>
      <c r="Q150" s="2" t="e">
        <f t="shared" si="32"/>
        <v>#REF!</v>
      </c>
      <c r="R150" s="2" t="e">
        <f t="shared" si="32"/>
        <v>#REF!</v>
      </c>
      <c r="S150" s="2" t="e">
        <f t="shared" si="31"/>
        <v>#REF!</v>
      </c>
      <c r="T150" s="2" t="e">
        <f t="shared" si="31"/>
        <v>#REF!</v>
      </c>
      <c r="U150" s="2" t="e">
        <f t="shared" si="31"/>
        <v>#REF!</v>
      </c>
      <c r="V150" s="2" t="e">
        <f t="shared" si="31"/>
        <v>#REF!</v>
      </c>
      <c r="W150" s="2" t="e">
        <f t="shared" si="31"/>
        <v>#REF!</v>
      </c>
      <c r="X150" s="2" t="e">
        <f t="shared" si="31"/>
        <v>#REF!</v>
      </c>
      <c r="Y150" s="2" t="e">
        <f t="shared" si="31"/>
        <v>#REF!</v>
      </c>
      <c r="Z150" s="2" t="e">
        <f t="shared" si="31"/>
        <v>#REF!</v>
      </c>
      <c r="AA150" s="2" t="e">
        <f t="shared" si="31"/>
        <v>#REF!</v>
      </c>
      <c r="AB150" s="2" t="e">
        <f t="shared" si="31"/>
        <v>#REF!</v>
      </c>
      <c r="AC150" s="2" t="e">
        <f t="shared" si="31"/>
        <v>#REF!</v>
      </c>
      <c r="AD150" s="2" t="e">
        <f t="shared" si="31"/>
        <v>#REF!</v>
      </c>
      <c r="AE150" s="2" t="e">
        <f t="shared" si="31"/>
        <v>#REF!</v>
      </c>
      <c r="AF150" s="2" t="e">
        <f t="shared" si="31"/>
        <v>#REF!</v>
      </c>
      <c r="AG150" s="2" t="e">
        <f t="shared" si="31"/>
        <v>#REF!</v>
      </c>
      <c r="AH150" s="2" t="e">
        <f t="shared" si="29"/>
        <v>#REF!</v>
      </c>
      <c r="AI150" s="2" t="e">
        <f t="shared" si="27"/>
        <v>#REF!</v>
      </c>
      <c r="AJ150" s="2" t="e">
        <f t="shared" si="27"/>
        <v>#REF!</v>
      </c>
    </row>
    <row r="151" spans="1:36" x14ac:dyDescent="0.2">
      <c r="A151" t="str">
        <f>"alumina_archetype_"&amp;TEXT(ROUND(Table320[[#This Row],[2016]],1),"0.0")</f>
        <v>alumina_archetype_10.8</v>
      </c>
      <c r="B151" s="2">
        <f t="shared" si="23"/>
        <v>10.8</v>
      </c>
      <c r="C151" s="2" t="e">
        <f t="shared" si="32"/>
        <v>#REF!</v>
      </c>
      <c r="D151" s="2" t="e">
        <f t="shared" si="32"/>
        <v>#REF!</v>
      </c>
      <c r="E151" s="2" t="e">
        <f t="shared" si="32"/>
        <v>#REF!</v>
      </c>
      <c r="F151" s="2" t="e">
        <f t="shared" si="32"/>
        <v>#REF!</v>
      </c>
      <c r="G151" s="2" t="e">
        <f t="shared" si="32"/>
        <v>#REF!</v>
      </c>
      <c r="H151" s="2" t="e">
        <f t="shared" si="32"/>
        <v>#REF!</v>
      </c>
      <c r="I151" s="2" t="e">
        <f t="shared" si="32"/>
        <v>#REF!</v>
      </c>
      <c r="J151" s="2" t="e">
        <f t="shared" si="32"/>
        <v>#REF!</v>
      </c>
      <c r="K151" s="2" t="e">
        <f t="shared" si="32"/>
        <v>#REF!</v>
      </c>
      <c r="L151" s="2" t="e">
        <f t="shared" si="32"/>
        <v>#REF!</v>
      </c>
      <c r="M151" s="2" t="e">
        <f t="shared" si="32"/>
        <v>#REF!</v>
      </c>
      <c r="N151" s="2" t="e">
        <f t="shared" si="32"/>
        <v>#REF!</v>
      </c>
      <c r="O151" s="2" t="e">
        <f t="shared" si="32"/>
        <v>#REF!</v>
      </c>
      <c r="P151" s="2" t="e">
        <f t="shared" si="32"/>
        <v>#REF!</v>
      </c>
      <c r="Q151" s="2" t="e">
        <f t="shared" si="32"/>
        <v>#REF!</v>
      </c>
      <c r="R151" s="2" t="e">
        <f t="shared" si="32"/>
        <v>#REF!</v>
      </c>
      <c r="S151" s="2" t="e">
        <f t="shared" si="31"/>
        <v>#REF!</v>
      </c>
      <c r="T151" s="2" t="e">
        <f t="shared" si="31"/>
        <v>#REF!</v>
      </c>
      <c r="U151" s="2" t="e">
        <f t="shared" si="31"/>
        <v>#REF!</v>
      </c>
      <c r="V151" s="2" t="e">
        <f t="shared" si="31"/>
        <v>#REF!</v>
      </c>
      <c r="W151" s="2" t="e">
        <f t="shared" si="31"/>
        <v>#REF!</v>
      </c>
      <c r="X151" s="2" t="e">
        <f t="shared" si="31"/>
        <v>#REF!</v>
      </c>
      <c r="Y151" s="2" t="e">
        <f t="shared" si="31"/>
        <v>#REF!</v>
      </c>
      <c r="Z151" s="2" t="e">
        <f t="shared" si="31"/>
        <v>#REF!</v>
      </c>
      <c r="AA151" s="2" t="e">
        <f t="shared" si="31"/>
        <v>#REF!</v>
      </c>
      <c r="AB151" s="2" t="e">
        <f t="shared" si="31"/>
        <v>#REF!</v>
      </c>
      <c r="AC151" s="2" t="e">
        <f t="shared" si="31"/>
        <v>#REF!</v>
      </c>
      <c r="AD151" s="2" t="e">
        <f t="shared" si="31"/>
        <v>#REF!</v>
      </c>
      <c r="AE151" s="2" t="e">
        <f t="shared" si="31"/>
        <v>#REF!</v>
      </c>
      <c r="AF151" s="2" t="e">
        <f t="shared" si="31"/>
        <v>#REF!</v>
      </c>
      <c r="AG151" s="2" t="e">
        <f t="shared" si="31"/>
        <v>#REF!</v>
      </c>
      <c r="AH151" s="2" t="e">
        <f t="shared" si="29"/>
        <v>#REF!</v>
      </c>
      <c r="AI151" s="2" t="e">
        <f t="shared" si="27"/>
        <v>#REF!</v>
      </c>
      <c r="AJ151" s="2" t="e">
        <f t="shared" si="27"/>
        <v>#REF!</v>
      </c>
    </row>
    <row r="152" spans="1:36" x14ac:dyDescent="0.2">
      <c r="A152" t="str">
        <f>"alumina_archetype_"&amp;TEXT(ROUND(Table320[[#This Row],[2016]],1),"0.0")</f>
        <v>alumina_archetype_10.7</v>
      </c>
      <c r="B152" s="2">
        <f t="shared" si="23"/>
        <v>10.700000000000001</v>
      </c>
      <c r="C152" s="2" t="e">
        <f t="shared" si="32"/>
        <v>#REF!</v>
      </c>
      <c r="D152" s="2" t="e">
        <f t="shared" si="32"/>
        <v>#REF!</v>
      </c>
      <c r="E152" s="2" t="e">
        <f t="shared" si="32"/>
        <v>#REF!</v>
      </c>
      <c r="F152" s="2" t="e">
        <f t="shared" si="32"/>
        <v>#REF!</v>
      </c>
      <c r="G152" s="2" t="e">
        <f t="shared" si="32"/>
        <v>#REF!</v>
      </c>
      <c r="H152" s="2" t="e">
        <f t="shared" si="32"/>
        <v>#REF!</v>
      </c>
      <c r="I152" s="2" t="e">
        <f t="shared" si="32"/>
        <v>#REF!</v>
      </c>
      <c r="J152" s="2" t="e">
        <f t="shared" si="32"/>
        <v>#REF!</v>
      </c>
      <c r="K152" s="2" t="e">
        <f t="shared" si="32"/>
        <v>#REF!</v>
      </c>
      <c r="L152" s="2" t="e">
        <f t="shared" si="32"/>
        <v>#REF!</v>
      </c>
      <c r="M152" s="2" t="e">
        <f t="shared" si="32"/>
        <v>#REF!</v>
      </c>
      <c r="N152" s="2" t="e">
        <f t="shared" si="32"/>
        <v>#REF!</v>
      </c>
      <c r="O152" s="2" t="e">
        <f t="shared" si="32"/>
        <v>#REF!</v>
      </c>
      <c r="P152" s="2" t="e">
        <f t="shared" si="32"/>
        <v>#REF!</v>
      </c>
      <c r="Q152" s="2" t="e">
        <f t="shared" si="32"/>
        <v>#REF!</v>
      </c>
      <c r="R152" s="2" t="e">
        <f t="shared" si="32"/>
        <v>#REF!</v>
      </c>
      <c r="S152" s="2" t="e">
        <f t="shared" si="31"/>
        <v>#REF!</v>
      </c>
      <c r="T152" s="2" t="e">
        <f t="shared" si="31"/>
        <v>#REF!</v>
      </c>
      <c r="U152" s="2" t="e">
        <f t="shared" si="31"/>
        <v>#REF!</v>
      </c>
      <c r="V152" s="2" t="e">
        <f t="shared" si="31"/>
        <v>#REF!</v>
      </c>
      <c r="W152" s="2" t="e">
        <f t="shared" si="31"/>
        <v>#REF!</v>
      </c>
      <c r="X152" s="2" t="e">
        <f t="shared" si="31"/>
        <v>#REF!</v>
      </c>
      <c r="Y152" s="2" t="e">
        <f t="shared" si="31"/>
        <v>#REF!</v>
      </c>
      <c r="Z152" s="2" t="e">
        <f t="shared" si="31"/>
        <v>#REF!</v>
      </c>
      <c r="AA152" s="2" t="e">
        <f t="shared" si="31"/>
        <v>#REF!</v>
      </c>
      <c r="AB152" s="2" t="e">
        <f t="shared" si="31"/>
        <v>#REF!</v>
      </c>
      <c r="AC152" s="2" t="e">
        <f t="shared" si="31"/>
        <v>#REF!</v>
      </c>
      <c r="AD152" s="2" t="e">
        <f t="shared" si="31"/>
        <v>#REF!</v>
      </c>
      <c r="AE152" s="2" t="e">
        <f t="shared" si="31"/>
        <v>#REF!</v>
      </c>
      <c r="AF152" s="2" t="e">
        <f t="shared" si="31"/>
        <v>#REF!</v>
      </c>
      <c r="AG152" s="2" t="e">
        <f t="shared" si="31"/>
        <v>#REF!</v>
      </c>
      <c r="AH152" s="2" t="e">
        <f t="shared" si="29"/>
        <v>#REF!</v>
      </c>
      <c r="AI152" s="2" t="e">
        <f t="shared" si="29"/>
        <v>#REF!</v>
      </c>
      <c r="AJ152" s="2" t="e">
        <f t="shared" si="29"/>
        <v>#REF!</v>
      </c>
    </row>
    <row r="153" spans="1:36" x14ac:dyDescent="0.2">
      <c r="A153" t="str">
        <f>"alumina_archetype_"&amp;TEXT(ROUND(Table320[[#This Row],[2016]],1),"0.0")</f>
        <v>alumina_archetype_10.6</v>
      </c>
      <c r="B153" s="2">
        <f t="shared" si="23"/>
        <v>10.600000000000001</v>
      </c>
      <c r="C153" s="2" t="e">
        <f t="shared" si="32"/>
        <v>#REF!</v>
      </c>
      <c r="D153" s="2" t="e">
        <f t="shared" si="32"/>
        <v>#REF!</v>
      </c>
      <c r="E153" s="2" t="e">
        <f t="shared" si="32"/>
        <v>#REF!</v>
      </c>
      <c r="F153" s="2" t="e">
        <f t="shared" si="32"/>
        <v>#REF!</v>
      </c>
      <c r="G153" s="2" t="e">
        <f t="shared" si="32"/>
        <v>#REF!</v>
      </c>
      <c r="H153" s="2" t="e">
        <f t="shared" si="32"/>
        <v>#REF!</v>
      </c>
      <c r="I153" s="2" t="e">
        <f t="shared" si="32"/>
        <v>#REF!</v>
      </c>
      <c r="J153" s="2" t="e">
        <f t="shared" si="32"/>
        <v>#REF!</v>
      </c>
      <c r="K153" s="2" t="e">
        <f t="shared" si="32"/>
        <v>#REF!</v>
      </c>
      <c r="L153" s="2" t="e">
        <f t="shared" si="32"/>
        <v>#REF!</v>
      </c>
      <c r="M153" s="2" t="e">
        <f t="shared" si="32"/>
        <v>#REF!</v>
      </c>
      <c r="N153" s="2" t="e">
        <f t="shared" si="32"/>
        <v>#REF!</v>
      </c>
      <c r="O153" s="2" t="e">
        <f t="shared" si="32"/>
        <v>#REF!</v>
      </c>
      <c r="P153" s="2" t="e">
        <f t="shared" si="32"/>
        <v>#REF!</v>
      </c>
      <c r="Q153" s="2" t="e">
        <f t="shared" si="32"/>
        <v>#REF!</v>
      </c>
      <c r="R153" s="2" t="e">
        <f t="shared" si="32"/>
        <v>#REF!</v>
      </c>
      <c r="S153" s="2" t="e">
        <f t="shared" si="31"/>
        <v>#REF!</v>
      </c>
      <c r="T153" s="2" t="e">
        <f t="shared" si="31"/>
        <v>#REF!</v>
      </c>
      <c r="U153" s="2" t="e">
        <f t="shared" si="31"/>
        <v>#REF!</v>
      </c>
      <c r="V153" s="2" t="e">
        <f t="shared" si="31"/>
        <v>#REF!</v>
      </c>
      <c r="W153" s="2" t="e">
        <f t="shared" si="31"/>
        <v>#REF!</v>
      </c>
      <c r="X153" s="2" t="e">
        <f t="shared" si="31"/>
        <v>#REF!</v>
      </c>
      <c r="Y153" s="2" t="e">
        <f t="shared" si="31"/>
        <v>#REF!</v>
      </c>
      <c r="Z153" s="2" t="e">
        <f t="shared" si="31"/>
        <v>#REF!</v>
      </c>
      <c r="AA153" s="2" t="e">
        <f t="shared" si="31"/>
        <v>#REF!</v>
      </c>
      <c r="AB153" s="2" t="e">
        <f t="shared" si="31"/>
        <v>#REF!</v>
      </c>
      <c r="AC153" s="2" t="e">
        <f t="shared" si="31"/>
        <v>#REF!</v>
      </c>
      <c r="AD153" s="2" t="e">
        <f t="shared" si="31"/>
        <v>#REF!</v>
      </c>
      <c r="AE153" s="2" t="e">
        <f t="shared" si="31"/>
        <v>#REF!</v>
      </c>
      <c r="AF153" s="2" t="e">
        <f t="shared" si="31"/>
        <v>#REF!</v>
      </c>
      <c r="AG153" s="2" t="e">
        <f t="shared" si="31"/>
        <v>#REF!</v>
      </c>
      <c r="AH153" s="2" t="e">
        <f t="shared" si="29"/>
        <v>#REF!</v>
      </c>
      <c r="AI153" s="2" t="e">
        <f t="shared" si="29"/>
        <v>#REF!</v>
      </c>
      <c r="AJ153" s="2" t="e">
        <f t="shared" si="29"/>
        <v>#REF!</v>
      </c>
    </row>
    <row r="154" spans="1:36" x14ac:dyDescent="0.2">
      <c r="A154" t="str">
        <f>"alumina_archetype_"&amp;TEXT(ROUND(Table320[[#This Row],[2016]],1),"0.0")</f>
        <v>alumina_archetype_10.5</v>
      </c>
      <c r="B154" s="2">
        <f t="shared" si="23"/>
        <v>10.5</v>
      </c>
      <c r="C154" s="2" t="e">
        <f t="shared" si="32"/>
        <v>#REF!</v>
      </c>
      <c r="D154" s="2" t="e">
        <f t="shared" si="32"/>
        <v>#REF!</v>
      </c>
      <c r="E154" s="2" t="e">
        <f t="shared" si="32"/>
        <v>#REF!</v>
      </c>
      <c r="F154" s="2" t="e">
        <f t="shared" si="32"/>
        <v>#REF!</v>
      </c>
      <c r="G154" s="2" t="e">
        <f t="shared" si="32"/>
        <v>#REF!</v>
      </c>
      <c r="H154" s="2" t="e">
        <f t="shared" si="32"/>
        <v>#REF!</v>
      </c>
      <c r="I154" s="2" t="e">
        <f t="shared" si="32"/>
        <v>#REF!</v>
      </c>
      <c r="J154" s="2" t="e">
        <f t="shared" si="32"/>
        <v>#REF!</v>
      </c>
      <c r="K154" s="2" t="e">
        <f t="shared" si="32"/>
        <v>#REF!</v>
      </c>
      <c r="L154" s="2" t="e">
        <f t="shared" si="32"/>
        <v>#REF!</v>
      </c>
      <c r="M154" s="2" t="e">
        <f t="shared" si="32"/>
        <v>#REF!</v>
      </c>
      <c r="N154" s="2" t="e">
        <f t="shared" si="32"/>
        <v>#REF!</v>
      </c>
      <c r="O154" s="2" t="e">
        <f t="shared" si="32"/>
        <v>#REF!</v>
      </c>
      <c r="P154" s="2" t="e">
        <f t="shared" si="32"/>
        <v>#REF!</v>
      </c>
      <c r="Q154" s="2" t="e">
        <f t="shared" si="32"/>
        <v>#REF!</v>
      </c>
      <c r="R154" s="2" t="e">
        <f t="shared" si="32"/>
        <v>#REF!</v>
      </c>
      <c r="S154" s="2" t="e">
        <f t="shared" si="31"/>
        <v>#REF!</v>
      </c>
      <c r="T154" s="2" t="e">
        <f t="shared" si="31"/>
        <v>#REF!</v>
      </c>
      <c r="U154" s="2" t="e">
        <f t="shared" si="31"/>
        <v>#REF!</v>
      </c>
      <c r="V154" s="2" t="e">
        <f t="shared" si="31"/>
        <v>#REF!</v>
      </c>
      <c r="W154" s="2" t="e">
        <f t="shared" si="31"/>
        <v>#REF!</v>
      </c>
      <c r="X154" s="2" t="e">
        <f t="shared" si="31"/>
        <v>#REF!</v>
      </c>
      <c r="Y154" s="2" t="e">
        <f t="shared" si="31"/>
        <v>#REF!</v>
      </c>
      <c r="Z154" s="2" t="e">
        <f t="shared" si="31"/>
        <v>#REF!</v>
      </c>
      <c r="AA154" s="2" t="e">
        <f t="shared" si="31"/>
        <v>#REF!</v>
      </c>
      <c r="AB154" s="2" t="e">
        <f t="shared" si="31"/>
        <v>#REF!</v>
      </c>
      <c r="AC154" s="2" t="e">
        <f t="shared" si="31"/>
        <v>#REF!</v>
      </c>
      <c r="AD154" s="2" t="e">
        <f t="shared" si="31"/>
        <v>#REF!</v>
      </c>
      <c r="AE154" s="2" t="e">
        <f t="shared" si="31"/>
        <v>#REF!</v>
      </c>
      <c r="AF154" s="2" t="e">
        <f t="shared" si="31"/>
        <v>#REF!</v>
      </c>
      <c r="AG154" s="2" t="e">
        <f t="shared" si="31"/>
        <v>#REF!</v>
      </c>
      <c r="AH154" s="2" t="e">
        <f t="shared" si="29"/>
        <v>#REF!</v>
      </c>
      <c r="AI154" s="2" t="e">
        <f t="shared" si="29"/>
        <v>#REF!</v>
      </c>
      <c r="AJ154" s="2" t="e">
        <f t="shared" si="29"/>
        <v>#REF!</v>
      </c>
    </row>
    <row r="155" spans="1:36" x14ac:dyDescent="0.2">
      <c r="A155" t="str">
        <f>"alumina_archetype_"&amp;TEXT(ROUND(Table320[[#This Row],[2016]],1),"0.0")</f>
        <v>alumina_archetype_10.4</v>
      </c>
      <c r="B155" s="2">
        <f t="shared" si="23"/>
        <v>10.4</v>
      </c>
      <c r="C155" s="2" t="e">
        <f t="shared" si="32"/>
        <v>#REF!</v>
      </c>
      <c r="D155" s="2" t="e">
        <f t="shared" si="32"/>
        <v>#REF!</v>
      </c>
      <c r="E155" s="2" t="e">
        <f t="shared" si="32"/>
        <v>#REF!</v>
      </c>
      <c r="F155" s="2" t="e">
        <f t="shared" si="32"/>
        <v>#REF!</v>
      </c>
      <c r="G155" s="2" t="e">
        <f t="shared" si="32"/>
        <v>#REF!</v>
      </c>
      <c r="H155" s="2" t="e">
        <f t="shared" si="32"/>
        <v>#REF!</v>
      </c>
      <c r="I155" s="2" t="e">
        <f t="shared" si="32"/>
        <v>#REF!</v>
      </c>
      <c r="J155" s="2" t="e">
        <f t="shared" si="32"/>
        <v>#REF!</v>
      </c>
      <c r="K155" s="2" t="e">
        <f t="shared" si="32"/>
        <v>#REF!</v>
      </c>
      <c r="L155" s="2" t="e">
        <f t="shared" si="32"/>
        <v>#REF!</v>
      </c>
      <c r="M155" s="2" t="e">
        <f t="shared" si="32"/>
        <v>#REF!</v>
      </c>
      <c r="N155" s="2" t="e">
        <f t="shared" si="32"/>
        <v>#REF!</v>
      </c>
      <c r="O155" s="2" t="e">
        <f t="shared" si="32"/>
        <v>#REF!</v>
      </c>
      <c r="P155" s="2" t="e">
        <f t="shared" si="32"/>
        <v>#REF!</v>
      </c>
      <c r="Q155" s="2" t="e">
        <f t="shared" si="32"/>
        <v>#REF!</v>
      </c>
      <c r="R155" s="2" t="e">
        <f t="shared" si="32"/>
        <v>#REF!</v>
      </c>
      <c r="S155" s="2" t="e">
        <f t="shared" si="31"/>
        <v>#REF!</v>
      </c>
      <c r="T155" s="2" t="e">
        <f t="shared" si="31"/>
        <v>#REF!</v>
      </c>
      <c r="U155" s="2" t="e">
        <f t="shared" si="31"/>
        <v>#REF!</v>
      </c>
      <c r="V155" s="2" t="e">
        <f t="shared" si="31"/>
        <v>#REF!</v>
      </c>
      <c r="W155" s="2" t="e">
        <f t="shared" si="31"/>
        <v>#REF!</v>
      </c>
      <c r="X155" s="2" t="e">
        <f t="shared" si="31"/>
        <v>#REF!</v>
      </c>
      <c r="Y155" s="2" t="e">
        <f t="shared" si="31"/>
        <v>#REF!</v>
      </c>
      <c r="Z155" s="2" t="e">
        <f t="shared" si="31"/>
        <v>#REF!</v>
      </c>
      <c r="AA155" s="2" t="e">
        <f t="shared" si="31"/>
        <v>#REF!</v>
      </c>
      <c r="AB155" s="2" t="e">
        <f t="shared" si="31"/>
        <v>#REF!</v>
      </c>
      <c r="AC155" s="2" t="e">
        <f t="shared" si="31"/>
        <v>#REF!</v>
      </c>
      <c r="AD155" s="2" t="e">
        <f t="shared" si="31"/>
        <v>#REF!</v>
      </c>
      <c r="AE155" s="2" t="e">
        <f t="shared" si="31"/>
        <v>#REF!</v>
      </c>
      <c r="AF155" s="2" t="e">
        <f t="shared" si="31"/>
        <v>#REF!</v>
      </c>
      <c r="AG155" s="2" t="e">
        <f t="shared" si="31"/>
        <v>#REF!</v>
      </c>
      <c r="AH155" s="2" t="e">
        <f t="shared" si="29"/>
        <v>#REF!</v>
      </c>
      <c r="AI155" s="2" t="e">
        <f t="shared" si="29"/>
        <v>#REF!</v>
      </c>
      <c r="AJ155" s="2" t="e">
        <f t="shared" si="29"/>
        <v>#REF!</v>
      </c>
    </row>
    <row r="156" spans="1:36" x14ac:dyDescent="0.2">
      <c r="A156" t="str">
        <f>"alumina_archetype_"&amp;TEXT(ROUND(Table320[[#This Row],[2016]],1),"0.0")</f>
        <v>alumina_archetype_10.3</v>
      </c>
      <c r="B156" s="2">
        <f t="shared" si="23"/>
        <v>10.3</v>
      </c>
      <c r="C156" s="2" t="e">
        <f t="shared" si="32"/>
        <v>#REF!</v>
      </c>
      <c r="D156" s="2" t="e">
        <f t="shared" si="32"/>
        <v>#REF!</v>
      </c>
      <c r="E156" s="2" t="e">
        <f t="shared" si="32"/>
        <v>#REF!</v>
      </c>
      <c r="F156" s="2" t="e">
        <f t="shared" si="32"/>
        <v>#REF!</v>
      </c>
      <c r="G156" s="2" t="e">
        <f t="shared" si="32"/>
        <v>#REF!</v>
      </c>
      <c r="H156" s="2" t="e">
        <f t="shared" si="32"/>
        <v>#REF!</v>
      </c>
      <c r="I156" s="2" t="e">
        <f t="shared" si="32"/>
        <v>#REF!</v>
      </c>
      <c r="J156" s="2" t="e">
        <f t="shared" si="32"/>
        <v>#REF!</v>
      </c>
      <c r="K156" s="2" t="e">
        <f t="shared" si="32"/>
        <v>#REF!</v>
      </c>
      <c r="L156" s="2" t="e">
        <f t="shared" si="32"/>
        <v>#REF!</v>
      </c>
      <c r="M156" s="2" t="e">
        <f t="shared" si="32"/>
        <v>#REF!</v>
      </c>
      <c r="N156" s="2" t="e">
        <f t="shared" si="32"/>
        <v>#REF!</v>
      </c>
      <c r="O156" s="2" t="e">
        <f t="shared" si="32"/>
        <v>#REF!</v>
      </c>
      <c r="P156" s="2" t="e">
        <f t="shared" si="32"/>
        <v>#REF!</v>
      </c>
      <c r="Q156" s="2" t="e">
        <f t="shared" si="32"/>
        <v>#REF!</v>
      </c>
      <c r="R156" s="2" t="e">
        <f t="shared" si="32"/>
        <v>#REF!</v>
      </c>
      <c r="S156" s="2" t="e">
        <f t="shared" si="31"/>
        <v>#REF!</v>
      </c>
      <c r="T156" s="2" t="e">
        <f t="shared" si="31"/>
        <v>#REF!</v>
      </c>
      <c r="U156" s="2" t="e">
        <f t="shared" si="31"/>
        <v>#REF!</v>
      </c>
      <c r="V156" s="2" t="e">
        <f t="shared" si="31"/>
        <v>#REF!</v>
      </c>
      <c r="W156" s="2" t="e">
        <f t="shared" si="31"/>
        <v>#REF!</v>
      </c>
      <c r="X156" s="2" t="e">
        <f t="shared" si="31"/>
        <v>#REF!</v>
      </c>
      <c r="Y156" s="2" t="e">
        <f t="shared" si="31"/>
        <v>#REF!</v>
      </c>
      <c r="Z156" s="2" t="e">
        <f t="shared" si="31"/>
        <v>#REF!</v>
      </c>
      <c r="AA156" s="2" t="e">
        <f t="shared" si="31"/>
        <v>#REF!</v>
      </c>
      <c r="AB156" s="2" t="e">
        <f t="shared" si="31"/>
        <v>#REF!</v>
      </c>
      <c r="AC156" s="2" t="e">
        <f t="shared" si="31"/>
        <v>#REF!</v>
      </c>
      <c r="AD156" s="2" t="e">
        <f t="shared" si="31"/>
        <v>#REF!</v>
      </c>
      <c r="AE156" s="2" t="e">
        <f t="shared" si="31"/>
        <v>#REF!</v>
      </c>
      <c r="AF156" s="2" t="e">
        <f t="shared" si="31"/>
        <v>#REF!</v>
      </c>
      <c r="AG156" s="2" t="e">
        <f t="shared" si="31"/>
        <v>#REF!</v>
      </c>
      <c r="AH156" s="2" t="e">
        <f t="shared" si="29"/>
        <v>#REF!</v>
      </c>
      <c r="AI156" s="2" t="e">
        <f t="shared" si="29"/>
        <v>#REF!</v>
      </c>
      <c r="AJ156" s="2" t="e">
        <f t="shared" si="29"/>
        <v>#REF!</v>
      </c>
    </row>
    <row r="157" spans="1:36" x14ac:dyDescent="0.2">
      <c r="A157" t="str">
        <f>"alumina_archetype_"&amp;TEXT(ROUND(Table320[[#This Row],[2016]],1),"0.0")</f>
        <v>alumina_archetype_10.2</v>
      </c>
      <c r="B157" s="2">
        <f t="shared" si="23"/>
        <v>10.200000000000001</v>
      </c>
      <c r="C157" s="2" t="e">
        <f t="shared" ref="C157:AE157" si="33">(($B157-$AE$3)*((C$3-$AE$3)/($B$3-$AE$3)))+$AE$3</f>
        <v>#REF!</v>
      </c>
      <c r="D157" s="2" t="e">
        <f t="shared" si="33"/>
        <v>#REF!</v>
      </c>
      <c r="E157" s="2" t="e">
        <f t="shared" si="33"/>
        <v>#REF!</v>
      </c>
      <c r="F157" s="2" t="e">
        <f t="shared" si="33"/>
        <v>#REF!</v>
      </c>
      <c r="G157" s="2" t="e">
        <f t="shared" si="33"/>
        <v>#REF!</v>
      </c>
      <c r="H157" s="2" t="e">
        <f t="shared" si="33"/>
        <v>#REF!</v>
      </c>
      <c r="I157" s="2" t="e">
        <f t="shared" si="33"/>
        <v>#REF!</v>
      </c>
      <c r="J157" s="2" t="e">
        <f t="shared" si="33"/>
        <v>#REF!</v>
      </c>
      <c r="K157" s="2" t="e">
        <f t="shared" si="33"/>
        <v>#REF!</v>
      </c>
      <c r="L157" s="2" t="e">
        <f t="shared" si="33"/>
        <v>#REF!</v>
      </c>
      <c r="M157" s="2" t="e">
        <f t="shared" si="33"/>
        <v>#REF!</v>
      </c>
      <c r="N157" s="2" t="e">
        <f t="shared" si="33"/>
        <v>#REF!</v>
      </c>
      <c r="O157" s="2" t="e">
        <f t="shared" si="33"/>
        <v>#REF!</v>
      </c>
      <c r="P157" s="2" t="e">
        <f t="shared" si="33"/>
        <v>#REF!</v>
      </c>
      <c r="Q157" s="2" t="e">
        <f t="shared" si="33"/>
        <v>#REF!</v>
      </c>
      <c r="R157" s="2" t="e">
        <f t="shared" si="33"/>
        <v>#REF!</v>
      </c>
      <c r="S157" s="2" t="e">
        <f t="shared" si="33"/>
        <v>#REF!</v>
      </c>
      <c r="T157" s="2" t="e">
        <f t="shared" si="33"/>
        <v>#REF!</v>
      </c>
      <c r="U157" s="2" t="e">
        <f t="shared" si="33"/>
        <v>#REF!</v>
      </c>
      <c r="V157" s="2" t="e">
        <f t="shared" si="33"/>
        <v>#REF!</v>
      </c>
      <c r="W157" s="2" t="e">
        <f t="shared" si="33"/>
        <v>#REF!</v>
      </c>
      <c r="X157" s="2" t="e">
        <f t="shared" si="33"/>
        <v>#REF!</v>
      </c>
      <c r="Y157" s="2" t="e">
        <f t="shared" si="33"/>
        <v>#REF!</v>
      </c>
      <c r="Z157" s="2" t="e">
        <f t="shared" si="33"/>
        <v>#REF!</v>
      </c>
      <c r="AA157" s="2" t="e">
        <f t="shared" si="33"/>
        <v>#REF!</v>
      </c>
      <c r="AB157" s="2" t="e">
        <f t="shared" si="33"/>
        <v>#REF!</v>
      </c>
      <c r="AC157" s="2" t="e">
        <f t="shared" si="33"/>
        <v>#REF!</v>
      </c>
      <c r="AD157" s="2" t="e">
        <f t="shared" si="33"/>
        <v>#REF!</v>
      </c>
      <c r="AE157" s="2" t="e">
        <f t="shared" si="33"/>
        <v>#REF!</v>
      </c>
      <c r="AF157" s="2"/>
      <c r="AG157" s="2"/>
      <c r="AH157" s="2"/>
      <c r="AI157" s="2"/>
      <c r="AJ157" s="2"/>
    </row>
    <row r="158" spans="1:36" x14ac:dyDescent="0.2">
      <c r="A158" t="str">
        <f>"alumina_archetype_"&amp;TEXT(ROUND(Table320[[#This Row],[2016]],1),"0.0")</f>
        <v>alumina_archetype_10.1</v>
      </c>
      <c r="B158" s="2">
        <f t="shared" si="23"/>
        <v>10.100000000000001</v>
      </c>
      <c r="C158" s="2" t="e">
        <f t="shared" si="32"/>
        <v>#REF!</v>
      </c>
      <c r="D158" s="2" t="e">
        <f t="shared" si="32"/>
        <v>#REF!</v>
      </c>
      <c r="E158" s="2" t="e">
        <f t="shared" si="32"/>
        <v>#REF!</v>
      </c>
      <c r="F158" s="2" t="e">
        <f t="shared" si="32"/>
        <v>#REF!</v>
      </c>
      <c r="G158" s="2" t="e">
        <f t="shared" si="32"/>
        <v>#REF!</v>
      </c>
      <c r="H158" s="2" t="e">
        <f t="shared" si="32"/>
        <v>#REF!</v>
      </c>
      <c r="I158" s="2" t="e">
        <f t="shared" si="32"/>
        <v>#REF!</v>
      </c>
      <c r="J158" s="2" t="e">
        <f t="shared" si="32"/>
        <v>#REF!</v>
      </c>
      <c r="K158" s="2" t="e">
        <f t="shared" si="32"/>
        <v>#REF!</v>
      </c>
      <c r="L158" s="2" t="e">
        <f t="shared" si="32"/>
        <v>#REF!</v>
      </c>
      <c r="M158" s="2" t="e">
        <f t="shared" si="32"/>
        <v>#REF!</v>
      </c>
      <c r="N158" s="2" t="e">
        <f t="shared" si="32"/>
        <v>#REF!</v>
      </c>
      <c r="O158" s="2" t="e">
        <f t="shared" si="32"/>
        <v>#REF!</v>
      </c>
      <c r="P158" s="2" t="e">
        <f t="shared" si="32"/>
        <v>#REF!</v>
      </c>
      <c r="Q158" s="2" t="e">
        <f t="shared" si="32"/>
        <v>#REF!</v>
      </c>
      <c r="R158" s="2" t="e">
        <f t="shared" si="32"/>
        <v>#REF!</v>
      </c>
      <c r="S158" s="2" t="e">
        <f t="shared" si="31"/>
        <v>#REF!</v>
      </c>
      <c r="T158" s="2" t="e">
        <f t="shared" si="31"/>
        <v>#REF!</v>
      </c>
      <c r="U158" s="2" t="e">
        <f t="shared" si="31"/>
        <v>#REF!</v>
      </c>
      <c r="V158" s="2" t="e">
        <f t="shared" si="31"/>
        <v>#REF!</v>
      </c>
      <c r="W158" s="2" t="e">
        <f t="shared" si="31"/>
        <v>#REF!</v>
      </c>
      <c r="X158" s="2" t="e">
        <f t="shared" si="31"/>
        <v>#REF!</v>
      </c>
      <c r="Y158" s="2" t="e">
        <f t="shared" si="31"/>
        <v>#REF!</v>
      </c>
      <c r="Z158" s="2" t="e">
        <f t="shared" si="31"/>
        <v>#REF!</v>
      </c>
      <c r="AA158" s="2" t="e">
        <f t="shared" si="31"/>
        <v>#REF!</v>
      </c>
      <c r="AB158" s="2" t="e">
        <f t="shared" si="31"/>
        <v>#REF!</v>
      </c>
      <c r="AC158" s="2" t="e">
        <f t="shared" si="31"/>
        <v>#REF!</v>
      </c>
      <c r="AD158" s="2" t="e">
        <f t="shared" si="31"/>
        <v>#REF!</v>
      </c>
      <c r="AE158" s="2" t="e">
        <f t="shared" si="31"/>
        <v>#REF!</v>
      </c>
      <c r="AF158" s="2" t="e">
        <f t="shared" si="31"/>
        <v>#REF!</v>
      </c>
      <c r="AG158" s="2" t="e">
        <f t="shared" si="31"/>
        <v>#REF!</v>
      </c>
      <c r="AH158" s="2" t="e">
        <f t="shared" si="29"/>
        <v>#REF!</v>
      </c>
      <c r="AI158" s="2" t="e">
        <f t="shared" si="29"/>
        <v>#REF!</v>
      </c>
      <c r="AJ158" s="2" t="e">
        <f t="shared" si="29"/>
        <v>#REF!</v>
      </c>
    </row>
    <row r="159" spans="1:36" x14ac:dyDescent="0.2">
      <c r="A159" t="str">
        <f>"alumina_archetype_"&amp;TEXT(ROUND(Table320[[#This Row],[2016]],1),"0.0")</f>
        <v>alumina_archetype_10.0</v>
      </c>
      <c r="B159" s="2">
        <f t="shared" si="23"/>
        <v>10</v>
      </c>
      <c r="C159" s="2" t="e">
        <f t="shared" si="32"/>
        <v>#REF!</v>
      </c>
      <c r="D159" s="2" t="e">
        <f t="shared" si="32"/>
        <v>#REF!</v>
      </c>
      <c r="E159" s="2" t="e">
        <f t="shared" si="32"/>
        <v>#REF!</v>
      </c>
      <c r="F159" s="2" t="e">
        <f t="shared" si="32"/>
        <v>#REF!</v>
      </c>
      <c r="G159" s="2" t="e">
        <f t="shared" si="32"/>
        <v>#REF!</v>
      </c>
      <c r="H159" s="2" t="e">
        <f t="shared" si="32"/>
        <v>#REF!</v>
      </c>
      <c r="I159" s="2" t="e">
        <f t="shared" si="32"/>
        <v>#REF!</v>
      </c>
      <c r="J159" s="2" t="e">
        <f t="shared" si="32"/>
        <v>#REF!</v>
      </c>
      <c r="K159" s="2" t="e">
        <f t="shared" si="32"/>
        <v>#REF!</v>
      </c>
      <c r="L159" s="2" t="e">
        <f t="shared" si="32"/>
        <v>#REF!</v>
      </c>
      <c r="M159" s="2" t="e">
        <f t="shared" si="32"/>
        <v>#REF!</v>
      </c>
      <c r="N159" s="2" t="e">
        <f t="shared" si="32"/>
        <v>#REF!</v>
      </c>
      <c r="O159" s="2" t="e">
        <f t="shared" si="32"/>
        <v>#REF!</v>
      </c>
      <c r="P159" s="2" t="e">
        <f t="shared" si="32"/>
        <v>#REF!</v>
      </c>
      <c r="Q159" s="2" t="e">
        <f t="shared" si="32"/>
        <v>#REF!</v>
      </c>
      <c r="R159" s="2" t="e">
        <f t="shared" si="32"/>
        <v>#REF!</v>
      </c>
      <c r="S159" s="2" t="e">
        <f t="shared" si="31"/>
        <v>#REF!</v>
      </c>
      <c r="T159" s="2" t="e">
        <f t="shared" si="31"/>
        <v>#REF!</v>
      </c>
      <c r="U159" s="2" t="e">
        <f t="shared" si="31"/>
        <v>#REF!</v>
      </c>
      <c r="V159" s="2" t="e">
        <f t="shared" si="31"/>
        <v>#REF!</v>
      </c>
      <c r="W159" s="2" t="e">
        <f t="shared" si="31"/>
        <v>#REF!</v>
      </c>
      <c r="X159" s="2" t="e">
        <f t="shared" si="31"/>
        <v>#REF!</v>
      </c>
      <c r="Y159" s="2" t="e">
        <f t="shared" si="31"/>
        <v>#REF!</v>
      </c>
      <c r="Z159" s="2" t="e">
        <f t="shared" si="31"/>
        <v>#REF!</v>
      </c>
      <c r="AA159" s="2" t="e">
        <f t="shared" si="31"/>
        <v>#REF!</v>
      </c>
      <c r="AB159" s="2" t="e">
        <f t="shared" si="31"/>
        <v>#REF!</v>
      </c>
      <c r="AC159" s="2" t="e">
        <f t="shared" si="31"/>
        <v>#REF!</v>
      </c>
      <c r="AD159" s="2" t="e">
        <f t="shared" si="31"/>
        <v>#REF!</v>
      </c>
      <c r="AE159" s="2" t="e">
        <f t="shared" si="31"/>
        <v>#REF!</v>
      </c>
      <c r="AF159" s="2" t="e">
        <f t="shared" si="31"/>
        <v>#REF!</v>
      </c>
      <c r="AG159" s="2" t="e">
        <f t="shared" si="31"/>
        <v>#REF!</v>
      </c>
      <c r="AH159" s="2" t="e">
        <f t="shared" si="29"/>
        <v>#REF!</v>
      </c>
      <c r="AI159" s="2" t="e">
        <f t="shared" si="29"/>
        <v>#REF!</v>
      </c>
      <c r="AJ159" s="2" t="e">
        <f t="shared" si="29"/>
        <v>#REF!</v>
      </c>
    </row>
    <row r="160" spans="1:36" x14ac:dyDescent="0.2">
      <c r="A160" t="str">
        <f>"alumina_archetype_"&amp;TEXT(ROUND(Table320[[#This Row],[2016]],1),"0.0")</f>
        <v>alumina_archetype_9.9</v>
      </c>
      <c r="B160" s="2">
        <f t="shared" si="23"/>
        <v>9.9</v>
      </c>
      <c r="C160" s="2" t="e">
        <f t="shared" si="32"/>
        <v>#REF!</v>
      </c>
      <c r="D160" s="2" t="e">
        <f t="shared" si="32"/>
        <v>#REF!</v>
      </c>
      <c r="E160" s="2" t="e">
        <f t="shared" si="32"/>
        <v>#REF!</v>
      </c>
      <c r="F160" s="2" t="e">
        <f t="shared" si="32"/>
        <v>#REF!</v>
      </c>
      <c r="G160" s="2" t="e">
        <f t="shared" si="32"/>
        <v>#REF!</v>
      </c>
      <c r="H160" s="2" t="e">
        <f t="shared" si="32"/>
        <v>#REF!</v>
      </c>
      <c r="I160" s="2" t="e">
        <f t="shared" si="32"/>
        <v>#REF!</v>
      </c>
      <c r="J160" s="2" t="e">
        <f t="shared" si="32"/>
        <v>#REF!</v>
      </c>
      <c r="K160" s="2" t="e">
        <f t="shared" si="32"/>
        <v>#REF!</v>
      </c>
      <c r="L160" s="2" t="e">
        <f t="shared" si="32"/>
        <v>#REF!</v>
      </c>
      <c r="M160" s="2" t="e">
        <f t="shared" si="32"/>
        <v>#REF!</v>
      </c>
      <c r="N160" s="2" t="e">
        <f t="shared" si="32"/>
        <v>#REF!</v>
      </c>
      <c r="O160" s="2" t="e">
        <f t="shared" si="32"/>
        <v>#REF!</v>
      </c>
      <c r="P160" s="2" t="e">
        <f t="shared" si="32"/>
        <v>#REF!</v>
      </c>
      <c r="Q160" s="2" t="e">
        <f t="shared" si="32"/>
        <v>#REF!</v>
      </c>
      <c r="R160" s="2" t="e">
        <f t="shared" si="32"/>
        <v>#REF!</v>
      </c>
      <c r="S160" s="2" t="e">
        <f t="shared" si="31"/>
        <v>#REF!</v>
      </c>
      <c r="T160" s="2" t="e">
        <f t="shared" si="31"/>
        <v>#REF!</v>
      </c>
      <c r="U160" s="2" t="e">
        <f t="shared" si="31"/>
        <v>#REF!</v>
      </c>
      <c r="V160" s="2" t="e">
        <f t="shared" si="31"/>
        <v>#REF!</v>
      </c>
      <c r="W160" s="2" t="e">
        <f t="shared" si="31"/>
        <v>#REF!</v>
      </c>
      <c r="X160" s="2" t="e">
        <f t="shared" si="31"/>
        <v>#REF!</v>
      </c>
      <c r="Y160" s="2" t="e">
        <f t="shared" si="31"/>
        <v>#REF!</v>
      </c>
      <c r="Z160" s="2" t="e">
        <f t="shared" si="31"/>
        <v>#REF!</v>
      </c>
      <c r="AA160" s="2" t="e">
        <f t="shared" si="31"/>
        <v>#REF!</v>
      </c>
      <c r="AB160" s="2" t="e">
        <f t="shared" si="31"/>
        <v>#REF!</v>
      </c>
      <c r="AC160" s="2" t="e">
        <f t="shared" si="31"/>
        <v>#REF!</v>
      </c>
      <c r="AD160" s="2" t="e">
        <f t="shared" si="31"/>
        <v>#REF!</v>
      </c>
      <c r="AE160" s="2" t="e">
        <f t="shared" si="31"/>
        <v>#REF!</v>
      </c>
      <c r="AF160" s="2" t="e">
        <f t="shared" si="31"/>
        <v>#REF!</v>
      </c>
      <c r="AG160" s="2" t="e">
        <f t="shared" si="31"/>
        <v>#REF!</v>
      </c>
      <c r="AH160" s="2" t="e">
        <f t="shared" si="29"/>
        <v>#REF!</v>
      </c>
      <c r="AI160" s="2" t="e">
        <f t="shared" si="29"/>
        <v>#REF!</v>
      </c>
      <c r="AJ160" s="2" t="e">
        <f t="shared" si="29"/>
        <v>#REF!</v>
      </c>
    </row>
    <row r="161" spans="1:36" x14ac:dyDescent="0.2">
      <c r="A161" t="str">
        <f>"alumina_archetype_"&amp;TEXT(ROUND(Table320[[#This Row],[2016]],1),"0.0")</f>
        <v>alumina_archetype_9.8</v>
      </c>
      <c r="B161" s="2">
        <f t="shared" si="23"/>
        <v>9.8000000000000007</v>
      </c>
      <c r="C161" s="2" t="e">
        <f t="shared" si="32"/>
        <v>#REF!</v>
      </c>
      <c r="D161" s="2" t="e">
        <f t="shared" si="32"/>
        <v>#REF!</v>
      </c>
      <c r="E161" s="2" t="e">
        <f t="shared" si="32"/>
        <v>#REF!</v>
      </c>
      <c r="F161" s="2" t="e">
        <f t="shared" si="32"/>
        <v>#REF!</v>
      </c>
      <c r="G161" s="2" t="e">
        <f t="shared" si="32"/>
        <v>#REF!</v>
      </c>
      <c r="H161" s="2" t="e">
        <f t="shared" si="32"/>
        <v>#REF!</v>
      </c>
      <c r="I161" s="2" t="e">
        <f t="shared" si="32"/>
        <v>#REF!</v>
      </c>
      <c r="J161" s="2" t="e">
        <f t="shared" si="32"/>
        <v>#REF!</v>
      </c>
      <c r="K161" s="2" t="e">
        <f t="shared" si="32"/>
        <v>#REF!</v>
      </c>
      <c r="L161" s="2" t="e">
        <f t="shared" si="32"/>
        <v>#REF!</v>
      </c>
      <c r="M161" s="2" t="e">
        <f t="shared" si="32"/>
        <v>#REF!</v>
      </c>
      <c r="N161" s="2" t="e">
        <f t="shared" si="32"/>
        <v>#REF!</v>
      </c>
      <c r="O161" s="2" t="e">
        <f t="shared" si="32"/>
        <v>#REF!</v>
      </c>
      <c r="P161" s="2" t="e">
        <f t="shared" si="32"/>
        <v>#REF!</v>
      </c>
      <c r="Q161" s="2" t="e">
        <f t="shared" si="32"/>
        <v>#REF!</v>
      </c>
      <c r="R161" s="2" t="e">
        <f t="shared" si="32"/>
        <v>#REF!</v>
      </c>
      <c r="S161" s="2" t="e">
        <f t="shared" si="31"/>
        <v>#REF!</v>
      </c>
      <c r="T161" s="2" t="e">
        <f t="shared" si="31"/>
        <v>#REF!</v>
      </c>
      <c r="U161" s="2" t="e">
        <f t="shared" si="31"/>
        <v>#REF!</v>
      </c>
      <c r="V161" s="2" t="e">
        <f t="shared" si="31"/>
        <v>#REF!</v>
      </c>
      <c r="W161" s="2" t="e">
        <f t="shared" si="31"/>
        <v>#REF!</v>
      </c>
      <c r="X161" s="2" t="e">
        <f t="shared" si="31"/>
        <v>#REF!</v>
      </c>
      <c r="Y161" s="2" t="e">
        <f t="shared" si="31"/>
        <v>#REF!</v>
      </c>
      <c r="Z161" s="2" t="e">
        <f t="shared" si="31"/>
        <v>#REF!</v>
      </c>
      <c r="AA161" s="2" t="e">
        <f t="shared" si="31"/>
        <v>#REF!</v>
      </c>
      <c r="AB161" s="2" t="e">
        <f t="shared" si="31"/>
        <v>#REF!</v>
      </c>
      <c r="AC161" s="2" t="e">
        <f t="shared" si="31"/>
        <v>#REF!</v>
      </c>
      <c r="AD161" s="2" t="e">
        <f t="shared" si="31"/>
        <v>#REF!</v>
      </c>
      <c r="AE161" s="2" t="e">
        <f t="shared" si="31"/>
        <v>#REF!</v>
      </c>
      <c r="AF161" s="2" t="e">
        <f t="shared" si="31"/>
        <v>#REF!</v>
      </c>
      <c r="AG161" s="2" t="e">
        <f t="shared" si="31"/>
        <v>#REF!</v>
      </c>
      <c r="AH161" s="2" t="e">
        <f t="shared" si="29"/>
        <v>#REF!</v>
      </c>
      <c r="AI161" s="2" t="e">
        <f t="shared" si="29"/>
        <v>#REF!</v>
      </c>
      <c r="AJ161" s="2" t="e">
        <f t="shared" si="29"/>
        <v>#REF!</v>
      </c>
    </row>
    <row r="162" spans="1:36" x14ac:dyDescent="0.2">
      <c r="A162" t="str">
        <f>"alumina_archetype_"&amp;TEXT(ROUND(Table320[[#This Row],[2016]],1),"0.0")</f>
        <v>alumina_archetype_9.7</v>
      </c>
      <c r="B162" s="2">
        <f t="shared" si="23"/>
        <v>9.7000000000000011</v>
      </c>
      <c r="C162" s="2" t="e">
        <f t="shared" si="32"/>
        <v>#REF!</v>
      </c>
      <c r="D162" s="2" t="e">
        <f t="shared" si="32"/>
        <v>#REF!</v>
      </c>
      <c r="E162" s="2" t="e">
        <f t="shared" si="32"/>
        <v>#REF!</v>
      </c>
      <c r="F162" s="2" t="e">
        <f t="shared" si="32"/>
        <v>#REF!</v>
      </c>
      <c r="G162" s="2" t="e">
        <f t="shared" si="32"/>
        <v>#REF!</v>
      </c>
      <c r="H162" s="2" t="e">
        <f t="shared" si="32"/>
        <v>#REF!</v>
      </c>
      <c r="I162" s="2" t="e">
        <f t="shared" si="32"/>
        <v>#REF!</v>
      </c>
      <c r="J162" s="2" t="e">
        <f t="shared" si="32"/>
        <v>#REF!</v>
      </c>
      <c r="K162" s="2" t="e">
        <f t="shared" si="32"/>
        <v>#REF!</v>
      </c>
      <c r="L162" s="2" t="e">
        <f t="shared" si="32"/>
        <v>#REF!</v>
      </c>
      <c r="M162" s="2" t="e">
        <f t="shared" si="32"/>
        <v>#REF!</v>
      </c>
      <c r="N162" s="2" t="e">
        <f t="shared" si="32"/>
        <v>#REF!</v>
      </c>
      <c r="O162" s="2" t="e">
        <f t="shared" si="32"/>
        <v>#REF!</v>
      </c>
      <c r="P162" s="2" t="e">
        <f t="shared" si="32"/>
        <v>#REF!</v>
      </c>
      <c r="Q162" s="2" t="e">
        <f t="shared" si="32"/>
        <v>#REF!</v>
      </c>
      <c r="R162" s="2" t="e">
        <f t="shared" si="32"/>
        <v>#REF!</v>
      </c>
      <c r="S162" s="2" t="e">
        <f t="shared" si="31"/>
        <v>#REF!</v>
      </c>
      <c r="T162" s="2" t="e">
        <f t="shared" si="31"/>
        <v>#REF!</v>
      </c>
      <c r="U162" s="2" t="e">
        <f t="shared" si="31"/>
        <v>#REF!</v>
      </c>
      <c r="V162" s="2" t="e">
        <f t="shared" si="31"/>
        <v>#REF!</v>
      </c>
      <c r="W162" s="2" t="e">
        <f t="shared" si="31"/>
        <v>#REF!</v>
      </c>
      <c r="X162" s="2" t="e">
        <f t="shared" si="31"/>
        <v>#REF!</v>
      </c>
      <c r="Y162" s="2" t="e">
        <f t="shared" si="31"/>
        <v>#REF!</v>
      </c>
      <c r="Z162" s="2" t="e">
        <f t="shared" si="31"/>
        <v>#REF!</v>
      </c>
      <c r="AA162" s="2" t="e">
        <f t="shared" si="31"/>
        <v>#REF!</v>
      </c>
      <c r="AB162" s="2" t="e">
        <f t="shared" si="31"/>
        <v>#REF!</v>
      </c>
      <c r="AC162" s="2" t="e">
        <f t="shared" si="31"/>
        <v>#REF!</v>
      </c>
      <c r="AD162" s="2" t="e">
        <f t="shared" si="31"/>
        <v>#REF!</v>
      </c>
      <c r="AE162" s="2" t="e">
        <f t="shared" si="31"/>
        <v>#REF!</v>
      </c>
      <c r="AF162" s="2" t="e">
        <f t="shared" si="31"/>
        <v>#REF!</v>
      </c>
      <c r="AG162" s="2" t="e">
        <f t="shared" si="31"/>
        <v>#REF!</v>
      </c>
      <c r="AH162" s="2" t="e">
        <f t="shared" si="29"/>
        <v>#REF!</v>
      </c>
      <c r="AI162" s="2" t="e">
        <f t="shared" si="29"/>
        <v>#REF!</v>
      </c>
      <c r="AJ162" s="2" t="e">
        <f t="shared" si="29"/>
        <v>#REF!</v>
      </c>
    </row>
    <row r="163" spans="1:36" x14ac:dyDescent="0.2">
      <c r="A163" t="str">
        <f>"alumina_archetype_"&amp;TEXT(ROUND(Table320[[#This Row],[2016]],1),"0.0")</f>
        <v>alumina_archetype_9.6</v>
      </c>
      <c r="B163" s="2">
        <f t="shared" si="23"/>
        <v>9.6000000000000014</v>
      </c>
      <c r="C163" s="2" t="e">
        <f t="shared" si="32"/>
        <v>#REF!</v>
      </c>
      <c r="D163" s="2" t="e">
        <f t="shared" si="32"/>
        <v>#REF!</v>
      </c>
      <c r="E163" s="2" t="e">
        <f t="shared" si="32"/>
        <v>#REF!</v>
      </c>
      <c r="F163" s="2" t="e">
        <f t="shared" si="32"/>
        <v>#REF!</v>
      </c>
      <c r="G163" s="2" t="e">
        <f t="shared" si="32"/>
        <v>#REF!</v>
      </c>
      <c r="H163" s="2" t="e">
        <f t="shared" si="32"/>
        <v>#REF!</v>
      </c>
      <c r="I163" s="2" t="e">
        <f t="shared" si="32"/>
        <v>#REF!</v>
      </c>
      <c r="J163" s="2" t="e">
        <f t="shared" si="32"/>
        <v>#REF!</v>
      </c>
      <c r="K163" s="2" t="e">
        <f t="shared" si="32"/>
        <v>#REF!</v>
      </c>
      <c r="L163" s="2" t="e">
        <f t="shared" si="32"/>
        <v>#REF!</v>
      </c>
      <c r="M163" s="2" t="e">
        <f t="shared" si="32"/>
        <v>#REF!</v>
      </c>
      <c r="N163" s="2" t="e">
        <f t="shared" si="32"/>
        <v>#REF!</v>
      </c>
      <c r="O163" s="2" t="e">
        <f t="shared" si="32"/>
        <v>#REF!</v>
      </c>
      <c r="P163" s="2" t="e">
        <f t="shared" si="32"/>
        <v>#REF!</v>
      </c>
      <c r="Q163" s="2" t="e">
        <f t="shared" si="32"/>
        <v>#REF!</v>
      </c>
      <c r="R163" s="2" t="e">
        <f t="shared" si="32"/>
        <v>#REF!</v>
      </c>
      <c r="S163" s="2" t="e">
        <f t="shared" si="31"/>
        <v>#REF!</v>
      </c>
      <c r="T163" s="2" t="e">
        <f t="shared" si="31"/>
        <v>#REF!</v>
      </c>
      <c r="U163" s="2" t="e">
        <f t="shared" si="31"/>
        <v>#REF!</v>
      </c>
      <c r="V163" s="2" t="e">
        <f t="shared" si="31"/>
        <v>#REF!</v>
      </c>
      <c r="W163" s="2" t="e">
        <f t="shared" si="31"/>
        <v>#REF!</v>
      </c>
      <c r="X163" s="2" t="e">
        <f t="shared" si="31"/>
        <v>#REF!</v>
      </c>
      <c r="Y163" s="2" t="e">
        <f t="shared" si="31"/>
        <v>#REF!</v>
      </c>
      <c r="Z163" s="2" t="e">
        <f t="shared" si="31"/>
        <v>#REF!</v>
      </c>
      <c r="AA163" s="2" t="e">
        <f t="shared" si="31"/>
        <v>#REF!</v>
      </c>
      <c r="AB163" s="2" t="e">
        <f t="shared" si="31"/>
        <v>#REF!</v>
      </c>
      <c r="AC163" s="2" t="e">
        <f t="shared" si="31"/>
        <v>#REF!</v>
      </c>
      <c r="AD163" s="2" t="e">
        <f t="shared" si="31"/>
        <v>#REF!</v>
      </c>
      <c r="AE163" s="2" t="e">
        <f t="shared" si="31"/>
        <v>#REF!</v>
      </c>
      <c r="AF163" s="2" t="e">
        <f t="shared" si="31"/>
        <v>#REF!</v>
      </c>
      <c r="AG163" s="2" t="e">
        <f t="shared" si="31"/>
        <v>#REF!</v>
      </c>
      <c r="AH163" s="2" t="e">
        <f t="shared" si="29"/>
        <v>#REF!</v>
      </c>
      <c r="AI163" s="2" t="e">
        <f t="shared" si="29"/>
        <v>#REF!</v>
      </c>
      <c r="AJ163" s="2" t="e">
        <f t="shared" si="29"/>
        <v>#REF!</v>
      </c>
    </row>
    <row r="164" spans="1:36" x14ac:dyDescent="0.2">
      <c r="A164" t="str">
        <f>"alumina_archetype_"&amp;TEXT(ROUND(Table320[[#This Row],[2016]],1),"0.0")</f>
        <v>alumina_archetype_9.5</v>
      </c>
      <c r="B164" s="2">
        <f t="shared" si="23"/>
        <v>9.5</v>
      </c>
      <c r="C164" s="2" t="e">
        <f t="shared" si="32"/>
        <v>#REF!</v>
      </c>
      <c r="D164" s="2" t="e">
        <f t="shared" si="32"/>
        <v>#REF!</v>
      </c>
      <c r="E164" s="2" t="e">
        <f t="shared" si="32"/>
        <v>#REF!</v>
      </c>
      <c r="F164" s="2" t="e">
        <f t="shared" si="32"/>
        <v>#REF!</v>
      </c>
      <c r="G164" s="2" t="e">
        <f t="shared" si="32"/>
        <v>#REF!</v>
      </c>
      <c r="H164" s="2" t="e">
        <f t="shared" si="32"/>
        <v>#REF!</v>
      </c>
      <c r="I164" s="2" t="e">
        <f t="shared" si="32"/>
        <v>#REF!</v>
      </c>
      <c r="J164" s="2" t="e">
        <f t="shared" si="32"/>
        <v>#REF!</v>
      </c>
      <c r="K164" s="2" t="e">
        <f t="shared" si="32"/>
        <v>#REF!</v>
      </c>
      <c r="L164" s="2" t="e">
        <f t="shared" si="32"/>
        <v>#REF!</v>
      </c>
      <c r="M164" s="2" t="e">
        <f t="shared" si="32"/>
        <v>#REF!</v>
      </c>
      <c r="N164" s="2" t="e">
        <f t="shared" si="32"/>
        <v>#REF!</v>
      </c>
      <c r="O164" s="2" t="e">
        <f t="shared" si="32"/>
        <v>#REF!</v>
      </c>
      <c r="P164" s="2" t="e">
        <f t="shared" si="32"/>
        <v>#REF!</v>
      </c>
      <c r="Q164" s="2" t="e">
        <f t="shared" si="32"/>
        <v>#REF!</v>
      </c>
      <c r="R164" s="2" t="e">
        <f t="shared" si="32"/>
        <v>#REF!</v>
      </c>
      <c r="S164" s="2" t="e">
        <f t="shared" si="31"/>
        <v>#REF!</v>
      </c>
      <c r="T164" s="2" t="e">
        <f t="shared" si="31"/>
        <v>#REF!</v>
      </c>
      <c r="U164" s="2" t="e">
        <f t="shared" si="31"/>
        <v>#REF!</v>
      </c>
      <c r="V164" s="2" t="e">
        <f t="shared" si="31"/>
        <v>#REF!</v>
      </c>
      <c r="W164" s="2" t="e">
        <f t="shared" si="31"/>
        <v>#REF!</v>
      </c>
      <c r="X164" s="2" t="e">
        <f t="shared" si="31"/>
        <v>#REF!</v>
      </c>
      <c r="Y164" s="2" t="e">
        <f t="shared" si="31"/>
        <v>#REF!</v>
      </c>
      <c r="Z164" s="2" t="e">
        <f t="shared" si="31"/>
        <v>#REF!</v>
      </c>
      <c r="AA164" s="2" t="e">
        <f t="shared" si="31"/>
        <v>#REF!</v>
      </c>
      <c r="AB164" s="2" t="e">
        <f t="shared" si="31"/>
        <v>#REF!</v>
      </c>
      <c r="AC164" s="2" t="e">
        <f t="shared" si="31"/>
        <v>#REF!</v>
      </c>
      <c r="AD164" s="2" t="e">
        <f t="shared" si="31"/>
        <v>#REF!</v>
      </c>
      <c r="AE164" s="2" t="e">
        <f t="shared" si="31"/>
        <v>#REF!</v>
      </c>
      <c r="AF164" s="2" t="e">
        <f t="shared" si="31"/>
        <v>#REF!</v>
      </c>
      <c r="AG164" s="2" t="e">
        <f t="shared" si="31"/>
        <v>#REF!</v>
      </c>
      <c r="AH164" s="2" t="e">
        <f t="shared" si="29"/>
        <v>#REF!</v>
      </c>
      <c r="AI164" s="2" t="e">
        <f t="shared" si="29"/>
        <v>#REF!</v>
      </c>
      <c r="AJ164" s="2" t="e">
        <f t="shared" si="29"/>
        <v>#REF!</v>
      </c>
    </row>
    <row r="165" spans="1:36" x14ac:dyDescent="0.2">
      <c r="A165" t="str">
        <f>"alumina_archetype_"&amp;TEXT(ROUND(Table320[[#This Row],[2016]],1),"0.0")</f>
        <v>alumina_archetype_9.4</v>
      </c>
      <c r="B165" s="2">
        <f t="shared" si="23"/>
        <v>9.4</v>
      </c>
      <c r="C165" s="2" t="e">
        <f t="shared" si="32"/>
        <v>#REF!</v>
      </c>
      <c r="D165" s="2" t="e">
        <f t="shared" si="32"/>
        <v>#REF!</v>
      </c>
      <c r="E165" s="2" t="e">
        <f t="shared" si="32"/>
        <v>#REF!</v>
      </c>
      <c r="F165" s="2" t="e">
        <f t="shared" si="32"/>
        <v>#REF!</v>
      </c>
      <c r="G165" s="2" t="e">
        <f t="shared" si="32"/>
        <v>#REF!</v>
      </c>
      <c r="H165" s="2" t="e">
        <f t="shared" si="32"/>
        <v>#REF!</v>
      </c>
      <c r="I165" s="2" t="e">
        <f t="shared" si="32"/>
        <v>#REF!</v>
      </c>
      <c r="J165" s="2" t="e">
        <f t="shared" si="32"/>
        <v>#REF!</v>
      </c>
      <c r="K165" s="2" t="e">
        <f t="shared" si="32"/>
        <v>#REF!</v>
      </c>
      <c r="L165" s="2" t="e">
        <f t="shared" si="32"/>
        <v>#REF!</v>
      </c>
      <c r="M165" s="2" t="e">
        <f t="shared" si="32"/>
        <v>#REF!</v>
      </c>
      <c r="N165" s="2" t="e">
        <f t="shared" si="32"/>
        <v>#REF!</v>
      </c>
      <c r="O165" s="2" t="e">
        <f t="shared" si="32"/>
        <v>#REF!</v>
      </c>
      <c r="P165" s="2" t="e">
        <f t="shared" si="32"/>
        <v>#REF!</v>
      </c>
      <c r="Q165" s="2" t="e">
        <f t="shared" si="32"/>
        <v>#REF!</v>
      </c>
      <c r="R165" s="2" t="e">
        <f t="shared" ref="R165:AG180" si="34">(($B165-$AJ$3)*((R$3-$AJ$3)/($B$3-$AJ$3)))+$AJ$3</f>
        <v>#REF!</v>
      </c>
      <c r="S165" s="2" t="e">
        <f t="shared" si="34"/>
        <v>#REF!</v>
      </c>
      <c r="T165" s="2" t="e">
        <f t="shared" si="34"/>
        <v>#REF!</v>
      </c>
      <c r="U165" s="2" t="e">
        <f t="shared" si="34"/>
        <v>#REF!</v>
      </c>
      <c r="V165" s="2" t="e">
        <f t="shared" si="34"/>
        <v>#REF!</v>
      </c>
      <c r="W165" s="2" t="e">
        <f t="shared" si="34"/>
        <v>#REF!</v>
      </c>
      <c r="X165" s="2" t="e">
        <f t="shared" si="34"/>
        <v>#REF!</v>
      </c>
      <c r="Y165" s="2" t="e">
        <f t="shared" si="34"/>
        <v>#REF!</v>
      </c>
      <c r="Z165" s="2" t="e">
        <f t="shared" si="34"/>
        <v>#REF!</v>
      </c>
      <c r="AA165" s="2" t="e">
        <f t="shared" si="34"/>
        <v>#REF!</v>
      </c>
      <c r="AB165" s="2" t="e">
        <f t="shared" si="34"/>
        <v>#REF!</v>
      </c>
      <c r="AC165" s="2" t="e">
        <f t="shared" si="34"/>
        <v>#REF!</v>
      </c>
      <c r="AD165" s="2" t="e">
        <f t="shared" si="34"/>
        <v>#REF!</v>
      </c>
      <c r="AE165" s="2" t="e">
        <f t="shared" si="34"/>
        <v>#REF!</v>
      </c>
      <c r="AF165" s="2" t="e">
        <f t="shared" si="34"/>
        <v>#REF!</v>
      </c>
      <c r="AG165" s="2" t="e">
        <f t="shared" si="34"/>
        <v>#REF!</v>
      </c>
      <c r="AH165" s="2" t="e">
        <f t="shared" si="29"/>
        <v>#REF!</v>
      </c>
      <c r="AI165" s="2" t="e">
        <f t="shared" si="29"/>
        <v>#REF!</v>
      </c>
      <c r="AJ165" s="2" t="e">
        <f t="shared" si="29"/>
        <v>#REF!</v>
      </c>
    </row>
    <row r="166" spans="1:36" x14ac:dyDescent="0.2">
      <c r="A166" t="str">
        <f>"alumina_archetype_"&amp;TEXT(ROUND(Table320[[#This Row],[2016]],1),"0.0")</f>
        <v>alumina_archetype_9.3</v>
      </c>
      <c r="B166" s="2">
        <f t="shared" si="23"/>
        <v>9.3000000000000007</v>
      </c>
      <c r="C166" s="2" t="e">
        <f t="shared" ref="C166:R181" si="35">(($B166-$AJ$3)*((C$3-$AJ$3)/($B$3-$AJ$3)))+$AJ$3</f>
        <v>#REF!</v>
      </c>
      <c r="D166" s="2" t="e">
        <f t="shared" si="35"/>
        <v>#REF!</v>
      </c>
      <c r="E166" s="2" t="e">
        <f t="shared" si="35"/>
        <v>#REF!</v>
      </c>
      <c r="F166" s="2" t="e">
        <f t="shared" si="35"/>
        <v>#REF!</v>
      </c>
      <c r="G166" s="2" t="e">
        <f t="shared" si="35"/>
        <v>#REF!</v>
      </c>
      <c r="H166" s="2" t="e">
        <f t="shared" si="35"/>
        <v>#REF!</v>
      </c>
      <c r="I166" s="2" t="e">
        <f t="shared" si="35"/>
        <v>#REF!</v>
      </c>
      <c r="J166" s="2" t="e">
        <f t="shared" si="35"/>
        <v>#REF!</v>
      </c>
      <c r="K166" s="2" t="e">
        <f t="shared" si="35"/>
        <v>#REF!</v>
      </c>
      <c r="L166" s="2" t="e">
        <f t="shared" si="35"/>
        <v>#REF!</v>
      </c>
      <c r="M166" s="2" t="e">
        <f t="shared" si="35"/>
        <v>#REF!</v>
      </c>
      <c r="N166" s="2" t="e">
        <f t="shared" si="35"/>
        <v>#REF!</v>
      </c>
      <c r="O166" s="2" t="e">
        <f t="shared" si="35"/>
        <v>#REF!</v>
      </c>
      <c r="P166" s="2" t="e">
        <f t="shared" si="35"/>
        <v>#REF!</v>
      </c>
      <c r="Q166" s="2" t="e">
        <f t="shared" si="35"/>
        <v>#REF!</v>
      </c>
      <c r="R166" s="2" t="e">
        <f t="shared" si="35"/>
        <v>#REF!</v>
      </c>
      <c r="S166" s="2" t="e">
        <f t="shared" si="34"/>
        <v>#REF!</v>
      </c>
      <c r="T166" s="2" t="e">
        <f t="shared" si="34"/>
        <v>#REF!</v>
      </c>
      <c r="U166" s="2" t="e">
        <f t="shared" si="34"/>
        <v>#REF!</v>
      </c>
      <c r="V166" s="2" t="e">
        <f t="shared" si="34"/>
        <v>#REF!</v>
      </c>
      <c r="W166" s="2" t="e">
        <f t="shared" si="34"/>
        <v>#REF!</v>
      </c>
      <c r="X166" s="2" t="e">
        <f t="shared" si="34"/>
        <v>#REF!</v>
      </c>
      <c r="Y166" s="2" t="e">
        <f t="shared" si="34"/>
        <v>#REF!</v>
      </c>
      <c r="Z166" s="2" t="e">
        <f t="shared" si="34"/>
        <v>#REF!</v>
      </c>
      <c r="AA166" s="2" t="e">
        <f t="shared" si="34"/>
        <v>#REF!</v>
      </c>
      <c r="AB166" s="2" t="e">
        <f t="shared" si="34"/>
        <v>#REF!</v>
      </c>
      <c r="AC166" s="2" t="e">
        <f t="shared" si="34"/>
        <v>#REF!</v>
      </c>
      <c r="AD166" s="2" t="e">
        <f t="shared" si="34"/>
        <v>#REF!</v>
      </c>
      <c r="AE166" s="2" t="e">
        <f t="shared" si="34"/>
        <v>#REF!</v>
      </c>
      <c r="AF166" s="2" t="e">
        <f t="shared" si="34"/>
        <v>#REF!</v>
      </c>
      <c r="AG166" s="2" t="e">
        <f t="shared" si="34"/>
        <v>#REF!</v>
      </c>
      <c r="AH166" s="2" t="e">
        <f t="shared" ref="AH166:AJ187" si="36">(($B166-$AJ$3)*((AH$3-$AJ$3)/($B$3-$AJ$3)))+$AJ$3</f>
        <v>#REF!</v>
      </c>
      <c r="AI166" s="2" t="e">
        <f t="shared" si="36"/>
        <v>#REF!</v>
      </c>
      <c r="AJ166" s="2" t="e">
        <f t="shared" si="36"/>
        <v>#REF!</v>
      </c>
    </row>
    <row r="167" spans="1:36" x14ac:dyDescent="0.2">
      <c r="A167" t="str">
        <f>"alumina_archetype_"&amp;TEXT(ROUND(Table320[[#This Row],[2016]],1),"0.0")</f>
        <v>alumina_archetype_9.2</v>
      </c>
      <c r="B167" s="2">
        <f t="shared" si="23"/>
        <v>9.2000000000000011</v>
      </c>
      <c r="C167" s="2" t="e">
        <f t="shared" si="35"/>
        <v>#REF!</v>
      </c>
      <c r="D167" s="2" t="e">
        <f t="shared" si="35"/>
        <v>#REF!</v>
      </c>
      <c r="E167" s="2" t="e">
        <f t="shared" si="35"/>
        <v>#REF!</v>
      </c>
      <c r="F167" s="2" t="e">
        <f t="shared" si="35"/>
        <v>#REF!</v>
      </c>
      <c r="G167" s="2" t="e">
        <f t="shared" si="35"/>
        <v>#REF!</v>
      </c>
      <c r="H167" s="2" t="e">
        <f t="shared" si="35"/>
        <v>#REF!</v>
      </c>
      <c r="I167" s="2" t="e">
        <f t="shared" si="35"/>
        <v>#REF!</v>
      </c>
      <c r="J167" s="2" t="e">
        <f t="shared" si="35"/>
        <v>#REF!</v>
      </c>
      <c r="K167" s="2" t="e">
        <f t="shared" si="35"/>
        <v>#REF!</v>
      </c>
      <c r="L167" s="2" t="e">
        <f t="shared" si="35"/>
        <v>#REF!</v>
      </c>
      <c r="M167" s="2" t="e">
        <f t="shared" si="35"/>
        <v>#REF!</v>
      </c>
      <c r="N167" s="2" t="e">
        <f t="shared" si="35"/>
        <v>#REF!</v>
      </c>
      <c r="O167" s="2" t="e">
        <f t="shared" si="35"/>
        <v>#REF!</v>
      </c>
      <c r="P167" s="2" t="e">
        <f t="shared" si="35"/>
        <v>#REF!</v>
      </c>
      <c r="Q167" s="2" t="e">
        <f t="shared" si="35"/>
        <v>#REF!</v>
      </c>
      <c r="R167" s="2" t="e">
        <f t="shared" si="35"/>
        <v>#REF!</v>
      </c>
      <c r="S167" s="2" t="e">
        <f t="shared" si="34"/>
        <v>#REF!</v>
      </c>
      <c r="T167" s="2" t="e">
        <f t="shared" si="34"/>
        <v>#REF!</v>
      </c>
      <c r="U167" s="2" t="e">
        <f t="shared" si="34"/>
        <v>#REF!</v>
      </c>
      <c r="V167" s="2" t="e">
        <f t="shared" si="34"/>
        <v>#REF!</v>
      </c>
      <c r="W167" s="2" t="e">
        <f t="shared" si="34"/>
        <v>#REF!</v>
      </c>
      <c r="X167" s="2" t="e">
        <f t="shared" si="34"/>
        <v>#REF!</v>
      </c>
      <c r="Y167" s="2" t="e">
        <f t="shared" si="34"/>
        <v>#REF!</v>
      </c>
      <c r="Z167" s="2" t="e">
        <f t="shared" si="34"/>
        <v>#REF!</v>
      </c>
      <c r="AA167" s="2" t="e">
        <f t="shared" si="34"/>
        <v>#REF!</v>
      </c>
      <c r="AB167" s="2" t="e">
        <f t="shared" si="34"/>
        <v>#REF!</v>
      </c>
      <c r="AC167" s="2" t="e">
        <f t="shared" si="34"/>
        <v>#REF!</v>
      </c>
      <c r="AD167" s="2" t="e">
        <f t="shared" si="34"/>
        <v>#REF!</v>
      </c>
      <c r="AE167" s="2" t="e">
        <f t="shared" si="34"/>
        <v>#REF!</v>
      </c>
      <c r="AF167" s="2" t="e">
        <f t="shared" si="34"/>
        <v>#REF!</v>
      </c>
      <c r="AG167" s="2" t="e">
        <f t="shared" si="34"/>
        <v>#REF!</v>
      </c>
      <c r="AH167" s="2" t="e">
        <f t="shared" si="36"/>
        <v>#REF!</v>
      </c>
      <c r="AI167" s="2" t="e">
        <f t="shared" si="36"/>
        <v>#REF!</v>
      </c>
      <c r="AJ167" s="2" t="e">
        <f t="shared" si="36"/>
        <v>#REF!</v>
      </c>
    </row>
    <row r="168" spans="1:36" x14ac:dyDescent="0.2">
      <c r="A168" t="str">
        <f>"alumina_archetype_"&amp;TEXT(ROUND(Table320[[#This Row],[2016]],1),"0.0")</f>
        <v>alumina_archetype_9.1</v>
      </c>
      <c r="B168" s="2">
        <f t="shared" si="23"/>
        <v>9.1</v>
      </c>
      <c r="C168" s="2" t="e">
        <f t="shared" si="35"/>
        <v>#REF!</v>
      </c>
      <c r="D168" s="2" t="e">
        <f t="shared" si="35"/>
        <v>#REF!</v>
      </c>
      <c r="E168" s="2" t="e">
        <f t="shared" si="35"/>
        <v>#REF!</v>
      </c>
      <c r="F168" s="2" t="e">
        <f t="shared" si="35"/>
        <v>#REF!</v>
      </c>
      <c r="G168" s="2" t="e">
        <f t="shared" si="35"/>
        <v>#REF!</v>
      </c>
      <c r="H168" s="2" t="e">
        <f t="shared" si="35"/>
        <v>#REF!</v>
      </c>
      <c r="I168" s="2" t="e">
        <f t="shared" si="35"/>
        <v>#REF!</v>
      </c>
      <c r="J168" s="2" t="e">
        <f t="shared" si="35"/>
        <v>#REF!</v>
      </c>
      <c r="K168" s="2" t="e">
        <f t="shared" si="35"/>
        <v>#REF!</v>
      </c>
      <c r="L168" s="2" t="e">
        <f t="shared" si="35"/>
        <v>#REF!</v>
      </c>
      <c r="M168" s="2" t="e">
        <f t="shared" si="35"/>
        <v>#REF!</v>
      </c>
      <c r="N168" s="2" t="e">
        <f t="shared" si="35"/>
        <v>#REF!</v>
      </c>
      <c r="O168" s="2" t="e">
        <f t="shared" si="35"/>
        <v>#REF!</v>
      </c>
      <c r="P168" s="2" t="e">
        <f t="shared" si="35"/>
        <v>#REF!</v>
      </c>
      <c r="Q168" s="2" t="e">
        <f t="shared" si="35"/>
        <v>#REF!</v>
      </c>
      <c r="R168" s="2" t="e">
        <f t="shared" si="35"/>
        <v>#REF!</v>
      </c>
      <c r="S168" s="2" t="e">
        <f t="shared" si="34"/>
        <v>#REF!</v>
      </c>
      <c r="T168" s="2" t="e">
        <f t="shared" si="34"/>
        <v>#REF!</v>
      </c>
      <c r="U168" s="2" t="e">
        <f t="shared" si="34"/>
        <v>#REF!</v>
      </c>
      <c r="V168" s="2" t="e">
        <f t="shared" si="34"/>
        <v>#REF!</v>
      </c>
      <c r="W168" s="2" t="e">
        <f t="shared" si="34"/>
        <v>#REF!</v>
      </c>
      <c r="X168" s="2" t="e">
        <f t="shared" si="34"/>
        <v>#REF!</v>
      </c>
      <c r="Y168" s="2" t="e">
        <f t="shared" si="34"/>
        <v>#REF!</v>
      </c>
      <c r="Z168" s="2" t="e">
        <f t="shared" si="34"/>
        <v>#REF!</v>
      </c>
      <c r="AA168" s="2" t="e">
        <f t="shared" si="34"/>
        <v>#REF!</v>
      </c>
      <c r="AB168" s="2" t="e">
        <f t="shared" si="34"/>
        <v>#REF!</v>
      </c>
      <c r="AC168" s="2" t="e">
        <f t="shared" si="34"/>
        <v>#REF!</v>
      </c>
      <c r="AD168" s="2" t="e">
        <f t="shared" si="34"/>
        <v>#REF!</v>
      </c>
      <c r="AE168" s="2" t="e">
        <f t="shared" si="34"/>
        <v>#REF!</v>
      </c>
      <c r="AF168" s="2" t="e">
        <f t="shared" si="34"/>
        <v>#REF!</v>
      </c>
      <c r="AG168" s="2" t="e">
        <f t="shared" si="34"/>
        <v>#REF!</v>
      </c>
      <c r="AH168" s="2" t="e">
        <f t="shared" si="36"/>
        <v>#REF!</v>
      </c>
      <c r="AI168" s="2" t="e">
        <f t="shared" si="36"/>
        <v>#REF!</v>
      </c>
      <c r="AJ168" s="2" t="e">
        <f t="shared" si="36"/>
        <v>#REF!</v>
      </c>
    </row>
    <row r="169" spans="1:36" x14ac:dyDescent="0.2">
      <c r="A169" t="str">
        <f>"alumina_archetype_"&amp;TEXT(ROUND(Table320[[#This Row],[2016]],1),"0.0")</f>
        <v>alumina_archetype_9.0</v>
      </c>
      <c r="B169" s="2">
        <f t="shared" si="23"/>
        <v>9</v>
      </c>
      <c r="C169" s="2" t="e">
        <f t="shared" si="35"/>
        <v>#REF!</v>
      </c>
      <c r="D169" s="2" t="e">
        <f t="shared" si="35"/>
        <v>#REF!</v>
      </c>
      <c r="E169" s="2" t="e">
        <f t="shared" si="35"/>
        <v>#REF!</v>
      </c>
      <c r="F169" s="2" t="e">
        <f t="shared" si="35"/>
        <v>#REF!</v>
      </c>
      <c r="G169" s="2" t="e">
        <f t="shared" si="35"/>
        <v>#REF!</v>
      </c>
      <c r="H169" s="2" t="e">
        <f t="shared" si="35"/>
        <v>#REF!</v>
      </c>
      <c r="I169" s="2" t="e">
        <f t="shared" si="35"/>
        <v>#REF!</v>
      </c>
      <c r="J169" s="2" t="e">
        <f t="shared" si="35"/>
        <v>#REF!</v>
      </c>
      <c r="K169" s="2" t="e">
        <f t="shared" si="35"/>
        <v>#REF!</v>
      </c>
      <c r="L169" s="2" t="e">
        <f t="shared" si="35"/>
        <v>#REF!</v>
      </c>
      <c r="M169" s="2" t="e">
        <f t="shared" si="35"/>
        <v>#REF!</v>
      </c>
      <c r="N169" s="2" t="e">
        <f t="shared" si="35"/>
        <v>#REF!</v>
      </c>
      <c r="O169" s="2" t="e">
        <f t="shared" si="35"/>
        <v>#REF!</v>
      </c>
      <c r="P169" s="2" t="e">
        <f t="shared" si="35"/>
        <v>#REF!</v>
      </c>
      <c r="Q169" s="2" t="e">
        <f t="shared" si="35"/>
        <v>#REF!</v>
      </c>
      <c r="R169" s="2" t="e">
        <f t="shared" si="35"/>
        <v>#REF!</v>
      </c>
      <c r="S169" s="2" t="e">
        <f t="shared" si="34"/>
        <v>#REF!</v>
      </c>
      <c r="T169" s="2" t="e">
        <f t="shared" si="34"/>
        <v>#REF!</v>
      </c>
      <c r="U169" s="2" t="e">
        <f t="shared" si="34"/>
        <v>#REF!</v>
      </c>
      <c r="V169" s="2" t="e">
        <f t="shared" si="34"/>
        <v>#REF!</v>
      </c>
      <c r="W169" s="2" t="e">
        <f t="shared" si="34"/>
        <v>#REF!</v>
      </c>
      <c r="X169" s="2" t="e">
        <f t="shared" si="34"/>
        <v>#REF!</v>
      </c>
      <c r="Y169" s="2" t="e">
        <f t="shared" si="34"/>
        <v>#REF!</v>
      </c>
      <c r="Z169" s="2" t="e">
        <f t="shared" si="34"/>
        <v>#REF!</v>
      </c>
      <c r="AA169" s="2" t="e">
        <f t="shared" si="34"/>
        <v>#REF!</v>
      </c>
      <c r="AB169" s="2" t="e">
        <f t="shared" si="34"/>
        <v>#REF!</v>
      </c>
      <c r="AC169" s="2" t="e">
        <f t="shared" si="34"/>
        <v>#REF!</v>
      </c>
      <c r="AD169" s="2" t="e">
        <f t="shared" si="34"/>
        <v>#REF!</v>
      </c>
      <c r="AE169" s="2" t="e">
        <f t="shared" si="34"/>
        <v>#REF!</v>
      </c>
      <c r="AF169" s="2" t="e">
        <f t="shared" si="34"/>
        <v>#REF!</v>
      </c>
      <c r="AG169" s="2" t="e">
        <f t="shared" si="34"/>
        <v>#REF!</v>
      </c>
      <c r="AH169" s="2" t="e">
        <f t="shared" si="36"/>
        <v>#REF!</v>
      </c>
      <c r="AI169" s="2" t="e">
        <f t="shared" si="36"/>
        <v>#REF!</v>
      </c>
      <c r="AJ169" s="2" t="e">
        <f t="shared" si="36"/>
        <v>#REF!</v>
      </c>
    </row>
    <row r="170" spans="1:36" x14ac:dyDescent="0.2">
      <c r="A170" t="str">
        <f>"alumina_archetype_"&amp;TEXT(ROUND(Table320[[#This Row],[2016]],1),"0.0")</f>
        <v>alumina_archetype_8.9</v>
      </c>
      <c r="B170" s="2">
        <f t="shared" si="23"/>
        <v>8.9</v>
      </c>
      <c r="C170" s="2" t="e">
        <f t="shared" si="35"/>
        <v>#REF!</v>
      </c>
      <c r="D170" s="2" t="e">
        <f t="shared" si="35"/>
        <v>#REF!</v>
      </c>
      <c r="E170" s="2" t="e">
        <f t="shared" si="35"/>
        <v>#REF!</v>
      </c>
      <c r="F170" s="2" t="e">
        <f t="shared" si="35"/>
        <v>#REF!</v>
      </c>
      <c r="G170" s="2" t="e">
        <f t="shared" si="35"/>
        <v>#REF!</v>
      </c>
      <c r="H170" s="2" t="e">
        <f t="shared" si="35"/>
        <v>#REF!</v>
      </c>
      <c r="I170" s="2" t="e">
        <f t="shared" si="35"/>
        <v>#REF!</v>
      </c>
      <c r="J170" s="2" t="e">
        <f t="shared" si="35"/>
        <v>#REF!</v>
      </c>
      <c r="K170" s="2" t="e">
        <f t="shared" si="35"/>
        <v>#REF!</v>
      </c>
      <c r="L170" s="2" t="e">
        <f t="shared" si="35"/>
        <v>#REF!</v>
      </c>
      <c r="M170" s="2" t="e">
        <f t="shared" si="35"/>
        <v>#REF!</v>
      </c>
      <c r="N170" s="2" t="e">
        <f t="shared" si="35"/>
        <v>#REF!</v>
      </c>
      <c r="O170" s="2" t="e">
        <f t="shared" si="35"/>
        <v>#REF!</v>
      </c>
      <c r="P170" s="2" t="e">
        <f t="shared" si="35"/>
        <v>#REF!</v>
      </c>
      <c r="Q170" s="2" t="e">
        <f t="shared" si="35"/>
        <v>#REF!</v>
      </c>
      <c r="R170" s="2" t="e">
        <f t="shared" si="35"/>
        <v>#REF!</v>
      </c>
      <c r="S170" s="2" t="e">
        <f t="shared" si="34"/>
        <v>#REF!</v>
      </c>
      <c r="T170" s="2" t="e">
        <f t="shared" si="34"/>
        <v>#REF!</v>
      </c>
      <c r="U170" s="2" t="e">
        <f t="shared" si="34"/>
        <v>#REF!</v>
      </c>
      <c r="V170" s="2" t="e">
        <f t="shared" si="34"/>
        <v>#REF!</v>
      </c>
      <c r="W170" s="2" t="e">
        <f t="shared" si="34"/>
        <v>#REF!</v>
      </c>
      <c r="X170" s="2" t="e">
        <f t="shared" si="34"/>
        <v>#REF!</v>
      </c>
      <c r="Y170" s="2" t="e">
        <f t="shared" si="34"/>
        <v>#REF!</v>
      </c>
      <c r="Z170" s="2" t="e">
        <f t="shared" si="34"/>
        <v>#REF!</v>
      </c>
      <c r="AA170" s="2" t="e">
        <f t="shared" si="34"/>
        <v>#REF!</v>
      </c>
      <c r="AB170" s="2" t="e">
        <f t="shared" si="34"/>
        <v>#REF!</v>
      </c>
      <c r="AC170" s="2" t="e">
        <f t="shared" si="34"/>
        <v>#REF!</v>
      </c>
      <c r="AD170" s="2" t="e">
        <f t="shared" si="34"/>
        <v>#REF!</v>
      </c>
      <c r="AE170" s="2" t="e">
        <f t="shared" si="34"/>
        <v>#REF!</v>
      </c>
      <c r="AF170" s="2" t="e">
        <f t="shared" si="34"/>
        <v>#REF!</v>
      </c>
      <c r="AG170" s="2" t="e">
        <f t="shared" si="34"/>
        <v>#REF!</v>
      </c>
      <c r="AH170" s="2" t="e">
        <f t="shared" si="36"/>
        <v>#REF!</v>
      </c>
      <c r="AI170" s="2" t="e">
        <f t="shared" si="36"/>
        <v>#REF!</v>
      </c>
      <c r="AJ170" s="2" t="e">
        <f t="shared" si="36"/>
        <v>#REF!</v>
      </c>
    </row>
    <row r="171" spans="1:36" x14ac:dyDescent="0.2">
      <c r="A171" t="str">
        <f>"alumina_archetype_"&amp;TEXT(ROUND(Table320[[#This Row],[2016]],1),"0.0")</f>
        <v>alumina_archetype_8.8</v>
      </c>
      <c r="B171" s="2">
        <f t="shared" si="23"/>
        <v>8.8000000000000007</v>
      </c>
      <c r="C171" s="2" t="e">
        <f t="shared" si="35"/>
        <v>#REF!</v>
      </c>
      <c r="D171" s="2" t="e">
        <f t="shared" si="35"/>
        <v>#REF!</v>
      </c>
      <c r="E171" s="2" t="e">
        <f t="shared" si="35"/>
        <v>#REF!</v>
      </c>
      <c r="F171" s="2" t="e">
        <f t="shared" si="35"/>
        <v>#REF!</v>
      </c>
      <c r="G171" s="2" t="e">
        <f t="shared" si="35"/>
        <v>#REF!</v>
      </c>
      <c r="H171" s="2" t="e">
        <f t="shared" si="35"/>
        <v>#REF!</v>
      </c>
      <c r="I171" s="2" t="e">
        <f t="shared" si="35"/>
        <v>#REF!</v>
      </c>
      <c r="J171" s="2" t="e">
        <f t="shared" si="35"/>
        <v>#REF!</v>
      </c>
      <c r="K171" s="2" t="e">
        <f t="shared" si="35"/>
        <v>#REF!</v>
      </c>
      <c r="L171" s="2" t="e">
        <f t="shared" si="35"/>
        <v>#REF!</v>
      </c>
      <c r="M171" s="2" t="e">
        <f t="shared" si="35"/>
        <v>#REF!</v>
      </c>
      <c r="N171" s="2" t="e">
        <f t="shared" si="35"/>
        <v>#REF!</v>
      </c>
      <c r="O171" s="2" t="e">
        <f t="shared" si="35"/>
        <v>#REF!</v>
      </c>
      <c r="P171" s="2" t="e">
        <f t="shared" si="35"/>
        <v>#REF!</v>
      </c>
      <c r="Q171" s="2" t="e">
        <f t="shared" si="35"/>
        <v>#REF!</v>
      </c>
      <c r="R171" s="2" t="e">
        <f t="shared" si="35"/>
        <v>#REF!</v>
      </c>
      <c r="S171" s="2" t="e">
        <f t="shared" si="34"/>
        <v>#REF!</v>
      </c>
      <c r="T171" s="2" t="e">
        <f t="shared" si="34"/>
        <v>#REF!</v>
      </c>
      <c r="U171" s="2" t="e">
        <f t="shared" si="34"/>
        <v>#REF!</v>
      </c>
      <c r="V171" s="2" t="e">
        <f t="shared" si="34"/>
        <v>#REF!</v>
      </c>
      <c r="W171" s="2" t="e">
        <f t="shared" si="34"/>
        <v>#REF!</v>
      </c>
      <c r="X171" s="2" t="e">
        <f t="shared" si="34"/>
        <v>#REF!</v>
      </c>
      <c r="Y171" s="2" t="e">
        <f t="shared" si="34"/>
        <v>#REF!</v>
      </c>
      <c r="Z171" s="2" t="e">
        <f t="shared" si="34"/>
        <v>#REF!</v>
      </c>
      <c r="AA171" s="2" t="e">
        <f t="shared" si="34"/>
        <v>#REF!</v>
      </c>
      <c r="AB171" s="2" t="e">
        <f t="shared" si="34"/>
        <v>#REF!</v>
      </c>
      <c r="AC171" s="2" t="e">
        <f t="shared" si="34"/>
        <v>#REF!</v>
      </c>
      <c r="AD171" s="2" t="e">
        <f t="shared" si="34"/>
        <v>#REF!</v>
      </c>
      <c r="AE171" s="2" t="e">
        <f t="shared" si="34"/>
        <v>#REF!</v>
      </c>
      <c r="AF171" s="2" t="e">
        <f t="shared" si="34"/>
        <v>#REF!</v>
      </c>
      <c r="AG171" s="2" t="e">
        <f t="shared" si="34"/>
        <v>#REF!</v>
      </c>
      <c r="AH171" s="2" t="e">
        <f t="shared" si="36"/>
        <v>#REF!</v>
      </c>
      <c r="AI171" s="2" t="e">
        <f t="shared" si="36"/>
        <v>#REF!</v>
      </c>
      <c r="AJ171" s="2" t="e">
        <f t="shared" si="36"/>
        <v>#REF!</v>
      </c>
    </row>
    <row r="172" spans="1:36" x14ac:dyDescent="0.2">
      <c r="A172" t="str">
        <f>"alumina_archetype_"&amp;TEXT(ROUND(Table320[[#This Row],[2016]],1),"0.0")</f>
        <v>alumina_archetype_8.7</v>
      </c>
      <c r="B172" s="2">
        <f t="shared" si="23"/>
        <v>8.7000000000000011</v>
      </c>
      <c r="C172" s="2" t="e">
        <f t="shared" si="35"/>
        <v>#REF!</v>
      </c>
      <c r="D172" s="2" t="e">
        <f t="shared" si="35"/>
        <v>#REF!</v>
      </c>
      <c r="E172" s="2" t="e">
        <f t="shared" si="35"/>
        <v>#REF!</v>
      </c>
      <c r="F172" s="2" t="e">
        <f t="shared" si="35"/>
        <v>#REF!</v>
      </c>
      <c r="G172" s="2" t="e">
        <f t="shared" si="35"/>
        <v>#REF!</v>
      </c>
      <c r="H172" s="2" t="e">
        <f t="shared" si="35"/>
        <v>#REF!</v>
      </c>
      <c r="I172" s="2" t="e">
        <f t="shared" si="35"/>
        <v>#REF!</v>
      </c>
      <c r="J172" s="2" t="e">
        <f t="shared" si="35"/>
        <v>#REF!</v>
      </c>
      <c r="K172" s="2" t="e">
        <f t="shared" si="35"/>
        <v>#REF!</v>
      </c>
      <c r="L172" s="2" t="e">
        <f t="shared" si="35"/>
        <v>#REF!</v>
      </c>
      <c r="M172" s="2" t="e">
        <f t="shared" si="35"/>
        <v>#REF!</v>
      </c>
      <c r="N172" s="2" t="e">
        <f t="shared" si="35"/>
        <v>#REF!</v>
      </c>
      <c r="O172" s="2" t="e">
        <f t="shared" si="35"/>
        <v>#REF!</v>
      </c>
      <c r="P172" s="2" t="e">
        <f t="shared" si="35"/>
        <v>#REF!</v>
      </c>
      <c r="Q172" s="2" t="e">
        <f t="shared" si="35"/>
        <v>#REF!</v>
      </c>
      <c r="R172" s="2" t="e">
        <f t="shared" si="35"/>
        <v>#REF!</v>
      </c>
      <c r="S172" s="2" t="e">
        <f t="shared" si="34"/>
        <v>#REF!</v>
      </c>
      <c r="T172" s="2" t="e">
        <f t="shared" si="34"/>
        <v>#REF!</v>
      </c>
      <c r="U172" s="2" t="e">
        <f t="shared" si="34"/>
        <v>#REF!</v>
      </c>
      <c r="V172" s="2" t="e">
        <f t="shared" si="34"/>
        <v>#REF!</v>
      </c>
      <c r="W172" s="2" t="e">
        <f t="shared" si="34"/>
        <v>#REF!</v>
      </c>
      <c r="X172" s="2" t="e">
        <f t="shared" si="34"/>
        <v>#REF!</v>
      </c>
      <c r="Y172" s="2" t="e">
        <f t="shared" si="34"/>
        <v>#REF!</v>
      </c>
      <c r="Z172" s="2" t="e">
        <f t="shared" si="34"/>
        <v>#REF!</v>
      </c>
      <c r="AA172" s="2" t="e">
        <f t="shared" si="34"/>
        <v>#REF!</v>
      </c>
      <c r="AB172" s="2" t="e">
        <f t="shared" si="34"/>
        <v>#REF!</v>
      </c>
      <c r="AC172" s="2" t="e">
        <f t="shared" si="34"/>
        <v>#REF!</v>
      </c>
      <c r="AD172" s="2" t="e">
        <f t="shared" si="34"/>
        <v>#REF!</v>
      </c>
      <c r="AE172" s="2" t="e">
        <f t="shared" si="34"/>
        <v>#REF!</v>
      </c>
      <c r="AF172" s="2" t="e">
        <f t="shared" si="34"/>
        <v>#REF!</v>
      </c>
      <c r="AG172" s="2" t="e">
        <f t="shared" si="34"/>
        <v>#REF!</v>
      </c>
      <c r="AH172" s="2" t="e">
        <f t="shared" si="36"/>
        <v>#REF!</v>
      </c>
      <c r="AI172" s="2" t="e">
        <f t="shared" si="36"/>
        <v>#REF!</v>
      </c>
      <c r="AJ172" s="2" t="e">
        <f t="shared" si="36"/>
        <v>#REF!</v>
      </c>
    </row>
    <row r="173" spans="1:36" x14ac:dyDescent="0.2">
      <c r="A173" t="str">
        <f>"alumina_archetype_"&amp;TEXT(ROUND(Table320[[#This Row],[2016]],1),"0.0")</f>
        <v>alumina_archetype_8.6</v>
      </c>
      <c r="B173" s="2">
        <f t="shared" si="23"/>
        <v>8.6</v>
      </c>
      <c r="C173" s="2" t="e">
        <f t="shared" si="35"/>
        <v>#REF!</v>
      </c>
      <c r="D173" s="2" t="e">
        <f t="shared" si="35"/>
        <v>#REF!</v>
      </c>
      <c r="E173" s="2" t="e">
        <f t="shared" si="35"/>
        <v>#REF!</v>
      </c>
      <c r="F173" s="2" t="e">
        <f t="shared" si="35"/>
        <v>#REF!</v>
      </c>
      <c r="G173" s="2" t="e">
        <f t="shared" si="35"/>
        <v>#REF!</v>
      </c>
      <c r="H173" s="2" t="e">
        <f t="shared" si="35"/>
        <v>#REF!</v>
      </c>
      <c r="I173" s="2" t="e">
        <f t="shared" si="35"/>
        <v>#REF!</v>
      </c>
      <c r="J173" s="2" t="e">
        <f t="shared" si="35"/>
        <v>#REF!</v>
      </c>
      <c r="K173" s="2" t="e">
        <f t="shared" si="35"/>
        <v>#REF!</v>
      </c>
      <c r="L173" s="2" t="e">
        <f t="shared" si="35"/>
        <v>#REF!</v>
      </c>
      <c r="M173" s="2" t="e">
        <f t="shared" si="35"/>
        <v>#REF!</v>
      </c>
      <c r="N173" s="2" t="e">
        <f t="shared" si="35"/>
        <v>#REF!</v>
      </c>
      <c r="O173" s="2" t="e">
        <f t="shared" si="35"/>
        <v>#REF!</v>
      </c>
      <c r="P173" s="2" t="e">
        <f t="shared" si="35"/>
        <v>#REF!</v>
      </c>
      <c r="Q173" s="2" t="e">
        <f t="shared" si="35"/>
        <v>#REF!</v>
      </c>
      <c r="R173" s="2" t="e">
        <f t="shared" si="35"/>
        <v>#REF!</v>
      </c>
      <c r="S173" s="2" t="e">
        <f t="shared" si="34"/>
        <v>#REF!</v>
      </c>
      <c r="T173" s="2" t="e">
        <f t="shared" si="34"/>
        <v>#REF!</v>
      </c>
      <c r="U173" s="2" t="e">
        <f t="shared" si="34"/>
        <v>#REF!</v>
      </c>
      <c r="V173" s="2" t="e">
        <f t="shared" si="34"/>
        <v>#REF!</v>
      </c>
      <c r="W173" s="2" t="e">
        <f t="shared" si="34"/>
        <v>#REF!</v>
      </c>
      <c r="X173" s="2" t="e">
        <f t="shared" si="34"/>
        <v>#REF!</v>
      </c>
      <c r="Y173" s="2" t="e">
        <f t="shared" si="34"/>
        <v>#REF!</v>
      </c>
      <c r="Z173" s="2" t="e">
        <f t="shared" si="34"/>
        <v>#REF!</v>
      </c>
      <c r="AA173" s="2" t="e">
        <f t="shared" si="34"/>
        <v>#REF!</v>
      </c>
      <c r="AB173" s="2" t="e">
        <f t="shared" si="34"/>
        <v>#REF!</v>
      </c>
      <c r="AC173" s="2" t="e">
        <f t="shared" si="34"/>
        <v>#REF!</v>
      </c>
      <c r="AD173" s="2" t="e">
        <f>(($B173-$AJ$3)*((AD$3-$AJ$3)/($B$3-$AJ$3)))+$AJ$3</f>
        <v>#REF!</v>
      </c>
      <c r="AE173" s="2" t="e">
        <f t="shared" si="34"/>
        <v>#REF!</v>
      </c>
      <c r="AF173" s="2" t="e">
        <f t="shared" si="34"/>
        <v>#REF!</v>
      </c>
      <c r="AG173" s="2" t="e">
        <f t="shared" si="34"/>
        <v>#REF!</v>
      </c>
      <c r="AH173" s="2" t="e">
        <f t="shared" si="36"/>
        <v>#REF!</v>
      </c>
      <c r="AI173" s="2" t="e">
        <f t="shared" si="36"/>
        <v>#REF!</v>
      </c>
      <c r="AJ173" s="2" t="e">
        <f t="shared" si="36"/>
        <v>#REF!</v>
      </c>
    </row>
    <row r="174" spans="1:36" x14ac:dyDescent="0.2">
      <c r="A174" t="str">
        <f>"alumina_archetype_"&amp;TEXT(ROUND(Table320[[#This Row],[2016]],1),"0.0")</f>
        <v>alumina_archetype_8.5</v>
      </c>
      <c r="B174" s="2">
        <f t="shared" si="23"/>
        <v>8.5</v>
      </c>
      <c r="C174" s="2" t="e">
        <f t="shared" si="35"/>
        <v>#REF!</v>
      </c>
      <c r="D174" s="2" t="e">
        <f t="shared" si="35"/>
        <v>#REF!</v>
      </c>
      <c r="E174" s="2" t="e">
        <f t="shared" si="35"/>
        <v>#REF!</v>
      </c>
      <c r="F174" s="2" t="e">
        <f t="shared" si="35"/>
        <v>#REF!</v>
      </c>
      <c r="G174" s="2" t="e">
        <f t="shared" si="35"/>
        <v>#REF!</v>
      </c>
      <c r="H174" s="2" t="e">
        <f t="shared" si="35"/>
        <v>#REF!</v>
      </c>
      <c r="I174" s="2" t="e">
        <f t="shared" si="35"/>
        <v>#REF!</v>
      </c>
      <c r="J174" s="2" t="e">
        <f t="shared" si="35"/>
        <v>#REF!</v>
      </c>
      <c r="K174" s="2" t="e">
        <f t="shared" si="35"/>
        <v>#REF!</v>
      </c>
      <c r="L174" s="2" t="e">
        <f t="shared" si="35"/>
        <v>#REF!</v>
      </c>
      <c r="M174" s="2" t="e">
        <f t="shared" si="35"/>
        <v>#REF!</v>
      </c>
      <c r="N174" s="2" t="e">
        <f t="shared" si="35"/>
        <v>#REF!</v>
      </c>
      <c r="O174" s="2" t="e">
        <f t="shared" si="35"/>
        <v>#REF!</v>
      </c>
      <c r="P174" s="2" t="e">
        <f t="shared" si="35"/>
        <v>#REF!</v>
      </c>
      <c r="Q174" s="2" t="e">
        <f t="shared" si="35"/>
        <v>#REF!</v>
      </c>
      <c r="R174" s="2" t="e">
        <f t="shared" si="35"/>
        <v>#REF!</v>
      </c>
      <c r="S174" s="2" t="e">
        <f t="shared" si="34"/>
        <v>#REF!</v>
      </c>
      <c r="T174" s="2" t="e">
        <f t="shared" si="34"/>
        <v>#REF!</v>
      </c>
      <c r="U174" s="2" t="e">
        <f t="shared" si="34"/>
        <v>#REF!</v>
      </c>
      <c r="V174" s="2" t="e">
        <f t="shared" si="34"/>
        <v>#REF!</v>
      </c>
      <c r="W174" s="2" t="e">
        <f t="shared" si="34"/>
        <v>#REF!</v>
      </c>
      <c r="X174" s="2" t="e">
        <f t="shared" si="34"/>
        <v>#REF!</v>
      </c>
      <c r="Y174" s="2" t="e">
        <f t="shared" si="34"/>
        <v>#REF!</v>
      </c>
      <c r="Z174" s="2" t="e">
        <f t="shared" si="34"/>
        <v>#REF!</v>
      </c>
      <c r="AA174" s="2" t="e">
        <f t="shared" si="34"/>
        <v>#REF!</v>
      </c>
      <c r="AB174" s="2" t="e">
        <f t="shared" si="34"/>
        <v>#REF!</v>
      </c>
      <c r="AC174" s="2" t="e">
        <f t="shared" si="34"/>
        <v>#REF!</v>
      </c>
      <c r="AD174" s="2" t="e">
        <f t="shared" si="34"/>
        <v>#REF!</v>
      </c>
      <c r="AE174" s="2" t="e">
        <f t="shared" si="34"/>
        <v>#REF!</v>
      </c>
      <c r="AF174" s="2" t="e">
        <f t="shared" si="34"/>
        <v>#REF!</v>
      </c>
      <c r="AG174" s="2" t="e">
        <f t="shared" si="34"/>
        <v>#REF!</v>
      </c>
      <c r="AH174" s="2" t="e">
        <f t="shared" si="36"/>
        <v>#REF!</v>
      </c>
      <c r="AI174" s="2" t="e">
        <f t="shared" si="36"/>
        <v>#REF!</v>
      </c>
      <c r="AJ174" s="2" t="e">
        <f t="shared" si="36"/>
        <v>#REF!</v>
      </c>
    </row>
    <row r="175" spans="1:36" x14ac:dyDescent="0.2">
      <c r="A175" t="str">
        <f>"alumina_archetype_"&amp;TEXT(ROUND(Table320[[#This Row],[2016]],1),"0.0")</f>
        <v>alumina_archetype_8.4</v>
      </c>
      <c r="B175" s="2">
        <f t="shared" si="23"/>
        <v>8.4</v>
      </c>
      <c r="C175" s="2" t="e">
        <f t="shared" si="35"/>
        <v>#REF!</v>
      </c>
      <c r="D175" s="2" t="e">
        <f t="shared" si="35"/>
        <v>#REF!</v>
      </c>
      <c r="E175" s="2" t="e">
        <f t="shared" si="35"/>
        <v>#REF!</v>
      </c>
      <c r="F175" s="2" t="e">
        <f t="shared" si="35"/>
        <v>#REF!</v>
      </c>
      <c r="G175" s="2" t="e">
        <f t="shared" si="35"/>
        <v>#REF!</v>
      </c>
      <c r="H175" s="2" t="e">
        <f t="shared" si="35"/>
        <v>#REF!</v>
      </c>
      <c r="I175" s="2" t="e">
        <f t="shared" si="35"/>
        <v>#REF!</v>
      </c>
      <c r="J175" s="2" t="e">
        <f t="shared" si="35"/>
        <v>#REF!</v>
      </c>
      <c r="K175" s="2" t="e">
        <f t="shared" si="35"/>
        <v>#REF!</v>
      </c>
      <c r="L175" s="2" t="e">
        <f t="shared" si="35"/>
        <v>#REF!</v>
      </c>
      <c r="M175" s="2" t="e">
        <f t="shared" si="35"/>
        <v>#REF!</v>
      </c>
      <c r="N175" s="2" t="e">
        <f t="shared" si="35"/>
        <v>#REF!</v>
      </c>
      <c r="O175" s="2" t="e">
        <f t="shared" si="35"/>
        <v>#REF!</v>
      </c>
      <c r="P175" s="2" t="e">
        <f t="shared" si="35"/>
        <v>#REF!</v>
      </c>
      <c r="Q175" s="2" t="e">
        <f t="shared" si="35"/>
        <v>#REF!</v>
      </c>
      <c r="R175" s="2" t="e">
        <f t="shared" si="35"/>
        <v>#REF!</v>
      </c>
      <c r="S175" s="2" t="e">
        <f t="shared" si="34"/>
        <v>#REF!</v>
      </c>
      <c r="T175" s="2" t="e">
        <f t="shared" si="34"/>
        <v>#REF!</v>
      </c>
      <c r="U175" s="2" t="e">
        <f t="shared" si="34"/>
        <v>#REF!</v>
      </c>
      <c r="V175" s="2" t="e">
        <f t="shared" si="34"/>
        <v>#REF!</v>
      </c>
      <c r="W175" s="2" t="e">
        <f t="shared" si="34"/>
        <v>#REF!</v>
      </c>
      <c r="X175" s="2" t="e">
        <f t="shared" si="34"/>
        <v>#REF!</v>
      </c>
      <c r="Y175" s="2" t="e">
        <f t="shared" si="34"/>
        <v>#REF!</v>
      </c>
      <c r="Z175" s="2" t="e">
        <f t="shared" si="34"/>
        <v>#REF!</v>
      </c>
      <c r="AA175" s="2" t="e">
        <f t="shared" si="34"/>
        <v>#REF!</v>
      </c>
      <c r="AB175" s="2" t="e">
        <f t="shared" si="34"/>
        <v>#REF!</v>
      </c>
      <c r="AC175" s="2" t="e">
        <f t="shared" si="34"/>
        <v>#REF!</v>
      </c>
      <c r="AD175" s="2" t="e">
        <f t="shared" si="34"/>
        <v>#REF!</v>
      </c>
      <c r="AE175" s="2" t="e">
        <f t="shared" si="34"/>
        <v>#REF!</v>
      </c>
      <c r="AF175" s="2" t="e">
        <f t="shared" si="34"/>
        <v>#REF!</v>
      </c>
      <c r="AG175" s="2" t="e">
        <f t="shared" si="34"/>
        <v>#REF!</v>
      </c>
      <c r="AH175" s="2" t="e">
        <f t="shared" si="36"/>
        <v>#REF!</v>
      </c>
      <c r="AI175" s="2" t="e">
        <f t="shared" si="36"/>
        <v>#REF!</v>
      </c>
      <c r="AJ175" s="2" t="e">
        <f t="shared" si="36"/>
        <v>#REF!</v>
      </c>
    </row>
    <row r="176" spans="1:36" x14ac:dyDescent="0.2">
      <c r="A176" t="str">
        <f>"alumina_archetype_"&amp;TEXT(ROUND(Table320[[#This Row],[2016]],1),"0.0")</f>
        <v>alumina_archetype_8.3</v>
      </c>
      <c r="B176" s="2">
        <f t="shared" ref="B176:B257" si="37">MROUND(B175-0.1,0.1)</f>
        <v>8.3000000000000007</v>
      </c>
      <c r="C176" s="2" t="e">
        <f t="shared" si="35"/>
        <v>#REF!</v>
      </c>
      <c r="D176" s="2" t="e">
        <f t="shared" si="35"/>
        <v>#REF!</v>
      </c>
      <c r="E176" s="2" t="e">
        <f t="shared" si="35"/>
        <v>#REF!</v>
      </c>
      <c r="F176" s="2" t="e">
        <f t="shared" si="35"/>
        <v>#REF!</v>
      </c>
      <c r="G176" s="2" t="e">
        <f t="shared" si="35"/>
        <v>#REF!</v>
      </c>
      <c r="H176" s="2" t="e">
        <f t="shared" si="35"/>
        <v>#REF!</v>
      </c>
      <c r="I176" s="2" t="e">
        <f t="shared" si="35"/>
        <v>#REF!</v>
      </c>
      <c r="J176" s="2" t="e">
        <f t="shared" si="35"/>
        <v>#REF!</v>
      </c>
      <c r="K176" s="2" t="e">
        <f t="shared" si="35"/>
        <v>#REF!</v>
      </c>
      <c r="L176" s="2" t="e">
        <f t="shared" si="35"/>
        <v>#REF!</v>
      </c>
      <c r="M176" s="2" t="e">
        <f t="shared" si="35"/>
        <v>#REF!</v>
      </c>
      <c r="N176" s="2" t="e">
        <f t="shared" si="35"/>
        <v>#REF!</v>
      </c>
      <c r="O176" s="2" t="e">
        <f t="shared" si="35"/>
        <v>#REF!</v>
      </c>
      <c r="P176" s="2" t="e">
        <f t="shared" si="35"/>
        <v>#REF!</v>
      </c>
      <c r="Q176" s="2" t="e">
        <f t="shared" si="35"/>
        <v>#REF!</v>
      </c>
      <c r="R176" s="2" t="e">
        <f t="shared" si="35"/>
        <v>#REF!</v>
      </c>
      <c r="S176" s="2" t="e">
        <f t="shared" si="34"/>
        <v>#REF!</v>
      </c>
      <c r="T176" s="2" t="e">
        <f t="shared" si="34"/>
        <v>#REF!</v>
      </c>
      <c r="U176" s="2" t="e">
        <f t="shared" si="34"/>
        <v>#REF!</v>
      </c>
      <c r="V176" s="2" t="e">
        <f t="shared" si="34"/>
        <v>#REF!</v>
      </c>
      <c r="W176" s="2" t="e">
        <f t="shared" si="34"/>
        <v>#REF!</v>
      </c>
      <c r="X176" s="2" t="e">
        <f t="shared" si="34"/>
        <v>#REF!</v>
      </c>
      <c r="Y176" s="2" t="e">
        <f t="shared" si="34"/>
        <v>#REF!</v>
      </c>
      <c r="Z176" s="2" t="e">
        <f t="shared" si="34"/>
        <v>#REF!</v>
      </c>
      <c r="AA176" s="2" t="e">
        <f t="shared" si="34"/>
        <v>#REF!</v>
      </c>
      <c r="AB176" s="2" t="e">
        <f t="shared" si="34"/>
        <v>#REF!</v>
      </c>
      <c r="AC176" s="2" t="e">
        <f t="shared" si="34"/>
        <v>#REF!</v>
      </c>
      <c r="AD176" s="2" t="e">
        <f t="shared" si="34"/>
        <v>#REF!</v>
      </c>
      <c r="AE176" s="2" t="e">
        <f t="shared" si="34"/>
        <v>#REF!</v>
      </c>
      <c r="AF176" s="2" t="e">
        <f t="shared" si="34"/>
        <v>#REF!</v>
      </c>
      <c r="AG176" s="2" t="e">
        <f t="shared" si="34"/>
        <v>#REF!</v>
      </c>
      <c r="AH176" s="2" t="e">
        <f t="shared" si="36"/>
        <v>#REF!</v>
      </c>
      <c r="AI176" s="2" t="e">
        <f t="shared" si="36"/>
        <v>#REF!</v>
      </c>
      <c r="AJ176" s="2" t="e">
        <f t="shared" si="36"/>
        <v>#REF!</v>
      </c>
    </row>
    <row r="177" spans="1:36" x14ac:dyDescent="0.2">
      <c r="A177" t="str">
        <f>"alumina_archetype_"&amp;TEXT(ROUND(Table320[[#This Row],[2016]],1),"0.0")</f>
        <v>alumina_archetype_8.2</v>
      </c>
      <c r="B177" s="2">
        <f t="shared" si="37"/>
        <v>8.2000000000000011</v>
      </c>
      <c r="C177" s="2" t="e">
        <f t="shared" si="35"/>
        <v>#REF!</v>
      </c>
      <c r="D177" s="2" t="e">
        <f t="shared" si="35"/>
        <v>#REF!</v>
      </c>
      <c r="E177" s="2" t="e">
        <f t="shared" si="35"/>
        <v>#REF!</v>
      </c>
      <c r="F177" s="2" t="e">
        <f t="shared" si="35"/>
        <v>#REF!</v>
      </c>
      <c r="G177" s="2" t="e">
        <f t="shared" si="35"/>
        <v>#REF!</v>
      </c>
      <c r="H177" s="2" t="e">
        <f t="shared" si="35"/>
        <v>#REF!</v>
      </c>
      <c r="I177" s="2" t="e">
        <f t="shared" si="35"/>
        <v>#REF!</v>
      </c>
      <c r="J177" s="2" t="e">
        <f t="shared" si="35"/>
        <v>#REF!</v>
      </c>
      <c r="K177" s="2" t="e">
        <f t="shared" si="35"/>
        <v>#REF!</v>
      </c>
      <c r="L177" s="2" t="e">
        <f t="shared" si="35"/>
        <v>#REF!</v>
      </c>
      <c r="M177" s="2" t="e">
        <f t="shared" si="35"/>
        <v>#REF!</v>
      </c>
      <c r="N177" s="2" t="e">
        <f t="shared" si="35"/>
        <v>#REF!</v>
      </c>
      <c r="O177" s="2" t="e">
        <f t="shared" si="35"/>
        <v>#REF!</v>
      </c>
      <c r="P177" s="2" t="e">
        <f t="shared" si="35"/>
        <v>#REF!</v>
      </c>
      <c r="Q177" s="2" t="e">
        <f t="shared" si="35"/>
        <v>#REF!</v>
      </c>
      <c r="R177" s="2" t="e">
        <f t="shared" si="35"/>
        <v>#REF!</v>
      </c>
      <c r="S177" s="2" t="e">
        <f t="shared" si="34"/>
        <v>#REF!</v>
      </c>
      <c r="T177" s="2" t="e">
        <f t="shared" si="34"/>
        <v>#REF!</v>
      </c>
      <c r="U177" s="2" t="e">
        <f t="shared" si="34"/>
        <v>#REF!</v>
      </c>
      <c r="V177" s="2" t="e">
        <f t="shared" si="34"/>
        <v>#REF!</v>
      </c>
      <c r="W177" s="2" t="e">
        <f t="shared" si="34"/>
        <v>#REF!</v>
      </c>
      <c r="X177" s="2" t="e">
        <f t="shared" si="34"/>
        <v>#REF!</v>
      </c>
      <c r="Y177" s="2" t="e">
        <f t="shared" si="34"/>
        <v>#REF!</v>
      </c>
      <c r="Z177" s="2" t="e">
        <f t="shared" si="34"/>
        <v>#REF!</v>
      </c>
      <c r="AA177" s="2" t="e">
        <f t="shared" si="34"/>
        <v>#REF!</v>
      </c>
      <c r="AB177" s="2" t="e">
        <f t="shared" si="34"/>
        <v>#REF!</v>
      </c>
      <c r="AC177" s="2" t="e">
        <f t="shared" si="34"/>
        <v>#REF!</v>
      </c>
      <c r="AD177" s="2" t="e">
        <f t="shared" si="34"/>
        <v>#REF!</v>
      </c>
      <c r="AE177" s="2" t="e">
        <f t="shared" si="34"/>
        <v>#REF!</v>
      </c>
      <c r="AF177" s="2" t="e">
        <f t="shared" si="34"/>
        <v>#REF!</v>
      </c>
      <c r="AG177" s="2" t="e">
        <f t="shared" si="34"/>
        <v>#REF!</v>
      </c>
      <c r="AH177" s="2" t="e">
        <f t="shared" si="36"/>
        <v>#REF!</v>
      </c>
      <c r="AI177" s="2" t="e">
        <f t="shared" si="36"/>
        <v>#REF!</v>
      </c>
      <c r="AJ177" s="2" t="e">
        <f t="shared" si="36"/>
        <v>#REF!</v>
      </c>
    </row>
    <row r="178" spans="1:36" x14ac:dyDescent="0.2">
      <c r="A178" t="str">
        <f>"alumina_archetype_"&amp;TEXT(ROUND(Table320[[#This Row],[2016]],1),"0.0")</f>
        <v>alumina_archetype_8.1</v>
      </c>
      <c r="B178" s="2">
        <f t="shared" si="37"/>
        <v>8.1</v>
      </c>
      <c r="C178" s="2" t="e">
        <f t="shared" si="35"/>
        <v>#REF!</v>
      </c>
      <c r="D178" s="2" t="e">
        <f t="shared" si="35"/>
        <v>#REF!</v>
      </c>
      <c r="E178" s="2" t="e">
        <f t="shared" si="35"/>
        <v>#REF!</v>
      </c>
      <c r="F178" s="2" t="e">
        <f t="shared" si="35"/>
        <v>#REF!</v>
      </c>
      <c r="G178" s="2" t="e">
        <f t="shared" si="35"/>
        <v>#REF!</v>
      </c>
      <c r="H178" s="2" t="e">
        <f t="shared" si="35"/>
        <v>#REF!</v>
      </c>
      <c r="I178" s="2" t="e">
        <f t="shared" si="35"/>
        <v>#REF!</v>
      </c>
      <c r="J178" s="2" t="e">
        <f t="shared" si="35"/>
        <v>#REF!</v>
      </c>
      <c r="K178" s="2" t="e">
        <f t="shared" si="35"/>
        <v>#REF!</v>
      </c>
      <c r="L178" s="2" t="e">
        <f t="shared" si="35"/>
        <v>#REF!</v>
      </c>
      <c r="M178" s="2" t="e">
        <f t="shared" si="35"/>
        <v>#REF!</v>
      </c>
      <c r="N178" s="2" t="e">
        <f t="shared" si="35"/>
        <v>#REF!</v>
      </c>
      <c r="O178" s="2" t="e">
        <f t="shared" si="35"/>
        <v>#REF!</v>
      </c>
      <c r="P178" s="2" t="e">
        <f t="shared" si="35"/>
        <v>#REF!</v>
      </c>
      <c r="Q178" s="2" t="e">
        <f t="shared" si="35"/>
        <v>#REF!</v>
      </c>
      <c r="R178" s="2" t="e">
        <f t="shared" si="35"/>
        <v>#REF!</v>
      </c>
      <c r="S178" s="2" t="e">
        <f t="shared" si="34"/>
        <v>#REF!</v>
      </c>
      <c r="T178" s="2" t="e">
        <f t="shared" si="34"/>
        <v>#REF!</v>
      </c>
      <c r="U178" s="2" t="e">
        <f t="shared" si="34"/>
        <v>#REF!</v>
      </c>
      <c r="V178" s="2" t="e">
        <f t="shared" si="34"/>
        <v>#REF!</v>
      </c>
      <c r="W178" s="2" t="e">
        <f t="shared" si="34"/>
        <v>#REF!</v>
      </c>
      <c r="X178" s="2" t="e">
        <f t="shared" si="34"/>
        <v>#REF!</v>
      </c>
      <c r="Y178" s="2" t="e">
        <f t="shared" si="34"/>
        <v>#REF!</v>
      </c>
      <c r="Z178" s="2" t="e">
        <f t="shared" si="34"/>
        <v>#REF!</v>
      </c>
      <c r="AA178" s="2" t="e">
        <f t="shared" si="34"/>
        <v>#REF!</v>
      </c>
      <c r="AB178" s="2" t="e">
        <f t="shared" si="34"/>
        <v>#REF!</v>
      </c>
      <c r="AC178" s="2" t="e">
        <f t="shared" si="34"/>
        <v>#REF!</v>
      </c>
      <c r="AD178" s="2" t="e">
        <f t="shared" si="34"/>
        <v>#REF!</v>
      </c>
      <c r="AE178" s="2" t="e">
        <f t="shared" si="34"/>
        <v>#REF!</v>
      </c>
      <c r="AF178" s="2" t="e">
        <f t="shared" si="34"/>
        <v>#REF!</v>
      </c>
      <c r="AG178" s="2" t="e">
        <f t="shared" si="34"/>
        <v>#REF!</v>
      </c>
      <c r="AH178" s="2" t="e">
        <f t="shared" si="36"/>
        <v>#REF!</v>
      </c>
      <c r="AI178" s="2" t="e">
        <f t="shared" si="36"/>
        <v>#REF!</v>
      </c>
      <c r="AJ178" s="2" t="e">
        <f t="shared" si="36"/>
        <v>#REF!</v>
      </c>
    </row>
    <row r="179" spans="1:36" x14ac:dyDescent="0.2">
      <c r="A179" t="str">
        <f>"alumina_archetype_"&amp;TEXT(ROUND(Table320[[#This Row],[2016]],1),"0.0")</f>
        <v>alumina_archetype_8.0</v>
      </c>
      <c r="B179" s="2">
        <f t="shared" si="37"/>
        <v>8</v>
      </c>
      <c r="C179" s="2" t="e">
        <f t="shared" si="35"/>
        <v>#REF!</v>
      </c>
      <c r="D179" s="2" t="e">
        <f t="shared" si="35"/>
        <v>#REF!</v>
      </c>
      <c r="E179" s="2" t="e">
        <f t="shared" si="35"/>
        <v>#REF!</v>
      </c>
      <c r="F179" s="2" t="e">
        <f t="shared" si="35"/>
        <v>#REF!</v>
      </c>
      <c r="G179" s="2" t="e">
        <f t="shared" si="35"/>
        <v>#REF!</v>
      </c>
      <c r="H179" s="2" t="e">
        <f t="shared" si="35"/>
        <v>#REF!</v>
      </c>
      <c r="I179" s="2" t="e">
        <f t="shared" si="35"/>
        <v>#REF!</v>
      </c>
      <c r="J179" s="2" t="e">
        <f t="shared" si="35"/>
        <v>#REF!</v>
      </c>
      <c r="K179" s="2" t="e">
        <f t="shared" si="35"/>
        <v>#REF!</v>
      </c>
      <c r="L179" s="2" t="e">
        <f t="shared" si="35"/>
        <v>#REF!</v>
      </c>
      <c r="M179" s="2" t="e">
        <f t="shared" si="35"/>
        <v>#REF!</v>
      </c>
      <c r="N179" s="2" t="e">
        <f t="shared" si="35"/>
        <v>#REF!</v>
      </c>
      <c r="O179" s="2" t="e">
        <f t="shared" si="35"/>
        <v>#REF!</v>
      </c>
      <c r="P179" s="2" t="e">
        <f t="shared" si="35"/>
        <v>#REF!</v>
      </c>
      <c r="Q179" s="2" t="e">
        <f t="shared" si="35"/>
        <v>#REF!</v>
      </c>
      <c r="R179" s="2" t="e">
        <f t="shared" si="35"/>
        <v>#REF!</v>
      </c>
      <c r="S179" s="2" t="e">
        <f t="shared" si="34"/>
        <v>#REF!</v>
      </c>
      <c r="T179" s="2" t="e">
        <f t="shared" si="34"/>
        <v>#REF!</v>
      </c>
      <c r="U179" s="2" t="e">
        <f t="shared" si="34"/>
        <v>#REF!</v>
      </c>
      <c r="V179" s="2" t="e">
        <f t="shared" si="34"/>
        <v>#REF!</v>
      </c>
      <c r="W179" s="2" t="e">
        <f t="shared" si="34"/>
        <v>#REF!</v>
      </c>
      <c r="X179" s="2" t="e">
        <f t="shared" si="34"/>
        <v>#REF!</v>
      </c>
      <c r="Y179" s="2" t="e">
        <f t="shared" si="34"/>
        <v>#REF!</v>
      </c>
      <c r="Z179" s="2" t="e">
        <f t="shared" si="34"/>
        <v>#REF!</v>
      </c>
      <c r="AA179" s="2" t="e">
        <f t="shared" si="34"/>
        <v>#REF!</v>
      </c>
      <c r="AB179" s="2" t="e">
        <f t="shared" si="34"/>
        <v>#REF!</v>
      </c>
      <c r="AC179" s="2" t="e">
        <f t="shared" si="34"/>
        <v>#REF!</v>
      </c>
      <c r="AD179" s="2" t="e">
        <f t="shared" si="34"/>
        <v>#REF!</v>
      </c>
      <c r="AE179" s="2" t="e">
        <f t="shared" si="34"/>
        <v>#REF!</v>
      </c>
      <c r="AF179" s="2" t="e">
        <f t="shared" si="34"/>
        <v>#REF!</v>
      </c>
      <c r="AG179" s="2" t="e">
        <f t="shared" si="34"/>
        <v>#REF!</v>
      </c>
      <c r="AH179" s="2" t="e">
        <f t="shared" si="36"/>
        <v>#REF!</v>
      </c>
      <c r="AI179" s="2" t="e">
        <f t="shared" si="36"/>
        <v>#REF!</v>
      </c>
      <c r="AJ179" s="2" t="e">
        <f t="shared" si="36"/>
        <v>#REF!</v>
      </c>
    </row>
    <row r="180" spans="1:36" x14ac:dyDescent="0.2">
      <c r="A180" t="str">
        <f>"alumina_archetype_"&amp;TEXT(ROUND(Table320[[#This Row],[2016]],1),"0.0")</f>
        <v>alumina_archetype_7.9</v>
      </c>
      <c r="B180" s="2">
        <f t="shared" si="37"/>
        <v>7.9</v>
      </c>
      <c r="C180" s="2" t="e">
        <f t="shared" si="35"/>
        <v>#REF!</v>
      </c>
      <c r="D180" s="2" t="e">
        <f t="shared" si="35"/>
        <v>#REF!</v>
      </c>
      <c r="E180" s="2" t="e">
        <f t="shared" si="35"/>
        <v>#REF!</v>
      </c>
      <c r="F180" s="2" t="e">
        <f t="shared" si="35"/>
        <v>#REF!</v>
      </c>
      <c r="G180" s="2" t="e">
        <f t="shared" si="35"/>
        <v>#REF!</v>
      </c>
      <c r="H180" s="2" t="e">
        <f t="shared" si="35"/>
        <v>#REF!</v>
      </c>
      <c r="I180" s="2" t="e">
        <f t="shared" si="35"/>
        <v>#REF!</v>
      </c>
      <c r="J180" s="2" t="e">
        <f t="shared" si="35"/>
        <v>#REF!</v>
      </c>
      <c r="K180" s="2" t="e">
        <f t="shared" si="35"/>
        <v>#REF!</v>
      </c>
      <c r="L180" s="2" t="e">
        <f t="shared" si="35"/>
        <v>#REF!</v>
      </c>
      <c r="M180" s="2" t="e">
        <f t="shared" si="35"/>
        <v>#REF!</v>
      </c>
      <c r="N180" s="2" t="e">
        <f t="shared" si="35"/>
        <v>#REF!</v>
      </c>
      <c r="O180" s="2" t="e">
        <f t="shared" si="35"/>
        <v>#REF!</v>
      </c>
      <c r="P180" s="2" t="e">
        <f t="shared" si="35"/>
        <v>#REF!</v>
      </c>
      <c r="Q180" s="2" t="e">
        <f t="shared" si="35"/>
        <v>#REF!</v>
      </c>
      <c r="R180" s="2" t="e">
        <f t="shared" si="35"/>
        <v>#REF!</v>
      </c>
      <c r="S180" s="2" t="e">
        <f t="shared" si="34"/>
        <v>#REF!</v>
      </c>
      <c r="T180" s="2" t="e">
        <f t="shared" si="34"/>
        <v>#REF!</v>
      </c>
      <c r="U180" s="2" t="e">
        <f t="shared" si="34"/>
        <v>#REF!</v>
      </c>
      <c r="V180" s="2" t="e">
        <f t="shared" si="34"/>
        <v>#REF!</v>
      </c>
      <c r="W180" s="2" t="e">
        <f t="shared" si="34"/>
        <v>#REF!</v>
      </c>
      <c r="X180" s="2" t="e">
        <f t="shared" si="34"/>
        <v>#REF!</v>
      </c>
      <c r="Y180" s="2" t="e">
        <f t="shared" si="34"/>
        <v>#REF!</v>
      </c>
      <c r="Z180" s="2" t="e">
        <f t="shared" si="34"/>
        <v>#REF!</v>
      </c>
      <c r="AA180" s="2" t="e">
        <f t="shared" si="34"/>
        <v>#REF!</v>
      </c>
      <c r="AB180" s="2" t="e">
        <f t="shared" si="34"/>
        <v>#REF!</v>
      </c>
      <c r="AC180" s="2" t="e">
        <f t="shared" si="34"/>
        <v>#REF!</v>
      </c>
      <c r="AD180" s="2" t="e">
        <f t="shared" si="34"/>
        <v>#REF!</v>
      </c>
      <c r="AE180" s="2" t="e">
        <f t="shared" si="34"/>
        <v>#REF!</v>
      </c>
      <c r="AF180" s="2" t="e">
        <f t="shared" si="34"/>
        <v>#REF!</v>
      </c>
      <c r="AG180" s="2" t="e">
        <f t="shared" si="34"/>
        <v>#REF!</v>
      </c>
      <c r="AH180" s="2" t="e">
        <f t="shared" si="36"/>
        <v>#REF!</v>
      </c>
      <c r="AI180" s="2" t="e">
        <f t="shared" si="36"/>
        <v>#REF!</v>
      </c>
      <c r="AJ180" s="2" t="e">
        <f t="shared" si="36"/>
        <v>#REF!</v>
      </c>
    </row>
    <row r="181" spans="1:36" x14ac:dyDescent="0.2">
      <c r="A181" t="str">
        <f>"alumina_archetype_"&amp;TEXT(ROUND(Table320[[#This Row],[2016]],1),"0.0")</f>
        <v>alumina_archetype_7.8</v>
      </c>
      <c r="B181" s="2">
        <f t="shared" si="37"/>
        <v>7.8000000000000007</v>
      </c>
      <c r="C181" s="2" t="e">
        <f t="shared" si="35"/>
        <v>#REF!</v>
      </c>
      <c r="D181" s="2" t="e">
        <f t="shared" si="35"/>
        <v>#REF!</v>
      </c>
      <c r="E181" s="2" t="e">
        <f t="shared" si="35"/>
        <v>#REF!</v>
      </c>
      <c r="F181" s="2" t="e">
        <f t="shared" si="35"/>
        <v>#REF!</v>
      </c>
      <c r="G181" s="2" t="e">
        <f t="shared" si="35"/>
        <v>#REF!</v>
      </c>
      <c r="H181" s="2" t="e">
        <f t="shared" si="35"/>
        <v>#REF!</v>
      </c>
      <c r="I181" s="2" t="e">
        <f t="shared" si="35"/>
        <v>#REF!</v>
      </c>
      <c r="J181" s="2" t="e">
        <f t="shared" si="35"/>
        <v>#REF!</v>
      </c>
      <c r="K181" s="2" t="e">
        <f t="shared" si="35"/>
        <v>#REF!</v>
      </c>
      <c r="L181" s="2" t="e">
        <f t="shared" si="35"/>
        <v>#REF!</v>
      </c>
      <c r="M181" s="2" t="e">
        <f t="shared" si="35"/>
        <v>#REF!</v>
      </c>
      <c r="N181" s="2" t="e">
        <f t="shared" si="35"/>
        <v>#REF!</v>
      </c>
      <c r="O181" s="2" t="e">
        <f t="shared" si="35"/>
        <v>#REF!</v>
      </c>
      <c r="P181" s="2" t="e">
        <f t="shared" si="35"/>
        <v>#REF!</v>
      </c>
      <c r="Q181" s="2" t="e">
        <f t="shared" si="35"/>
        <v>#REF!</v>
      </c>
      <c r="R181" s="2" t="e">
        <f t="shared" ref="R181:AG254" si="38">(($B181-$AJ$3)*((R$3-$AJ$3)/($B$3-$AJ$3)))+$AJ$3</f>
        <v>#REF!</v>
      </c>
      <c r="S181" s="2" t="e">
        <f t="shared" si="38"/>
        <v>#REF!</v>
      </c>
      <c r="T181" s="2" t="e">
        <f t="shared" si="38"/>
        <v>#REF!</v>
      </c>
      <c r="U181" s="2" t="e">
        <f t="shared" si="38"/>
        <v>#REF!</v>
      </c>
      <c r="V181" s="2" t="e">
        <f t="shared" si="38"/>
        <v>#REF!</v>
      </c>
      <c r="W181" s="2" t="e">
        <f t="shared" si="38"/>
        <v>#REF!</v>
      </c>
      <c r="X181" s="2" t="e">
        <f t="shared" si="38"/>
        <v>#REF!</v>
      </c>
      <c r="Y181" s="2" t="e">
        <f t="shared" si="38"/>
        <v>#REF!</v>
      </c>
      <c r="Z181" s="2" t="e">
        <f t="shared" si="38"/>
        <v>#REF!</v>
      </c>
      <c r="AA181" s="2" t="e">
        <f t="shared" si="38"/>
        <v>#REF!</v>
      </c>
      <c r="AB181" s="2" t="e">
        <f t="shared" si="38"/>
        <v>#REF!</v>
      </c>
      <c r="AC181" s="2" t="e">
        <f t="shared" si="38"/>
        <v>#REF!</v>
      </c>
      <c r="AD181" s="2" t="e">
        <f t="shared" si="38"/>
        <v>#REF!</v>
      </c>
      <c r="AE181" s="2" t="e">
        <f t="shared" si="38"/>
        <v>#REF!</v>
      </c>
      <c r="AF181" s="2" t="e">
        <f t="shared" si="38"/>
        <v>#REF!</v>
      </c>
      <c r="AG181" s="2" t="e">
        <f t="shared" si="38"/>
        <v>#REF!</v>
      </c>
      <c r="AH181" s="2" t="e">
        <f t="shared" si="36"/>
        <v>#REF!</v>
      </c>
      <c r="AI181" s="2" t="e">
        <f t="shared" si="36"/>
        <v>#REF!</v>
      </c>
      <c r="AJ181" s="2" t="e">
        <f t="shared" si="36"/>
        <v>#REF!</v>
      </c>
    </row>
    <row r="182" spans="1:36" x14ac:dyDescent="0.2">
      <c r="A182" t="str">
        <f>"alumina_archetype_"&amp;TEXT(ROUND(Table320[[#This Row],[2016]],1),"0.0")</f>
        <v>alumina_archetype_7.7</v>
      </c>
      <c r="B182" s="2">
        <f t="shared" si="37"/>
        <v>7.7</v>
      </c>
      <c r="C182" s="2" t="e">
        <f t="shared" ref="C182:R255" si="39">(($B182-$AJ$3)*((C$3-$AJ$3)/($B$3-$AJ$3)))+$AJ$3</f>
        <v>#REF!</v>
      </c>
      <c r="D182" s="2" t="e">
        <f t="shared" si="39"/>
        <v>#REF!</v>
      </c>
      <c r="E182" s="2" t="e">
        <f t="shared" si="39"/>
        <v>#REF!</v>
      </c>
      <c r="F182" s="2" t="e">
        <f t="shared" si="39"/>
        <v>#REF!</v>
      </c>
      <c r="G182" s="2" t="e">
        <f t="shared" si="39"/>
        <v>#REF!</v>
      </c>
      <c r="H182" s="2" t="e">
        <f t="shared" si="39"/>
        <v>#REF!</v>
      </c>
      <c r="I182" s="2" t="e">
        <f t="shared" si="39"/>
        <v>#REF!</v>
      </c>
      <c r="J182" s="2" t="e">
        <f t="shared" si="39"/>
        <v>#REF!</v>
      </c>
      <c r="K182" s="2" t="e">
        <f t="shared" si="39"/>
        <v>#REF!</v>
      </c>
      <c r="L182" s="2" t="e">
        <f t="shared" si="39"/>
        <v>#REF!</v>
      </c>
      <c r="M182" s="2" t="e">
        <f t="shared" si="39"/>
        <v>#REF!</v>
      </c>
      <c r="N182" s="2" t="e">
        <f t="shared" si="39"/>
        <v>#REF!</v>
      </c>
      <c r="O182" s="2" t="e">
        <f t="shared" si="39"/>
        <v>#REF!</v>
      </c>
      <c r="P182" s="2" t="e">
        <f t="shared" si="39"/>
        <v>#REF!</v>
      </c>
      <c r="Q182" s="2" t="e">
        <f t="shared" si="39"/>
        <v>#REF!</v>
      </c>
      <c r="R182" s="2" t="e">
        <f t="shared" si="39"/>
        <v>#REF!</v>
      </c>
      <c r="S182" s="2" t="e">
        <f t="shared" si="38"/>
        <v>#REF!</v>
      </c>
      <c r="T182" s="2" t="e">
        <f t="shared" si="38"/>
        <v>#REF!</v>
      </c>
      <c r="U182" s="2" t="e">
        <f t="shared" si="38"/>
        <v>#REF!</v>
      </c>
      <c r="V182" s="2" t="e">
        <f t="shared" si="38"/>
        <v>#REF!</v>
      </c>
      <c r="W182" s="2" t="e">
        <f t="shared" si="38"/>
        <v>#REF!</v>
      </c>
      <c r="X182" s="2" t="e">
        <f t="shared" si="38"/>
        <v>#REF!</v>
      </c>
      <c r="Y182" s="2" t="e">
        <f t="shared" si="38"/>
        <v>#REF!</v>
      </c>
      <c r="Z182" s="2" t="e">
        <f t="shared" si="38"/>
        <v>#REF!</v>
      </c>
      <c r="AA182" s="2" t="e">
        <f t="shared" si="38"/>
        <v>#REF!</v>
      </c>
      <c r="AB182" s="2" t="e">
        <f t="shared" si="38"/>
        <v>#REF!</v>
      </c>
      <c r="AC182" s="2" t="e">
        <f t="shared" si="38"/>
        <v>#REF!</v>
      </c>
      <c r="AD182" s="2" t="e">
        <f t="shared" si="38"/>
        <v>#REF!</v>
      </c>
      <c r="AE182" s="2" t="e">
        <f t="shared" si="38"/>
        <v>#REF!</v>
      </c>
      <c r="AF182" s="2" t="e">
        <f t="shared" si="38"/>
        <v>#REF!</v>
      </c>
      <c r="AG182" s="2" t="e">
        <f t="shared" si="38"/>
        <v>#REF!</v>
      </c>
      <c r="AH182" s="2" t="e">
        <f t="shared" si="36"/>
        <v>#REF!</v>
      </c>
      <c r="AI182" s="2" t="e">
        <f t="shared" si="36"/>
        <v>#REF!</v>
      </c>
      <c r="AJ182" s="2" t="e">
        <f t="shared" si="36"/>
        <v>#REF!</v>
      </c>
    </row>
    <row r="183" spans="1:36" x14ac:dyDescent="0.2">
      <c r="A183" t="str">
        <f>"alumina_archetype_"&amp;TEXT(ROUND(Table320[[#This Row],[2016]],1),"0.0")</f>
        <v>alumina_archetype_7.6</v>
      </c>
      <c r="B183" s="2">
        <f t="shared" si="37"/>
        <v>7.6000000000000005</v>
      </c>
      <c r="C183" s="2" t="e">
        <f t="shared" si="39"/>
        <v>#REF!</v>
      </c>
      <c r="D183" s="2" t="e">
        <f t="shared" si="39"/>
        <v>#REF!</v>
      </c>
      <c r="E183" s="2" t="e">
        <f t="shared" si="39"/>
        <v>#REF!</v>
      </c>
      <c r="F183" s="2" t="e">
        <f t="shared" si="39"/>
        <v>#REF!</v>
      </c>
      <c r="G183" s="2" t="e">
        <f t="shared" si="39"/>
        <v>#REF!</v>
      </c>
      <c r="H183" s="2" t="e">
        <f t="shared" si="39"/>
        <v>#REF!</v>
      </c>
      <c r="I183" s="2" t="e">
        <f t="shared" si="39"/>
        <v>#REF!</v>
      </c>
      <c r="J183" s="2" t="e">
        <f t="shared" si="39"/>
        <v>#REF!</v>
      </c>
      <c r="K183" s="2" t="e">
        <f t="shared" si="39"/>
        <v>#REF!</v>
      </c>
      <c r="L183" s="2" t="e">
        <f t="shared" si="39"/>
        <v>#REF!</v>
      </c>
      <c r="M183" s="2" t="e">
        <f t="shared" si="39"/>
        <v>#REF!</v>
      </c>
      <c r="N183" s="2" t="e">
        <f t="shared" si="39"/>
        <v>#REF!</v>
      </c>
      <c r="O183" s="2" t="e">
        <f t="shared" si="39"/>
        <v>#REF!</v>
      </c>
      <c r="P183" s="2" t="e">
        <f t="shared" si="39"/>
        <v>#REF!</v>
      </c>
      <c r="Q183" s="2" t="e">
        <f t="shared" si="39"/>
        <v>#REF!</v>
      </c>
      <c r="R183" s="2" t="e">
        <f t="shared" si="39"/>
        <v>#REF!</v>
      </c>
      <c r="S183" s="2" t="e">
        <f t="shared" si="38"/>
        <v>#REF!</v>
      </c>
      <c r="T183" s="2" t="e">
        <f t="shared" si="38"/>
        <v>#REF!</v>
      </c>
      <c r="U183" s="2" t="e">
        <f t="shared" si="38"/>
        <v>#REF!</v>
      </c>
      <c r="V183" s="2" t="e">
        <f t="shared" si="38"/>
        <v>#REF!</v>
      </c>
      <c r="W183" s="2" t="e">
        <f t="shared" si="38"/>
        <v>#REF!</v>
      </c>
      <c r="X183" s="2" t="e">
        <f t="shared" si="38"/>
        <v>#REF!</v>
      </c>
      <c r="Y183" s="2" t="e">
        <f t="shared" si="38"/>
        <v>#REF!</v>
      </c>
      <c r="Z183" s="2" t="e">
        <f t="shared" si="38"/>
        <v>#REF!</v>
      </c>
      <c r="AA183" s="2" t="e">
        <f t="shared" si="38"/>
        <v>#REF!</v>
      </c>
      <c r="AB183" s="2" t="e">
        <f t="shared" si="38"/>
        <v>#REF!</v>
      </c>
      <c r="AC183" s="2" t="e">
        <f t="shared" si="38"/>
        <v>#REF!</v>
      </c>
      <c r="AD183" s="2" t="e">
        <f t="shared" si="38"/>
        <v>#REF!</v>
      </c>
      <c r="AE183" s="2" t="e">
        <f t="shared" si="38"/>
        <v>#REF!</v>
      </c>
      <c r="AF183" s="2" t="e">
        <f t="shared" si="38"/>
        <v>#REF!</v>
      </c>
      <c r="AG183" s="2" t="e">
        <f t="shared" si="38"/>
        <v>#REF!</v>
      </c>
      <c r="AH183" s="2" t="e">
        <f t="shared" si="36"/>
        <v>#REF!</v>
      </c>
      <c r="AI183" s="2" t="e">
        <f t="shared" si="36"/>
        <v>#REF!</v>
      </c>
      <c r="AJ183" s="2" t="e">
        <f t="shared" si="36"/>
        <v>#REF!</v>
      </c>
    </row>
    <row r="184" spans="1:36" x14ac:dyDescent="0.2">
      <c r="A184" t="str">
        <f>"alumina_archetype_"&amp;TEXT(ROUND(Table320[[#This Row],[2016]],1),"0.0")</f>
        <v>alumina_archetype_7.5</v>
      </c>
      <c r="B184" s="2">
        <f t="shared" si="37"/>
        <v>7.5</v>
      </c>
      <c r="C184" s="2" t="e">
        <f t="shared" si="39"/>
        <v>#REF!</v>
      </c>
      <c r="D184" s="2" t="e">
        <f t="shared" si="39"/>
        <v>#REF!</v>
      </c>
      <c r="E184" s="2" t="e">
        <f t="shared" si="39"/>
        <v>#REF!</v>
      </c>
      <c r="F184" s="2" t="e">
        <f t="shared" si="39"/>
        <v>#REF!</v>
      </c>
      <c r="G184" s="2" t="e">
        <f t="shared" si="39"/>
        <v>#REF!</v>
      </c>
      <c r="H184" s="2" t="e">
        <f t="shared" si="39"/>
        <v>#REF!</v>
      </c>
      <c r="I184" s="2" t="e">
        <f t="shared" si="39"/>
        <v>#REF!</v>
      </c>
      <c r="J184" s="2" t="e">
        <f t="shared" si="39"/>
        <v>#REF!</v>
      </c>
      <c r="K184" s="2" t="e">
        <f t="shared" si="39"/>
        <v>#REF!</v>
      </c>
      <c r="L184" s="2" t="e">
        <f t="shared" si="39"/>
        <v>#REF!</v>
      </c>
      <c r="M184" s="2" t="e">
        <f t="shared" si="39"/>
        <v>#REF!</v>
      </c>
      <c r="N184" s="2" t="e">
        <f t="shared" si="39"/>
        <v>#REF!</v>
      </c>
      <c r="O184" s="2" t="e">
        <f t="shared" si="39"/>
        <v>#REF!</v>
      </c>
      <c r="P184" s="2" t="e">
        <f t="shared" si="39"/>
        <v>#REF!</v>
      </c>
      <c r="Q184" s="2" t="e">
        <f t="shared" si="39"/>
        <v>#REF!</v>
      </c>
      <c r="R184" s="2" t="e">
        <f t="shared" si="39"/>
        <v>#REF!</v>
      </c>
      <c r="S184" s="2" t="e">
        <f t="shared" si="38"/>
        <v>#REF!</v>
      </c>
      <c r="T184" s="2" t="e">
        <f t="shared" si="38"/>
        <v>#REF!</v>
      </c>
      <c r="U184" s="2" t="e">
        <f t="shared" si="38"/>
        <v>#REF!</v>
      </c>
      <c r="V184" s="2" t="e">
        <f t="shared" si="38"/>
        <v>#REF!</v>
      </c>
      <c r="W184" s="2" t="e">
        <f t="shared" si="38"/>
        <v>#REF!</v>
      </c>
      <c r="X184" s="2" t="e">
        <f t="shared" si="38"/>
        <v>#REF!</v>
      </c>
      <c r="Y184" s="2" t="e">
        <f t="shared" si="38"/>
        <v>#REF!</v>
      </c>
      <c r="Z184" s="2" t="e">
        <f t="shared" si="38"/>
        <v>#REF!</v>
      </c>
      <c r="AA184" s="2" t="e">
        <f t="shared" si="38"/>
        <v>#REF!</v>
      </c>
      <c r="AB184" s="2" t="e">
        <f t="shared" si="38"/>
        <v>#REF!</v>
      </c>
      <c r="AC184" s="2" t="e">
        <f t="shared" si="38"/>
        <v>#REF!</v>
      </c>
      <c r="AD184" s="2" t="e">
        <f t="shared" si="38"/>
        <v>#REF!</v>
      </c>
      <c r="AE184" s="2" t="e">
        <f t="shared" si="38"/>
        <v>#REF!</v>
      </c>
      <c r="AF184" s="2" t="e">
        <f t="shared" si="38"/>
        <v>#REF!</v>
      </c>
      <c r="AG184" s="2" t="e">
        <f t="shared" si="38"/>
        <v>#REF!</v>
      </c>
      <c r="AH184" s="2" t="e">
        <f t="shared" si="36"/>
        <v>#REF!</v>
      </c>
      <c r="AI184" s="2" t="e">
        <f t="shared" si="36"/>
        <v>#REF!</v>
      </c>
      <c r="AJ184" s="2" t="e">
        <f t="shared" si="36"/>
        <v>#REF!</v>
      </c>
    </row>
    <row r="185" spans="1:36" x14ac:dyDescent="0.2">
      <c r="A185" t="str">
        <f>"alumina_archetype_"&amp;TEXT(ROUND(Table320[[#This Row],[2016]],1),"0.0")</f>
        <v>alumina_archetype_7.4</v>
      </c>
      <c r="B185" s="2">
        <f t="shared" si="37"/>
        <v>7.4</v>
      </c>
      <c r="C185" s="2" t="e">
        <f t="shared" si="39"/>
        <v>#REF!</v>
      </c>
      <c r="D185" s="2" t="e">
        <f t="shared" si="39"/>
        <v>#REF!</v>
      </c>
      <c r="E185" s="2" t="e">
        <f t="shared" si="39"/>
        <v>#REF!</v>
      </c>
      <c r="F185" s="2" t="e">
        <f t="shared" si="39"/>
        <v>#REF!</v>
      </c>
      <c r="G185" s="2" t="e">
        <f t="shared" si="39"/>
        <v>#REF!</v>
      </c>
      <c r="H185" s="2" t="e">
        <f t="shared" si="39"/>
        <v>#REF!</v>
      </c>
      <c r="I185" s="2" t="e">
        <f t="shared" si="39"/>
        <v>#REF!</v>
      </c>
      <c r="J185" s="2" t="e">
        <f t="shared" si="39"/>
        <v>#REF!</v>
      </c>
      <c r="K185" s="2" t="e">
        <f t="shared" si="39"/>
        <v>#REF!</v>
      </c>
      <c r="L185" s="2" t="e">
        <f t="shared" si="39"/>
        <v>#REF!</v>
      </c>
      <c r="M185" s="2" t="e">
        <f t="shared" si="39"/>
        <v>#REF!</v>
      </c>
      <c r="N185" s="2" t="e">
        <f t="shared" si="39"/>
        <v>#REF!</v>
      </c>
      <c r="O185" s="2" t="e">
        <f t="shared" si="39"/>
        <v>#REF!</v>
      </c>
      <c r="P185" s="2" t="e">
        <f t="shared" si="39"/>
        <v>#REF!</v>
      </c>
      <c r="Q185" s="2" t="e">
        <f t="shared" si="39"/>
        <v>#REF!</v>
      </c>
      <c r="R185" s="2" t="e">
        <f t="shared" si="39"/>
        <v>#REF!</v>
      </c>
      <c r="S185" s="2" t="e">
        <f t="shared" si="38"/>
        <v>#REF!</v>
      </c>
      <c r="T185" s="2" t="e">
        <f t="shared" si="38"/>
        <v>#REF!</v>
      </c>
      <c r="U185" s="2" t="e">
        <f t="shared" si="38"/>
        <v>#REF!</v>
      </c>
      <c r="V185" s="2" t="e">
        <f t="shared" si="38"/>
        <v>#REF!</v>
      </c>
      <c r="W185" s="2" t="e">
        <f t="shared" si="38"/>
        <v>#REF!</v>
      </c>
      <c r="X185" s="2" t="e">
        <f t="shared" si="38"/>
        <v>#REF!</v>
      </c>
      <c r="Y185" s="2" t="e">
        <f t="shared" si="38"/>
        <v>#REF!</v>
      </c>
      <c r="Z185" s="2" t="e">
        <f t="shared" si="38"/>
        <v>#REF!</v>
      </c>
      <c r="AA185" s="2" t="e">
        <f t="shared" si="38"/>
        <v>#REF!</v>
      </c>
      <c r="AB185" s="2" t="e">
        <f t="shared" si="38"/>
        <v>#REF!</v>
      </c>
      <c r="AC185" s="2" t="e">
        <f t="shared" si="38"/>
        <v>#REF!</v>
      </c>
      <c r="AD185" s="2" t="e">
        <f t="shared" si="38"/>
        <v>#REF!</v>
      </c>
      <c r="AE185" s="2" t="e">
        <f t="shared" si="38"/>
        <v>#REF!</v>
      </c>
      <c r="AF185" s="2" t="e">
        <f t="shared" si="38"/>
        <v>#REF!</v>
      </c>
      <c r="AG185" s="2" t="e">
        <f t="shared" si="38"/>
        <v>#REF!</v>
      </c>
      <c r="AH185" s="2" t="e">
        <f t="shared" si="36"/>
        <v>#REF!</v>
      </c>
      <c r="AI185" s="2" t="e">
        <f t="shared" si="36"/>
        <v>#REF!</v>
      </c>
      <c r="AJ185" s="2" t="e">
        <f t="shared" si="36"/>
        <v>#REF!</v>
      </c>
    </row>
    <row r="186" spans="1:36" x14ac:dyDescent="0.2">
      <c r="A186" t="str">
        <f>"alumina_archetype_"&amp;TEXT(ROUND(Table320[[#This Row],[2016]],1),"0.0")</f>
        <v>alumina_archetype_7.3</v>
      </c>
      <c r="B186" s="2">
        <f t="shared" si="37"/>
        <v>7.3000000000000007</v>
      </c>
      <c r="C186" s="2" t="e">
        <f t="shared" si="39"/>
        <v>#REF!</v>
      </c>
      <c r="D186" s="2" t="e">
        <f t="shared" si="39"/>
        <v>#REF!</v>
      </c>
      <c r="E186" s="2" t="e">
        <f t="shared" si="39"/>
        <v>#REF!</v>
      </c>
      <c r="F186" s="2" t="e">
        <f t="shared" si="39"/>
        <v>#REF!</v>
      </c>
      <c r="G186" s="2" t="e">
        <f t="shared" si="39"/>
        <v>#REF!</v>
      </c>
      <c r="H186" s="2" t="e">
        <f t="shared" si="39"/>
        <v>#REF!</v>
      </c>
      <c r="I186" s="2" t="e">
        <f t="shared" si="39"/>
        <v>#REF!</v>
      </c>
      <c r="J186" s="2" t="e">
        <f t="shared" si="39"/>
        <v>#REF!</v>
      </c>
      <c r="K186" s="2" t="e">
        <f t="shared" si="39"/>
        <v>#REF!</v>
      </c>
      <c r="L186" s="2" t="e">
        <f t="shared" si="39"/>
        <v>#REF!</v>
      </c>
      <c r="M186" s="2" t="e">
        <f t="shared" si="39"/>
        <v>#REF!</v>
      </c>
      <c r="N186" s="2" t="e">
        <f t="shared" si="39"/>
        <v>#REF!</v>
      </c>
      <c r="O186" s="2" t="e">
        <f t="shared" si="39"/>
        <v>#REF!</v>
      </c>
      <c r="P186" s="2" t="e">
        <f t="shared" si="39"/>
        <v>#REF!</v>
      </c>
      <c r="Q186" s="2" t="e">
        <f t="shared" si="39"/>
        <v>#REF!</v>
      </c>
      <c r="R186" s="2" t="e">
        <f t="shared" si="39"/>
        <v>#REF!</v>
      </c>
      <c r="S186" s="2" t="e">
        <f t="shared" si="38"/>
        <v>#REF!</v>
      </c>
      <c r="T186" s="2" t="e">
        <f t="shared" si="38"/>
        <v>#REF!</v>
      </c>
      <c r="U186" s="2" t="e">
        <f t="shared" si="38"/>
        <v>#REF!</v>
      </c>
      <c r="V186" s="2" t="e">
        <f t="shared" si="38"/>
        <v>#REF!</v>
      </c>
      <c r="W186" s="2" t="e">
        <f t="shared" si="38"/>
        <v>#REF!</v>
      </c>
      <c r="X186" s="2" t="e">
        <f t="shared" si="38"/>
        <v>#REF!</v>
      </c>
      <c r="Y186" s="2" t="e">
        <f t="shared" si="38"/>
        <v>#REF!</v>
      </c>
      <c r="Z186" s="2" t="e">
        <f t="shared" si="38"/>
        <v>#REF!</v>
      </c>
      <c r="AA186" s="2" t="e">
        <f t="shared" si="38"/>
        <v>#REF!</v>
      </c>
      <c r="AB186" s="2" t="e">
        <f t="shared" si="38"/>
        <v>#REF!</v>
      </c>
      <c r="AC186" s="2" t="e">
        <f t="shared" si="38"/>
        <v>#REF!</v>
      </c>
      <c r="AD186" s="2" t="e">
        <f t="shared" si="38"/>
        <v>#REF!</v>
      </c>
      <c r="AE186" s="2" t="e">
        <f t="shared" si="38"/>
        <v>#REF!</v>
      </c>
      <c r="AF186" s="2" t="e">
        <f t="shared" si="38"/>
        <v>#REF!</v>
      </c>
      <c r="AG186" s="2" t="e">
        <f t="shared" si="38"/>
        <v>#REF!</v>
      </c>
      <c r="AH186" s="2" t="e">
        <f t="shared" si="36"/>
        <v>#REF!</v>
      </c>
      <c r="AI186" s="2" t="e">
        <f t="shared" si="36"/>
        <v>#REF!</v>
      </c>
      <c r="AJ186" s="2" t="e">
        <f t="shared" si="36"/>
        <v>#REF!</v>
      </c>
    </row>
    <row r="187" spans="1:36" x14ac:dyDescent="0.2">
      <c r="A187" t="str">
        <f>"alumina_archetype_"&amp;TEXT(ROUND(Table320[[#This Row],[2016]],1),"0.0")</f>
        <v>alumina_archetype_7.2</v>
      </c>
      <c r="B187" s="2">
        <f t="shared" si="37"/>
        <v>7.2</v>
      </c>
      <c r="C187" s="2" t="e">
        <f t="shared" si="39"/>
        <v>#REF!</v>
      </c>
      <c r="D187" s="2" t="e">
        <f t="shared" si="39"/>
        <v>#REF!</v>
      </c>
      <c r="E187" s="2" t="e">
        <f t="shared" si="39"/>
        <v>#REF!</v>
      </c>
      <c r="F187" s="2" t="e">
        <f t="shared" si="39"/>
        <v>#REF!</v>
      </c>
      <c r="G187" s="2" t="e">
        <f t="shared" si="39"/>
        <v>#REF!</v>
      </c>
      <c r="H187" s="2" t="e">
        <f t="shared" si="39"/>
        <v>#REF!</v>
      </c>
      <c r="I187" s="2" t="e">
        <f t="shared" si="39"/>
        <v>#REF!</v>
      </c>
      <c r="J187" s="2" t="e">
        <f t="shared" si="39"/>
        <v>#REF!</v>
      </c>
      <c r="K187" s="2" t="e">
        <f t="shared" si="39"/>
        <v>#REF!</v>
      </c>
      <c r="L187" s="2" t="e">
        <f t="shared" si="39"/>
        <v>#REF!</v>
      </c>
      <c r="M187" s="2" t="e">
        <f t="shared" si="39"/>
        <v>#REF!</v>
      </c>
      <c r="N187" s="2" t="e">
        <f t="shared" si="39"/>
        <v>#REF!</v>
      </c>
      <c r="O187" s="2" t="e">
        <f t="shared" si="39"/>
        <v>#REF!</v>
      </c>
      <c r="P187" s="2" t="e">
        <f t="shared" si="39"/>
        <v>#REF!</v>
      </c>
      <c r="Q187" s="2" t="e">
        <f t="shared" si="39"/>
        <v>#REF!</v>
      </c>
      <c r="R187" s="2" t="e">
        <f t="shared" si="39"/>
        <v>#REF!</v>
      </c>
      <c r="S187" s="2" t="e">
        <f t="shared" si="38"/>
        <v>#REF!</v>
      </c>
      <c r="T187" s="2" t="e">
        <f t="shared" si="38"/>
        <v>#REF!</v>
      </c>
      <c r="U187" s="2" t="e">
        <f t="shared" si="38"/>
        <v>#REF!</v>
      </c>
      <c r="V187" s="2" t="e">
        <f t="shared" si="38"/>
        <v>#REF!</v>
      </c>
      <c r="W187" s="2" t="e">
        <f t="shared" si="38"/>
        <v>#REF!</v>
      </c>
      <c r="X187" s="2" t="e">
        <f t="shared" si="38"/>
        <v>#REF!</v>
      </c>
      <c r="Y187" s="2" t="e">
        <f t="shared" si="38"/>
        <v>#REF!</v>
      </c>
      <c r="Z187" s="2" t="e">
        <f t="shared" si="38"/>
        <v>#REF!</v>
      </c>
      <c r="AA187" s="2" t="e">
        <f t="shared" si="38"/>
        <v>#REF!</v>
      </c>
      <c r="AB187" s="2" t="e">
        <f t="shared" si="38"/>
        <v>#REF!</v>
      </c>
      <c r="AC187" s="2" t="e">
        <f t="shared" si="38"/>
        <v>#REF!</v>
      </c>
      <c r="AD187" s="2" t="e">
        <f t="shared" si="38"/>
        <v>#REF!</v>
      </c>
      <c r="AE187" s="2" t="e">
        <f t="shared" si="38"/>
        <v>#REF!</v>
      </c>
      <c r="AF187" s="2" t="e">
        <f t="shared" si="38"/>
        <v>#REF!</v>
      </c>
      <c r="AG187" s="2" t="e">
        <f t="shared" si="38"/>
        <v>#REF!</v>
      </c>
      <c r="AH187" s="2" t="e">
        <f t="shared" si="36"/>
        <v>#REF!</v>
      </c>
      <c r="AI187" s="2" t="e">
        <f t="shared" si="36"/>
        <v>#REF!</v>
      </c>
      <c r="AJ187" s="2" t="e">
        <f t="shared" si="36"/>
        <v>#REF!</v>
      </c>
    </row>
    <row r="188" spans="1:36" x14ac:dyDescent="0.2">
      <c r="A188" t="str">
        <f>"alumina_archetype_"&amp;TEXT(ROUND(Table320[[#This Row],[2016]],1),"0.0")</f>
        <v>alumina_archetype_7.1</v>
      </c>
      <c r="B188" s="2">
        <f t="shared" si="37"/>
        <v>7.1000000000000005</v>
      </c>
      <c r="C188" s="2" t="e">
        <f t="shared" si="39"/>
        <v>#REF!</v>
      </c>
      <c r="D188" s="2" t="e">
        <f t="shared" si="39"/>
        <v>#REF!</v>
      </c>
      <c r="E188" s="2" t="e">
        <f t="shared" si="39"/>
        <v>#REF!</v>
      </c>
      <c r="F188" s="2" t="e">
        <f t="shared" si="39"/>
        <v>#REF!</v>
      </c>
      <c r="G188" s="2" t="e">
        <f t="shared" si="39"/>
        <v>#REF!</v>
      </c>
      <c r="H188" s="2" t="e">
        <f t="shared" si="39"/>
        <v>#REF!</v>
      </c>
      <c r="I188" s="2" t="e">
        <f t="shared" si="39"/>
        <v>#REF!</v>
      </c>
      <c r="J188" s="2" t="e">
        <f t="shared" si="39"/>
        <v>#REF!</v>
      </c>
      <c r="K188" s="2" t="e">
        <f t="shared" si="39"/>
        <v>#REF!</v>
      </c>
      <c r="L188" s="2" t="e">
        <f t="shared" si="39"/>
        <v>#REF!</v>
      </c>
      <c r="M188" s="2" t="e">
        <f t="shared" si="39"/>
        <v>#REF!</v>
      </c>
      <c r="N188" s="2" t="e">
        <f t="shared" si="39"/>
        <v>#REF!</v>
      </c>
      <c r="O188" s="2" t="e">
        <f t="shared" si="39"/>
        <v>#REF!</v>
      </c>
      <c r="P188" s="2" t="e">
        <f t="shared" si="39"/>
        <v>#REF!</v>
      </c>
      <c r="Q188" s="2" t="e">
        <f t="shared" si="39"/>
        <v>#REF!</v>
      </c>
      <c r="R188" s="2" t="e">
        <f t="shared" si="39"/>
        <v>#REF!</v>
      </c>
      <c r="S188" s="2" t="e">
        <f t="shared" si="38"/>
        <v>#REF!</v>
      </c>
      <c r="T188" s="2" t="e">
        <f t="shared" si="38"/>
        <v>#REF!</v>
      </c>
      <c r="U188" s="2" t="e">
        <f t="shared" si="38"/>
        <v>#REF!</v>
      </c>
      <c r="V188" s="2" t="e">
        <f t="shared" si="38"/>
        <v>#REF!</v>
      </c>
      <c r="W188" s="2" t="e">
        <f t="shared" si="38"/>
        <v>#REF!</v>
      </c>
      <c r="X188" s="2" t="e">
        <f t="shared" si="38"/>
        <v>#REF!</v>
      </c>
      <c r="Y188" s="2" t="e">
        <f t="shared" si="38"/>
        <v>#REF!</v>
      </c>
      <c r="Z188" s="2" t="e">
        <f t="shared" si="38"/>
        <v>#REF!</v>
      </c>
      <c r="AA188" s="2" t="e">
        <f t="shared" si="38"/>
        <v>#REF!</v>
      </c>
      <c r="AB188" s="2" t="e">
        <f t="shared" si="38"/>
        <v>#REF!</v>
      </c>
      <c r="AC188" s="2" t="e">
        <f t="shared" si="38"/>
        <v>#REF!</v>
      </c>
      <c r="AD188" s="2" t="e">
        <f t="shared" si="38"/>
        <v>#REF!</v>
      </c>
      <c r="AE188" s="2" t="e">
        <f t="shared" si="38"/>
        <v>#REF!</v>
      </c>
      <c r="AF188" s="2" t="e">
        <f t="shared" si="38"/>
        <v>#REF!</v>
      </c>
      <c r="AG188" s="2" t="e">
        <f t="shared" si="38"/>
        <v>#REF!</v>
      </c>
      <c r="AH188" s="2" t="e">
        <f t="shared" ref="AH188:AJ257" si="40">(($B188-$AJ$3)*((AH$3-$AJ$3)/($B$3-$AJ$3)))+$AJ$3</f>
        <v>#REF!</v>
      </c>
      <c r="AI188" s="2" t="e">
        <f t="shared" si="40"/>
        <v>#REF!</v>
      </c>
      <c r="AJ188" s="2" t="e">
        <f t="shared" si="40"/>
        <v>#REF!</v>
      </c>
    </row>
    <row r="189" spans="1:36" x14ac:dyDescent="0.2">
      <c r="A189" t="str">
        <f>"alumina_archetype_"&amp;TEXT(ROUND(Table320[[#This Row],[2016]],1),"0.0")</f>
        <v>alumina_archetype_7.0</v>
      </c>
      <c r="B189" s="2">
        <f t="shared" si="37"/>
        <v>7</v>
      </c>
      <c r="C189" s="2" t="e">
        <f t="shared" si="39"/>
        <v>#REF!</v>
      </c>
      <c r="D189" s="2" t="e">
        <f t="shared" si="39"/>
        <v>#REF!</v>
      </c>
      <c r="E189" s="2" t="e">
        <f t="shared" si="39"/>
        <v>#REF!</v>
      </c>
      <c r="F189" s="2" t="e">
        <f t="shared" si="39"/>
        <v>#REF!</v>
      </c>
      <c r="G189" s="2" t="e">
        <f t="shared" si="39"/>
        <v>#REF!</v>
      </c>
      <c r="H189" s="2" t="e">
        <f t="shared" si="39"/>
        <v>#REF!</v>
      </c>
      <c r="I189" s="2" t="e">
        <f t="shared" si="39"/>
        <v>#REF!</v>
      </c>
      <c r="J189" s="2" t="e">
        <f t="shared" si="39"/>
        <v>#REF!</v>
      </c>
      <c r="K189" s="2" t="e">
        <f t="shared" si="39"/>
        <v>#REF!</v>
      </c>
      <c r="L189" s="2" t="e">
        <f t="shared" si="39"/>
        <v>#REF!</v>
      </c>
      <c r="M189" s="2" t="e">
        <f t="shared" si="39"/>
        <v>#REF!</v>
      </c>
      <c r="N189" s="2" t="e">
        <f t="shared" si="39"/>
        <v>#REF!</v>
      </c>
      <c r="O189" s="2" t="e">
        <f t="shared" si="39"/>
        <v>#REF!</v>
      </c>
      <c r="P189" s="2" t="e">
        <f t="shared" si="39"/>
        <v>#REF!</v>
      </c>
      <c r="Q189" s="2" t="e">
        <f t="shared" si="39"/>
        <v>#REF!</v>
      </c>
      <c r="R189" s="2" t="e">
        <f t="shared" si="39"/>
        <v>#REF!</v>
      </c>
      <c r="S189" s="2" t="e">
        <f t="shared" si="38"/>
        <v>#REF!</v>
      </c>
      <c r="T189" s="2" t="e">
        <f t="shared" si="38"/>
        <v>#REF!</v>
      </c>
      <c r="U189" s="2" t="e">
        <f t="shared" si="38"/>
        <v>#REF!</v>
      </c>
      <c r="V189" s="2" t="e">
        <f t="shared" si="38"/>
        <v>#REF!</v>
      </c>
      <c r="W189" s="2" t="e">
        <f t="shared" si="38"/>
        <v>#REF!</v>
      </c>
      <c r="X189" s="2" t="e">
        <f t="shared" si="38"/>
        <v>#REF!</v>
      </c>
      <c r="Y189" s="2" t="e">
        <f t="shared" si="38"/>
        <v>#REF!</v>
      </c>
      <c r="Z189" s="2" t="e">
        <f t="shared" si="38"/>
        <v>#REF!</v>
      </c>
      <c r="AA189" s="2" t="e">
        <f t="shared" si="38"/>
        <v>#REF!</v>
      </c>
      <c r="AB189" s="2" t="e">
        <f t="shared" si="38"/>
        <v>#REF!</v>
      </c>
      <c r="AC189" s="2" t="e">
        <f t="shared" si="38"/>
        <v>#REF!</v>
      </c>
      <c r="AD189" s="2" t="e">
        <f t="shared" si="38"/>
        <v>#REF!</v>
      </c>
      <c r="AE189" s="2" t="e">
        <f t="shared" si="38"/>
        <v>#REF!</v>
      </c>
      <c r="AF189" s="2" t="e">
        <f t="shared" si="38"/>
        <v>#REF!</v>
      </c>
      <c r="AG189" s="2" t="e">
        <f t="shared" si="38"/>
        <v>#REF!</v>
      </c>
      <c r="AH189" s="2" t="e">
        <f t="shared" si="40"/>
        <v>#REF!</v>
      </c>
      <c r="AI189" s="2" t="e">
        <f t="shared" si="40"/>
        <v>#REF!</v>
      </c>
      <c r="AJ189" s="2" t="e">
        <f t="shared" si="40"/>
        <v>#REF!</v>
      </c>
    </row>
    <row r="190" spans="1:36" x14ac:dyDescent="0.2">
      <c r="A190" t="str">
        <f>"alumina_archetype_"&amp;TEXT(ROUND(Table320[[#This Row],[2016]],1),"0.0")</f>
        <v>alumina_archetype_6.9</v>
      </c>
      <c r="B190" s="2">
        <f t="shared" si="37"/>
        <v>6.9</v>
      </c>
      <c r="C190" s="2" t="e">
        <f t="shared" ref="C190:C237" si="41">(($B190-$AE$3)*((C$3-$AE$3)/($B$3-$AE$3)))+$AE$3</f>
        <v>#REF!</v>
      </c>
      <c r="D190" s="2" t="e">
        <f t="shared" ref="D190:D237" si="42">(($B190-$AE$3)*((D$3-$AE$3)/($B$3-$AE$3)))+$AE$3</f>
        <v>#REF!</v>
      </c>
      <c r="E190" s="2" t="e">
        <f t="shared" ref="E190:E237" si="43">(($B190-$AE$3)*((E$3-$AE$3)/($B$3-$AE$3)))+$AE$3</f>
        <v>#REF!</v>
      </c>
      <c r="F190" s="2" t="e">
        <f t="shared" ref="F190:F237" si="44">(($B190-$AE$3)*((F$3-$AE$3)/($B$3-$AE$3)))+$AE$3</f>
        <v>#REF!</v>
      </c>
      <c r="G190" s="2" t="e">
        <f t="shared" ref="G190:G237" si="45">(($B190-$AE$3)*((G$3-$AE$3)/($B$3-$AE$3)))+$AE$3</f>
        <v>#REF!</v>
      </c>
      <c r="H190" s="2" t="e">
        <f t="shared" ref="H190:H237" si="46">(($B190-$AE$3)*((H$3-$AE$3)/($B$3-$AE$3)))+$AE$3</f>
        <v>#REF!</v>
      </c>
      <c r="I190" s="2" t="e">
        <f t="shared" ref="I190:I237" si="47">(($B190-$AE$3)*((I$3-$AE$3)/($B$3-$AE$3)))+$AE$3</f>
        <v>#REF!</v>
      </c>
      <c r="J190" s="2" t="e">
        <f t="shared" ref="J190:J237" si="48">(($B190-$AE$3)*((J$3-$AE$3)/($B$3-$AE$3)))+$AE$3</f>
        <v>#REF!</v>
      </c>
      <c r="K190" s="2" t="e">
        <f t="shared" ref="K190:K237" si="49">(($B190-$AE$3)*((K$3-$AE$3)/($B$3-$AE$3)))+$AE$3</f>
        <v>#REF!</v>
      </c>
      <c r="L190" s="2" t="e">
        <f t="shared" ref="L190:L237" si="50">(($B190-$AE$3)*((L$3-$AE$3)/($B$3-$AE$3)))+$AE$3</f>
        <v>#REF!</v>
      </c>
      <c r="M190" s="2" t="e">
        <f t="shared" ref="M190:M237" si="51">(($B190-$AE$3)*((M$3-$AE$3)/($B$3-$AE$3)))+$AE$3</f>
        <v>#REF!</v>
      </c>
      <c r="N190" s="2" t="e">
        <f t="shared" ref="N190:N237" si="52">(($B190-$AE$3)*((N$3-$AE$3)/($B$3-$AE$3)))+$AE$3</f>
        <v>#REF!</v>
      </c>
      <c r="O190" s="2" t="e">
        <f t="shared" ref="O190:O237" si="53">(($B190-$AE$3)*((O$3-$AE$3)/($B$3-$AE$3)))+$AE$3</f>
        <v>#REF!</v>
      </c>
      <c r="P190" s="2" t="e">
        <f t="shared" ref="P190:P237" si="54">(($B190-$AE$3)*((P$3-$AE$3)/($B$3-$AE$3)))+$AE$3</f>
        <v>#REF!</v>
      </c>
      <c r="Q190" s="2" t="e">
        <f t="shared" ref="Q190:Q237" si="55">(($B190-$AE$3)*((Q$3-$AE$3)/($B$3-$AE$3)))+$AE$3</f>
        <v>#REF!</v>
      </c>
      <c r="R190" s="2" t="e">
        <f t="shared" ref="R190:R237" si="56">(($B190-$AE$3)*((R$3-$AE$3)/($B$3-$AE$3)))+$AE$3</f>
        <v>#REF!</v>
      </c>
      <c r="S190" s="2" t="e">
        <f t="shared" ref="S190:S237" si="57">(($B190-$AE$3)*((S$3-$AE$3)/($B$3-$AE$3)))+$AE$3</f>
        <v>#REF!</v>
      </c>
      <c r="T190" s="2" t="e">
        <f t="shared" ref="T190:T237" si="58">(($B190-$AE$3)*((T$3-$AE$3)/($B$3-$AE$3)))+$AE$3</f>
        <v>#REF!</v>
      </c>
      <c r="U190" s="2" t="e">
        <f t="shared" ref="U190:U237" si="59">(($B190-$AE$3)*((U$3-$AE$3)/($B$3-$AE$3)))+$AE$3</f>
        <v>#REF!</v>
      </c>
      <c r="V190" s="2" t="e">
        <f t="shared" ref="V190:V237" si="60">(($B190-$AE$3)*((V$3-$AE$3)/($B$3-$AE$3)))+$AE$3</f>
        <v>#REF!</v>
      </c>
      <c r="W190" s="2" t="e">
        <f t="shared" ref="W190:W237" si="61">(($B190-$AE$3)*((W$3-$AE$3)/($B$3-$AE$3)))+$AE$3</f>
        <v>#REF!</v>
      </c>
      <c r="X190" s="2" t="e">
        <f t="shared" ref="X190:X237" si="62">(($B190-$AE$3)*((X$3-$AE$3)/($B$3-$AE$3)))+$AE$3</f>
        <v>#REF!</v>
      </c>
      <c r="Y190" s="2" t="e">
        <f t="shared" ref="Y190:Y237" si="63">(($B190-$AE$3)*((Y$3-$AE$3)/($B$3-$AE$3)))+$AE$3</f>
        <v>#REF!</v>
      </c>
      <c r="Z190" s="2" t="e">
        <f t="shared" ref="Z190:Z237" si="64">(($B190-$AE$3)*((Z$3-$AE$3)/($B$3-$AE$3)))+$AE$3</f>
        <v>#REF!</v>
      </c>
      <c r="AA190" s="2" t="e">
        <f t="shared" ref="AA190:AA237" si="65">(($B190-$AE$3)*((AA$3-$AE$3)/($B$3-$AE$3)))+$AE$3</f>
        <v>#REF!</v>
      </c>
      <c r="AB190" s="2" t="e">
        <f t="shared" ref="AB190:AB237" si="66">(($B190-$AE$3)*((AB$3-$AE$3)/($B$3-$AE$3)))+$AE$3</f>
        <v>#REF!</v>
      </c>
      <c r="AC190" s="2" t="e">
        <f t="shared" ref="AC190:AC237" si="67">(($B190-$AE$3)*((AC$3-$AE$3)/($B$3-$AE$3)))+$AE$3</f>
        <v>#REF!</v>
      </c>
      <c r="AD190" s="2" t="e">
        <f t="shared" ref="AD190:AD237" si="68">(($B190-$AE$3)*((AD$3-$AE$3)/($B$3-$AE$3)))+$AE$3</f>
        <v>#REF!</v>
      </c>
      <c r="AE190" s="2" t="e">
        <f t="shared" ref="AE190:AE237" si="69">(($B190-$AE$3)*((AE$3-$AE$3)/($B$3-$AE$3)))+$AE$3</f>
        <v>#REF!</v>
      </c>
      <c r="AF190" s="2"/>
      <c r="AG190" s="2"/>
      <c r="AH190" s="2"/>
      <c r="AI190" s="2"/>
      <c r="AJ190" s="2"/>
    </row>
    <row r="191" spans="1:36" x14ac:dyDescent="0.2">
      <c r="A191" t="str">
        <f>"alumina_archetype_"&amp;TEXT(ROUND(Table320[[#This Row],[2016]],1),"0.0")</f>
        <v>alumina_archetype_6.8</v>
      </c>
      <c r="B191" s="2">
        <f t="shared" si="37"/>
        <v>6.8000000000000007</v>
      </c>
      <c r="C191" s="2" t="e">
        <f t="shared" si="41"/>
        <v>#REF!</v>
      </c>
      <c r="D191" s="2" t="e">
        <f t="shared" si="42"/>
        <v>#REF!</v>
      </c>
      <c r="E191" s="2" t="e">
        <f t="shared" si="43"/>
        <v>#REF!</v>
      </c>
      <c r="F191" s="2" t="e">
        <f t="shared" si="44"/>
        <v>#REF!</v>
      </c>
      <c r="G191" s="2" t="e">
        <f t="shared" si="45"/>
        <v>#REF!</v>
      </c>
      <c r="H191" s="2" t="e">
        <f t="shared" si="46"/>
        <v>#REF!</v>
      </c>
      <c r="I191" s="2" t="e">
        <f t="shared" si="47"/>
        <v>#REF!</v>
      </c>
      <c r="J191" s="2" t="e">
        <f t="shared" si="48"/>
        <v>#REF!</v>
      </c>
      <c r="K191" s="2" t="e">
        <f t="shared" si="49"/>
        <v>#REF!</v>
      </c>
      <c r="L191" s="2" t="e">
        <f t="shared" si="50"/>
        <v>#REF!</v>
      </c>
      <c r="M191" s="2" t="e">
        <f t="shared" si="51"/>
        <v>#REF!</v>
      </c>
      <c r="N191" s="2" t="e">
        <f t="shared" si="52"/>
        <v>#REF!</v>
      </c>
      <c r="O191" s="2" t="e">
        <f t="shared" si="53"/>
        <v>#REF!</v>
      </c>
      <c r="P191" s="2" t="e">
        <f t="shared" si="54"/>
        <v>#REF!</v>
      </c>
      <c r="Q191" s="2" t="e">
        <f t="shared" si="55"/>
        <v>#REF!</v>
      </c>
      <c r="R191" s="2" t="e">
        <f t="shared" si="56"/>
        <v>#REF!</v>
      </c>
      <c r="S191" s="2" t="e">
        <f t="shared" si="57"/>
        <v>#REF!</v>
      </c>
      <c r="T191" s="2" t="e">
        <f t="shared" si="58"/>
        <v>#REF!</v>
      </c>
      <c r="U191" s="2" t="e">
        <f t="shared" si="59"/>
        <v>#REF!</v>
      </c>
      <c r="V191" s="2" t="e">
        <f t="shared" si="60"/>
        <v>#REF!</v>
      </c>
      <c r="W191" s="2" t="e">
        <f t="shared" si="61"/>
        <v>#REF!</v>
      </c>
      <c r="X191" s="2" t="e">
        <f t="shared" si="62"/>
        <v>#REF!</v>
      </c>
      <c r="Y191" s="2" t="e">
        <f t="shared" si="63"/>
        <v>#REF!</v>
      </c>
      <c r="Z191" s="2" t="e">
        <f t="shared" si="64"/>
        <v>#REF!</v>
      </c>
      <c r="AA191" s="2" t="e">
        <f t="shared" si="65"/>
        <v>#REF!</v>
      </c>
      <c r="AB191" s="2" t="e">
        <f t="shared" si="66"/>
        <v>#REF!</v>
      </c>
      <c r="AC191" s="2" t="e">
        <f t="shared" si="67"/>
        <v>#REF!</v>
      </c>
      <c r="AD191" s="2" t="e">
        <f t="shared" si="68"/>
        <v>#REF!</v>
      </c>
      <c r="AE191" s="2" t="e">
        <f t="shared" si="69"/>
        <v>#REF!</v>
      </c>
      <c r="AF191" s="2"/>
      <c r="AG191" s="2"/>
      <c r="AH191" s="2"/>
      <c r="AI191" s="2"/>
      <c r="AJ191" s="2"/>
    </row>
    <row r="192" spans="1:36" x14ac:dyDescent="0.2">
      <c r="A192" t="str">
        <f>"alumina_archetype_"&amp;TEXT(ROUND(Table320[[#This Row],[2016]],1),"0.0")</f>
        <v>alumina_archetype_6.7</v>
      </c>
      <c r="B192" s="2">
        <f t="shared" si="37"/>
        <v>6.7</v>
      </c>
      <c r="C192" s="2" t="e">
        <f t="shared" si="41"/>
        <v>#REF!</v>
      </c>
      <c r="D192" s="2" t="e">
        <f t="shared" si="42"/>
        <v>#REF!</v>
      </c>
      <c r="E192" s="2" t="e">
        <f t="shared" si="43"/>
        <v>#REF!</v>
      </c>
      <c r="F192" s="2" t="e">
        <f t="shared" si="44"/>
        <v>#REF!</v>
      </c>
      <c r="G192" s="2" t="e">
        <f t="shared" si="45"/>
        <v>#REF!</v>
      </c>
      <c r="H192" s="2" t="e">
        <f t="shared" si="46"/>
        <v>#REF!</v>
      </c>
      <c r="I192" s="2" t="e">
        <f t="shared" si="47"/>
        <v>#REF!</v>
      </c>
      <c r="J192" s="2" t="e">
        <f t="shared" si="48"/>
        <v>#REF!</v>
      </c>
      <c r="K192" s="2" t="e">
        <f t="shared" si="49"/>
        <v>#REF!</v>
      </c>
      <c r="L192" s="2" t="e">
        <f t="shared" si="50"/>
        <v>#REF!</v>
      </c>
      <c r="M192" s="2" t="e">
        <f t="shared" si="51"/>
        <v>#REF!</v>
      </c>
      <c r="N192" s="2" t="e">
        <f t="shared" si="52"/>
        <v>#REF!</v>
      </c>
      <c r="O192" s="2" t="e">
        <f t="shared" si="53"/>
        <v>#REF!</v>
      </c>
      <c r="P192" s="2" t="e">
        <f t="shared" si="54"/>
        <v>#REF!</v>
      </c>
      <c r="Q192" s="2" t="e">
        <f t="shared" si="55"/>
        <v>#REF!</v>
      </c>
      <c r="R192" s="2" t="e">
        <f t="shared" si="56"/>
        <v>#REF!</v>
      </c>
      <c r="S192" s="2" t="e">
        <f t="shared" si="57"/>
        <v>#REF!</v>
      </c>
      <c r="T192" s="2" t="e">
        <f t="shared" si="58"/>
        <v>#REF!</v>
      </c>
      <c r="U192" s="2" t="e">
        <f t="shared" si="59"/>
        <v>#REF!</v>
      </c>
      <c r="V192" s="2" t="e">
        <f t="shared" si="60"/>
        <v>#REF!</v>
      </c>
      <c r="W192" s="2" t="e">
        <f t="shared" si="61"/>
        <v>#REF!</v>
      </c>
      <c r="X192" s="2" t="e">
        <f t="shared" si="62"/>
        <v>#REF!</v>
      </c>
      <c r="Y192" s="2" t="e">
        <f t="shared" si="63"/>
        <v>#REF!</v>
      </c>
      <c r="Z192" s="2" t="e">
        <f t="shared" si="64"/>
        <v>#REF!</v>
      </c>
      <c r="AA192" s="2" t="e">
        <f t="shared" si="65"/>
        <v>#REF!</v>
      </c>
      <c r="AB192" s="2" t="e">
        <f t="shared" si="66"/>
        <v>#REF!</v>
      </c>
      <c r="AC192" s="2" t="e">
        <f t="shared" si="67"/>
        <v>#REF!</v>
      </c>
      <c r="AD192" s="2" t="e">
        <f t="shared" si="68"/>
        <v>#REF!</v>
      </c>
      <c r="AE192" s="2" t="e">
        <f t="shared" si="69"/>
        <v>#REF!</v>
      </c>
      <c r="AF192" s="2"/>
      <c r="AG192" s="2"/>
      <c r="AH192" s="2"/>
      <c r="AI192" s="2"/>
      <c r="AJ192" s="2"/>
    </row>
    <row r="193" spans="1:36" x14ac:dyDescent="0.2">
      <c r="A193" t="str">
        <f>"alumina_archetype_"&amp;TEXT(ROUND(Table320[[#This Row],[2016]],1),"0.0")</f>
        <v>alumina_archetype_6.6</v>
      </c>
      <c r="B193" s="2">
        <f t="shared" si="37"/>
        <v>6.6000000000000005</v>
      </c>
      <c r="C193" s="2" t="e">
        <f t="shared" si="41"/>
        <v>#REF!</v>
      </c>
      <c r="D193" s="2" t="e">
        <f t="shared" si="42"/>
        <v>#REF!</v>
      </c>
      <c r="E193" s="2" t="e">
        <f t="shared" si="43"/>
        <v>#REF!</v>
      </c>
      <c r="F193" s="2" t="e">
        <f t="shared" si="44"/>
        <v>#REF!</v>
      </c>
      <c r="G193" s="2" t="e">
        <f t="shared" si="45"/>
        <v>#REF!</v>
      </c>
      <c r="H193" s="2" t="e">
        <f t="shared" si="46"/>
        <v>#REF!</v>
      </c>
      <c r="I193" s="2" t="e">
        <f t="shared" si="47"/>
        <v>#REF!</v>
      </c>
      <c r="J193" s="2" t="e">
        <f t="shared" si="48"/>
        <v>#REF!</v>
      </c>
      <c r="K193" s="2" t="e">
        <f t="shared" si="49"/>
        <v>#REF!</v>
      </c>
      <c r="L193" s="2" t="e">
        <f t="shared" si="50"/>
        <v>#REF!</v>
      </c>
      <c r="M193" s="2" t="e">
        <f t="shared" si="51"/>
        <v>#REF!</v>
      </c>
      <c r="N193" s="2" t="e">
        <f t="shared" si="52"/>
        <v>#REF!</v>
      </c>
      <c r="O193" s="2" t="e">
        <f t="shared" si="53"/>
        <v>#REF!</v>
      </c>
      <c r="P193" s="2" t="e">
        <f t="shared" si="54"/>
        <v>#REF!</v>
      </c>
      <c r="Q193" s="2" t="e">
        <f t="shared" si="55"/>
        <v>#REF!</v>
      </c>
      <c r="R193" s="2" t="e">
        <f t="shared" si="56"/>
        <v>#REF!</v>
      </c>
      <c r="S193" s="2" t="e">
        <f t="shared" si="57"/>
        <v>#REF!</v>
      </c>
      <c r="T193" s="2" t="e">
        <f t="shared" si="58"/>
        <v>#REF!</v>
      </c>
      <c r="U193" s="2" t="e">
        <f t="shared" si="59"/>
        <v>#REF!</v>
      </c>
      <c r="V193" s="2" t="e">
        <f t="shared" si="60"/>
        <v>#REF!</v>
      </c>
      <c r="W193" s="2" t="e">
        <f t="shared" si="61"/>
        <v>#REF!</v>
      </c>
      <c r="X193" s="2" t="e">
        <f t="shared" si="62"/>
        <v>#REF!</v>
      </c>
      <c r="Y193" s="2" t="e">
        <f t="shared" si="63"/>
        <v>#REF!</v>
      </c>
      <c r="Z193" s="2" t="e">
        <f t="shared" si="64"/>
        <v>#REF!</v>
      </c>
      <c r="AA193" s="2" t="e">
        <f t="shared" si="65"/>
        <v>#REF!</v>
      </c>
      <c r="AB193" s="2" t="e">
        <f t="shared" si="66"/>
        <v>#REF!</v>
      </c>
      <c r="AC193" s="2" t="e">
        <f t="shared" si="67"/>
        <v>#REF!</v>
      </c>
      <c r="AD193" s="2" t="e">
        <f t="shared" si="68"/>
        <v>#REF!</v>
      </c>
      <c r="AE193" s="2" t="e">
        <f t="shared" si="69"/>
        <v>#REF!</v>
      </c>
      <c r="AF193" s="2"/>
      <c r="AG193" s="2"/>
      <c r="AH193" s="2"/>
      <c r="AI193" s="2"/>
      <c r="AJ193" s="2"/>
    </row>
    <row r="194" spans="1:36" x14ac:dyDescent="0.2">
      <c r="A194" t="str">
        <f>"alumina_archetype_"&amp;TEXT(ROUND(Table320[[#This Row],[2016]],1),"0.0")</f>
        <v>alumina_archetype_6.5</v>
      </c>
      <c r="B194" s="2">
        <f t="shared" si="37"/>
        <v>6.5</v>
      </c>
      <c r="C194" s="2" t="e">
        <f t="shared" si="41"/>
        <v>#REF!</v>
      </c>
      <c r="D194" s="2" t="e">
        <f t="shared" si="42"/>
        <v>#REF!</v>
      </c>
      <c r="E194" s="2" t="e">
        <f t="shared" si="43"/>
        <v>#REF!</v>
      </c>
      <c r="F194" s="2" t="e">
        <f t="shared" si="44"/>
        <v>#REF!</v>
      </c>
      <c r="G194" s="2" t="e">
        <f t="shared" si="45"/>
        <v>#REF!</v>
      </c>
      <c r="H194" s="2" t="e">
        <f t="shared" si="46"/>
        <v>#REF!</v>
      </c>
      <c r="I194" s="2" t="e">
        <f t="shared" si="47"/>
        <v>#REF!</v>
      </c>
      <c r="J194" s="2" t="e">
        <f t="shared" si="48"/>
        <v>#REF!</v>
      </c>
      <c r="K194" s="2" t="e">
        <f t="shared" si="49"/>
        <v>#REF!</v>
      </c>
      <c r="L194" s="2" t="e">
        <f t="shared" si="50"/>
        <v>#REF!</v>
      </c>
      <c r="M194" s="2" t="e">
        <f t="shared" si="51"/>
        <v>#REF!</v>
      </c>
      <c r="N194" s="2" t="e">
        <f t="shared" si="52"/>
        <v>#REF!</v>
      </c>
      <c r="O194" s="2" t="e">
        <f t="shared" si="53"/>
        <v>#REF!</v>
      </c>
      <c r="P194" s="2" t="e">
        <f t="shared" si="54"/>
        <v>#REF!</v>
      </c>
      <c r="Q194" s="2" t="e">
        <f t="shared" si="55"/>
        <v>#REF!</v>
      </c>
      <c r="R194" s="2" t="e">
        <f t="shared" si="56"/>
        <v>#REF!</v>
      </c>
      <c r="S194" s="2" t="e">
        <f t="shared" si="57"/>
        <v>#REF!</v>
      </c>
      <c r="T194" s="2" t="e">
        <f t="shared" si="58"/>
        <v>#REF!</v>
      </c>
      <c r="U194" s="2" t="e">
        <f t="shared" si="59"/>
        <v>#REF!</v>
      </c>
      <c r="V194" s="2" t="e">
        <f t="shared" si="60"/>
        <v>#REF!</v>
      </c>
      <c r="W194" s="2" t="e">
        <f t="shared" si="61"/>
        <v>#REF!</v>
      </c>
      <c r="X194" s="2" t="e">
        <f t="shared" si="62"/>
        <v>#REF!</v>
      </c>
      <c r="Y194" s="2" t="e">
        <f t="shared" si="63"/>
        <v>#REF!</v>
      </c>
      <c r="Z194" s="2" t="e">
        <f t="shared" si="64"/>
        <v>#REF!</v>
      </c>
      <c r="AA194" s="2" t="e">
        <f t="shared" si="65"/>
        <v>#REF!</v>
      </c>
      <c r="AB194" s="2" t="e">
        <f t="shared" si="66"/>
        <v>#REF!</v>
      </c>
      <c r="AC194" s="2" t="e">
        <f t="shared" si="67"/>
        <v>#REF!</v>
      </c>
      <c r="AD194" s="2" t="e">
        <f t="shared" si="68"/>
        <v>#REF!</v>
      </c>
      <c r="AE194" s="2" t="e">
        <f t="shared" si="69"/>
        <v>#REF!</v>
      </c>
      <c r="AF194" s="2"/>
      <c r="AG194" s="2"/>
      <c r="AH194" s="2"/>
      <c r="AI194" s="2"/>
      <c r="AJ194" s="2"/>
    </row>
    <row r="195" spans="1:36" x14ac:dyDescent="0.2">
      <c r="A195" t="str">
        <f>"alumina_archetype_"&amp;TEXT(ROUND(Table320[[#This Row],[2016]],1),"0.0")</f>
        <v>alumina_archetype_6.4</v>
      </c>
      <c r="B195" s="2">
        <f t="shared" si="37"/>
        <v>6.4</v>
      </c>
      <c r="C195" s="2" t="e">
        <f t="shared" ref="C195:C224" si="70">(($B195-$AE$3)*((C$3-$AE$3)/($B$3-$AE$3)))+$AE$3</f>
        <v>#REF!</v>
      </c>
      <c r="D195" s="2" t="e">
        <f t="shared" ref="D195:D224" si="71">(($B195-$AE$3)*((D$3-$AE$3)/($B$3-$AE$3)))+$AE$3</f>
        <v>#REF!</v>
      </c>
      <c r="E195" s="2" t="e">
        <f t="shared" ref="E195:E224" si="72">(($B195-$AE$3)*((E$3-$AE$3)/($B$3-$AE$3)))+$AE$3</f>
        <v>#REF!</v>
      </c>
      <c r="F195" s="2" t="e">
        <f t="shared" ref="F195:F224" si="73">(($B195-$AE$3)*((F$3-$AE$3)/($B$3-$AE$3)))+$AE$3</f>
        <v>#REF!</v>
      </c>
      <c r="G195" s="2" t="e">
        <f t="shared" ref="G195:G224" si="74">(($B195-$AE$3)*((G$3-$AE$3)/($B$3-$AE$3)))+$AE$3</f>
        <v>#REF!</v>
      </c>
      <c r="H195" s="2" t="e">
        <f t="shared" ref="H195:H224" si="75">(($B195-$AE$3)*((H$3-$AE$3)/($B$3-$AE$3)))+$AE$3</f>
        <v>#REF!</v>
      </c>
      <c r="I195" s="2" t="e">
        <f t="shared" ref="I195:I224" si="76">(($B195-$AE$3)*((I$3-$AE$3)/($B$3-$AE$3)))+$AE$3</f>
        <v>#REF!</v>
      </c>
      <c r="J195" s="2" t="e">
        <f t="shared" ref="J195:J224" si="77">(($B195-$AE$3)*((J$3-$AE$3)/($B$3-$AE$3)))+$AE$3</f>
        <v>#REF!</v>
      </c>
      <c r="K195" s="2" t="e">
        <f t="shared" ref="K195:K224" si="78">(($B195-$AE$3)*((K$3-$AE$3)/($B$3-$AE$3)))+$AE$3</f>
        <v>#REF!</v>
      </c>
      <c r="L195" s="2" t="e">
        <f t="shared" ref="L195:L224" si="79">(($B195-$AE$3)*((L$3-$AE$3)/($B$3-$AE$3)))+$AE$3</f>
        <v>#REF!</v>
      </c>
      <c r="M195" s="2" t="e">
        <f t="shared" ref="M195:M224" si="80">(($B195-$AE$3)*((M$3-$AE$3)/($B$3-$AE$3)))+$AE$3</f>
        <v>#REF!</v>
      </c>
      <c r="N195" s="2" t="e">
        <f t="shared" ref="N195:N224" si="81">(($B195-$AE$3)*((N$3-$AE$3)/($B$3-$AE$3)))+$AE$3</f>
        <v>#REF!</v>
      </c>
      <c r="O195" s="2" t="e">
        <f t="shared" ref="O195:O224" si="82">(($B195-$AE$3)*((O$3-$AE$3)/($B$3-$AE$3)))+$AE$3</f>
        <v>#REF!</v>
      </c>
      <c r="P195" s="2" t="e">
        <f t="shared" ref="P195:P224" si="83">(($B195-$AE$3)*((P$3-$AE$3)/($B$3-$AE$3)))+$AE$3</f>
        <v>#REF!</v>
      </c>
      <c r="Q195" s="2" t="e">
        <f t="shared" ref="Q195:Q224" si="84">(($B195-$AE$3)*((Q$3-$AE$3)/($B$3-$AE$3)))+$AE$3</f>
        <v>#REF!</v>
      </c>
      <c r="R195" s="2" t="e">
        <f t="shared" ref="R195:R224" si="85">(($B195-$AE$3)*((R$3-$AE$3)/($B$3-$AE$3)))+$AE$3</f>
        <v>#REF!</v>
      </c>
      <c r="S195" s="2" t="e">
        <f t="shared" ref="S195:S224" si="86">(($B195-$AE$3)*((S$3-$AE$3)/($B$3-$AE$3)))+$AE$3</f>
        <v>#REF!</v>
      </c>
      <c r="T195" s="2" t="e">
        <f t="shared" ref="T195:T224" si="87">(($B195-$AE$3)*((T$3-$AE$3)/($B$3-$AE$3)))+$AE$3</f>
        <v>#REF!</v>
      </c>
      <c r="U195" s="2" t="e">
        <f t="shared" ref="U195:U224" si="88">(($B195-$AE$3)*((U$3-$AE$3)/($B$3-$AE$3)))+$AE$3</f>
        <v>#REF!</v>
      </c>
      <c r="V195" s="2" t="e">
        <f t="shared" ref="V195:V224" si="89">(($B195-$AE$3)*((V$3-$AE$3)/($B$3-$AE$3)))+$AE$3</f>
        <v>#REF!</v>
      </c>
      <c r="W195" s="2" t="e">
        <f t="shared" ref="W195:W224" si="90">(($B195-$AE$3)*((W$3-$AE$3)/($B$3-$AE$3)))+$AE$3</f>
        <v>#REF!</v>
      </c>
      <c r="X195" s="2" t="e">
        <f t="shared" ref="X195:X224" si="91">(($B195-$AE$3)*((X$3-$AE$3)/($B$3-$AE$3)))+$AE$3</f>
        <v>#REF!</v>
      </c>
      <c r="Y195" s="2" t="e">
        <f t="shared" ref="Y195:Y224" si="92">(($B195-$AE$3)*((Y$3-$AE$3)/($B$3-$AE$3)))+$AE$3</f>
        <v>#REF!</v>
      </c>
      <c r="Z195" s="2" t="e">
        <f t="shared" ref="Z195:Z224" si="93">(($B195-$AE$3)*((Z$3-$AE$3)/($B$3-$AE$3)))+$AE$3</f>
        <v>#REF!</v>
      </c>
      <c r="AA195" s="2" t="e">
        <f t="shared" ref="AA195:AA224" si="94">(($B195-$AE$3)*((AA$3-$AE$3)/($B$3-$AE$3)))+$AE$3</f>
        <v>#REF!</v>
      </c>
      <c r="AB195" s="2" t="e">
        <f t="shared" ref="AB195:AB224" si="95">(($B195-$AE$3)*((AB$3-$AE$3)/($B$3-$AE$3)))+$AE$3</f>
        <v>#REF!</v>
      </c>
      <c r="AC195" s="2" t="e">
        <f t="shared" ref="AC195:AC224" si="96">(($B195-$AE$3)*((AC$3-$AE$3)/($B$3-$AE$3)))+$AE$3</f>
        <v>#REF!</v>
      </c>
      <c r="AD195" s="2" t="e">
        <f t="shared" ref="AD195:AD224" si="97">(($B195-$AE$3)*((AD$3-$AE$3)/($B$3-$AE$3)))+$AE$3</f>
        <v>#REF!</v>
      </c>
      <c r="AE195" s="2" t="e">
        <f t="shared" ref="AE195:AE224" si="98">(($B195-$AE$3)*((AE$3-$AE$3)/($B$3-$AE$3)))+$AE$3</f>
        <v>#REF!</v>
      </c>
      <c r="AF195" s="2"/>
      <c r="AG195" s="2"/>
      <c r="AH195" s="2"/>
      <c r="AI195" s="2"/>
      <c r="AJ195" s="2"/>
    </row>
    <row r="196" spans="1:36" x14ac:dyDescent="0.2">
      <c r="A196" t="str">
        <f>"alumina_archetype_"&amp;TEXT(ROUND(Table320[[#This Row],[2016]],1),"0.0")</f>
        <v>alumina_archetype_6.3</v>
      </c>
      <c r="B196" s="2">
        <f t="shared" si="37"/>
        <v>6.3000000000000007</v>
      </c>
      <c r="C196" s="2" t="e">
        <f t="shared" si="70"/>
        <v>#REF!</v>
      </c>
      <c r="D196" s="2" t="e">
        <f t="shared" si="71"/>
        <v>#REF!</v>
      </c>
      <c r="E196" s="2" t="e">
        <f t="shared" si="72"/>
        <v>#REF!</v>
      </c>
      <c r="F196" s="2" t="e">
        <f t="shared" si="73"/>
        <v>#REF!</v>
      </c>
      <c r="G196" s="2" t="e">
        <f t="shared" si="74"/>
        <v>#REF!</v>
      </c>
      <c r="H196" s="2" t="e">
        <f t="shared" si="75"/>
        <v>#REF!</v>
      </c>
      <c r="I196" s="2" t="e">
        <f t="shared" si="76"/>
        <v>#REF!</v>
      </c>
      <c r="J196" s="2" t="e">
        <f t="shared" si="77"/>
        <v>#REF!</v>
      </c>
      <c r="K196" s="2" t="e">
        <f t="shared" si="78"/>
        <v>#REF!</v>
      </c>
      <c r="L196" s="2" t="e">
        <f t="shared" si="79"/>
        <v>#REF!</v>
      </c>
      <c r="M196" s="2" t="e">
        <f t="shared" si="80"/>
        <v>#REF!</v>
      </c>
      <c r="N196" s="2" t="e">
        <f t="shared" si="81"/>
        <v>#REF!</v>
      </c>
      <c r="O196" s="2" t="e">
        <f t="shared" si="82"/>
        <v>#REF!</v>
      </c>
      <c r="P196" s="2" t="e">
        <f t="shared" si="83"/>
        <v>#REF!</v>
      </c>
      <c r="Q196" s="2" t="e">
        <f t="shared" si="84"/>
        <v>#REF!</v>
      </c>
      <c r="R196" s="2" t="e">
        <f t="shared" si="85"/>
        <v>#REF!</v>
      </c>
      <c r="S196" s="2" t="e">
        <f t="shared" si="86"/>
        <v>#REF!</v>
      </c>
      <c r="T196" s="2" t="e">
        <f t="shared" si="87"/>
        <v>#REF!</v>
      </c>
      <c r="U196" s="2" t="e">
        <f t="shared" si="88"/>
        <v>#REF!</v>
      </c>
      <c r="V196" s="2" t="e">
        <f t="shared" si="89"/>
        <v>#REF!</v>
      </c>
      <c r="W196" s="2" t="e">
        <f t="shared" si="90"/>
        <v>#REF!</v>
      </c>
      <c r="X196" s="2" t="e">
        <f t="shared" si="91"/>
        <v>#REF!</v>
      </c>
      <c r="Y196" s="2" t="e">
        <f t="shared" si="92"/>
        <v>#REF!</v>
      </c>
      <c r="Z196" s="2" t="e">
        <f t="shared" si="93"/>
        <v>#REF!</v>
      </c>
      <c r="AA196" s="2" t="e">
        <f t="shared" si="94"/>
        <v>#REF!</v>
      </c>
      <c r="AB196" s="2" t="e">
        <f t="shared" si="95"/>
        <v>#REF!</v>
      </c>
      <c r="AC196" s="2" t="e">
        <f t="shared" si="96"/>
        <v>#REF!</v>
      </c>
      <c r="AD196" s="2" t="e">
        <f t="shared" si="97"/>
        <v>#REF!</v>
      </c>
      <c r="AE196" s="2" t="e">
        <f t="shared" si="98"/>
        <v>#REF!</v>
      </c>
      <c r="AF196" s="2"/>
      <c r="AG196" s="2"/>
      <c r="AH196" s="2"/>
      <c r="AI196" s="2"/>
      <c r="AJ196" s="2"/>
    </row>
    <row r="197" spans="1:36" x14ac:dyDescent="0.2">
      <c r="A197" t="str">
        <f>"alumina_archetype_"&amp;TEXT(ROUND(Table320[[#This Row],[2016]],1),"0.0")</f>
        <v>alumina_archetype_6.2</v>
      </c>
      <c r="B197" s="2">
        <f t="shared" si="37"/>
        <v>6.2</v>
      </c>
      <c r="C197" s="2" t="e">
        <f t="shared" si="70"/>
        <v>#REF!</v>
      </c>
      <c r="D197" s="2" t="e">
        <f t="shared" si="71"/>
        <v>#REF!</v>
      </c>
      <c r="E197" s="2" t="e">
        <f t="shared" si="72"/>
        <v>#REF!</v>
      </c>
      <c r="F197" s="2" t="e">
        <f t="shared" si="73"/>
        <v>#REF!</v>
      </c>
      <c r="G197" s="2" t="e">
        <f t="shared" si="74"/>
        <v>#REF!</v>
      </c>
      <c r="H197" s="2" t="e">
        <f t="shared" si="75"/>
        <v>#REF!</v>
      </c>
      <c r="I197" s="2" t="e">
        <f t="shared" si="76"/>
        <v>#REF!</v>
      </c>
      <c r="J197" s="2" t="e">
        <f t="shared" si="77"/>
        <v>#REF!</v>
      </c>
      <c r="K197" s="2" t="e">
        <f t="shared" si="78"/>
        <v>#REF!</v>
      </c>
      <c r="L197" s="2" t="e">
        <f t="shared" si="79"/>
        <v>#REF!</v>
      </c>
      <c r="M197" s="2" t="e">
        <f t="shared" si="80"/>
        <v>#REF!</v>
      </c>
      <c r="N197" s="2" t="e">
        <f t="shared" si="81"/>
        <v>#REF!</v>
      </c>
      <c r="O197" s="2" t="e">
        <f t="shared" si="82"/>
        <v>#REF!</v>
      </c>
      <c r="P197" s="2" t="e">
        <f t="shared" si="83"/>
        <v>#REF!</v>
      </c>
      <c r="Q197" s="2" t="e">
        <f t="shared" si="84"/>
        <v>#REF!</v>
      </c>
      <c r="R197" s="2" t="e">
        <f t="shared" si="85"/>
        <v>#REF!</v>
      </c>
      <c r="S197" s="2" t="e">
        <f t="shared" si="86"/>
        <v>#REF!</v>
      </c>
      <c r="T197" s="2" t="e">
        <f t="shared" si="87"/>
        <v>#REF!</v>
      </c>
      <c r="U197" s="2" t="e">
        <f t="shared" si="88"/>
        <v>#REF!</v>
      </c>
      <c r="V197" s="2" t="e">
        <f t="shared" si="89"/>
        <v>#REF!</v>
      </c>
      <c r="W197" s="2" t="e">
        <f t="shared" si="90"/>
        <v>#REF!</v>
      </c>
      <c r="X197" s="2" t="e">
        <f t="shared" si="91"/>
        <v>#REF!</v>
      </c>
      <c r="Y197" s="2" t="e">
        <f t="shared" si="92"/>
        <v>#REF!</v>
      </c>
      <c r="Z197" s="2" t="e">
        <f t="shared" si="93"/>
        <v>#REF!</v>
      </c>
      <c r="AA197" s="2" t="e">
        <f t="shared" si="94"/>
        <v>#REF!</v>
      </c>
      <c r="AB197" s="2" t="e">
        <f t="shared" si="95"/>
        <v>#REF!</v>
      </c>
      <c r="AC197" s="2" t="e">
        <f t="shared" si="96"/>
        <v>#REF!</v>
      </c>
      <c r="AD197" s="2" t="e">
        <f t="shared" si="97"/>
        <v>#REF!</v>
      </c>
      <c r="AE197" s="2" t="e">
        <f t="shared" si="98"/>
        <v>#REF!</v>
      </c>
      <c r="AF197" s="2"/>
      <c r="AG197" s="2"/>
      <c r="AH197" s="2"/>
      <c r="AI197" s="2"/>
      <c r="AJ197" s="2"/>
    </row>
    <row r="198" spans="1:36" x14ac:dyDescent="0.2">
      <c r="A198" t="str">
        <f>"alumina_archetype_"&amp;TEXT(ROUND(Table320[[#This Row],[2016]],1),"0.0")</f>
        <v>alumina_archetype_6.1</v>
      </c>
      <c r="B198" s="2">
        <f t="shared" si="37"/>
        <v>6.1000000000000005</v>
      </c>
      <c r="C198" s="2" t="e">
        <f t="shared" si="70"/>
        <v>#REF!</v>
      </c>
      <c r="D198" s="2" t="e">
        <f t="shared" si="71"/>
        <v>#REF!</v>
      </c>
      <c r="E198" s="2" t="e">
        <f t="shared" si="72"/>
        <v>#REF!</v>
      </c>
      <c r="F198" s="2" t="e">
        <f t="shared" si="73"/>
        <v>#REF!</v>
      </c>
      <c r="G198" s="2" t="e">
        <f t="shared" si="74"/>
        <v>#REF!</v>
      </c>
      <c r="H198" s="2" t="e">
        <f t="shared" si="75"/>
        <v>#REF!</v>
      </c>
      <c r="I198" s="2" t="e">
        <f t="shared" si="76"/>
        <v>#REF!</v>
      </c>
      <c r="J198" s="2" t="e">
        <f t="shared" si="77"/>
        <v>#REF!</v>
      </c>
      <c r="K198" s="2" t="e">
        <f t="shared" si="78"/>
        <v>#REF!</v>
      </c>
      <c r="L198" s="2" t="e">
        <f t="shared" si="79"/>
        <v>#REF!</v>
      </c>
      <c r="M198" s="2" t="e">
        <f t="shared" si="80"/>
        <v>#REF!</v>
      </c>
      <c r="N198" s="2" t="e">
        <f t="shared" si="81"/>
        <v>#REF!</v>
      </c>
      <c r="O198" s="2" t="e">
        <f t="shared" si="82"/>
        <v>#REF!</v>
      </c>
      <c r="P198" s="2" t="e">
        <f t="shared" si="83"/>
        <v>#REF!</v>
      </c>
      <c r="Q198" s="2" t="e">
        <f t="shared" si="84"/>
        <v>#REF!</v>
      </c>
      <c r="R198" s="2" t="e">
        <f t="shared" si="85"/>
        <v>#REF!</v>
      </c>
      <c r="S198" s="2" t="e">
        <f t="shared" si="86"/>
        <v>#REF!</v>
      </c>
      <c r="T198" s="2" t="e">
        <f t="shared" si="87"/>
        <v>#REF!</v>
      </c>
      <c r="U198" s="2" t="e">
        <f t="shared" si="88"/>
        <v>#REF!</v>
      </c>
      <c r="V198" s="2" t="e">
        <f t="shared" si="89"/>
        <v>#REF!</v>
      </c>
      <c r="W198" s="2" t="e">
        <f t="shared" si="90"/>
        <v>#REF!</v>
      </c>
      <c r="X198" s="2" t="e">
        <f t="shared" si="91"/>
        <v>#REF!</v>
      </c>
      <c r="Y198" s="2" t="e">
        <f t="shared" si="92"/>
        <v>#REF!</v>
      </c>
      <c r="Z198" s="2" t="e">
        <f t="shared" si="93"/>
        <v>#REF!</v>
      </c>
      <c r="AA198" s="2" t="e">
        <f t="shared" si="94"/>
        <v>#REF!</v>
      </c>
      <c r="AB198" s="2" t="e">
        <f t="shared" si="95"/>
        <v>#REF!</v>
      </c>
      <c r="AC198" s="2" t="e">
        <f t="shared" si="96"/>
        <v>#REF!</v>
      </c>
      <c r="AD198" s="2" t="e">
        <f t="shared" si="97"/>
        <v>#REF!</v>
      </c>
      <c r="AE198" s="2" t="e">
        <f t="shared" si="98"/>
        <v>#REF!</v>
      </c>
      <c r="AF198" s="2"/>
      <c r="AG198" s="2"/>
      <c r="AH198" s="2"/>
      <c r="AI198" s="2"/>
      <c r="AJ198" s="2"/>
    </row>
    <row r="199" spans="1:36" x14ac:dyDescent="0.2">
      <c r="A199" t="str">
        <f>"alumina_archetype_"&amp;TEXT(ROUND(Table320[[#This Row],[2016]],1),"0.0")</f>
        <v>alumina_archetype_6.0</v>
      </c>
      <c r="B199" s="2">
        <f t="shared" si="37"/>
        <v>6</v>
      </c>
      <c r="C199" s="2" t="e">
        <f t="shared" si="70"/>
        <v>#REF!</v>
      </c>
      <c r="D199" s="2" t="e">
        <f t="shared" si="71"/>
        <v>#REF!</v>
      </c>
      <c r="E199" s="2" t="e">
        <f t="shared" si="72"/>
        <v>#REF!</v>
      </c>
      <c r="F199" s="2" t="e">
        <f t="shared" si="73"/>
        <v>#REF!</v>
      </c>
      <c r="G199" s="2" t="e">
        <f t="shared" si="74"/>
        <v>#REF!</v>
      </c>
      <c r="H199" s="2" t="e">
        <f t="shared" si="75"/>
        <v>#REF!</v>
      </c>
      <c r="I199" s="2" t="e">
        <f t="shared" si="76"/>
        <v>#REF!</v>
      </c>
      <c r="J199" s="2" t="e">
        <f t="shared" si="77"/>
        <v>#REF!</v>
      </c>
      <c r="K199" s="2" t="e">
        <f t="shared" si="78"/>
        <v>#REF!</v>
      </c>
      <c r="L199" s="2" t="e">
        <f t="shared" si="79"/>
        <v>#REF!</v>
      </c>
      <c r="M199" s="2" t="e">
        <f t="shared" si="80"/>
        <v>#REF!</v>
      </c>
      <c r="N199" s="2" t="e">
        <f t="shared" si="81"/>
        <v>#REF!</v>
      </c>
      <c r="O199" s="2" t="e">
        <f t="shared" si="82"/>
        <v>#REF!</v>
      </c>
      <c r="P199" s="2" t="e">
        <f t="shared" si="83"/>
        <v>#REF!</v>
      </c>
      <c r="Q199" s="2" t="e">
        <f t="shared" si="84"/>
        <v>#REF!</v>
      </c>
      <c r="R199" s="2" t="e">
        <f t="shared" si="85"/>
        <v>#REF!</v>
      </c>
      <c r="S199" s="2" t="e">
        <f t="shared" si="86"/>
        <v>#REF!</v>
      </c>
      <c r="T199" s="2" t="e">
        <f t="shared" si="87"/>
        <v>#REF!</v>
      </c>
      <c r="U199" s="2" t="e">
        <f t="shared" si="88"/>
        <v>#REF!</v>
      </c>
      <c r="V199" s="2" t="e">
        <f t="shared" si="89"/>
        <v>#REF!</v>
      </c>
      <c r="W199" s="2" t="e">
        <f t="shared" si="90"/>
        <v>#REF!</v>
      </c>
      <c r="X199" s="2" t="e">
        <f t="shared" si="91"/>
        <v>#REF!</v>
      </c>
      <c r="Y199" s="2" t="e">
        <f t="shared" si="92"/>
        <v>#REF!</v>
      </c>
      <c r="Z199" s="2" t="e">
        <f t="shared" si="93"/>
        <v>#REF!</v>
      </c>
      <c r="AA199" s="2" t="e">
        <f t="shared" si="94"/>
        <v>#REF!</v>
      </c>
      <c r="AB199" s="2" t="e">
        <f t="shared" si="95"/>
        <v>#REF!</v>
      </c>
      <c r="AC199" s="2" t="e">
        <f t="shared" si="96"/>
        <v>#REF!</v>
      </c>
      <c r="AD199" s="2" t="e">
        <f t="shared" si="97"/>
        <v>#REF!</v>
      </c>
      <c r="AE199" s="2" t="e">
        <f t="shared" si="98"/>
        <v>#REF!</v>
      </c>
      <c r="AF199" s="2"/>
      <c r="AG199" s="2"/>
      <c r="AH199" s="2"/>
      <c r="AI199" s="2"/>
      <c r="AJ199" s="2"/>
    </row>
    <row r="200" spans="1:36" x14ac:dyDescent="0.2">
      <c r="A200" t="str">
        <f>"alumina_archetype_"&amp;TEXT(ROUND(Table320[[#This Row],[2016]],1),"0.0")</f>
        <v>alumina_archetype_5.9</v>
      </c>
      <c r="B200" s="2">
        <f t="shared" si="37"/>
        <v>5.9</v>
      </c>
      <c r="C200" s="2" t="e">
        <f t="shared" si="70"/>
        <v>#REF!</v>
      </c>
      <c r="D200" s="2" t="e">
        <f t="shared" si="71"/>
        <v>#REF!</v>
      </c>
      <c r="E200" s="2" t="e">
        <f t="shared" si="72"/>
        <v>#REF!</v>
      </c>
      <c r="F200" s="2" t="e">
        <f t="shared" si="73"/>
        <v>#REF!</v>
      </c>
      <c r="G200" s="2" t="e">
        <f t="shared" si="74"/>
        <v>#REF!</v>
      </c>
      <c r="H200" s="2" t="e">
        <f t="shared" si="75"/>
        <v>#REF!</v>
      </c>
      <c r="I200" s="2" t="e">
        <f t="shared" si="76"/>
        <v>#REF!</v>
      </c>
      <c r="J200" s="2" t="e">
        <f t="shared" si="77"/>
        <v>#REF!</v>
      </c>
      <c r="K200" s="2" t="e">
        <f t="shared" si="78"/>
        <v>#REF!</v>
      </c>
      <c r="L200" s="2" t="e">
        <f t="shared" si="79"/>
        <v>#REF!</v>
      </c>
      <c r="M200" s="2" t="e">
        <f t="shared" si="80"/>
        <v>#REF!</v>
      </c>
      <c r="N200" s="2" t="e">
        <f t="shared" si="81"/>
        <v>#REF!</v>
      </c>
      <c r="O200" s="2" t="e">
        <f t="shared" si="82"/>
        <v>#REF!</v>
      </c>
      <c r="P200" s="2" t="e">
        <f t="shared" si="83"/>
        <v>#REF!</v>
      </c>
      <c r="Q200" s="2" t="e">
        <f t="shared" si="84"/>
        <v>#REF!</v>
      </c>
      <c r="R200" s="2" t="e">
        <f t="shared" si="85"/>
        <v>#REF!</v>
      </c>
      <c r="S200" s="2" t="e">
        <f t="shared" si="86"/>
        <v>#REF!</v>
      </c>
      <c r="T200" s="2" t="e">
        <f t="shared" si="87"/>
        <v>#REF!</v>
      </c>
      <c r="U200" s="2" t="e">
        <f t="shared" si="88"/>
        <v>#REF!</v>
      </c>
      <c r="V200" s="2" t="e">
        <f t="shared" si="89"/>
        <v>#REF!</v>
      </c>
      <c r="W200" s="2" t="e">
        <f t="shared" si="90"/>
        <v>#REF!</v>
      </c>
      <c r="X200" s="2" t="e">
        <f t="shared" si="91"/>
        <v>#REF!</v>
      </c>
      <c r="Y200" s="2" t="e">
        <f t="shared" si="92"/>
        <v>#REF!</v>
      </c>
      <c r="Z200" s="2" t="e">
        <f t="shared" si="93"/>
        <v>#REF!</v>
      </c>
      <c r="AA200" s="2" t="e">
        <f t="shared" si="94"/>
        <v>#REF!</v>
      </c>
      <c r="AB200" s="2" t="e">
        <f t="shared" si="95"/>
        <v>#REF!</v>
      </c>
      <c r="AC200" s="2" t="e">
        <f t="shared" si="96"/>
        <v>#REF!</v>
      </c>
      <c r="AD200" s="2" t="e">
        <f t="shared" si="97"/>
        <v>#REF!</v>
      </c>
      <c r="AE200" s="2" t="e">
        <f t="shared" si="98"/>
        <v>#REF!</v>
      </c>
      <c r="AF200" s="2"/>
      <c r="AG200" s="2"/>
      <c r="AH200" s="2"/>
      <c r="AI200" s="2"/>
      <c r="AJ200" s="2"/>
    </row>
    <row r="201" spans="1:36" x14ac:dyDescent="0.2">
      <c r="A201" t="str">
        <f>"alumina_archetype_"&amp;TEXT(ROUND(Table320[[#This Row],[2016]],1),"0.0")</f>
        <v>alumina_archetype_5.8</v>
      </c>
      <c r="B201" s="2">
        <f t="shared" si="37"/>
        <v>5.8000000000000007</v>
      </c>
      <c r="C201" s="2" t="e">
        <f t="shared" si="70"/>
        <v>#REF!</v>
      </c>
      <c r="D201" s="2" t="e">
        <f t="shared" si="71"/>
        <v>#REF!</v>
      </c>
      <c r="E201" s="2" t="e">
        <f t="shared" si="72"/>
        <v>#REF!</v>
      </c>
      <c r="F201" s="2" t="e">
        <f t="shared" si="73"/>
        <v>#REF!</v>
      </c>
      <c r="G201" s="2" t="e">
        <f t="shared" si="74"/>
        <v>#REF!</v>
      </c>
      <c r="H201" s="2" t="e">
        <f t="shared" si="75"/>
        <v>#REF!</v>
      </c>
      <c r="I201" s="2" t="e">
        <f t="shared" si="76"/>
        <v>#REF!</v>
      </c>
      <c r="J201" s="2" t="e">
        <f t="shared" si="77"/>
        <v>#REF!</v>
      </c>
      <c r="K201" s="2" t="e">
        <f t="shared" si="78"/>
        <v>#REF!</v>
      </c>
      <c r="L201" s="2" t="e">
        <f t="shared" si="79"/>
        <v>#REF!</v>
      </c>
      <c r="M201" s="2" t="e">
        <f t="shared" si="80"/>
        <v>#REF!</v>
      </c>
      <c r="N201" s="2" t="e">
        <f t="shared" si="81"/>
        <v>#REF!</v>
      </c>
      <c r="O201" s="2" t="e">
        <f t="shared" si="82"/>
        <v>#REF!</v>
      </c>
      <c r="P201" s="2" t="e">
        <f t="shared" si="83"/>
        <v>#REF!</v>
      </c>
      <c r="Q201" s="2" t="e">
        <f t="shared" si="84"/>
        <v>#REF!</v>
      </c>
      <c r="R201" s="2" t="e">
        <f t="shared" si="85"/>
        <v>#REF!</v>
      </c>
      <c r="S201" s="2" t="e">
        <f t="shared" si="86"/>
        <v>#REF!</v>
      </c>
      <c r="T201" s="2" t="e">
        <f t="shared" si="87"/>
        <v>#REF!</v>
      </c>
      <c r="U201" s="2" t="e">
        <f t="shared" si="88"/>
        <v>#REF!</v>
      </c>
      <c r="V201" s="2" t="e">
        <f t="shared" si="89"/>
        <v>#REF!</v>
      </c>
      <c r="W201" s="2" t="e">
        <f t="shared" si="90"/>
        <v>#REF!</v>
      </c>
      <c r="X201" s="2" t="e">
        <f t="shared" si="91"/>
        <v>#REF!</v>
      </c>
      <c r="Y201" s="2" t="e">
        <f t="shared" si="92"/>
        <v>#REF!</v>
      </c>
      <c r="Z201" s="2" t="e">
        <f t="shared" si="93"/>
        <v>#REF!</v>
      </c>
      <c r="AA201" s="2" t="e">
        <f t="shared" si="94"/>
        <v>#REF!</v>
      </c>
      <c r="AB201" s="2" t="e">
        <f t="shared" si="95"/>
        <v>#REF!</v>
      </c>
      <c r="AC201" s="2" t="e">
        <f t="shared" si="96"/>
        <v>#REF!</v>
      </c>
      <c r="AD201" s="2" t="e">
        <f t="shared" si="97"/>
        <v>#REF!</v>
      </c>
      <c r="AE201" s="2" t="e">
        <f t="shared" si="98"/>
        <v>#REF!</v>
      </c>
      <c r="AF201" s="2"/>
      <c r="AG201" s="2"/>
      <c r="AH201" s="2"/>
      <c r="AI201" s="2"/>
      <c r="AJ201" s="2"/>
    </row>
    <row r="202" spans="1:36" x14ac:dyDescent="0.2">
      <c r="A202" t="str">
        <f>"alumina_archetype_"&amp;TEXT(ROUND(Table320[[#This Row],[2016]],1),"0.0")</f>
        <v>alumina_archetype_5.7</v>
      </c>
      <c r="B202" s="2">
        <f t="shared" si="37"/>
        <v>5.7</v>
      </c>
      <c r="C202" s="2" t="e">
        <f t="shared" si="70"/>
        <v>#REF!</v>
      </c>
      <c r="D202" s="2" t="e">
        <f t="shared" si="71"/>
        <v>#REF!</v>
      </c>
      <c r="E202" s="2" t="e">
        <f t="shared" si="72"/>
        <v>#REF!</v>
      </c>
      <c r="F202" s="2" t="e">
        <f t="shared" si="73"/>
        <v>#REF!</v>
      </c>
      <c r="G202" s="2" t="e">
        <f t="shared" si="74"/>
        <v>#REF!</v>
      </c>
      <c r="H202" s="2" t="e">
        <f t="shared" si="75"/>
        <v>#REF!</v>
      </c>
      <c r="I202" s="2" t="e">
        <f t="shared" si="76"/>
        <v>#REF!</v>
      </c>
      <c r="J202" s="2" t="e">
        <f t="shared" si="77"/>
        <v>#REF!</v>
      </c>
      <c r="K202" s="2" t="e">
        <f t="shared" si="78"/>
        <v>#REF!</v>
      </c>
      <c r="L202" s="2" t="e">
        <f t="shared" si="79"/>
        <v>#REF!</v>
      </c>
      <c r="M202" s="2" t="e">
        <f t="shared" si="80"/>
        <v>#REF!</v>
      </c>
      <c r="N202" s="2" t="e">
        <f t="shared" si="81"/>
        <v>#REF!</v>
      </c>
      <c r="O202" s="2" t="e">
        <f t="shared" si="82"/>
        <v>#REF!</v>
      </c>
      <c r="P202" s="2" t="e">
        <f t="shared" si="83"/>
        <v>#REF!</v>
      </c>
      <c r="Q202" s="2" t="e">
        <f t="shared" si="84"/>
        <v>#REF!</v>
      </c>
      <c r="R202" s="2" t="e">
        <f t="shared" si="85"/>
        <v>#REF!</v>
      </c>
      <c r="S202" s="2" t="e">
        <f t="shared" si="86"/>
        <v>#REF!</v>
      </c>
      <c r="T202" s="2" t="e">
        <f t="shared" si="87"/>
        <v>#REF!</v>
      </c>
      <c r="U202" s="2" t="e">
        <f t="shared" si="88"/>
        <v>#REF!</v>
      </c>
      <c r="V202" s="2" t="e">
        <f t="shared" si="89"/>
        <v>#REF!</v>
      </c>
      <c r="W202" s="2" t="e">
        <f t="shared" si="90"/>
        <v>#REF!</v>
      </c>
      <c r="X202" s="2" t="e">
        <f t="shared" si="91"/>
        <v>#REF!</v>
      </c>
      <c r="Y202" s="2" t="e">
        <f t="shared" si="92"/>
        <v>#REF!</v>
      </c>
      <c r="Z202" s="2" t="e">
        <f t="shared" si="93"/>
        <v>#REF!</v>
      </c>
      <c r="AA202" s="2" t="e">
        <f t="shared" si="94"/>
        <v>#REF!</v>
      </c>
      <c r="AB202" s="2" t="e">
        <f t="shared" si="95"/>
        <v>#REF!</v>
      </c>
      <c r="AC202" s="2" t="e">
        <f t="shared" si="96"/>
        <v>#REF!</v>
      </c>
      <c r="AD202" s="2" t="e">
        <f t="shared" si="97"/>
        <v>#REF!</v>
      </c>
      <c r="AE202" s="2" t="e">
        <f t="shared" si="98"/>
        <v>#REF!</v>
      </c>
      <c r="AF202" s="2"/>
      <c r="AG202" s="2"/>
      <c r="AH202" s="2"/>
      <c r="AI202" s="2"/>
      <c r="AJ202" s="2"/>
    </row>
    <row r="203" spans="1:36" x14ac:dyDescent="0.2">
      <c r="A203" t="str">
        <f>"alumina_archetype_"&amp;TEXT(ROUND(Table320[[#This Row],[2016]],1),"0.0")</f>
        <v>alumina_archetype_5.6</v>
      </c>
      <c r="B203" s="2">
        <f t="shared" si="37"/>
        <v>5.6000000000000005</v>
      </c>
      <c r="C203" s="2" t="e">
        <f t="shared" si="70"/>
        <v>#REF!</v>
      </c>
      <c r="D203" s="2" t="e">
        <f t="shared" si="71"/>
        <v>#REF!</v>
      </c>
      <c r="E203" s="2" t="e">
        <f t="shared" si="72"/>
        <v>#REF!</v>
      </c>
      <c r="F203" s="2" t="e">
        <f t="shared" si="73"/>
        <v>#REF!</v>
      </c>
      <c r="G203" s="2" t="e">
        <f t="shared" si="74"/>
        <v>#REF!</v>
      </c>
      <c r="H203" s="2" t="e">
        <f t="shared" si="75"/>
        <v>#REF!</v>
      </c>
      <c r="I203" s="2" t="e">
        <f t="shared" si="76"/>
        <v>#REF!</v>
      </c>
      <c r="J203" s="2" t="e">
        <f t="shared" si="77"/>
        <v>#REF!</v>
      </c>
      <c r="K203" s="2" t="e">
        <f t="shared" si="78"/>
        <v>#REF!</v>
      </c>
      <c r="L203" s="2" t="e">
        <f t="shared" si="79"/>
        <v>#REF!</v>
      </c>
      <c r="M203" s="2" t="e">
        <f t="shared" si="80"/>
        <v>#REF!</v>
      </c>
      <c r="N203" s="2" t="e">
        <f t="shared" si="81"/>
        <v>#REF!</v>
      </c>
      <c r="O203" s="2" t="e">
        <f t="shared" si="82"/>
        <v>#REF!</v>
      </c>
      <c r="P203" s="2" t="e">
        <f t="shared" si="83"/>
        <v>#REF!</v>
      </c>
      <c r="Q203" s="2" t="e">
        <f t="shared" si="84"/>
        <v>#REF!</v>
      </c>
      <c r="R203" s="2" t="e">
        <f t="shared" si="85"/>
        <v>#REF!</v>
      </c>
      <c r="S203" s="2" t="e">
        <f t="shared" si="86"/>
        <v>#REF!</v>
      </c>
      <c r="T203" s="2" t="e">
        <f t="shared" si="87"/>
        <v>#REF!</v>
      </c>
      <c r="U203" s="2" t="e">
        <f t="shared" si="88"/>
        <v>#REF!</v>
      </c>
      <c r="V203" s="2" t="e">
        <f t="shared" si="89"/>
        <v>#REF!</v>
      </c>
      <c r="W203" s="2" t="e">
        <f t="shared" si="90"/>
        <v>#REF!</v>
      </c>
      <c r="X203" s="2" t="e">
        <f t="shared" si="91"/>
        <v>#REF!</v>
      </c>
      <c r="Y203" s="2" t="e">
        <f t="shared" si="92"/>
        <v>#REF!</v>
      </c>
      <c r="Z203" s="2" t="e">
        <f t="shared" si="93"/>
        <v>#REF!</v>
      </c>
      <c r="AA203" s="2" t="e">
        <f t="shared" si="94"/>
        <v>#REF!</v>
      </c>
      <c r="AB203" s="2" t="e">
        <f t="shared" si="95"/>
        <v>#REF!</v>
      </c>
      <c r="AC203" s="2" t="e">
        <f t="shared" si="96"/>
        <v>#REF!</v>
      </c>
      <c r="AD203" s="2" t="e">
        <f t="shared" si="97"/>
        <v>#REF!</v>
      </c>
      <c r="AE203" s="2" t="e">
        <f t="shared" si="98"/>
        <v>#REF!</v>
      </c>
      <c r="AF203" s="2"/>
      <c r="AG203" s="2"/>
      <c r="AH203" s="2"/>
      <c r="AI203" s="2"/>
      <c r="AJ203" s="2"/>
    </row>
    <row r="204" spans="1:36" x14ac:dyDescent="0.2">
      <c r="A204" t="str">
        <f>"alumina_archetype_"&amp;TEXT(ROUND(Table320[[#This Row],[2016]],1),"0.0")</f>
        <v>alumina_archetype_5.5</v>
      </c>
      <c r="B204" s="2">
        <f t="shared" si="37"/>
        <v>5.5</v>
      </c>
      <c r="C204" s="2" t="e">
        <f t="shared" si="70"/>
        <v>#REF!</v>
      </c>
      <c r="D204" s="2" t="e">
        <f t="shared" si="71"/>
        <v>#REF!</v>
      </c>
      <c r="E204" s="2" t="e">
        <f t="shared" si="72"/>
        <v>#REF!</v>
      </c>
      <c r="F204" s="2" t="e">
        <f t="shared" si="73"/>
        <v>#REF!</v>
      </c>
      <c r="G204" s="2" t="e">
        <f t="shared" si="74"/>
        <v>#REF!</v>
      </c>
      <c r="H204" s="2" t="e">
        <f t="shared" si="75"/>
        <v>#REF!</v>
      </c>
      <c r="I204" s="2" t="e">
        <f t="shared" si="76"/>
        <v>#REF!</v>
      </c>
      <c r="J204" s="2" t="e">
        <f t="shared" si="77"/>
        <v>#REF!</v>
      </c>
      <c r="K204" s="2" t="e">
        <f t="shared" si="78"/>
        <v>#REF!</v>
      </c>
      <c r="L204" s="2" t="e">
        <f t="shared" si="79"/>
        <v>#REF!</v>
      </c>
      <c r="M204" s="2" t="e">
        <f t="shared" si="80"/>
        <v>#REF!</v>
      </c>
      <c r="N204" s="2" t="e">
        <f t="shared" si="81"/>
        <v>#REF!</v>
      </c>
      <c r="O204" s="2" t="e">
        <f t="shared" si="82"/>
        <v>#REF!</v>
      </c>
      <c r="P204" s="2" t="e">
        <f t="shared" si="83"/>
        <v>#REF!</v>
      </c>
      <c r="Q204" s="2" t="e">
        <f t="shared" si="84"/>
        <v>#REF!</v>
      </c>
      <c r="R204" s="2" t="e">
        <f t="shared" si="85"/>
        <v>#REF!</v>
      </c>
      <c r="S204" s="2" t="e">
        <f t="shared" si="86"/>
        <v>#REF!</v>
      </c>
      <c r="T204" s="2" t="e">
        <f t="shared" si="87"/>
        <v>#REF!</v>
      </c>
      <c r="U204" s="2" t="e">
        <f t="shared" si="88"/>
        <v>#REF!</v>
      </c>
      <c r="V204" s="2" t="e">
        <f t="shared" si="89"/>
        <v>#REF!</v>
      </c>
      <c r="W204" s="2" t="e">
        <f t="shared" si="90"/>
        <v>#REF!</v>
      </c>
      <c r="X204" s="2" t="e">
        <f t="shared" si="91"/>
        <v>#REF!</v>
      </c>
      <c r="Y204" s="2" t="e">
        <f t="shared" si="92"/>
        <v>#REF!</v>
      </c>
      <c r="Z204" s="2" t="e">
        <f t="shared" si="93"/>
        <v>#REF!</v>
      </c>
      <c r="AA204" s="2" t="e">
        <f t="shared" si="94"/>
        <v>#REF!</v>
      </c>
      <c r="AB204" s="2" t="e">
        <f t="shared" si="95"/>
        <v>#REF!</v>
      </c>
      <c r="AC204" s="2" t="e">
        <f t="shared" si="96"/>
        <v>#REF!</v>
      </c>
      <c r="AD204" s="2" t="e">
        <f t="shared" si="97"/>
        <v>#REF!</v>
      </c>
      <c r="AE204" s="2" t="e">
        <f t="shared" si="98"/>
        <v>#REF!</v>
      </c>
      <c r="AF204" s="2"/>
      <c r="AG204" s="2"/>
      <c r="AH204" s="2"/>
      <c r="AI204" s="2"/>
      <c r="AJ204" s="2"/>
    </row>
    <row r="205" spans="1:36" x14ac:dyDescent="0.2">
      <c r="A205" t="str">
        <f>"alumina_archetype_"&amp;TEXT(ROUND(Table320[[#This Row],[2016]],1),"0.0")</f>
        <v>alumina_archetype_5.4</v>
      </c>
      <c r="B205" s="2">
        <f t="shared" si="37"/>
        <v>5.4</v>
      </c>
      <c r="C205" s="2" t="e">
        <f t="shared" si="70"/>
        <v>#REF!</v>
      </c>
      <c r="D205" s="2" t="e">
        <f t="shared" si="71"/>
        <v>#REF!</v>
      </c>
      <c r="E205" s="2" t="e">
        <f t="shared" si="72"/>
        <v>#REF!</v>
      </c>
      <c r="F205" s="2" t="e">
        <f t="shared" si="73"/>
        <v>#REF!</v>
      </c>
      <c r="G205" s="2" t="e">
        <f t="shared" si="74"/>
        <v>#REF!</v>
      </c>
      <c r="H205" s="2" t="e">
        <f t="shared" si="75"/>
        <v>#REF!</v>
      </c>
      <c r="I205" s="2" t="e">
        <f t="shared" si="76"/>
        <v>#REF!</v>
      </c>
      <c r="J205" s="2" t="e">
        <f t="shared" si="77"/>
        <v>#REF!</v>
      </c>
      <c r="K205" s="2" t="e">
        <f t="shared" si="78"/>
        <v>#REF!</v>
      </c>
      <c r="L205" s="2" t="e">
        <f t="shared" si="79"/>
        <v>#REF!</v>
      </c>
      <c r="M205" s="2" t="e">
        <f t="shared" si="80"/>
        <v>#REF!</v>
      </c>
      <c r="N205" s="2" t="e">
        <f t="shared" si="81"/>
        <v>#REF!</v>
      </c>
      <c r="O205" s="2" t="e">
        <f t="shared" si="82"/>
        <v>#REF!</v>
      </c>
      <c r="P205" s="2" t="e">
        <f t="shared" si="83"/>
        <v>#REF!</v>
      </c>
      <c r="Q205" s="2" t="e">
        <f t="shared" si="84"/>
        <v>#REF!</v>
      </c>
      <c r="R205" s="2" t="e">
        <f t="shared" si="85"/>
        <v>#REF!</v>
      </c>
      <c r="S205" s="2" t="e">
        <f t="shared" si="86"/>
        <v>#REF!</v>
      </c>
      <c r="T205" s="2" t="e">
        <f t="shared" si="87"/>
        <v>#REF!</v>
      </c>
      <c r="U205" s="2" t="e">
        <f t="shared" si="88"/>
        <v>#REF!</v>
      </c>
      <c r="V205" s="2" t="e">
        <f t="shared" si="89"/>
        <v>#REF!</v>
      </c>
      <c r="W205" s="2" t="e">
        <f t="shared" si="90"/>
        <v>#REF!</v>
      </c>
      <c r="X205" s="2" t="e">
        <f t="shared" si="91"/>
        <v>#REF!</v>
      </c>
      <c r="Y205" s="2" t="e">
        <f t="shared" si="92"/>
        <v>#REF!</v>
      </c>
      <c r="Z205" s="2" t="e">
        <f t="shared" si="93"/>
        <v>#REF!</v>
      </c>
      <c r="AA205" s="2" t="e">
        <f t="shared" si="94"/>
        <v>#REF!</v>
      </c>
      <c r="AB205" s="2" t="e">
        <f t="shared" si="95"/>
        <v>#REF!</v>
      </c>
      <c r="AC205" s="2" t="e">
        <f t="shared" si="96"/>
        <v>#REF!</v>
      </c>
      <c r="AD205" s="2" t="e">
        <f t="shared" si="97"/>
        <v>#REF!</v>
      </c>
      <c r="AE205" s="2" t="e">
        <f t="shared" si="98"/>
        <v>#REF!</v>
      </c>
      <c r="AF205" s="2"/>
      <c r="AG205" s="2"/>
      <c r="AH205" s="2"/>
      <c r="AI205" s="2"/>
      <c r="AJ205" s="2"/>
    </row>
    <row r="206" spans="1:36" x14ac:dyDescent="0.2">
      <c r="A206" t="str">
        <f>"alumina_archetype_"&amp;TEXT(ROUND(Table320[[#This Row],[2016]],1),"0.0")</f>
        <v>alumina_archetype_5.3</v>
      </c>
      <c r="B206" s="2">
        <f t="shared" si="37"/>
        <v>5.3000000000000007</v>
      </c>
      <c r="C206" s="2" t="e">
        <f t="shared" si="70"/>
        <v>#REF!</v>
      </c>
      <c r="D206" s="2" t="e">
        <f t="shared" si="71"/>
        <v>#REF!</v>
      </c>
      <c r="E206" s="2" t="e">
        <f t="shared" si="72"/>
        <v>#REF!</v>
      </c>
      <c r="F206" s="2" t="e">
        <f t="shared" si="73"/>
        <v>#REF!</v>
      </c>
      <c r="G206" s="2" t="e">
        <f t="shared" si="74"/>
        <v>#REF!</v>
      </c>
      <c r="H206" s="2" t="e">
        <f t="shared" si="75"/>
        <v>#REF!</v>
      </c>
      <c r="I206" s="2" t="e">
        <f t="shared" si="76"/>
        <v>#REF!</v>
      </c>
      <c r="J206" s="2" t="e">
        <f t="shared" si="77"/>
        <v>#REF!</v>
      </c>
      <c r="K206" s="2" t="e">
        <f t="shared" si="78"/>
        <v>#REF!</v>
      </c>
      <c r="L206" s="2" t="e">
        <f t="shared" si="79"/>
        <v>#REF!</v>
      </c>
      <c r="M206" s="2" t="e">
        <f t="shared" si="80"/>
        <v>#REF!</v>
      </c>
      <c r="N206" s="2" t="e">
        <f t="shared" si="81"/>
        <v>#REF!</v>
      </c>
      <c r="O206" s="2" t="e">
        <f t="shared" si="82"/>
        <v>#REF!</v>
      </c>
      <c r="P206" s="2" t="e">
        <f t="shared" si="83"/>
        <v>#REF!</v>
      </c>
      <c r="Q206" s="2" t="e">
        <f t="shared" si="84"/>
        <v>#REF!</v>
      </c>
      <c r="R206" s="2" t="e">
        <f t="shared" si="85"/>
        <v>#REF!</v>
      </c>
      <c r="S206" s="2" t="e">
        <f t="shared" si="86"/>
        <v>#REF!</v>
      </c>
      <c r="T206" s="2" t="e">
        <f t="shared" si="87"/>
        <v>#REF!</v>
      </c>
      <c r="U206" s="2" t="e">
        <f t="shared" si="88"/>
        <v>#REF!</v>
      </c>
      <c r="V206" s="2" t="e">
        <f t="shared" si="89"/>
        <v>#REF!</v>
      </c>
      <c r="W206" s="2" t="e">
        <f t="shared" si="90"/>
        <v>#REF!</v>
      </c>
      <c r="X206" s="2" t="e">
        <f t="shared" si="91"/>
        <v>#REF!</v>
      </c>
      <c r="Y206" s="2" t="e">
        <f t="shared" si="92"/>
        <v>#REF!</v>
      </c>
      <c r="Z206" s="2" t="e">
        <f t="shared" si="93"/>
        <v>#REF!</v>
      </c>
      <c r="AA206" s="2" t="e">
        <f t="shared" si="94"/>
        <v>#REF!</v>
      </c>
      <c r="AB206" s="2" t="e">
        <f t="shared" si="95"/>
        <v>#REF!</v>
      </c>
      <c r="AC206" s="2" t="e">
        <f t="shared" si="96"/>
        <v>#REF!</v>
      </c>
      <c r="AD206" s="2" t="e">
        <f t="shared" si="97"/>
        <v>#REF!</v>
      </c>
      <c r="AE206" s="2" t="e">
        <f t="shared" si="98"/>
        <v>#REF!</v>
      </c>
      <c r="AF206" s="2"/>
      <c r="AG206" s="2"/>
      <c r="AH206" s="2"/>
      <c r="AI206" s="2"/>
      <c r="AJ206" s="2"/>
    </row>
    <row r="207" spans="1:36" x14ac:dyDescent="0.2">
      <c r="A207" t="str">
        <f>"alumina_archetype_"&amp;TEXT(ROUND(Table320[[#This Row],[2016]],1),"0.0")</f>
        <v>alumina_archetype_5.2</v>
      </c>
      <c r="B207" s="2">
        <f t="shared" si="37"/>
        <v>5.2</v>
      </c>
      <c r="C207" s="2" t="e">
        <f t="shared" si="70"/>
        <v>#REF!</v>
      </c>
      <c r="D207" s="2" t="e">
        <f t="shared" si="71"/>
        <v>#REF!</v>
      </c>
      <c r="E207" s="2" t="e">
        <f t="shared" si="72"/>
        <v>#REF!</v>
      </c>
      <c r="F207" s="2" t="e">
        <f t="shared" si="73"/>
        <v>#REF!</v>
      </c>
      <c r="G207" s="2" t="e">
        <f t="shared" si="74"/>
        <v>#REF!</v>
      </c>
      <c r="H207" s="2" t="e">
        <f t="shared" si="75"/>
        <v>#REF!</v>
      </c>
      <c r="I207" s="2" t="e">
        <f t="shared" si="76"/>
        <v>#REF!</v>
      </c>
      <c r="J207" s="2" t="e">
        <f t="shared" si="77"/>
        <v>#REF!</v>
      </c>
      <c r="K207" s="2" t="e">
        <f t="shared" si="78"/>
        <v>#REF!</v>
      </c>
      <c r="L207" s="2" t="e">
        <f t="shared" si="79"/>
        <v>#REF!</v>
      </c>
      <c r="M207" s="2" t="e">
        <f t="shared" si="80"/>
        <v>#REF!</v>
      </c>
      <c r="N207" s="2" t="e">
        <f t="shared" si="81"/>
        <v>#REF!</v>
      </c>
      <c r="O207" s="2" t="e">
        <f t="shared" si="82"/>
        <v>#REF!</v>
      </c>
      <c r="P207" s="2" t="e">
        <f t="shared" si="83"/>
        <v>#REF!</v>
      </c>
      <c r="Q207" s="2" t="e">
        <f t="shared" si="84"/>
        <v>#REF!</v>
      </c>
      <c r="R207" s="2" t="e">
        <f t="shared" si="85"/>
        <v>#REF!</v>
      </c>
      <c r="S207" s="2" t="e">
        <f t="shared" si="86"/>
        <v>#REF!</v>
      </c>
      <c r="T207" s="2" t="e">
        <f t="shared" si="87"/>
        <v>#REF!</v>
      </c>
      <c r="U207" s="2" t="e">
        <f t="shared" si="88"/>
        <v>#REF!</v>
      </c>
      <c r="V207" s="2" t="e">
        <f t="shared" si="89"/>
        <v>#REF!</v>
      </c>
      <c r="W207" s="2" t="e">
        <f t="shared" si="90"/>
        <v>#REF!</v>
      </c>
      <c r="X207" s="2" t="e">
        <f t="shared" si="91"/>
        <v>#REF!</v>
      </c>
      <c r="Y207" s="2" t="e">
        <f t="shared" si="92"/>
        <v>#REF!</v>
      </c>
      <c r="Z207" s="2" t="e">
        <f t="shared" si="93"/>
        <v>#REF!</v>
      </c>
      <c r="AA207" s="2" t="e">
        <f t="shared" si="94"/>
        <v>#REF!</v>
      </c>
      <c r="AB207" s="2" t="e">
        <f t="shared" si="95"/>
        <v>#REF!</v>
      </c>
      <c r="AC207" s="2" t="e">
        <f t="shared" si="96"/>
        <v>#REF!</v>
      </c>
      <c r="AD207" s="2" t="e">
        <f t="shared" si="97"/>
        <v>#REF!</v>
      </c>
      <c r="AE207" s="2" t="e">
        <f t="shared" si="98"/>
        <v>#REF!</v>
      </c>
      <c r="AF207" s="2"/>
      <c r="AG207" s="2"/>
      <c r="AH207" s="2"/>
      <c r="AI207" s="2"/>
      <c r="AJ207" s="2"/>
    </row>
    <row r="208" spans="1:36" x14ac:dyDescent="0.2">
      <c r="A208" t="str">
        <f>"alumina_archetype_"&amp;TEXT(ROUND(Table320[[#This Row],[2016]],1),"0.0")</f>
        <v>alumina_archetype_5.1</v>
      </c>
      <c r="B208" s="2">
        <f t="shared" si="37"/>
        <v>5.1000000000000005</v>
      </c>
      <c r="C208" s="2" t="e">
        <f t="shared" si="70"/>
        <v>#REF!</v>
      </c>
      <c r="D208" s="2" t="e">
        <f t="shared" si="71"/>
        <v>#REF!</v>
      </c>
      <c r="E208" s="2" t="e">
        <f t="shared" si="72"/>
        <v>#REF!</v>
      </c>
      <c r="F208" s="2" t="e">
        <f t="shared" si="73"/>
        <v>#REF!</v>
      </c>
      <c r="G208" s="2" t="e">
        <f t="shared" si="74"/>
        <v>#REF!</v>
      </c>
      <c r="H208" s="2" t="e">
        <f t="shared" si="75"/>
        <v>#REF!</v>
      </c>
      <c r="I208" s="2" t="e">
        <f t="shared" si="76"/>
        <v>#REF!</v>
      </c>
      <c r="J208" s="2" t="e">
        <f t="shared" si="77"/>
        <v>#REF!</v>
      </c>
      <c r="K208" s="2" t="e">
        <f t="shared" si="78"/>
        <v>#REF!</v>
      </c>
      <c r="L208" s="2" t="e">
        <f t="shared" si="79"/>
        <v>#REF!</v>
      </c>
      <c r="M208" s="2" t="e">
        <f t="shared" si="80"/>
        <v>#REF!</v>
      </c>
      <c r="N208" s="2" t="e">
        <f t="shared" si="81"/>
        <v>#REF!</v>
      </c>
      <c r="O208" s="2" t="e">
        <f t="shared" si="82"/>
        <v>#REF!</v>
      </c>
      <c r="P208" s="2" t="e">
        <f t="shared" si="83"/>
        <v>#REF!</v>
      </c>
      <c r="Q208" s="2" t="e">
        <f t="shared" si="84"/>
        <v>#REF!</v>
      </c>
      <c r="R208" s="2" t="e">
        <f t="shared" si="85"/>
        <v>#REF!</v>
      </c>
      <c r="S208" s="2" t="e">
        <f t="shared" si="86"/>
        <v>#REF!</v>
      </c>
      <c r="T208" s="2" t="e">
        <f t="shared" si="87"/>
        <v>#REF!</v>
      </c>
      <c r="U208" s="2" t="e">
        <f t="shared" si="88"/>
        <v>#REF!</v>
      </c>
      <c r="V208" s="2" t="e">
        <f t="shared" si="89"/>
        <v>#REF!</v>
      </c>
      <c r="W208" s="2" t="e">
        <f t="shared" si="90"/>
        <v>#REF!</v>
      </c>
      <c r="X208" s="2" t="e">
        <f t="shared" si="91"/>
        <v>#REF!</v>
      </c>
      <c r="Y208" s="2" t="e">
        <f t="shared" si="92"/>
        <v>#REF!</v>
      </c>
      <c r="Z208" s="2" t="e">
        <f t="shared" si="93"/>
        <v>#REF!</v>
      </c>
      <c r="AA208" s="2" t="e">
        <f t="shared" si="94"/>
        <v>#REF!</v>
      </c>
      <c r="AB208" s="2" t="e">
        <f t="shared" si="95"/>
        <v>#REF!</v>
      </c>
      <c r="AC208" s="2" t="e">
        <f t="shared" si="96"/>
        <v>#REF!</v>
      </c>
      <c r="AD208" s="2" t="e">
        <f t="shared" si="97"/>
        <v>#REF!</v>
      </c>
      <c r="AE208" s="2" t="e">
        <f t="shared" si="98"/>
        <v>#REF!</v>
      </c>
      <c r="AF208" s="2"/>
      <c r="AG208" s="2"/>
      <c r="AH208" s="2"/>
      <c r="AI208" s="2"/>
      <c r="AJ208" s="2"/>
    </row>
    <row r="209" spans="1:36" x14ac:dyDescent="0.2">
      <c r="A209" t="str">
        <f>"alumina_archetype_"&amp;TEXT(ROUND(Table320[[#This Row],[2016]],1),"0.0")</f>
        <v>alumina_archetype_5.0</v>
      </c>
      <c r="B209" s="2">
        <f t="shared" si="37"/>
        <v>5</v>
      </c>
      <c r="C209" s="2" t="e">
        <f t="shared" si="70"/>
        <v>#REF!</v>
      </c>
      <c r="D209" s="2" t="e">
        <f t="shared" si="71"/>
        <v>#REF!</v>
      </c>
      <c r="E209" s="2" t="e">
        <f t="shared" si="72"/>
        <v>#REF!</v>
      </c>
      <c r="F209" s="2" t="e">
        <f t="shared" si="73"/>
        <v>#REF!</v>
      </c>
      <c r="G209" s="2" t="e">
        <f t="shared" si="74"/>
        <v>#REF!</v>
      </c>
      <c r="H209" s="2" t="e">
        <f t="shared" si="75"/>
        <v>#REF!</v>
      </c>
      <c r="I209" s="2" t="e">
        <f t="shared" si="76"/>
        <v>#REF!</v>
      </c>
      <c r="J209" s="2" t="e">
        <f t="shared" si="77"/>
        <v>#REF!</v>
      </c>
      <c r="K209" s="2" t="e">
        <f t="shared" si="78"/>
        <v>#REF!</v>
      </c>
      <c r="L209" s="2" t="e">
        <f t="shared" si="79"/>
        <v>#REF!</v>
      </c>
      <c r="M209" s="2" t="e">
        <f t="shared" si="80"/>
        <v>#REF!</v>
      </c>
      <c r="N209" s="2" t="e">
        <f t="shared" si="81"/>
        <v>#REF!</v>
      </c>
      <c r="O209" s="2" t="e">
        <f t="shared" si="82"/>
        <v>#REF!</v>
      </c>
      <c r="P209" s="2" t="e">
        <f t="shared" si="83"/>
        <v>#REF!</v>
      </c>
      <c r="Q209" s="2" t="e">
        <f t="shared" si="84"/>
        <v>#REF!</v>
      </c>
      <c r="R209" s="2" t="e">
        <f t="shared" si="85"/>
        <v>#REF!</v>
      </c>
      <c r="S209" s="2" t="e">
        <f t="shared" si="86"/>
        <v>#REF!</v>
      </c>
      <c r="T209" s="2" t="e">
        <f t="shared" si="87"/>
        <v>#REF!</v>
      </c>
      <c r="U209" s="2" t="e">
        <f t="shared" si="88"/>
        <v>#REF!</v>
      </c>
      <c r="V209" s="2" t="e">
        <f t="shared" si="89"/>
        <v>#REF!</v>
      </c>
      <c r="W209" s="2" t="e">
        <f t="shared" si="90"/>
        <v>#REF!</v>
      </c>
      <c r="X209" s="2" t="e">
        <f t="shared" si="91"/>
        <v>#REF!</v>
      </c>
      <c r="Y209" s="2" t="e">
        <f t="shared" si="92"/>
        <v>#REF!</v>
      </c>
      <c r="Z209" s="2" t="e">
        <f t="shared" si="93"/>
        <v>#REF!</v>
      </c>
      <c r="AA209" s="2" t="e">
        <f t="shared" si="94"/>
        <v>#REF!</v>
      </c>
      <c r="AB209" s="2" t="e">
        <f t="shared" si="95"/>
        <v>#REF!</v>
      </c>
      <c r="AC209" s="2" t="e">
        <f t="shared" si="96"/>
        <v>#REF!</v>
      </c>
      <c r="AD209" s="2" t="e">
        <f t="shared" si="97"/>
        <v>#REF!</v>
      </c>
      <c r="AE209" s="2" t="e">
        <f t="shared" si="98"/>
        <v>#REF!</v>
      </c>
      <c r="AF209" s="2"/>
      <c r="AG209" s="2"/>
      <c r="AH209" s="2"/>
      <c r="AI209" s="2"/>
      <c r="AJ209" s="2"/>
    </row>
    <row r="210" spans="1:36" x14ac:dyDescent="0.2">
      <c r="A210" t="str">
        <f>"alumina_archetype_"&amp;TEXT(ROUND(Table320[[#This Row],[2016]],1),"0.0")</f>
        <v>alumina_archetype_4.9</v>
      </c>
      <c r="B210" s="2">
        <f t="shared" si="37"/>
        <v>4.9000000000000004</v>
      </c>
      <c r="C210" s="2" t="e">
        <f t="shared" si="70"/>
        <v>#REF!</v>
      </c>
      <c r="D210" s="2" t="e">
        <f t="shared" si="71"/>
        <v>#REF!</v>
      </c>
      <c r="E210" s="2" t="e">
        <f t="shared" si="72"/>
        <v>#REF!</v>
      </c>
      <c r="F210" s="2" t="e">
        <f t="shared" si="73"/>
        <v>#REF!</v>
      </c>
      <c r="G210" s="2" t="e">
        <f t="shared" si="74"/>
        <v>#REF!</v>
      </c>
      <c r="H210" s="2" t="e">
        <f t="shared" si="75"/>
        <v>#REF!</v>
      </c>
      <c r="I210" s="2" t="e">
        <f t="shared" si="76"/>
        <v>#REF!</v>
      </c>
      <c r="J210" s="2" t="e">
        <f t="shared" si="77"/>
        <v>#REF!</v>
      </c>
      <c r="K210" s="2" t="e">
        <f t="shared" si="78"/>
        <v>#REF!</v>
      </c>
      <c r="L210" s="2" t="e">
        <f t="shared" si="79"/>
        <v>#REF!</v>
      </c>
      <c r="M210" s="2" t="e">
        <f t="shared" si="80"/>
        <v>#REF!</v>
      </c>
      <c r="N210" s="2" t="e">
        <f t="shared" si="81"/>
        <v>#REF!</v>
      </c>
      <c r="O210" s="2" t="e">
        <f t="shared" si="82"/>
        <v>#REF!</v>
      </c>
      <c r="P210" s="2" t="e">
        <f t="shared" si="83"/>
        <v>#REF!</v>
      </c>
      <c r="Q210" s="2" t="e">
        <f t="shared" si="84"/>
        <v>#REF!</v>
      </c>
      <c r="R210" s="2" t="e">
        <f t="shared" si="85"/>
        <v>#REF!</v>
      </c>
      <c r="S210" s="2" t="e">
        <f t="shared" si="86"/>
        <v>#REF!</v>
      </c>
      <c r="T210" s="2" t="e">
        <f t="shared" si="87"/>
        <v>#REF!</v>
      </c>
      <c r="U210" s="2" t="e">
        <f t="shared" si="88"/>
        <v>#REF!</v>
      </c>
      <c r="V210" s="2" t="e">
        <f t="shared" si="89"/>
        <v>#REF!</v>
      </c>
      <c r="W210" s="2" t="e">
        <f t="shared" si="90"/>
        <v>#REF!</v>
      </c>
      <c r="X210" s="2" t="e">
        <f t="shared" si="91"/>
        <v>#REF!</v>
      </c>
      <c r="Y210" s="2" t="e">
        <f t="shared" si="92"/>
        <v>#REF!</v>
      </c>
      <c r="Z210" s="2" t="e">
        <f t="shared" si="93"/>
        <v>#REF!</v>
      </c>
      <c r="AA210" s="2" t="e">
        <f t="shared" si="94"/>
        <v>#REF!</v>
      </c>
      <c r="AB210" s="2" t="e">
        <f t="shared" si="95"/>
        <v>#REF!</v>
      </c>
      <c r="AC210" s="2" t="e">
        <f t="shared" si="96"/>
        <v>#REF!</v>
      </c>
      <c r="AD210" s="2" t="e">
        <f t="shared" si="97"/>
        <v>#REF!</v>
      </c>
      <c r="AE210" s="2" t="e">
        <f t="shared" si="98"/>
        <v>#REF!</v>
      </c>
      <c r="AF210" s="2"/>
      <c r="AG210" s="2"/>
      <c r="AH210" s="2"/>
      <c r="AI210" s="2"/>
      <c r="AJ210" s="2"/>
    </row>
    <row r="211" spans="1:36" x14ac:dyDescent="0.2">
      <c r="A211" t="str">
        <f>"alumina_archetype_"&amp;TEXT(ROUND(Table320[[#This Row],[2016]],1),"0.0")</f>
        <v>alumina_archetype_4.8</v>
      </c>
      <c r="B211" s="2">
        <f t="shared" si="37"/>
        <v>4.8000000000000007</v>
      </c>
      <c r="C211" s="2" t="e">
        <f t="shared" si="70"/>
        <v>#REF!</v>
      </c>
      <c r="D211" s="2" t="e">
        <f t="shared" si="71"/>
        <v>#REF!</v>
      </c>
      <c r="E211" s="2" t="e">
        <f t="shared" si="72"/>
        <v>#REF!</v>
      </c>
      <c r="F211" s="2" t="e">
        <f t="shared" si="73"/>
        <v>#REF!</v>
      </c>
      <c r="G211" s="2" t="e">
        <f t="shared" si="74"/>
        <v>#REF!</v>
      </c>
      <c r="H211" s="2" t="e">
        <f t="shared" si="75"/>
        <v>#REF!</v>
      </c>
      <c r="I211" s="2" t="e">
        <f t="shared" si="76"/>
        <v>#REF!</v>
      </c>
      <c r="J211" s="2" t="e">
        <f t="shared" si="77"/>
        <v>#REF!</v>
      </c>
      <c r="K211" s="2" t="e">
        <f t="shared" si="78"/>
        <v>#REF!</v>
      </c>
      <c r="L211" s="2" t="e">
        <f t="shared" si="79"/>
        <v>#REF!</v>
      </c>
      <c r="M211" s="2" t="e">
        <f t="shared" si="80"/>
        <v>#REF!</v>
      </c>
      <c r="N211" s="2" t="e">
        <f t="shared" si="81"/>
        <v>#REF!</v>
      </c>
      <c r="O211" s="2" t="e">
        <f t="shared" si="82"/>
        <v>#REF!</v>
      </c>
      <c r="P211" s="2" t="e">
        <f t="shared" si="83"/>
        <v>#REF!</v>
      </c>
      <c r="Q211" s="2" t="e">
        <f t="shared" si="84"/>
        <v>#REF!</v>
      </c>
      <c r="R211" s="2" t="e">
        <f t="shared" si="85"/>
        <v>#REF!</v>
      </c>
      <c r="S211" s="2" t="e">
        <f t="shared" si="86"/>
        <v>#REF!</v>
      </c>
      <c r="T211" s="2" t="e">
        <f t="shared" si="87"/>
        <v>#REF!</v>
      </c>
      <c r="U211" s="2" t="e">
        <f t="shared" si="88"/>
        <v>#REF!</v>
      </c>
      <c r="V211" s="2" t="e">
        <f t="shared" si="89"/>
        <v>#REF!</v>
      </c>
      <c r="W211" s="2" t="e">
        <f t="shared" si="90"/>
        <v>#REF!</v>
      </c>
      <c r="X211" s="2" t="e">
        <f t="shared" si="91"/>
        <v>#REF!</v>
      </c>
      <c r="Y211" s="2" t="e">
        <f t="shared" si="92"/>
        <v>#REF!</v>
      </c>
      <c r="Z211" s="2" t="e">
        <f t="shared" si="93"/>
        <v>#REF!</v>
      </c>
      <c r="AA211" s="2" t="e">
        <f t="shared" si="94"/>
        <v>#REF!</v>
      </c>
      <c r="AB211" s="2" t="e">
        <f t="shared" si="95"/>
        <v>#REF!</v>
      </c>
      <c r="AC211" s="2" t="e">
        <f t="shared" si="96"/>
        <v>#REF!</v>
      </c>
      <c r="AD211" s="2" t="e">
        <f t="shared" si="97"/>
        <v>#REF!</v>
      </c>
      <c r="AE211" s="2" t="e">
        <f t="shared" si="98"/>
        <v>#REF!</v>
      </c>
      <c r="AF211" s="2"/>
      <c r="AG211" s="2"/>
      <c r="AH211" s="2"/>
      <c r="AI211" s="2"/>
      <c r="AJ211" s="2"/>
    </row>
    <row r="212" spans="1:36" x14ac:dyDescent="0.2">
      <c r="A212" t="str">
        <f>"alumina_archetype_"&amp;TEXT(ROUND(Table320[[#This Row],[2016]],1),"0.0")</f>
        <v>alumina_archetype_4.7</v>
      </c>
      <c r="B212" s="2">
        <f t="shared" si="37"/>
        <v>4.7</v>
      </c>
      <c r="C212" s="2" t="e">
        <f t="shared" si="70"/>
        <v>#REF!</v>
      </c>
      <c r="D212" s="2" t="e">
        <f t="shared" si="71"/>
        <v>#REF!</v>
      </c>
      <c r="E212" s="2" t="e">
        <f t="shared" si="72"/>
        <v>#REF!</v>
      </c>
      <c r="F212" s="2" t="e">
        <f t="shared" si="73"/>
        <v>#REF!</v>
      </c>
      <c r="G212" s="2" t="e">
        <f t="shared" si="74"/>
        <v>#REF!</v>
      </c>
      <c r="H212" s="2" t="e">
        <f t="shared" si="75"/>
        <v>#REF!</v>
      </c>
      <c r="I212" s="2" t="e">
        <f t="shared" si="76"/>
        <v>#REF!</v>
      </c>
      <c r="J212" s="2" t="e">
        <f t="shared" si="77"/>
        <v>#REF!</v>
      </c>
      <c r="K212" s="2" t="e">
        <f t="shared" si="78"/>
        <v>#REF!</v>
      </c>
      <c r="L212" s="2" t="e">
        <f t="shared" si="79"/>
        <v>#REF!</v>
      </c>
      <c r="M212" s="2" t="e">
        <f t="shared" si="80"/>
        <v>#REF!</v>
      </c>
      <c r="N212" s="2" t="e">
        <f t="shared" si="81"/>
        <v>#REF!</v>
      </c>
      <c r="O212" s="2" t="e">
        <f t="shared" si="82"/>
        <v>#REF!</v>
      </c>
      <c r="P212" s="2" t="e">
        <f t="shared" si="83"/>
        <v>#REF!</v>
      </c>
      <c r="Q212" s="2" t="e">
        <f t="shared" si="84"/>
        <v>#REF!</v>
      </c>
      <c r="R212" s="2" t="e">
        <f t="shared" si="85"/>
        <v>#REF!</v>
      </c>
      <c r="S212" s="2" t="e">
        <f t="shared" si="86"/>
        <v>#REF!</v>
      </c>
      <c r="T212" s="2" t="e">
        <f t="shared" si="87"/>
        <v>#REF!</v>
      </c>
      <c r="U212" s="2" t="e">
        <f t="shared" si="88"/>
        <v>#REF!</v>
      </c>
      <c r="V212" s="2" t="e">
        <f t="shared" si="89"/>
        <v>#REF!</v>
      </c>
      <c r="W212" s="2" t="e">
        <f t="shared" si="90"/>
        <v>#REF!</v>
      </c>
      <c r="X212" s="2" t="e">
        <f t="shared" si="91"/>
        <v>#REF!</v>
      </c>
      <c r="Y212" s="2" t="e">
        <f t="shared" si="92"/>
        <v>#REF!</v>
      </c>
      <c r="Z212" s="2" t="e">
        <f t="shared" si="93"/>
        <v>#REF!</v>
      </c>
      <c r="AA212" s="2" t="e">
        <f t="shared" si="94"/>
        <v>#REF!</v>
      </c>
      <c r="AB212" s="2" t="e">
        <f t="shared" si="95"/>
        <v>#REF!</v>
      </c>
      <c r="AC212" s="2" t="e">
        <f t="shared" si="96"/>
        <v>#REF!</v>
      </c>
      <c r="AD212" s="2" t="e">
        <f t="shared" si="97"/>
        <v>#REF!</v>
      </c>
      <c r="AE212" s="2" t="e">
        <f t="shared" si="98"/>
        <v>#REF!</v>
      </c>
      <c r="AF212" s="2"/>
      <c r="AG212" s="2"/>
      <c r="AH212" s="2"/>
      <c r="AI212" s="2"/>
      <c r="AJ212" s="2"/>
    </row>
    <row r="213" spans="1:36" x14ac:dyDescent="0.2">
      <c r="A213" t="str">
        <f>"alumina_archetype_"&amp;TEXT(ROUND(Table320[[#This Row],[2016]],1),"0.0")</f>
        <v>alumina_archetype_4.6</v>
      </c>
      <c r="B213" s="2">
        <f t="shared" si="37"/>
        <v>4.6000000000000005</v>
      </c>
      <c r="C213" s="2" t="e">
        <f t="shared" si="70"/>
        <v>#REF!</v>
      </c>
      <c r="D213" s="2" t="e">
        <f t="shared" si="71"/>
        <v>#REF!</v>
      </c>
      <c r="E213" s="2" t="e">
        <f t="shared" si="72"/>
        <v>#REF!</v>
      </c>
      <c r="F213" s="2" t="e">
        <f t="shared" si="73"/>
        <v>#REF!</v>
      </c>
      <c r="G213" s="2" t="e">
        <f t="shared" si="74"/>
        <v>#REF!</v>
      </c>
      <c r="H213" s="2" t="e">
        <f t="shared" si="75"/>
        <v>#REF!</v>
      </c>
      <c r="I213" s="2" t="e">
        <f t="shared" si="76"/>
        <v>#REF!</v>
      </c>
      <c r="J213" s="2" t="e">
        <f t="shared" si="77"/>
        <v>#REF!</v>
      </c>
      <c r="K213" s="2" t="e">
        <f t="shared" si="78"/>
        <v>#REF!</v>
      </c>
      <c r="L213" s="2" t="e">
        <f t="shared" si="79"/>
        <v>#REF!</v>
      </c>
      <c r="M213" s="2" t="e">
        <f t="shared" si="80"/>
        <v>#REF!</v>
      </c>
      <c r="N213" s="2" t="e">
        <f t="shared" si="81"/>
        <v>#REF!</v>
      </c>
      <c r="O213" s="2" t="e">
        <f t="shared" si="82"/>
        <v>#REF!</v>
      </c>
      <c r="P213" s="2" t="e">
        <f t="shared" si="83"/>
        <v>#REF!</v>
      </c>
      <c r="Q213" s="2" t="e">
        <f t="shared" si="84"/>
        <v>#REF!</v>
      </c>
      <c r="R213" s="2" t="e">
        <f t="shared" si="85"/>
        <v>#REF!</v>
      </c>
      <c r="S213" s="2" t="e">
        <f t="shared" si="86"/>
        <v>#REF!</v>
      </c>
      <c r="T213" s="2" t="e">
        <f t="shared" si="87"/>
        <v>#REF!</v>
      </c>
      <c r="U213" s="2" t="e">
        <f t="shared" si="88"/>
        <v>#REF!</v>
      </c>
      <c r="V213" s="2" t="e">
        <f t="shared" si="89"/>
        <v>#REF!</v>
      </c>
      <c r="W213" s="2" t="e">
        <f t="shared" si="90"/>
        <v>#REF!</v>
      </c>
      <c r="X213" s="2" t="e">
        <f t="shared" si="91"/>
        <v>#REF!</v>
      </c>
      <c r="Y213" s="2" t="e">
        <f t="shared" si="92"/>
        <v>#REF!</v>
      </c>
      <c r="Z213" s="2" t="e">
        <f t="shared" si="93"/>
        <v>#REF!</v>
      </c>
      <c r="AA213" s="2" t="e">
        <f t="shared" si="94"/>
        <v>#REF!</v>
      </c>
      <c r="AB213" s="2" t="e">
        <f t="shared" si="95"/>
        <v>#REF!</v>
      </c>
      <c r="AC213" s="2" t="e">
        <f t="shared" si="96"/>
        <v>#REF!</v>
      </c>
      <c r="AD213" s="2" t="e">
        <f t="shared" si="97"/>
        <v>#REF!</v>
      </c>
      <c r="AE213" s="2" t="e">
        <f t="shared" si="98"/>
        <v>#REF!</v>
      </c>
      <c r="AF213" s="2"/>
      <c r="AG213" s="2"/>
      <c r="AH213" s="2"/>
      <c r="AI213" s="2"/>
      <c r="AJ213" s="2"/>
    </row>
    <row r="214" spans="1:36" x14ac:dyDescent="0.2">
      <c r="A214" t="str">
        <f>"alumina_archetype_"&amp;TEXT(ROUND(Table320[[#This Row],[2016]],1),"0.0")</f>
        <v>alumina_archetype_4.5</v>
      </c>
      <c r="B214" s="2">
        <f t="shared" si="37"/>
        <v>4.5</v>
      </c>
      <c r="C214" s="2" t="e">
        <f t="shared" si="70"/>
        <v>#REF!</v>
      </c>
      <c r="D214" s="2" t="e">
        <f t="shared" si="71"/>
        <v>#REF!</v>
      </c>
      <c r="E214" s="2" t="e">
        <f t="shared" si="72"/>
        <v>#REF!</v>
      </c>
      <c r="F214" s="2" t="e">
        <f t="shared" si="73"/>
        <v>#REF!</v>
      </c>
      <c r="G214" s="2" t="e">
        <f t="shared" si="74"/>
        <v>#REF!</v>
      </c>
      <c r="H214" s="2" t="e">
        <f t="shared" si="75"/>
        <v>#REF!</v>
      </c>
      <c r="I214" s="2" t="e">
        <f t="shared" si="76"/>
        <v>#REF!</v>
      </c>
      <c r="J214" s="2" t="e">
        <f t="shared" si="77"/>
        <v>#REF!</v>
      </c>
      <c r="K214" s="2" t="e">
        <f t="shared" si="78"/>
        <v>#REF!</v>
      </c>
      <c r="L214" s="2" t="e">
        <f t="shared" si="79"/>
        <v>#REF!</v>
      </c>
      <c r="M214" s="2" t="e">
        <f t="shared" si="80"/>
        <v>#REF!</v>
      </c>
      <c r="N214" s="2" t="e">
        <f t="shared" si="81"/>
        <v>#REF!</v>
      </c>
      <c r="O214" s="2" t="e">
        <f t="shared" si="82"/>
        <v>#REF!</v>
      </c>
      <c r="P214" s="2" t="e">
        <f t="shared" si="83"/>
        <v>#REF!</v>
      </c>
      <c r="Q214" s="2" t="e">
        <f t="shared" si="84"/>
        <v>#REF!</v>
      </c>
      <c r="R214" s="2" t="e">
        <f t="shared" si="85"/>
        <v>#REF!</v>
      </c>
      <c r="S214" s="2" t="e">
        <f t="shared" si="86"/>
        <v>#REF!</v>
      </c>
      <c r="T214" s="2" t="e">
        <f t="shared" si="87"/>
        <v>#REF!</v>
      </c>
      <c r="U214" s="2" t="e">
        <f t="shared" si="88"/>
        <v>#REF!</v>
      </c>
      <c r="V214" s="2" t="e">
        <f t="shared" si="89"/>
        <v>#REF!</v>
      </c>
      <c r="W214" s="2" t="e">
        <f t="shared" si="90"/>
        <v>#REF!</v>
      </c>
      <c r="X214" s="2" t="e">
        <f t="shared" si="91"/>
        <v>#REF!</v>
      </c>
      <c r="Y214" s="2" t="e">
        <f t="shared" si="92"/>
        <v>#REF!</v>
      </c>
      <c r="Z214" s="2" t="e">
        <f t="shared" si="93"/>
        <v>#REF!</v>
      </c>
      <c r="AA214" s="2" t="e">
        <f t="shared" si="94"/>
        <v>#REF!</v>
      </c>
      <c r="AB214" s="2" t="e">
        <f t="shared" si="95"/>
        <v>#REF!</v>
      </c>
      <c r="AC214" s="2" t="e">
        <f t="shared" si="96"/>
        <v>#REF!</v>
      </c>
      <c r="AD214" s="2" t="e">
        <f t="shared" si="97"/>
        <v>#REF!</v>
      </c>
      <c r="AE214" s="2" t="e">
        <f t="shared" si="98"/>
        <v>#REF!</v>
      </c>
      <c r="AF214" s="2"/>
      <c r="AG214" s="2"/>
      <c r="AH214" s="2"/>
      <c r="AI214" s="2"/>
      <c r="AJ214" s="2"/>
    </row>
    <row r="215" spans="1:36" x14ac:dyDescent="0.2">
      <c r="A215" t="str">
        <f>"alumina_archetype_"&amp;TEXT(ROUND(Table320[[#This Row],[2016]],1),"0.0")</f>
        <v>alumina_archetype_4.4</v>
      </c>
      <c r="B215" s="2">
        <f t="shared" si="37"/>
        <v>4.4000000000000004</v>
      </c>
      <c r="C215" s="2" t="e">
        <f t="shared" si="70"/>
        <v>#REF!</v>
      </c>
      <c r="D215" s="2" t="e">
        <f t="shared" si="71"/>
        <v>#REF!</v>
      </c>
      <c r="E215" s="2" t="e">
        <f t="shared" si="72"/>
        <v>#REF!</v>
      </c>
      <c r="F215" s="2" t="e">
        <f t="shared" si="73"/>
        <v>#REF!</v>
      </c>
      <c r="G215" s="2" t="e">
        <f t="shared" si="74"/>
        <v>#REF!</v>
      </c>
      <c r="H215" s="2" t="e">
        <f t="shared" si="75"/>
        <v>#REF!</v>
      </c>
      <c r="I215" s="2" t="e">
        <f t="shared" si="76"/>
        <v>#REF!</v>
      </c>
      <c r="J215" s="2" t="e">
        <f t="shared" si="77"/>
        <v>#REF!</v>
      </c>
      <c r="K215" s="2" t="e">
        <f t="shared" si="78"/>
        <v>#REF!</v>
      </c>
      <c r="L215" s="2" t="e">
        <f t="shared" si="79"/>
        <v>#REF!</v>
      </c>
      <c r="M215" s="2" t="e">
        <f t="shared" si="80"/>
        <v>#REF!</v>
      </c>
      <c r="N215" s="2" t="e">
        <f t="shared" si="81"/>
        <v>#REF!</v>
      </c>
      <c r="O215" s="2" t="e">
        <f t="shared" si="82"/>
        <v>#REF!</v>
      </c>
      <c r="P215" s="2" t="e">
        <f t="shared" si="83"/>
        <v>#REF!</v>
      </c>
      <c r="Q215" s="2" t="e">
        <f t="shared" si="84"/>
        <v>#REF!</v>
      </c>
      <c r="R215" s="2" t="e">
        <f t="shared" si="85"/>
        <v>#REF!</v>
      </c>
      <c r="S215" s="2" t="e">
        <f t="shared" si="86"/>
        <v>#REF!</v>
      </c>
      <c r="T215" s="2" t="e">
        <f t="shared" si="87"/>
        <v>#REF!</v>
      </c>
      <c r="U215" s="2" t="e">
        <f t="shared" si="88"/>
        <v>#REF!</v>
      </c>
      <c r="V215" s="2" t="e">
        <f t="shared" si="89"/>
        <v>#REF!</v>
      </c>
      <c r="W215" s="2" t="e">
        <f t="shared" si="90"/>
        <v>#REF!</v>
      </c>
      <c r="X215" s="2" t="e">
        <f t="shared" si="91"/>
        <v>#REF!</v>
      </c>
      <c r="Y215" s="2" t="e">
        <f t="shared" si="92"/>
        <v>#REF!</v>
      </c>
      <c r="Z215" s="2" t="e">
        <f t="shared" si="93"/>
        <v>#REF!</v>
      </c>
      <c r="AA215" s="2" t="e">
        <f t="shared" si="94"/>
        <v>#REF!</v>
      </c>
      <c r="AB215" s="2" t="e">
        <f t="shared" si="95"/>
        <v>#REF!</v>
      </c>
      <c r="AC215" s="2" t="e">
        <f t="shared" si="96"/>
        <v>#REF!</v>
      </c>
      <c r="AD215" s="2" t="e">
        <f t="shared" si="97"/>
        <v>#REF!</v>
      </c>
      <c r="AE215" s="2" t="e">
        <f t="shared" si="98"/>
        <v>#REF!</v>
      </c>
      <c r="AF215" s="2"/>
      <c r="AG215" s="2"/>
      <c r="AH215" s="2"/>
      <c r="AI215" s="2"/>
      <c r="AJ215" s="2"/>
    </row>
    <row r="216" spans="1:36" x14ac:dyDescent="0.2">
      <c r="A216" t="str">
        <f>"alumina_archetype_"&amp;TEXT(ROUND(Table320[[#This Row],[2016]],1),"0.0")</f>
        <v>alumina_archetype_4.3</v>
      </c>
      <c r="B216" s="2">
        <f t="shared" si="37"/>
        <v>4.3</v>
      </c>
      <c r="C216" s="2" t="e">
        <f t="shared" si="70"/>
        <v>#REF!</v>
      </c>
      <c r="D216" s="2" t="e">
        <f t="shared" si="71"/>
        <v>#REF!</v>
      </c>
      <c r="E216" s="2" t="e">
        <f t="shared" si="72"/>
        <v>#REF!</v>
      </c>
      <c r="F216" s="2" t="e">
        <f t="shared" si="73"/>
        <v>#REF!</v>
      </c>
      <c r="G216" s="2" t="e">
        <f t="shared" si="74"/>
        <v>#REF!</v>
      </c>
      <c r="H216" s="2" t="e">
        <f t="shared" si="75"/>
        <v>#REF!</v>
      </c>
      <c r="I216" s="2" t="e">
        <f t="shared" si="76"/>
        <v>#REF!</v>
      </c>
      <c r="J216" s="2" t="e">
        <f t="shared" si="77"/>
        <v>#REF!</v>
      </c>
      <c r="K216" s="2" t="e">
        <f t="shared" si="78"/>
        <v>#REF!</v>
      </c>
      <c r="L216" s="2" t="e">
        <f t="shared" si="79"/>
        <v>#REF!</v>
      </c>
      <c r="M216" s="2" t="e">
        <f t="shared" si="80"/>
        <v>#REF!</v>
      </c>
      <c r="N216" s="2" t="e">
        <f t="shared" si="81"/>
        <v>#REF!</v>
      </c>
      <c r="O216" s="2" t="e">
        <f t="shared" si="82"/>
        <v>#REF!</v>
      </c>
      <c r="P216" s="2" t="e">
        <f t="shared" si="83"/>
        <v>#REF!</v>
      </c>
      <c r="Q216" s="2" t="e">
        <f t="shared" si="84"/>
        <v>#REF!</v>
      </c>
      <c r="R216" s="2" t="e">
        <f t="shared" si="85"/>
        <v>#REF!</v>
      </c>
      <c r="S216" s="2" t="e">
        <f t="shared" si="86"/>
        <v>#REF!</v>
      </c>
      <c r="T216" s="2" t="e">
        <f t="shared" si="87"/>
        <v>#REF!</v>
      </c>
      <c r="U216" s="2" t="e">
        <f t="shared" si="88"/>
        <v>#REF!</v>
      </c>
      <c r="V216" s="2" t="e">
        <f t="shared" si="89"/>
        <v>#REF!</v>
      </c>
      <c r="W216" s="2" t="e">
        <f t="shared" si="90"/>
        <v>#REF!</v>
      </c>
      <c r="X216" s="2" t="e">
        <f t="shared" si="91"/>
        <v>#REF!</v>
      </c>
      <c r="Y216" s="2" t="e">
        <f t="shared" si="92"/>
        <v>#REF!</v>
      </c>
      <c r="Z216" s="2" t="e">
        <f t="shared" si="93"/>
        <v>#REF!</v>
      </c>
      <c r="AA216" s="2" t="e">
        <f t="shared" si="94"/>
        <v>#REF!</v>
      </c>
      <c r="AB216" s="2" t="e">
        <f t="shared" si="95"/>
        <v>#REF!</v>
      </c>
      <c r="AC216" s="2" t="e">
        <f t="shared" si="96"/>
        <v>#REF!</v>
      </c>
      <c r="AD216" s="2" t="e">
        <f t="shared" si="97"/>
        <v>#REF!</v>
      </c>
      <c r="AE216" s="2" t="e">
        <f t="shared" si="98"/>
        <v>#REF!</v>
      </c>
      <c r="AF216" s="2"/>
      <c r="AG216" s="2"/>
      <c r="AH216" s="2"/>
      <c r="AI216" s="2"/>
      <c r="AJ216" s="2"/>
    </row>
    <row r="217" spans="1:36" x14ac:dyDescent="0.2">
      <c r="A217" t="str">
        <f>"alumina_archetype_"&amp;TEXT(ROUND(Table320[[#This Row],[2016]],1),"0.0")</f>
        <v>alumina_archetype_4.2</v>
      </c>
      <c r="B217" s="2">
        <f t="shared" si="37"/>
        <v>4.2</v>
      </c>
      <c r="C217" s="2" t="e">
        <f t="shared" si="70"/>
        <v>#REF!</v>
      </c>
      <c r="D217" s="2" t="e">
        <f t="shared" si="71"/>
        <v>#REF!</v>
      </c>
      <c r="E217" s="2" t="e">
        <f t="shared" si="72"/>
        <v>#REF!</v>
      </c>
      <c r="F217" s="2" t="e">
        <f t="shared" si="73"/>
        <v>#REF!</v>
      </c>
      <c r="G217" s="2" t="e">
        <f t="shared" si="74"/>
        <v>#REF!</v>
      </c>
      <c r="H217" s="2" t="e">
        <f t="shared" si="75"/>
        <v>#REF!</v>
      </c>
      <c r="I217" s="2" t="e">
        <f t="shared" si="76"/>
        <v>#REF!</v>
      </c>
      <c r="J217" s="2" t="e">
        <f t="shared" si="77"/>
        <v>#REF!</v>
      </c>
      <c r="K217" s="2" t="e">
        <f t="shared" si="78"/>
        <v>#REF!</v>
      </c>
      <c r="L217" s="2" t="e">
        <f t="shared" si="79"/>
        <v>#REF!</v>
      </c>
      <c r="M217" s="2" t="e">
        <f t="shared" si="80"/>
        <v>#REF!</v>
      </c>
      <c r="N217" s="2" t="e">
        <f t="shared" si="81"/>
        <v>#REF!</v>
      </c>
      <c r="O217" s="2" t="e">
        <f t="shared" si="82"/>
        <v>#REF!</v>
      </c>
      <c r="P217" s="2" t="e">
        <f t="shared" si="83"/>
        <v>#REF!</v>
      </c>
      <c r="Q217" s="2" t="e">
        <f t="shared" si="84"/>
        <v>#REF!</v>
      </c>
      <c r="R217" s="2" t="e">
        <f t="shared" si="85"/>
        <v>#REF!</v>
      </c>
      <c r="S217" s="2" t="e">
        <f t="shared" si="86"/>
        <v>#REF!</v>
      </c>
      <c r="T217" s="2" t="e">
        <f t="shared" si="87"/>
        <v>#REF!</v>
      </c>
      <c r="U217" s="2" t="e">
        <f t="shared" si="88"/>
        <v>#REF!</v>
      </c>
      <c r="V217" s="2" t="e">
        <f t="shared" si="89"/>
        <v>#REF!</v>
      </c>
      <c r="W217" s="2" t="e">
        <f t="shared" si="90"/>
        <v>#REF!</v>
      </c>
      <c r="X217" s="2" t="e">
        <f t="shared" si="91"/>
        <v>#REF!</v>
      </c>
      <c r="Y217" s="2" t="e">
        <f t="shared" si="92"/>
        <v>#REF!</v>
      </c>
      <c r="Z217" s="2" t="e">
        <f t="shared" si="93"/>
        <v>#REF!</v>
      </c>
      <c r="AA217" s="2" t="e">
        <f t="shared" si="94"/>
        <v>#REF!</v>
      </c>
      <c r="AB217" s="2" t="e">
        <f t="shared" si="95"/>
        <v>#REF!</v>
      </c>
      <c r="AC217" s="2" t="e">
        <f t="shared" si="96"/>
        <v>#REF!</v>
      </c>
      <c r="AD217" s="2" t="e">
        <f t="shared" si="97"/>
        <v>#REF!</v>
      </c>
      <c r="AE217" s="2" t="e">
        <f t="shared" si="98"/>
        <v>#REF!</v>
      </c>
      <c r="AF217" s="2"/>
      <c r="AG217" s="2"/>
      <c r="AH217" s="2"/>
      <c r="AI217" s="2"/>
      <c r="AJ217" s="2"/>
    </row>
    <row r="218" spans="1:36" x14ac:dyDescent="0.2">
      <c r="A218" t="str">
        <f>"alumina_archetype_"&amp;TEXT(ROUND(Table320[[#This Row],[2016]],1),"0.0")</f>
        <v>alumina_archetype_4.1</v>
      </c>
      <c r="B218" s="2">
        <f t="shared" si="37"/>
        <v>4.1000000000000005</v>
      </c>
      <c r="C218" s="2" t="e">
        <f t="shared" si="70"/>
        <v>#REF!</v>
      </c>
      <c r="D218" s="2" t="e">
        <f t="shared" si="71"/>
        <v>#REF!</v>
      </c>
      <c r="E218" s="2" t="e">
        <f t="shared" si="72"/>
        <v>#REF!</v>
      </c>
      <c r="F218" s="2" t="e">
        <f t="shared" si="73"/>
        <v>#REF!</v>
      </c>
      <c r="G218" s="2" t="e">
        <f t="shared" si="74"/>
        <v>#REF!</v>
      </c>
      <c r="H218" s="2" t="e">
        <f t="shared" si="75"/>
        <v>#REF!</v>
      </c>
      <c r="I218" s="2" t="e">
        <f t="shared" si="76"/>
        <v>#REF!</v>
      </c>
      <c r="J218" s="2" t="e">
        <f t="shared" si="77"/>
        <v>#REF!</v>
      </c>
      <c r="K218" s="2" t="e">
        <f t="shared" si="78"/>
        <v>#REF!</v>
      </c>
      <c r="L218" s="2" t="e">
        <f t="shared" si="79"/>
        <v>#REF!</v>
      </c>
      <c r="M218" s="2" t="e">
        <f t="shared" si="80"/>
        <v>#REF!</v>
      </c>
      <c r="N218" s="2" t="e">
        <f t="shared" si="81"/>
        <v>#REF!</v>
      </c>
      <c r="O218" s="2" t="e">
        <f t="shared" si="82"/>
        <v>#REF!</v>
      </c>
      <c r="P218" s="2" t="e">
        <f t="shared" si="83"/>
        <v>#REF!</v>
      </c>
      <c r="Q218" s="2" t="e">
        <f t="shared" si="84"/>
        <v>#REF!</v>
      </c>
      <c r="R218" s="2" t="e">
        <f t="shared" si="85"/>
        <v>#REF!</v>
      </c>
      <c r="S218" s="2" t="e">
        <f t="shared" si="86"/>
        <v>#REF!</v>
      </c>
      <c r="T218" s="2" t="e">
        <f t="shared" si="87"/>
        <v>#REF!</v>
      </c>
      <c r="U218" s="2" t="e">
        <f t="shared" si="88"/>
        <v>#REF!</v>
      </c>
      <c r="V218" s="2" t="e">
        <f t="shared" si="89"/>
        <v>#REF!</v>
      </c>
      <c r="W218" s="2" t="e">
        <f t="shared" si="90"/>
        <v>#REF!</v>
      </c>
      <c r="X218" s="2" t="e">
        <f t="shared" si="91"/>
        <v>#REF!</v>
      </c>
      <c r="Y218" s="2" t="e">
        <f t="shared" si="92"/>
        <v>#REF!</v>
      </c>
      <c r="Z218" s="2" t="e">
        <f t="shared" si="93"/>
        <v>#REF!</v>
      </c>
      <c r="AA218" s="2" t="e">
        <f t="shared" si="94"/>
        <v>#REF!</v>
      </c>
      <c r="AB218" s="2" t="e">
        <f t="shared" si="95"/>
        <v>#REF!</v>
      </c>
      <c r="AC218" s="2" t="e">
        <f t="shared" si="96"/>
        <v>#REF!</v>
      </c>
      <c r="AD218" s="2" t="e">
        <f t="shared" si="97"/>
        <v>#REF!</v>
      </c>
      <c r="AE218" s="2" t="e">
        <f t="shared" si="98"/>
        <v>#REF!</v>
      </c>
      <c r="AF218" s="2"/>
      <c r="AG218" s="2"/>
      <c r="AH218" s="2"/>
      <c r="AI218" s="2"/>
      <c r="AJ218" s="2"/>
    </row>
    <row r="219" spans="1:36" x14ac:dyDescent="0.2">
      <c r="A219" t="str">
        <f>"alumina_archetype_"&amp;TEXT(ROUND(Table320[[#This Row],[2016]],1),"0.0")</f>
        <v>alumina_archetype_4.0</v>
      </c>
      <c r="B219" s="2">
        <f t="shared" si="37"/>
        <v>4</v>
      </c>
      <c r="C219" s="2" t="e">
        <f t="shared" si="70"/>
        <v>#REF!</v>
      </c>
      <c r="D219" s="2" t="e">
        <f t="shared" si="71"/>
        <v>#REF!</v>
      </c>
      <c r="E219" s="2" t="e">
        <f t="shared" si="72"/>
        <v>#REF!</v>
      </c>
      <c r="F219" s="2" t="e">
        <f t="shared" si="73"/>
        <v>#REF!</v>
      </c>
      <c r="G219" s="2" t="e">
        <f t="shared" si="74"/>
        <v>#REF!</v>
      </c>
      <c r="H219" s="2" t="e">
        <f t="shared" si="75"/>
        <v>#REF!</v>
      </c>
      <c r="I219" s="2" t="e">
        <f t="shared" si="76"/>
        <v>#REF!</v>
      </c>
      <c r="J219" s="2" t="e">
        <f t="shared" si="77"/>
        <v>#REF!</v>
      </c>
      <c r="K219" s="2" t="e">
        <f t="shared" si="78"/>
        <v>#REF!</v>
      </c>
      <c r="L219" s="2" t="e">
        <f t="shared" si="79"/>
        <v>#REF!</v>
      </c>
      <c r="M219" s="2" t="e">
        <f t="shared" si="80"/>
        <v>#REF!</v>
      </c>
      <c r="N219" s="2" t="e">
        <f t="shared" si="81"/>
        <v>#REF!</v>
      </c>
      <c r="O219" s="2" t="e">
        <f t="shared" si="82"/>
        <v>#REF!</v>
      </c>
      <c r="P219" s="2" t="e">
        <f t="shared" si="83"/>
        <v>#REF!</v>
      </c>
      <c r="Q219" s="2" t="e">
        <f t="shared" si="84"/>
        <v>#REF!</v>
      </c>
      <c r="R219" s="2" t="e">
        <f t="shared" si="85"/>
        <v>#REF!</v>
      </c>
      <c r="S219" s="2" t="e">
        <f t="shared" si="86"/>
        <v>#REF!</v>
      </c>
      <c r="T219" s="2" t="e">
        <f t="shared" si="87"/>
        <v>#REF!</v>
      </c>
      <c r="U219" s="2" t="e">
        <f t="shared" si="88"/>
        <v>#REF!</v>
      </c>
      <c r="V219" s="2" t="e">
        <f t="shared" si="89"/>
        <v>#REF!</v>
      </c>
      <c r="W219" s="2" t="e">
        <f t="shared" si="90"/>
        <v>#REF!</v>
      </c>
      <c r="X219" s="2" t="e">
        <f t="shared" si="91"/>
        <v>#REF!</v>
      </c>
      <c r="Y219" s="2" t="e">
        <f t="shared" si="92"/>
        <v>#REF!</v>
      </c>
      <c r="Z219" s="2" t="e">
        <f t="shared" si="93"/>
        <v>#REF!</v>
      </c>
      <c r="AA219" s="2" t="e">
        <f t="shared" si="94"/>
        <v>#REF!</v>
      </c>
      <c r="AB219" s="2" t="e">
        <f t="shared" si="95"/>
        <v>#REF!</v>
      </c>
      <c r="AC219" s="2" t="e">
        <f t="shared" si="96"/>
        <v>#REF!</v>
      </c>
      <c r="AD219" s="2" t="e">
        <f t="shared" si="97"/>
        <v>#REF!</v>
      </c>
      <c r="AE219" s="2" t="e">
        <f t="shared" si="98"/>
        <v>#REF!</v>
      </c>
      <c r="AF219" s="2"/>
      <c r="AG219" s="2"/>
      <c r="AH219" s="2"/>
      <c r="AI219" s="2"/>
      <c r="AJ219" s="2"/>
    </row>
    <row r="220" spans="1:36" x14ac:dyDescent="0.2">
      <c r="A220" t="str">
        <f>"alumina_archetype_"&amp;TEXT(ROUND(Table320[[#This Row],[2016]],1),"0.0")</f>
        <v>alumina_archetype_3.9</v>
      </c>
      <c r="B220" s="2">
        <f t="shared" si="37"/>
        <v>3.9000000000000004</v>
      </c>
      <c r="C220" s="2" t="e">
        <f t="shared" si="70"/>
        <v>#REF!</v>
      </c>
      <c r="D220" s="2" t="e">
        <f t="shared" si="71"/>
        <v>#REF!</v>
      </c>
      <c r="E220" s="2" t="e">
        <f t="shared" si="72"/>
        <v>#REF!</v>
      </c>
      <c r="F220" s="2" t="e">
        <f t="shared" si="73"/>
        <v>#REF!</v>
      </c>
      <c r="G220" s="2" t="e">
        <f t="shared" si="74"/>
        <v>#REF!</v>
      </c>
      <c r="H220" s="2" t="e">
        <f t="shared" si="75"/>
        <v>#REF!</v>
      </c>
      <c r="I220" s="2" t="e">
        <f t="shared" si="76"/>
        <v>#REF!</v>
      </c>
      <c r="J220" s="2" t="e">
        <f t="shared" si="77"/>
        <v>#REF!</v>
      </c>
      <c r="K220" s="2" t="e">
        <f t="shared" si="78"/>
        <v>#REF!</v>
      </c>
      <c r="L220" s="2" t="e">
        <f t="shared" si="79"/>
        <v>#REF!</v>
      </c>
      <c r="M220" s="2" t="e">
        <f t="shared" si="80"/>
        <v>#REF!</v>
      </c>
      <c r="N220" s="2" t="e">
        <f t="shared" si="81"/>
        <v>#REF!</v>
      </c>
      <c r="O220" s="2" t="e">
        <f t="shared" si="82"/>
        <v>#REF!</v>
      </c>
      <c r="P220" s="2" t="e">
        <f t="shared" si="83"/>
        <v>#REF!</v>
      </c>
      <c r="Q220" s="2" t="e">
        <f t="shared" si="84"/>
        <v>#REF!</v>
      </c>
      <c r="R220" s="2" t="e">
        <f t="shared" si="85"/>
        <v>#REF!</v>
      </c>
      <c r="S220" s="2" t="e">
        <f t="shared" si="86"/>
        <v>#REF!</v>
      </c>
      <c r="T220" s="2" t="e">
        <f t="shared" si="87"/>
        <v>#REF!</v>
      </c>
      <c r="U220" s="2" t="e">
        <f t="shared" si="88"/>
        <v>#REF!</v>
      </c>
      <c r="V220" s="2" t="e">
        <f t="shared" si="89"/>
        <v>#REF!</v>
      </c>
      <c r="W220" s="2" t="e">
        <f t="shared" si="90"/>
        <v>#REF!</v>
      </c>
      <c r="X220" s="2" t="e">
        <f t="shared" si="91"/>
        <v>#REF!</v>
      </c>
      <c r="Y220" s="2" t="e">
        <f t="shared" si="92"/>
        <v>#REF!</v>
      </c>
      <c r="Z220" s="2" t="e">
        <f t="shared" si="93"/>
        <v>#REF!</v>
      </c>
      <c r="AA220" s="2" t="e">
        <f t="shared" si="94"/>
        <v>#REF!</v>
      </c>
      <c r="AB220" s="2" t="e">
        <f t="shared" si="95"/>
        <v>#REF!</v>
      </c>
      <c r="AC220" s="2" t="e">
        <f t="shared" si="96"/>
        <v>#REF!</v>
      </c>
      <c r="AD220" s="2" t="e">
        <f t="shared" si="97"/>
        <v>#REF!</v>
      </c>
      <c r="AE220" s="2" t="e">
        <f t="shared" si="98"/>
        <v>#REF!</v>
      </c>
      <c r="AF220" s="2"/>
      <c r="AG220" s="2"/>
      <c r="AH220" s="2"/>
      <c r="AI220" s="2"/>
      <c r="AJ220" s="2"/>
    </row>
    <row r="221" spans="1:36" x14ac:dyDescent="0.2">
      <c r="A221" t="str">
        <f>"alumina_archetype_"&amp;TEXT(ROUND(Table320[[#This Row],[2016]],1),"0.0")</f>
        <v>alumina_archetype_3.8</v>
      </c>
      <c r="B221" s="2">
        <f t="shared" si="37"/>
        <v>3.8000000000000003</v>
      </c>
      <c r="C221" s="2" t="e">
        <f t="shared" si="70"/>
        <v>#REF!</v>
      </c>
      <c r="D221" s="2" t="e">
        <f t="shared" si="71"/>
        <v>#REF!</v>
      </c>
      <c r="E221" s="2" t="e">
        <f t="shared" si="72"/>
        <v>#REF!</v>
      </c>
      <c r="F221" s="2" t="e">
        <f t="shared" si="73"/>
        <v>#REF!</v>
      </c>
      <c r="G221" s="2" t="e">
        <f t="shared" si="74"/>
        <v>#REF!</v>
      </c>
      <c r="H221" s="2" t="e">
        <f t="shared" si="75"/>
        <v>#REF!</v>
      </c>
      <c r="I221" s="2" t="e">
        <f t="shared" si="76"/>
        <v>#REF!</v>
      </c>
      <c r="J221" s="2" t="e">
        <f t="shared" si="77"/>
        <v>#REF!</v>
      </c>
      <c r="K221" s="2" t="e">
        <f t="shared" si="78"/>
        <v>#REF!</v>
      </c>
      <c r="L221" s="2" t="e">
        <f t="shared" si="79"/>
        <v>#REF!</v>
      </c>
      <c r="M221" s="2" t="e">
        <f t="shared" si="80"/>
        <v>#REF!</v>
      </c>
      <c r="N221" s="2" t="e">
        <f t="shared" si="81"/>
        <v>#REF!</v>
      </c>
      <c r="O221" s="2" t="e">
        <f t="shared" si="82"/>
        <v>#REF!</v>
      </c>
      <c r="P221" s="2" t="e">
        <f t="shared" si="83"/>
        <v>#REF!</v>
      </c>
      <c r="Q221" s="2" t="e">
        <f t="shared" si="84"/>
        <v>#REF!</v>
      </c>
      <c r="R221" s="2" t="e">
        <f t="shared" si="85"/>
        <v>#REF!</v>
      </c>
      <c r="S221" s="2" t="e">
        <f t="shared" si="86"/>
        <v>#REF!</v>
      </c>
      <c r="T221" s="2" t="e">
        <f t="shared" si="87"/>
        <v>#REF!</v>
      </c>
      <c r="U221" s="2" t="e">
        <f t="shared" si="88"/>
        <v>#REF!</v>
      </c>
      <c r="V221" s="2" t="e">
        <f t="shared" si="89"/>
        <v>#REF!</v>
      </c>
      <c r="W221" s="2" t="e">
        <f t="shared" si="90"/>
        <v>#REF!</v>
      </c>
      <c r="X221" s="2" t="e">
        <f t="shared" si="91"/>
        <v>#REF!</v>
      </c>
      <c r="Y221" s="2" t="e">
        <f t="shared" si="92"/>
        <v>#REF!</v>
      </c>
      <c r="Z221" s="2" t="e">
        <f t="shared" si="93"/>
        <v>#REF!</v>
      </c>
      <c r="AA221" s="2" t="e">
        <f t="shared" si="94"/>
        <v>#REF!</v>
      </c>
      <c r="AB221" s="2" t="e">
        <f t="shared" si="95"/>
        <v>#REF!</v>
      </c>
      <c r="AC221" s="2" t="e">
        <f t="shared" si="96"/>
        <v>#REF!</v>
      </c>
      <c r="AD221" s="2" t="e">
        <f t="shared" si="97"/>
        <v>#REF!</v>
      </c>
      <c r="AE221" s="2" t="e">
        <f t="shared" si="98"/>
        <v>#REF!</v>
      </c>
      <c r="AF221" s="2"/>
      <c r="AG221" s="2"/>
      <c r="AH221" s="2"/>
      <c r="AI221" s="2"/>
      <c r="AJ221" s="2"/>
    </row>
    <row r="222" spans="1:36" x14ac:dyDescent="0.2">
      <c r="A222" t="str">
        <f>"alumina_archetype_"&amp;TEXT(ROUND(Table320[[#This Row],[2016]],1),"0.0")</f>
        <v>alumina_archetype_3.7</v>
      </c>
      <c r="B222" s="2">
        <f t="shared" si="37"/>
        <v>3.7</v>
      </c>
      <c r="C222" s="2" t="e">
        <f t="shared" si="70"/>
        <v>#REF!</v>
      </c>
      <c r="D222" s="2" t="e">
        <f t="shared" si="71"/>
        <v>#REF!</v>
      </c>
      <c r="E222" s="2" t="e">
        <f t="shared" si="72"/>
        <v>#REF!</v>
      </c>
      <c r="F222" s="2" t="e">
        <f t="shared" si="73"/>
        <v>#REF!</v>
      </c>
      <c r="G222" s="2" t="e">
        <f t="shared" si="74"/>
        <v>#REF!</v>
      </c>
      <c r="H222" s="2" t="e">
        <f t="shared" si="75"/>
        <v>#REF!</v>
      </c>
      <c r="I222" s="2" t="e">
        <f t="shared" si="76"/>
        <v>#REF!</v>
      </c>
      <c r="J222" s="2" t="e">
        <f t="shared" si="77"/>
        <v>#REF!</v>
      </c>
      <c r="K222" s="2" t="e">
        <f t="shared" si="78"/>
        <v>#REF!</v>
      </c>
      <c r="L222" s="2" t="e">
        <f t="shared" si="79"/>
        <v>#REF!</v>
      </c>
      <c r="M222" s="2" t="e">
        <f t="shared" si="80"/>
        <v>#REF!</v>
      </c>
      <c r="N222" s="2" t="e">
        <f t="shared" si="81"/>
        <v>#REF!</v>
      </c>
      <c r="O222" s="2" t="e">
        <f t="shared" si="82"/>
        <v>#REF!</v>
      </c>
      <c r="P222" s="2" t="e">
        <f t="shared" si="83"/>
        <v>#REF!</v>
      </c>
      <c r="Q222" s="2" t="e">
        <f t="shared" si="84"/>
        <v>#REF!</v>
      </c>
      <c r="R222" s="2" t="e">
        <f t="shared" si="85"/>
        <v>#REF!</v>
      </c>
      <c r="S222" s="2" t="e">
        <f t="shared" si="86"/>
        <v>#REF!</v>
      </c>
      <c r="T222" s="2" t="e">
        <f t="shared" si="87"/>
        <v>#REF!</v>
      </c>
      <c r="U222" s="2" t="e">
        <f t="shared" si="88"/>
        <v>#REF!</v>
      </c>
      <c r="V222" s="2" t="e">
        <f t="shared" si="89"/>
        <v>#REF!</v>
      </c>
      <c r="W222" s="2" t="e">
        <f t="shared" si="90"/>
        <v>#REF!</v>
      </c>
      <c r="X222" s="2" t="e">
        <f t="shared" si="91"/>
        <v>#REF!</v>
      </c>
      <c r="Y222" s="2" t="e">
        <f t="shared" si="92"/>
        <v>#REF!</v>
      </c>
      <c r="Z222" s="2" t="e">
        <f t="shared" si="93"/>
        <v>#REF!</v>
      </c>
      <c r="AA222" s="2" t="e">
        <f t="shared" si="94"/>
        <v>#REF!</v>
      </c>
      <c r="AB222" s="2" t="e">
        <f t="shared" si="95"/>
        <v>#REF!</v>
      </c>
      <c r="AC222" s="2" t="e">
        <f t="shared" si="96"/>
        <v>#REF!</v>
      </c>
      <c r="AD222" s="2" t="e">
        <f t="shared" si="97"/>
        <v>#REF!</v>
      </c>
      <c r="AE222" s="2" t="e">
        <f t="shared" si="98"/>
        <v>#REF!</v>
      </c>
      <c r="AF222" s="2"/>
      <c r="AG222" s="2"/>
      <c r="AH222" s="2"/>
      <c r="AI222" s="2"/>
      <c r="AJ222" s="2"/>
    </row>
    <row r="223" spans="1:36" x14ac:dyDescent="0.2">
      <c r="A223" t="str">
        <f>"alumina_archetype_"&amp;TEXT(ROUND(Table320[[#This Row],[2016]],1),"0.0")</f>
        <v>alumina_archetype_3.6</v>
      </c>
      <c r="B223" s="2">
        <f t="shared" si="37"/>
        <v>3.6</v>
      </c>
      <c r="C223" s="2" t="e">
        <f t="shared" si="70"/>
        <v>#REF!</v>
      </c>
      <c r="D223" s="2" t="e">
        <f t="shared" si="71"/>
        <v>#REF!</v>
      </c>
      <c r="E223" s="2" t="e">
        <f t="shared" si="72"/>
        <v>#REF!</v>
      </c>
      <c r="F223" s="2" t="e">
        <f t="shared" si="73"/>
        <v>#REF!</v>
      </c>
      <c r="G223" s="2" t="e">
        <f t="shared" si="74"/>
        <v>#REF!</v>
      </c>
      <c r="H223" s="2" t="e">
        <f t="shared" si="75"/>
        <v>#REF!</v>
      </c>
      <c r="I223" s="2" t="e">
        <f t="shared" si="76"/>
        <v>#REF!</v>
      </c>
      <c r="J223" s="2" t="e">
        <f t="shared" si="77"/>
        <v>#REF!</v>
      </c>
      <c r="K223" s="2" t="e">
        <f t="shared" si="78"/>
        <v>#REF!</v>
      </c>
      <c r="L223" s="2" t="e">
        <f t="shared" si="79"/>
        <v>#REF!</v>
      </c>
      <c r="M223" s="2" t="e">
        <f t="shared" si="80"/>
        <v>#REF!</v>
      </c>
      <c r="N223" s="2" t="e">
        <f t="shared" si="81"/>
        <v>#REF!</v>
      </c>
      <c r="O223" s="2" t="e">
        <f t="shared" si="82"/>
        <v>#REF!</v>
      </c>
      <c r="P223" s="2" t="e">
        <f t="shared" si="83"/>
        <v>#REF!</v>
      </c>
      <c r="Q223" s="2" t="e">
        <f t="shared" si="84"/>
        <v>#REF!</v>
      </c>
      <c r="R223" s="2" t="e">
        <f t="shared" si="85"/>
        <v>#REF!</v>
      </c>
      <c r="S223" s="2" t="e">
        <f t="shared" si="86"/>
        <v>#REF!</v>
      </c>
      <c r="T223" s="2" t="e">
        <f t="shared" si="87"/>
        <v>#REF!</v>
      </c>
      <c r="U223" s="2" t="e">
        <f t="shared" si="88"/>
        <v>#REF!</v>
      </c>
      <c r="V223" s="2" t="e">
        <f t="shared" si="89"/>
        <v>#REF!</v>
      </c>
      <c r="W223" s="2" t="e">
        <f t="shared" si="90"/>
        <v>#REF!</v>
      </c>
      <c r="X223" s="2" t="e">
        <f t="shared" si="91"/>
        <v>#REF!</v>
      </c>
      <c r="Y223" s="2" t="e">
        <f t="shared" si="92"/>
        <v>#REF!</v>
      </c>
      <c r="Z223" s="2" t="e">
        <f t="shared" si="93"/>
        <v>#REF!</v>
      </c>
      <c r="AA223" s="2" t="e">
        <f t="shared" si="94"/>
        <v>#REF!</v>
      </c>
      <c r="AB223" s="2" t="e">
        <f t="shared" si="95"/>
        <v>#REF!</v>
      </c>
      <c r="AC223" s="2" t="e">
        <f t="shared" si="96"/>
        <v>#REF!</v>
      </c>
      <c r="AD223" s="2" t="e">
        <f t="shared" si="97"/>
        <v>#REF!</v>
      </c>
      <c r="AE223" s="2" t="e">
        <f t="shared" si="98"/>
        <v>#REF!</v>
      </c>
      <c r="AF223" s="2"/>
      <c r="AG223" s="2"/>
      <c r="AH223" s="2"/>
      <c r="AI223" s="2"/>
      <c r="AJ223" s="2"/>
    </row>
    <row r="224" spans="1:36" x14ac:dyDescent="0.2">
      <c r="A224" t="str">
        <f>"alumina_archetype_"&amp;TEXT(ROUND(Table320[[#This Row],[2016]],1),"0.0")</f>
        <v>alumina_archetype_3.5</v>
      </c>
      <c r="B224" s="2">
        <f t="shared" si="37"/>
        <v>3.5</v>
      </c>
      <c r="C224" s="2" t="e">
        <f t="shared" si="70"/>
        <v>#REF!</v>
      </c>
      <c r="D224" s="2" t="e">
        <f t="shared" si="71"/>
        <v>#REF!</v>
      </c>
      <c r="E224" s="2" t="e">
        <f t="shared" si="72"/>
        <v>#REF!</v>
      </c>
      <c r="F224" s="2" t="e">
        <f t="shared" si="73"/>
        <v>#REF!</v>
      </c>
      <c r="G224" s="2" t="e">
        <f t="shared" si="74"/>
        <v>#REF!</v>
      </c>
      <c r="H224" s="2" t="e">
        <f t="shared" si="75"/>
        <v>#REF!</v>
      </c>
      <c r="I224" s="2" t="e">
        <f t="shared" si="76"/>
        <v>#REF!</v>
      </c>
      <c r="J224" s="2" t="e">
        <f t="shared" si="77"/>
        <v>#REF!</v>
      </c>
      <c r="K224" s="2" t="e">
        <f t="shared" si="78"/>
        <v>#REF!</v>
      </c>
      <c r="L224" s="2" t="e">
        <f t="shared" si="79"/>
        <v>#REF!</v>
      </c>
      <c r="M224" s="2" t="e">
        <f t="shared" si="80"/>
        <v>#REF!</v>
      </c>
      <c r="N224" s="2" t="e">
        <f t="shared" si="81"/>
        <v>#REF!</v>
      </c>
      <c r="O224" s="2" t="e">
        <f t="shared" si="82"/>
        <v>#REF!</v>
      </c>
      <c r="P224" s="2" t="e">
        <f t="shared" si="83"/>
        <v>#REF!</v>
      </c>
      <c r="Q224" s="2" t="e">
        <f t="shared" si="84"/>
        <v>#REF!</v>
      </c>
      <c r="R224" s="2" t="e">
        <f t="shared" si="85"/>
        <v>#REF!</v>
      </c>
      <c r="S224" s="2" t="e">
        <f t="shared" si="86"/>
        <v>#REF!</v>
      </c>
      <c r="T224" s="2" t="e">
        <f t="shared" si="87"/>
        <v>#REF!</v>
      </c>
      <c r="U224" s="2" t="e">
        <f t="shared" si="88"/>
        <v>#REF!</v>
      </c>
      <c r="V224" s="2" t="e">
        <f t="shared" si="89"/>
        <v>#REF!</v>
      </c>
      <c r="W224" s="2" t="e">
        <f t="shared" si="90"/>
        <v>#REF!</v>
      </c>
      <c r="X224" s="2" t="e">
        <f t="shared" si="91"/>
        <v>#REF!</v>
      </c>
      <c r="Y224" s="2" t="e">
        <f t="shared" si="92"/>
        <v>#REF!</v>
      </c>
      <c r="Z224" s="2" t="e">
        <f t="shared" si="93"/>
        <v>#REF!</v>
      </c>
      <c r="AA224" s="2" t="e">
        <f t="shared" si="94"/>
        <v>#REF!</v>
      </c>
      <c r="AB224" s="2" t="e">
        <f t="shared" si="95"/>
        <v>#REF!</v>
      </c>
      <c r="AC224" s="2" t="e">
        <f t="shared" si="96"/>
        <v>#REF!</v>
      </c>
      <c r="AD224" s="2" t="e">
        <f t="shared" si="97"/>
        <v>#REF!</v>
      </c>
      <c r="AE224" s="2" t="e">
        <f t="shared" si="98"/>
        <v>#REF!</v>
      </c>
      <c r="AF224" s="2"/>
      <c r="AG224" s="2"/>
      <c r="AH224" s="2"/>
      <c r="AI224" s="2"/>
      <c r="AJ224" s="2"/>
    </row>
    <row r="225" spans="1:36" x14ac:dyDescent="0.2">
      <c r="A225" t="str">
        <f>"alumina_archetype_"&amp;TEXT(ROUND(Table320[[#This Row],[2016]],1),"0.0")</f>
        <v>alumina_archetype_3.4</v>
      </c>
      <c r="B225" s="2">
        <f t="shared" si="37"/>
        <v>3.4000000000000004</v>
      </c>
      <c r="C225" s="2" t="e">
        <f t="shared" si="41"/>
        <v>#REF!</v>
      </c>
      <c r="D225" s="2" t="e">
        <f t="shared" si="42"/>
        <v>#REF!</v>
      </c>
      <c r="E225" s="2" t="e">
        <f t="shared" si="43"/>
        <v>#REF!</v>
      </c>
      <c r="F225" s="2" t="e">
        <f t="shared" si="44"/>
        <v>#REF!</v>
      </c>
      <c r="G225" s="2" t="e">
        <f t="shared" si="45"/>
        <v>#REF!</v>
      </c>
      <c r="H225" s="2" t="e">
        <f t="shared" si="46"/>
        <v>#REF!</v>
      </c>
      <c r="I225" s="2" t="e">
        <f t="shared" si="47"/>
        <v>#REF!</v>
      </c>
      <c r="J225" s="2" t="e">
        <f t="shared" si="48"/>
        <v>#REF!</v>
      </c>
      <c r="K225" s="2" t="e">
        <f t="shared" si="49"/>
        <v>#REF!</v>
      </c>
      <c r="L225" s="2" t="e">
        <f t="shared" si="50"/>
        <v>#REF!</v>
      </c>
      <c r="M225" s="2" t="e">
        <f t="shared" si="51"/>
        <v>#REF!</v>
      </c>
      <c r="N225" s="2" t="e">
        <f t="shared" si="52"/>
        <v>#REF!</v>
      </c>
      <c r="O225" s="2" t="e">
        <f t="shared" si="53"/>
        <v>#REF!</v>
      </c>
      <c r="P225" s="2" t="e">
        <f t="shared" si="54"/>
        <v>#REF!</v>
      </c>
      <c r="Q225" s="2" t="e">
        <f t="shared" si="55"/>
        <v>#REF!</v>
      </c>
      <c r="R225" s="2" t="e">
        <f t="shared" si="56"/>
        <v>#REF!</v>
      </c>
      <c r="S225" s="2" t="e">
        <f t="shared" si="57"/>
        <v>#REF!</v>
      </c>
      <c r="T225" s="2" t="e">
        <f t="shared" si="58"/>
        <v>#REF!</v>
      </c>
      <c r="U225" s="2" t="e">
        <f t="shared" si="59"/>
        <v>#REF!</v>
      </c>
      <c r="V225" s="2" t="e">
        <f t="shared" si="60"/>
        <v>#REF!</v>
      </c>
      <c r="W225" s="2" t="e">
        <f t="shared" si="61"/>
        <v>#REF!</v>
      </c>
      <c r="X225" s="2" t="e">
        <f t="shared" si="62"/>
        <v>#REF!</v>
      </c>
      <c r="Y225" s="2" t="e">
        <f t="shared" si="63"/>
        <v>#REF!</v>
      </c>
      <c r="Z225" s="2" t="e">
        <f t="shared" si="64"/>
        <v>#REF!</v>
      </c>
      <c r="AA225" s="2" t="e">
        <f t="shared" si="65"/>
        <v>#REF!</v>
      </c>
      <c r="AB225" s="2" t="e">
        <f t="shared" si="66"/>
        <v>#REF!</v>
      </c>
      <c r="AC225" s="2" t="e">
        <f t="shared" si="67"/>
        <v>#REF!</v>
      </c>
      <c r="AD225" s="2" t="e">
        <f t="shared" si="68"/>
        <v>#REF!</v>
      </c>
      <c r="AE225" s="2" t="e">
        <f t="shared" si="69"/>
        <v>#REF!</v>
      </c>
      <c r="AF225" s="2"/>
      <c r="AG225" s="2"/>
      <c r="AH225" s="2"/>
      <c r="AI225" s="2"/>
      <c r="AJ225" s="2"/>
    </row>
    <row r="226" spans="1:36" x14ac:dyDescent="0.2">
      <c r="A226" t="str">
        <f>"alumina_archetype_"&amp;TEXT(ROUND(Table320[[#This Row],[2016]],1),"0.0")</f>
        <v>alumina_archetype_3.3</v>
      </c>
      <c r="B226" s="2">
        <f t="shared" si="37"/>
        <v>3.3000000000000003</v>
      </c>
      <c r="C226" s="2" t="e">
        <f t="shared" si="41"/>
        <v>#REF!</v>
      </c>
      <c r="D226" s="2" t="e">
        <f t="shared" si="42"/>
        <v>#REF!</v>
      </c>
      <c r="E226" s="2" t="e">
        <f t="shared" si="43"/>
        <v>#REF!</v>
      </c>
      <c r="F226" s="2" t="e">
        <f t="shared" si="44"/>
        <v>#REF!</v>
      </c>
      <c r="G226" s="2" t="e">
        <f t="shared" si="45"/>
        <v>#REF!</v>
      </c>
      <c r="H226" s="2" t="e">
        <f t="shared" si="46"/>
        <v>#REF!</v>
      </c>
      <c r="I226" s="2" t="e">
        <f t="shared" si="47"/>
        <v>#REF!</v>
      </c>
      <c r="J226" s="2" t="e">
        <f t="shared" si="48"/>
        <v>#REF!</v>
      </c>
      <c r="K226" s="2" t="e">
        <f t="shared" si="49"/>
        <v>#REF!</v>
      </c>
      <c r="L226" s="2" t="e">
        <f t="shared" si="50"/>
        <v>#REF!</v>
      </c>
      <c r="M226" s="2" t="e">
        <f t="shared" si="51"/>
        <v>#REF!</v>
      </c>
      <c r="N226" s="2" t="e">
        <f t="shared" si="52"/>
        <v>#REF!</v>
      </c>
      <c r="O226" s="2" t="e">
        <f t="shared" si="53"/>
        <v>#REF!</v>
      </c>
      <c r="P226" s="2" t="e">
        <f t="shared" si="54"/>
        <v>#REF!</v>
      </c>
      <c r="Q226" s="2" t="e">
        <f t="shared" si="55"/>
        <v>#REF!</v>
      </c>
      <c r="R226" s="2" t="e">
        <f t="shared" si="56"/>
        <v>#REF!</v>
      </c>
      <c r="S226" s="2" t="e">
        <f t="shared" si="57"/>
        <v>#REF!</v>
      </c>
      <c r="T226" s="2" t="e">
        <f t="shared" si="58"/>
        <v>#REF!</v>
      </c>
      <c r="U226" s="2" t="e">
        <f t="shared" si="59"/>
        <v>#REF!</v>
      </c>
      <c r="V226" s="2" t="e">
        <f t="shared" si="60"/>
        <v>#REF!</v>
      </c>
      <c r="W226" s="2" t="e">
        <f t="shared" si="61"/>
        <v>#REF!</v>
      </c>
      <c r="X226" s="2" t="e">
        <f t="shared" si="62"/>
        <v>#REF!</v>
      </c>
      <c r="Y226" s="2" t="e">
        <f t="shared" si="63"/>
        <v>#REF!</v>
      </c>
      <c r="Z226" s="2" t="e">
        <f t="shared" si="64"/>
        <v>#REF!</v>
      </c>
      <c r="AA226" s="2" t="e">
        <f t="shared" si="65"/>
        <v>#REF!</v>
      </c>
      <c r="AB226" s="2" t="e">
        <f t="shared" si="66"/>
        <v>#REF!</v>
      </c>
      <c r="AC226" s="2" t="e">
        <f t="shared" si="67"/>
        <v>#REF!</v>
      </c>
      <c r="AD226" s="2" t="e">
        <f t="shared" si="68"/>
        <v>#REF!</v>
      </c>
      <c r="AE226" s="2" t="e">
        <f t="shared" si="69"/>
        <v>#REF!</v>
      </c>
      <c r="AF226" s="2"/>
      <c r="AG226" s="2"/>
      <c r="AH226" s="2"/>
      <c r="AI226" s="2"/>
      <c r="AJ226" s="2"/>
    </row>
    <row r="227" spans="1:36" x14ac:dyDescent="0.2">
      <c r="A227" t="str">
        <f>"alumina_archetype_"&amp;TEXT(ROUND(Table320[[#This Row],[2016]],1),"0.0")</f>
        <v>alumina_archetype_3.2</v>
      </c>
      <c r="B227" s="2">
        <f t="shared" si="37"/>
        <v>3.2</v>
      </c>
      <c r="C227" s="2" t="e">
        <f t="shared" si="41"/>
        <v>#REF!</v>
      </c>
      <c r="D227" s="2" t="e">
        <f t="shared" si="42"/>
        <v>#REF!</v>
      </c>
      <c r="E227" s="2" t="e">
        <f t="shared" si="43"/>
        <v>#REF!</v>
      </c>
      <c r="F227" s="2" t="e">
        <f t="shared" si="44"/>
        <v>#REF!</v>
      </c>
      <c r="G227" s="2" t="e">
        <f t="shared" si="45"/>
        <v>#REF!</v>
      </c>
      <c r="H227" s="2" t="e">
        <f t="shared" si="46"/>
        <v>#REF!</v>
      </c>
      <c r="I227" s="2" t="e">
        <f t="shared" si="47"/>
        <v>#REF!</v>
      </c>
      <c r="J227" s="2" t="e">
        <f t="shared" si="48"/>
        <v>#REF!</v>
      </c>
      <c r="K227" s="2" t="e">
        <f t="shared" si="49"/>
        <v>#REF!</v>
      </c>
      <c r="L227" s="2" t="e">
        <f t="shared" si="50"/>
        <v>#REF!</v>
      </c>
      <c r="M227" s="2" t="e">
        <f t="shared" si="51"/>
        <v>#REF!</v>
      </c>
      <c r="N227" s="2" t="e">
        <f t="shared" si="52"/>
        <v>#REF!</v>
      </c>
      <c r="O227" s="2" t="e">
        <f t="shared" si="53"/>
        <v>#REF!</v>
      </c>
      <c r="P227" s="2" t="e">
        <f t="shared" si="54"/>
        <v>#REF!</v>
      </c>
      <c r="Q227" s="2" t="e">
        <f t="shared" si="55"/>
        <v>#REF!</v>
      </c>
      <c r="R227" s="2" t="e">
        <f t="shared" si="56"/>
        <v>#REF!</v>
      </c>
      <c r="S227" s="2" t="e">
        <f t="shared" si="57"/>
        <v>#REF!</v>
      </c>
      <c r="T227" s="2" t="e">
        <f t="shared" si="58"/>
        <v>#REF!</v>
      </c>
      <c r="U227" s="2" t="e">
        <f t="shared" si="59"/>
        <v>#REF!</v>
      </c>
      <c r="V227" s="2" t="e">
        <f t="shared" si="60"/>
        <v>#REF!</v>
      </c>
      <c r="W227" s="2" t="e">
        <f t="shared" si="61"/>
        <v>#REF!</v>
      </c>
      <c r="X227" s="2" t="e">
        <f t="shared" si="62"/>
        <v>#REF!</v>
      </c>
      <c r="Y227" s="2" t="e">
        <f t="shared" si="63"/>
        <v>#REF!</v>
      </c>
      <c r="Z227" s="2" t="e">
        <f t="shared" si="64"/>
        <v>#REF!</v>
      </c>
      <c r="AA227" s="2" t="e">
        <f t="shared" si="65"/>
        <v>#REF!</v>
      </c>
      <c r="AB227" s="2" t="e">
        <f t="shared" si="66"/>
        <v>#REF!</v>
      </c>
      <c r="AC227" s="2" t="e">
        <f t="shared" si="67"/>
        <v>#REF!</v>
      </c>
      <c r="AD227" s="2" t="e">
        <f t="shared" si="68"/>
        <v>#REF!</v>
      </c>
      <c r="AE227" s="2" t="e">
        <f t="shared" si="69"/>
        <v>#REF!</v>
      </c>
      <c r="AF227" s="2"/>
      <c r="AG227" s="2"/>
      <c r="AH227" s="2"/>
      <c r="AI227" s="2"/>
      <c r="AJ227" s="2"/>
    </row>
    <row r="228" spans="1:36" x14ac:dyDescent="0.2">
      <c r="A228" t="str">
        <f>"alumina_archetype_"&amp;TEXT(ROUND(Table320[[#This Row],[2016]],1),"0.0")</f>
        <v>alumina_archetype_3.1</v>
      </c>
      <c r="B228" s="2">
        <f t="shared" si="37"/>
        <v>3.1</v>
      </c>
      <c r="C228" s="2" t="e">
        <f t="shared" si="41"/>
        <v>#REF!</v>
      </c>
      <c r="D228" s="2" t="e">
        <f t="shared" si="42"/>
        <v>#REF!</v>
      </c>
      <c r="E228" s="2" t="e">
        <f t="shared" si="43"/>
        <v>#REF!</v>
      </c>
      <c r="F228" s="2" t="e">
        <f t="shared" si="44"/>
        <v>#REF!</v>
      </c>
      <c r="G228" s="2" t="e">
        <f t="shared" si="45"/>
        <v>#REF!</v>
      </c>
      <c r="H228" s="2" t="e">
        <f t="shared" si="46"/>
        <v>#REF!</v>
      </c>
      <c r="I228" s="2" t="e">
        <f t="shared" si="47"/>
        <v>#REF!</v>
      </c>
      <c r="J228" s="2" t="e">
        <f t="shared" si="48"/>
        <v>#REF!</v>
      </c>
      <c r="K228" s="2" t="e">
        <f t="shared" si="49"/>
        <v>#REF!</v>
      </c>
      <c r="L228" s="2" t="e">
        <f t="shared" si="50"/>
        <v>#REF!</v>
      </c>
      <c r="M228" s="2" t="e">
        <f t="shared" si="51"/>
        <v>#REF!</v>
      </c>
      <c r="N228" s="2" t="e">
        <f t="shared" si="52"/>
        <v>#REF!</v>
      </c>
      <c r="O228" s="2" t="e">
        <f t="shared" si="53"/>
        <v>#REF!</v>
      </c>
      <c r="P228" s="2" t="e">
        <f t="shared" si="54"/>
        <v>#REF!</v>
      </c>
      <c r="Q228" s="2" t="e">
        <f t="shared" si="55"/>
        <v>#REF!</v>
      </c>
      <c r="R228" s="2" t="e">
        <f t="shared" si="56"/>
        <v>#REF!</v>
      </c>
      <c r="S228" s="2" t="e">
        <f t="shared" si="57"/>
        <v>#REF!</v>
      </c>
      <c r="T228" s="2" t="e">
        <f t="shared" si="58"/>
        <v>#REF!</v>
      </c>
      <c r="U228" s="2" t="e">
        <f t="shared" si="59"/>
        <v>#REF!</v>
      </c>
      <c r="V228" s="2" t="e">
        <f t="shared" si="60"/>
        <v>#REF!</v>
      </c>
      <c r="W228" s="2" t="e">
        <f t="shared" si="61"/>
        <v>#REF!</v>
      </c>
      <c r="X228" s="2" t="e">
        <f t="shared" si="62"/>
        <v>#REF!</v>
      </c>
      <c r="Y228" s="2" t="e">
        <f t="shared" si="63"/>
        <v>#REF!</v>
      </c>
      <c r="Z228" s="2" t="e">
        <f t="shared" si="64"/>
        <v>#REF!</v>
      </c>
      <c r="AA228" s="2" t="e">
        <f t="shared" si="65"/>
        <v>#REF!</v>
      </c>
      <c r="AB228" s="2" t="e">
        <f t="shared" si="66"/>
        <v>#REF!</v>
      </c>
      <c r="AC228" s="2" t="e">
        <f t="shared" si="67"/>
        <v>#REF!</v>
      </c>
      <c r="AD228" s="2" t="e">
        <f t="shared" si="68"/>
        <v>#REF!</v>
      </c>
      <c r="AE228" s="2" t="e">
        <f t="shared" si="69"/>
        <v>#REF!</v>
      </c>
      <c r="AF228" s="2"/>
      <c r="AG228" s="2"/>
      <c r="AH228" s="2"/>
      <c r="AI228" s="2"/>
      <c r="AJ228" s="2"/>
    </row>
    <row r="229" spans="1:36" x14ac:dyDescent="0.2">
      <c r="A229" t="str">
        <f>"alumina_archetype_"&amp;TEXT(ROUND(Table320[[#This Row],[2016]],1),"0.0")</f>
        <v>alumina_archetype_3.0</v>
      </c>
      <c r="B229" s="2">
        <f t="shared" si="37"/>
        <v>3</v>
      </c>
      <c r="C229" s="2" t="e">
        <f t="shared" si="41"/>
        <v>#REF!</v>
      </c>
      <c r="D229" s="2" t="e">
        <f t="shared" si="42"/>
        <v>#REF!</v>
      </c>
      <c r="E229" s="2" t="e">
        <f t="shared" si="43"/>
        <v>#REF!</v>
      </c>
      <c r="F229" s="2" t="e">
        <f t="shared" si="44"/>
        <v>#REF!</v>
      </c>
      <c r="G229" s="2" t="e">
        <f t="shared" si="45"/>
        <v>#REF!</v>
      </c>
      <c r="H229" s="2" t="e">
        <f t="shared" si="46"/>
        <v>#REF!</v>
      </c>
      <c r="I229" s="2" t="e">
        <f t="shared" si="47"/>
        <v>#REF!</v>
      </c>
      <c r="J229" s="2" t="e">
        <f t="shared" si="48"/>
        <v>#REF!</v>
      </c>
      <c r="K229" s="2" t="e">
        <f t="shared" si="49"/>
        <v>#REF!</v>
      </c>
      <c r="L229" s="2" t="e">
        <f t="shared" si="50"/>
        <v>#REF!</v>
      </c>
      <c r="M229" s="2" t="e">
        <f t="shared" si="51"/>
        <v>#REF!</v>
      </c>
      <c r="N229" s="2" t="e">
        <f t="shared" si="52"/>
        <v>#REF!</v>
      </c>
      <c r="O229" s="2" t="e">
        <f t="shared" si="53"/>
        <v>#REF!</v>
      </c>
      <c r="P229" s="2" t="e">
        <f t="shared" si="54"/>
        <v>#REF!</v>
      </c>
      <c r="Q229" s="2" t="e">
        <f t="shared" si="55"/>
        <v>#REF!</v>
      </c>
      <c r="R229" s="2" t="e">
        <f t="shared" si="56"/>
        <v>#REF!</v>
      </c>
      <c r="S229" s="2" t="e">
        <f t="shared" si="57"/>
        <v>#REF!</v>
      </c>
      <c r="T229" s="2" t="e">
        <f t="shared" si="58"/>
        <v>#REF!</v>
      </c>
      <c r="U229" s="2" t="e">
        <f t="shared" si="59"/>
        <v>#REF!</v>
      </c>
      <c r="V229" s="2" t="e">
        <f t="shared" si="60"/>
        <v>#REF!</v>
      </c>
      <c r="W229" s="2" t="e">
        <f t="shared" si="61"/>
        <v>#REF!</v>
      </c>
      <c r="X229" s="2" t="e">
        <f t="shared" si="62"/>
        <v>#REF!</v>
      </c>
      <c r="Y229" s="2" t="e">
        <f t="shared" si="63"/>
        <v>#REF!</v>
      </c>
      <c r="Z229" s="2" t="e">
        <f t="shared" si="64"/>
        <v>#REF!</v>
      </c>
      <c r="AA229" s="2" t="e">
        <f t="shared" si="65"/>
        <v>#REF!</v>
      </c>
      <c r="AB229" s="2" t="e">
        <f t="shared" si="66"/>
        <v>#REF!</v>
      </c>
      <c r="AC229" s="2" t="e">
        <f t="shared" si="67"/>
        <v>#REF!</v>
      </c>
      <c r="AD229" s="2" t="e">
        <f t="shared" si="68"/>
        <v>#REF!</v>
      </c>
      <c r="AE229" s="2" t="e">
        <f t="shared" si="69"/>
        <v>#REF!</v>
      </c>
      <c r="AF229" s="2"/>
      <c r="AG229" s="2"/>
      <c r="AH229" s="2"/>
      <c r="AI229" s="2"/>
      <c r="AJ229" s="2"/>
    </row>
    <row r="230" spans="1:36" x14ac:dyDescent="0.2">
      <c r="A230" t="str">
        <f>"alumina_archetype_"&amp;TEXT(ROUND(Table320[[#This Row],[2016]],1),"0.0")</f>
        <v>alumina_archetype_2.9</v>
      </c>
      <c r="B230" s="2">
        <f t="shared" si="37"/>
        <v>2.9000000000000004</v>
      </c>
      <c r="C230" s="2" t="e">
        <f t="shared" si="41"/>
        <v>#REF!</v>
      </c>
      <c r="D230" s="2" t="e">
        <f t="shared" si="42"/>
        <v>#REF!</v>
      </c>
      <c r="E230" s="2" t="e">
        <f t="shared" si="43"/>
        <v>#REF!</v>
      </c>
      <c r="F230" s="2" t="e">
        <f t="shared" si="44"/>
        <v>#REF!</v>
      </c>
      <c r="G230" s="2" t="e">
        <f t="shared" si="45"/>
        <v>#REF!</v>
      </c>
      <c r="H230" s="2" t="e">
        <f t="shared" si="46"/>
        <v>#REF!</v>
      </c>
      <c r="I230" s="2" t="e">
        <f t="shared" si="47"/>
        <v>#REF!</v>
      </c>
      <c r="J230" s="2" t="e">
        <f t="shared" si="48"/>
        <v>#REF!</v>
      </c>
      <c r="K230" s="2" t="e">
        <f t="shared" si="49"/>
        <v>#REF!</v>
      </c>
      <c r="L230" s="2" t="e">
        <f t="shared" si="50"/>
        <v>#REF!</v>
      </c>
      <c r="M230" s="2" t="e">
        <f t="shared" si="51"/>
        <v>#REF!</v>
      </c>
      <c r="N230" s="2" t="e">
        <f t="shared" si="52"/>
        <v>#REF!</v>
      </c>
      <c r="O230" s="2" t="e">
        <f t="shared" si="53"/>
        <v>#REF!</v>
      </c>
      <c r="P230" s="2" t="e">
        <f t="shared" si="54"/>
        <v>#REF!</v>
      </c>
      <c r="Q230" s="2" t="e">
        <f t="shared" si="55"/>
        <v>#REF!</v>
      </c>
      <c r="R230" s="2" t="e">
        <f t="shared" si="56"/>
        <v>#REF!</v>
      </c>
      <c r="S230" s="2" t="e">
        <f t="shared" si="57"/>
        <v>#REF!</v>
      </c>
      <c r="T230" s="2" t="e">
        <f t="shared" si="58"/>
        <v>#REF!</v>
      </c>
      <c r="U230" s="2" t="e">
        <f t="shared" si="59"/>
        <v>#REF!</v>
      </c>
      <c r="V230" s="2" t="e">
        <f t="shared" si="60"/>
        <v>#REF!</v>
      </c>
      <c r="W230" s="2" t="e">
        <f t="shared" si="61"/>
        <v>#REF!</v>
      </c>
      <c r="X230" s="2" t="e">
        <f t="shared" si="62"/>
        <v>#REF!</v>
      </c>
      <c r="Y230" s="2" t="e">
        <f t="shared" si="63"/>
        <v>#REF!</v>
      </c>
      <c r="Z230" s="2" t="e">
        <f t="shared" si="64"/>
        <v>#REF!</v>
      </c>
      <c r="AA230" s="2" t="e">
        <f t="shared" si="65"/>
        <v>#REF!</v>
      </c>
      <c r="AB230" s="2" t="e">
        <f t="shared" si="66"/>
        <v>#REF!</v>
      </c>
      <c r="AC230" s="2" t="e">
        <f t="shared" si="67"/>
        <v>#REF!</v>
      </c>
      <c r="AD230" s="2" t="e">
        <f t="shared" si="68"/>
        <v>#REF!</v>
      </c>
      <c r="AE230" s="2" t="e">
        <f t="shared" si="69"/>
        <v>#REF!</v>
      </c>
      <c r="AF230" s="2"/>
      <c r="AG230" s="2"/>
      <c r="AH230" s="2"/>
      <c r="AI230" s="2"/>
      <c r="AJ230" s="2"/>
    </row>
    <row r="231" spans="1:36" x14ac:dyDescent="0.2">
      <c r="A231" t="str">
        <f>"alumina_archetype_"&amp;TEXT(ROUND(Table320[[#This Row],[2016]],1),"0.0")</f>
        <v>alumina_archetype_2.8</v>
      </c>
      <c r="B231" s="2">
        <f t="shared" si="37"/>
        <v>2.8000000000000003</v>
      </c>
      <c r="C231" s="2" t="e">
        <f t="shared" si="41"/>
        <v>#REF!</v>
      </c>
      <c r="D231" s="2" t="e">
        <f t="shared" si="42"/>
        <v>#REF!</v>
      </c>
      <c r="E231" s="2" t="e">
        <f t="shared" si="43"/>
        <v>#REF!</v>
      </c>
      <c r="F231" s="2" t="e">
        <f t="shared" si="44"/>
        <v>#REF!</v>
      </c>
      <c r="G231" s="2" t="e">
        <f t="shared" si="45"/>
        <v>#REF!</v>
      </c>
      <c r="H231" s="2" t="e">
        <f t="shared" si="46"/>
        <v>#REF!</v>
      </c>
      <c r="I231" s="2" t="e">
        <f t="shared" si="47"/>
        <v>#REF!</v>
      </c>
      <c r="J231" s="2" t="e">
        <f t="shared" si="48"/>
        <v>#REF!</v>
      </c>
      <c r="K231" s="2" t="e">
        <f t="shared" si="49"/>
        <v>#REF!</v>
      </c>
      <c r="L231" s="2" t="e">
        <f t="shared" si="50"/>
        <v>#REF!</v>
      </c>
      <c r="M231" s="2" t="e">
        <f t="shared" si="51"/>
        <v>#REF!</v>
      </c>
      <c r="N231" s="2" t="e">
        <f t="shared" si="52"/>
        <v>#REF!</v>
      </c>
      <c r="O231" s="2" t="e">
        <f t="shared" si="53"/>
        <v>#REF!</v>
      </c>
      <c r="P231" s="2" t="e">
        <f t="shared" si="54"/>
        <v>#REF!</v>
      </c>
      <c r="Q231" s="2" t="e">
        <f t="shared" si="55"/>
        <v>#REF!</v>
      </c>
      <c r="R231" s="2" t="e">
        <f t="shared" si="56"/>
        <v>#REF!</v>
      </c>
      <c r="S231" s="2" t="e">
        <f t="shared" si="57"/>
        <v>#REF!</v>
      </c>
      <c r="T231" s="2" t="e">
        <f t="shared" si="58"/>
        <v>#REF!</v>
      </c>
      <c r="U231" s="2" t="e">
        <f t="shared" si="59"/>
        <v>#REF!</v>
      </c>
      <c r="V231" s="2" t="e">
        <f t="shared" si="60"/>
        <v>#REF!</v>
      </c>
      <c r="W231" s="2" t="e">
        <f t="shared" si="61"/>
        <v>#REF!</v>
      </c>
      <c r="X231" s="2" t="e">
        <f t="shared" si="62"/>
        <v>#REF!</v>
      </c>
      <c r="Y231" s="2" t="e">
        <f t="shared" si="63"/>
        <v>#REF!</v>
      </c>
      <c r="Z231" s="2" t="e">
        <f t="shared" si="64"/>
        <v>#REF!</v>
      </c>
      <c r="AA231" s="2" t="e">
        <f t="shared" si="65"/>
        <v>#REF!</v>
      </c>
      <c r="AB231" s="2" t="e">
        <f t="shared" si="66"/>
        <v>#REF!</v>
      </c>
      <c r="AC231" s="2" t="e">
        <f t="shared" si="67"/>
        <v>#REF!</v>
      </c>
      <c r="AD231" s="2" t="e">
        <f t="shared" si="68"/>
        <v>#REF!</v>
      </c>
      <c r="AE231" s="2" t="e">
        <f t="shared" si="69"/>
        <v>#REF!</v>
      </c>
      <c r="AF231" s="2"/>
      <c r="AG231" s="2"/>
      <c r="AH231" s="2"/>
      <c r="AI231" s="2"/>
      <c r="AJ231" s="2"/>
    </row>
    <row r="232" spans="1:36" x14ac:dyDescent="0.2">
      <c r="A232" t="str">
        <f>"alumina_archetype_"&amp;TEXT(ROUND(Table320[[#This Row],[2016]],1),"0.0")</f>
        <v>alumina_archetype_2.7</v>
      </c>
      <c r="B232" s="2">
        <f t="shared" si="37"/>
        <v>2.7</v>
      </c>
      <c r="C232" s="2" t="e">
        <f t="shared" si="41"/>
        <v>#REF!</v>
      </c>
      <c r="D232" s="2" t="e">
        <f t="shared" si="42"/>
        <v>#REF!</v>
      </c>
      <c r="E232" s="2" t="e">
        <f t="shared" si="43"/>
        <v>#REF!</v>
      </c>
      <c r="F232" s="2" t="e">
        <f t="shared" si="44"/>
        <v>#REF!</v>
      </c>
      <c r="G232" s="2" t="e">
        <f t="shared" si="45"/>
        <v>#REF!</v>
      </c>
      <c r="H232" s="2" t="e">
        <f t="shared" si="46"/>
        <v>#REF!</v>
      </c>
      <c r="I232" s="2" t="e">
        <f t="shared" si="47"/>
        <v>#REF!</v>
      </c>
      <c r="J232" s="2" t="e">
        <f t="shared" si="48"/>
        <v>#REF!</v>
      </c>
      <c r="K232" s="2" t="e">
        <f t="shared" si="49"/>
        <v>#REF!</v>
      </c>
      <c r="L232" s="2" t="e">
        <f t="shared" si="50"/>
        <v>#REF!</v>
      </c>
      <c r="M232" s="2" t="e">
        <f t="shared" si="51"/>
        <v>#REF!</v>
      </c>
      <c r="N232" s="2" t="e">
        <f t="shared" si="52"/>
        <v>#REF!</v>
      </c>
      <c r="O232" s="2" t="e">
        <f t="shared" si="53"/>
        <v>#REF!</v>
      </c>
      <c r="P232" s="2" t="e">
        <f t="shared" si="54"/>
        <v>#REF!</v>
      </c>
      <c r="Q232" s="2" t="e">
        <f t="shared" si="55"/>
        <v>#REF!</v>
      </c>
      <c r="R232" s="2" t="e">
        <f t="shared" si="56"/>
        <v>#REF!</v>
      </c>
      <c r="S232" s="2" t="e">
        <f t="shared" si="57"/>
        <v>#REF!</v>
      </c>
      <c r="T232" s="2" t="e">
        <f t="shared" si="58"/>
        <v>#REF!</v>
      </c>
      <c r="U232" s="2" t="e">
        <f t="shared" si="59"/>
        <v>#REF!</v>
      </c>
      <c r="V232" s="2" t="e">
        <f t="shared" si="60"/>
        <v>#REF!</v>
      </c>
      <c r="W232" s="2" t="e">
        <f t="shared" si="61"/>
        <v>#REF!</v>
      </c>
      <c r="X232" s="2" t="e">
        <f t="shared" si="62"/>
        <v>#REF!</v>
      </c>
      <c r="Y232" s="2" t="e">
        <f t="shared" si="63"/>
        <v>#REF!</v>
      </c>
      <c r="Z232" s="2" t="e">
        <f t="shared" si="64"/>
        <v>#REF!</v>
      </c>
      <c r="AA232" s="2" t="e">
        <f t="shared" si="65"/>
        <v>#REF!</v>
      </c>
      <c r="AB232" s="2" t="e">
        <f t="shared" si="66"/>
        <v>#REF!</v>
      </c>
      <c r="AC232" s="2" t="e">
        <f t="shared" si="67"/>
        <v>#REF!</v>
      </c>
      <c r="AD232" s="2" t="e">
        <f t="shared" si="68"/>
        <v>#REF!</v>
      </c>
      <c r="AE232" s="2" t="e">
        <f t="shared" si="69"/>
        <v>#REF!</v>
      </c>
      <c r="AF232" s="2"/>
      <c r="AG232" s="2"/>
      <c r="AH232" s="2"/>
      <c r="AI232" s="2"/>
      <c r="AJ232" s="2"/>
    </row>
    <row r="233" spans="1:36" x14ac:dyDescent="0.2">
      <c r="A233" t="str">
        <f>"alumina_archetype_"&amp;TEXT(ROUND(Table320[[#This Row],[2016]],1),"0.0")</f>
        <v>alumina_archetype_2.6</v>
      </c>
      <c r="B233" s="2">
        <f t="shared" si="37"/>
        <v>2.6</v>
      </c>
      <c r="C233" s="2" t="e">
        <f t="shared" si="41"/>
        <v>#REF!</v>
      </c>
      <c r="D233" s="2" t="e">
        <f t="shared" si="42"/>
        <v>#REF!</v>
      </c>
      <c r="E233" s="2" t="e">
        <f t="shared" si="43"/>
        <v>#REF!</v>
      </c>
      <c r="F233" s="2" t="e">
        <f t="shared" si="44"/>
        <v>#REF!</v>
      </c>
      <c r="G233" s="2" t="e">
        <f t="shared" si="45"/>
        <v>#REF!</v>
      </c>
      <c r="H233" s="2" t="e">
        <f t="shared" si="46"/>
        <v>#REF!</v>
      </c>
      <c r="I233" s="2" t="e">
        <f t="shared" si="47"/>
        <v>#REF!</v>
      </c>
      <c r="J233" s="2" t="e">
        <f t="shared" si="48"/>
        <v>#REF!</v>
      </c>
      <c r="K233" s="2" t="e">
        <f t="shared" si="49"/>
        <v>#REF!</v>
      </c>
      <c r="L233" s="2" t="e">
        <f t="shared" si="50"/>
        <v>#REF!</v>
      </c>
      <c r="M233" s="2" t="e">
        <f t="shared" si="51"/>
        <v>#REF!</v>
      </c>
      <c r="N233" s="2" t="e">
        <f t="shared" si="52"/>
        <v>#REF!</v>
      </c>
      <c r="O233" s="2" t="e">
        <f t="shared" si="53"/>
        <v>#REF!</v>
      </c>
      <c r="P233" s="2" t="e">
        <f t="shared" si="54"/>
        <v>#REF!</v>
      </c>
      <c r="Q233" s="2" t="e">
        <f t="shared" si="55"/>
        <v>#REF!</v>
      </c>
      <c r="R233" s="2" t="e">
        <f t="shared" si="56"/>
        <v>#REF!</v>
      </c>
      <c r="S233" s="2" t="e">
        <f t="shared" si="57"/>
        <v>#REF!</v>
      </c>
      <c r="T233" s="2" t="e">
        <f t="shared" si="58"/>
        <v>#REF!</v>
      </c>
      <c r="U233" s="2" t="e">
        <f t="shared" si="59"/>
        <v>#REF!</v>
      </c>
      <c r="V233" s="2" t="e">
        <f t="shared" si="60"/>
        <v>#REF!</v>
      </c>
      <c r="W233" s="2" t="e">
        <f t="shared" si="61"/>
        <v>#REF!</v>
      </c>
      <c r="X233" s="2" t="e">
        <f t="shared" si="62"/>
        <v>#REF!</v>
      </c>
      <c r="Y233" s="2" t="e">
        <f t="shared" si="63"/>
        <v>#REF!</v>
      </c>
      <c r="Z233" s="2" t="e">
        <f t="shared" si="64"/>
        <v>#REF!</v>
      </c>
      <c r="AA233" s="2" t="e">
        <f t="shared" si="65"/>
        <v>#REF!</v>
      </c>
      <c r="AB233" s="2" t="e">
        <f t="shared" si="66"/>
        <v>#REF!</v>
      </c>
      <c r="AC233" s="2" t="e">
        <f t="shared" si="67"/>
        <v>#REF!</v>
      </c>
      <c r="AD233" s="2" t="e">
        <f t="shared" si="68"/>
        <v>#REF!</v>
      </c>
      <c r="AE233" s="2" t="e">
        <f t="shared" si="69"/>
        <v>#REF!</v>
      </c>
      <c r="AF233" s="2"/>
      <c r="AG233" s="2"/>
      <c r="AH233" s="2"/>
      <c r="AI233" s="2"/>
      <c r="AJ233" s="2"/>
    </row>
    <row r="234" spans="1:36" x14ac:dyDescent="0.2">
      <c r="A234" t="str">
        <f>"alumina_archetype_"&amp;TEXT(ROUND(Table320[[#This Row],[2016]],1),"0.0")</f>
        <v>alumina_archetype_2.5</v>
      </c>
      <c r="B234" s="2">
        <f t="shared" si="37"/>
        <v>2.5</v>
      </c>
      <c r="C234" s="2" t="e">
        <f t="shared" si="41"/>
        <v>#REF!</v>
      </c>
      <c r="D234" s="2" t="e">
        <f t="shared" si="42"/>
        <v>#REF!</v>
      </c>
      <c r="E234" s="2" t="e">
        <f t="shared" si="43"/>
        <v>#REF!</v>
      </c>
      <c r="F234" s="2" t="e">
        <f t="shared" si="44"/>
        <v>#REF!</v>
      </c>
      <c r="G234" s="2" t="e">
        <f t="shared" si="45"/>
        <v>#REF!</v>
      </c>
      <c r="H234" s="2" t="e">
        <f t="shared" si="46"/>
        <v>#REF!</v>
      </c>
      <c r="I234" s="2" t="e">
        <f t="shared" si="47"/>
        <v>#REF!</v>
      </c>
      <c r="J234" s="2" t="e">
        <f t="shared" si="48"/>
        <v>#REF!</v>
      </c>
      <c r="K234" s="2" t="e">
        <f t="shared" si="49"/>
        <v>#REF!</v>
      </c>
      <c r="L234" s="2" t="e">
        <f t="shared" si="50"/>
        <v>#REF!</v>
      </c>
      <c r="M234" s="2" t="e">
        <f t="shared" si="51"/>
        <v>#REF!</v>
      </c>
      <c r="N234" s="2" t="e">
        <f t="shared" si="52"/>
        <v>#REF!</v>
      </c>
      <c r="O234" s="2" t="e">
        <f t="shared" si="53"/>
        <v>#REF!</v>
      </c>
      <c r="P234" s="2" t="e">
        <f t="shared" si="54"/>
        <v>#REF!</v>
      </c>
      <c r="Q234" s="2" t="e">
        <f t="shared" si="55"/>
        <v>#REF!</v>
      </c>
      <c r="R234" s="2" t="e">
        <f t="shared" si="56"/>
        <v>#REF!</v>
      </c>
      <c r="S234" s="2" t="e">
        <f t="shared" si="57"/>
        <v>#REF!</v>
      </c>
      <c r="T234" s="2" t="e">
        <f t="shared" si="58"/>
        <v>#REF!</v>
      </c>
      <c r="U234" s="2" t="e">
        <f t="shared" si="59"/>
        <v>#REF!</v>
      </c>
      <c r="V234" s="2" t="e">
        <f t="shared" si="60"/>
        <v>#REF!</v>
      </c>
      <c r="W234" s="2" t="e">
        <f t="shared" si="61"/>
        <v>#REF!</v>
      </c>
      <c r="X234" s="2" t="e">
        <f t="shared" si="62"/>
        <v>#REF!</v>
      </c>
      <c r="Y234" s="2" t="e">
        <f t="shared" si="63"/>
        <v>#REF!</v>
      </c>
      <c r="Z234" s="2" t="e">
        <f t="shared" si="64"/>
        <v>#REF!</v>
      </c>
      <c r="AA234" s="2" t="e">
        <f t="shared" si="65"/>
        <v>#REF!</v>
      </c>
      <c r="AB234" s="2" t="e">
        <f t="shared" si="66"/>
        <v>#REF!</v>
      </c>
      <c r="AC234" s="2" t="e">
        <f t="shared" si="67"/>
        <v>#REF!</v>
      </c>
      <c r="AD234" s="2" t="e">
        <f t="shared" si="68"/>
        <v>#REF!</v>
      </c>
      <c r="AE234" s="2" t="e">
        <f t="shared" si="69"/>
        <v>#REF!</v>
      </c>
      <c r="AF234" s="2"/>
      <c r="AG234" s="2"/>
      <c r="AH234" s="2"/>
      <c r="AI234" s="2"/>
      <c r="AJ234" s="2"/>
    </row>
    <row r="235" spans="1:36" x14ac:dyDescent="0.2">
      <c r="A235" t="str">
        <f>"alumina_archetype_"&amp;TEXT(ROUND(Table320[[#This Row],[2016]],1),"0.0")</f>
        <v>alumina_archetype_2.4</v>
      </c>
      <c r="B235" s="2">
        <f t="shared" si="37"/>
        <v>2.4000000000000004</v>
      </c>
      <c r="C235" s="2" t="e">
        <f t="shared" si="41"/>
        <v>#REF!</v>
      </c>
      <c r="D235" s="2" t="e">
        <f t="shared" si="42"/>
        <v>#REF!</v>
      </c>
      <c r="E235" s="2" t="e">
        <f t="shared" si="43"/>
        <v>#REF!</v>
      </c>
      <c r="F235" s="2" t="e">
        <f t="shared" si="44"/>
        <v>#REF!</v>
      </c>
      <c r="G235" s="2" t="e">
        <f t="shared" si="45"/>
        <v>#REF!</v>
      </c>
      <c r="H235" s="2" t="e">
        <f t="shared" si="46"/>
        <v>#REF!</v>
      </c>
      <c r="I235" s="2" t="e">
        <f t="shared" si="47"/>
        <v>#REF!</v>
      </c>
      <c r="J235" s="2" t="e">
        <f t="shared" si="48"/>
        <v>#REF!</v>
      </c>
      <c r="K235" s="2" t="e">
        <f t="shared" si="49"/>
        <v>#REF!</v>
      </c>
      <c r="L235" s="2" t="e">
        <f t="shared" si="50"/>
        <v>#REF!</v>
      </c>
      <c r="M235" s="2" t="e">
        <f t="shared" si="51"/>
        <v>#REF!</v>
      </c>
      <c r="N235" s="2" t="e">
        <f t="shared" si="52"/>
        <v>#REF!</v>
      </c>
      <c r="O235" s="2" t="e">
        <f t="shared" si="53"/>
        <v>#REF!</v>
      </c>
      <c r="P235" s="2" t="e">
        <f t="shared" si="54"/>
        <v>#REF!</v>
      </c>
      <c r="Q235" s="2" t="e">
        <f t="shared" si="55"/>
        <v>#REF!</v>
      </c>
      <c r="R235" s="2" t="e">
        <f t="shared" si="56"/>
        <v>#REF!</v>
      </c>
      <c r="S235" s="2" t="e">
        <f t="shared" si="57"/>
        <v>#REF!</v>
      </c>
      <c r="T235" s="2" t="e">
        <f t="shared" si="58"/>
        <v>#REF!</v>
      </c>
      <c r="U235" s="2" t="e">
        <f t="shared" si="59"/>
        <v>#REF!</v>
      </c>
      <c r="V235" s="2" t="e">
        <f t="shared" si="60"/>
        <v>#REF!</v>
      </c>
      <c r="W235" s="2" t="e">
        <f t="shared" si="61"/>
        <v>#REF!</v>
      </c>
      <c r="X235" s="2" t="e">
        <f t="shared" si="62"/>
        <v>#REF!</v>
      </c>
      <c r="Y235" s="2" t="e">
        <f t="shared" si="63"/>
        <v>#REF!</v>
      </c>
      <c r="Z235" s="2" t="e">
        <f t="shared" si="64"/>
        <v>#REF!</v>
      </c>
      <c r="AA235" s="2" t="e">
        <f t="shared" si="65"/>
        <v>#REF!</v>
      </c>
      <c r="AB235" s="2" t="e">
        <f t="shared" si="66"/>
        <v>#REF!</v>
      </c>
      <c r="AC235" s="2" t="e">
        <f t="shared" si="67"/>
        <v>#REF!</v>
      </c>
      <c r="AD235" s="2" t="e">
        <f t="shared" si="68"/>
        <v>#REF!</v>
      </c>
      <c r="AE235" s="2" t="e">
        <f t="shared" si="69"/>
        <v>#REF!</v>
      </c>
      <c r="AF235" s="2"/>
      <c r="AG235" s="2"/>
      <c r="AH235" s="2"/>
      <c r="AI235" s="2"/>
      <c r="AJ235" s="2"/>
    </row>
    <row r="236" spans="1:36" x14ac:dyDescent="0.2">
      <c r="A236" t="str">
        <f>"alumina_archetype_"&amp;TEXT(ROUND(Table320[[#This Row],[2016]],1),"0.0")</f>
        <v>alumina_archetype_2.3</v>
      </c>
      <c r="B236" s="2">
        <f t="shared" si="37"/>
        <v>2.3000000000000003</v>
      </c>
      <c r="C236" s="2" t="e">
        <f t="shared" si="41"/>
        <v>#REF!</v>
      </c>
      <c r="D236" s="2" t="e">
        <f t="shared" si="42"/>
        <v>#REF!</v>
      </c>
      <c r="E236" s="2" t="e">
        <f t="shared" si="43"/>
        <v>#REF!</v>
      </c>
      <c r="F236" s="2" t="e">
        <f t="shared" si="44"/>
        <v>#REF!</v>
      </c>
      <c r="G236" s="2" t="e">
        <f t="shared" si="45"/>
        <v>#REF!</v>
      </c>
      <c r="H236" s="2" t="e">
        <f t="shared" si="46"/>
        <v>#REF!</v>
      </c>
      <c r="I236" s="2" t="e">
        <f t="shared" si="47"/>
        <v>#REF!</v>
      </c>
      <c r="J236" s="2" t="e">
        <f t="shared" si="48"/>
        <v>#REF!</v>
      </c>
      <c r="K236" s="2" t="e">
        <f t="shared" si="49"/>
        <v>#REF!</v>
      </c>
      <c r="L236" s="2" t="e">
        <f t="shared" si="50"/>
        <v>#REF!</v>
      </c>
      <c r="M236" s="2" t="e">
        <f t="shared" si="51"/>
        <v>#REF!</v>
      </c>
      <c r="N236" s="2" t="e">
        <f t="shared" si="52"/>
        <v>#REF!</v>
      </c>
      <c r="O236" s="2" t="e">
        <f t="shared" si="53"/>
        <v>#REF!</v>
      </c>
      <c r="P236" s="2" t="e">
        <f t="shared" si="54"/>
        <v>#REF!</v>
      </c>
      <c r="Q236" s="2" t="e">
        <f t="shared" si="55"/>
        <v>#REF!</v>
      </c>
      <c r="R236" s="2" t="e">
        <f t="shared" si="56"/>
        <v>#REF!</v>
      </c>
      <c r="S236" s="2" t="e">
        <f t="shared" si="57"/>
        <v>#REF!</v>
      </c>
      <c r="T236" s="2" t="e">
        <f t="shared" si="58"/>
        <v>#REF!</v>
      </c>
      <c r="U236" s="2" t="e">
        <f t="shared" si="59"/>
        <v>#REF!</v>
      </c>
      <c r="V236" s="2" t="e">
        <f t="shared" si="60"/>
        <v>#REF!</v>
      </c>
      <c r="W236" s="2" t="e">
        <f t="shared" si="61"/>
        <v>#REF!</v>
      </c>
      <c r="X236" s="2" t="e">
        <f t="shared" si="62"/>
        <v>#REF!</v>
      </c>
      <c r="Y236" s="2" t="e">
        <f t="shared" si="63"/>
        <v>#REF!</v>
      </c>
      <c r="Z236" s="2" t="e">
        <f t="shared" si="64"/>
        <v>#REF!</v>
      </c>
      <c r="AA236" s="2" t="e">
        <f t="shared" si="65"/>
        <v>#REF!</v>
      </c>
      <c r="AB236" s="2" t="e">
        <f t="shared" si="66"/>
        <v>#REF!</v>
      </c>
      <c r="AC236" s="2" t="e">
        <f t="shared" si="67"/>
        <v>#REF!</v>
      </c>
      <c r="AD236" s="2" t="e">
        <f t="shared" si="68"/>
        <v>#REF!</v>
      </c>
      <c r="AE236" s="2" t="e">
        <f t="shared" si="69"/>
        <v>#REF!</v>
      </c>
      <c r="AF236" s="2"/>
      <c r="AG236" s="2"/>
      <c r="AH236" s="2"/>
      <c r="AI236" s="2"/>
      <c r="AJ236" s="2"/>
    </row>
    <row r="237" spans="1:36" x14ac:dyDescent="0.2">
      <c r="A237" t="str">
        <f>"alumina_archetype_"&amp;TEXT(ROUND(Table320[[#This Row],[2016]],1),"0.0")</f>
        <v>alumina_archetype_2.2</v>
      </c>
      <c r="B237" s="2">
        <f t="shared" si="37"/>
        <v>2.2000000000000002</v>
      </c>
      <c r="C237" s="2" t="e">
        <f t="shared" si="41"/>
        <v>#REF!</v>
      </c>
      <c r="D237" s="2" t="e">
        <f t="shared" si="42"/>
        <v>#REF!</v>
      </c>
      <c r="E237" s="2" t="e">
        <f t="shared" si="43"/>
        <v>#REF!</v>
      </c>
      <c r="F237" s="2" t="e">
        <f t="shared" si="44"/>
        <v>#REF!</v>
      </c>
      <c r="G237" s="2" t="e">
        <f t="shared" si="45"/>
        <v>#REF!</v>
      </c>
      <c r="H237" s="2" t="e">
        <f t="shared" si="46"/>
        <v>#REF!</v>
      </c>
      <c r="I237" s="2" t="e">
        <f t="shared" si="47"/>
        <v>#REF!</v>
      </c>
      <c r="J237" s="2" t="e">
        <f t="shared" si="48"/>
        <v>#REF!</v>
      </c>
      <c r="K237" s="2" t="e">
        <f t="shared" si="49"/>
        <v>#REF!</v>
      </c>
      <c r="L237" s="2" t="e">
        <f t="shared" si="50"/>
        <v>#REF!</v>
      </c>
      <c r="M237" s="2" t="e">
        <f t="shared" si="51"/>
        <v>#REF!</v>
      </c>
      <c r="N237" s="2" t="e">
        <f t="shared" si="52"/>
        <v>#REF!</v>
      </c>
      <c r="O237" s="2" t="e">
        <f t="shared" si="53"/>
        <v>#REF!</v>
      </c>
      <c r="P237" s="2" t="e">
        <f t="shared" si="54"/>
        <v>#REF!</v>
      </c>
      <c r="Q237" s="2" t="e">
        <f t="shared" si="55"/>
        <v>#REF!</v>
      </c>
      <c r="R237" s="2" t="e">
        <f t="shared" si="56"/>
        <v>#REF!</v>
      </c>
      <c r="S237" s="2" t="e">
        <f t="shared" si="57"/>
        <v>#REF!</v>
      </c>
      <c r="T237" s="2" t="e">
        <f t="shared" si="58"/>
        <v>#REF!</v>
      </c>
      <c r="U237" s="2" t="e">
        <f t="shared" si="59"/>
        <v>#REF!</v>
      </c>
      <c r="V237" s="2" t="e">
        <f t="shared" si="60"/>
        <v>#REF!</v>
      </c>
      <c r="W237" s="2" t="e">
        <f t="shared" si="61"/>
        <v>#REF!</v>
      </c>
      <c r="X237" s="2" t="e">
        <f t="shared" si="62"/>
        <v>#REF!</v>
      </c>
      <c r="Y237" s="2" t="e">
        <f t="shared" si="63"/>
        <v>#REF!</v>
      </c>
      <c r="Z237" s="2" t="e">
        <f t="shared" si="64"/>
        <v>#REF!</v>
      </c>
      <c r="AA237" s="2" t="e">
        <f t="shared" si="65"/>
        <v>#REF!</v>
      </c>
      <c r="AB237" s="2" t="e">
        <f t="shared" si="66"/>
        <v>#REF!</v>
      </c>
      <c r="AC237" s="2" t="e">
        <f t="shared" si="67"/>
        <v>#REF!</v>
      </c>
      <c r="AD237" s="2" t="e">
        <f t="shared" si="68"/>
        <v>#REF!</v>
      </c>
      <c r="AE237" s="2" t="e">
        <f t="shared" si="69"/>
        <v>#REF!</v>
      </c>
      <c r="AF237" s="2"/>
      <c r="AG237" s="2"/>
      <c r="AH237" s="2"/>
      <c r="AI237" s="2"/>
      <c r="AJ237" s="2"/>
    </row>
    <row r="238" spans="1:36" x14ac:dyDescent="0.2">
      <c r="A238" t="str">
        <f>"alumina_archetype_"&amp;TEXT(ROUND(Table320[[#This Row],[2016]],1),"0.0")</f>
        <v>alumina_archetype_2.1</v>
      </c>
      <c r="B238" s="2">
        <f t="shared" si="37"/>
        <v>2.1</v>
      </c>
      <c r="C238" s="2" t="e">
        <f t="shared" si="39"/>
        <v>#REF!</v>
      </c>
      <c r="D238" s="2" t="e">
        <f t="shared" si="39"/>
        <v>#REF!</v>
      </c>
      <c r="E238" s="2" t="e">
        <f t="shared" si="39"/>
        <v>#REF!</v>
      </c>
      <c r="F238" s="2" t="e">
        <f t="shared" si="39"/>
        <v>#REF!</v>
      </c>
      <c r="G238" s="2" t="e">
        <f t="shared" si="39"/>
        <v>#REF!</v>
      </c>
      <c r="H238" s="2" t="e">
        <f t="shared" si="39"/>
        <v>#REF!</v>
      </c>
      <c r="I238" s="2" t="e">
        <f t="shared" si="39"/>
        <v>#REF!</v>
      </c>
      <c r="J238" s="2" t="e">
        <f t="shared" si="39"/>
        <v>#REF!</v>
      </c>
      <c r="K238" s="2" t="e">
        <f t="shared" si="39"/>
        <v>#REF!</v>
      </c>
      <c r="L238" s="2" t="e">
        <f t="shared" si="39"/>
        <v>#REF!</v>
      </c>
      <c r="M238" s="2" t="e">
        <f t="shared" si="39"/>
        <v>#REF!</v>
      </c>
      <c r="N238" s="2" t="e">
        <f t="shared" si="39"/>
        <v>#REF!</v>
      </c>
      <c r="O238" s="2" t="e">
        <f t="shared" si="39"/>
        <v>#REF!</v>
      </c>
      <c r="P238" s="2" t="e">
        <f t="shared" si="39"/>
        <v>#REF!</v>
      </c>
      <c r="Q238" s="2" t="e">
        <f t="shared" si="39"/>
        <v>#REF!</v>
      </c>
      <c r="R238" s="2" t="e">
        <f t="shared" si="39"/>
        <v>#REF!</v>
      </c>
      <c r="S238" s="2" t="e">
        <f t="shared" si="38"/>
        <v>#REF!</v>
      </c>
      <c r="T238" s="2" t="e">
        <f t="shared" si="38"/>
        <v>#REF!</v>
      </c>
      <c r="U238" s="2" t="e">
        <f t="shared" si="38"/>
        <v>#REF!</v>
      </c>
      <c r="V238" s="2" t="e">
        <f t="shared" si="38"/>
        <v>#REF!</v>
      </c>
      <c r="W238" s="2" t="e">
        <f t="shared" si="38"/>
        <v>#REF!</v>
      </c>
      <c r="X238" s="2" t="e">
        <f t="shared" si="38"/>
        <v>#REF!</v>
      </c>
      <c r="Y238" s="2" t="e">
        <f t="shared" si="38"/>
        <v>#REF!</v>
      </c>
      <c r="Z238" s="2" t="e">
        <f t="shared" si="38"/>
        <v>#REF!</v>
      </c>
      <c r="AA238" s="2" t="e">
        <f t="shared" si="38"/>
        <v>#REF!</v>
      </c>
      <c r="AB238" s="2" t="e">
        <f t="shared" si="38"/>
        <v>#REF!</v>
      </c>
      <c r="AC238" s="2" t="e">
        <f t="shared" si="38"/>
        <v>#REF!</v>
      </c>
      <c r="AD238" s="2" t="e">
        <f t="shared" si="38"/>
        <v>#REF!</v>
      </c>
      <c r="AE238" s="2" t="e">
        <f t="shared" si="38"/>
        <v>#REF!</v>
      </c>
      <c r="AF238" s="2" t="e">
        <f t="shared" si="38"/>
        <v>#REF!</v>
      </c>
      <c r="AG238" s="2" t="e">
        <f t="shared" si="38"/>
        <v>#REF!</v>
      </c>
      <c r="AH238" s="2" t="e">
        <f t="shared" si="40"/>
        <v>#REF!</v>
      </c>
      <c r="AI238" s="2" t="e">
        <f t="shared" si="40"/>
        <v>#REF!</v>
      </c>
      <c r="AJ238" s="2" t="e">
        <f t="shared" si="40"/>
        <v>#REF!</v>
      </c>
    </row>
    <row r="239" spans="1:36" x14ac:dyDescent="0.2">
      <c r="A239" t="str">
        <f>"alumina_archetype_"&amp;TEXT(ROUND(Table320[[#This Row],[2016]],1),"0.0")</f>
        <v>alumina_archetype_2.0</v>
      </c>
      <c r="B239" s="2">
        <f t="shared" si="37"/>
        <v>2</v>
      </c>
      <c r="C239" s="2" t="e">
        <f t="shared" si="39"/>
        <v>#REF!</v>
      </c>
      <c r="D239" s="2" t="e">
        <f t="shared" si="39"/>
        <v>#REF!</v>
      </c>
      <c r="E239" s="2" t="e">
        <f t="shared" si="39"/>
        <v>#REF!</v>
      </c>
      <c r="F239" s="2" t="e">
        <f t="shared" si="39"/>
        <v>#REF!</v>
      </c>
      <c r="G239" s="2" t="e">
        <f t="shared" si="39"/>
        <v>#REF!</v>
      </c>
      <c r="H239" s="2" t="e">
        <f t="shared" si="39"/>
        <v>#REF!</v>
      </c>
      <c r="I239" s="2" t="e">
        <f t="shared" si="39"/>
        <v>#REF!</v>
      </c>
      <c r="J239" s="2" t="e">
        <f t="shared" si="39"/>
        <v>#REF!</v>
      </c>
      <c r="K239" s="2" t="e">
        <f t="shared" si="39"/>
        <v>#REF!</v>
      </c>
      <c r="L239" s="2" t="e">
        <f t="shared" si="39"/>
        <v>#REF!</v>
      </c>
      <c r="M239" s="2" t="e">
        <f t="shared" si="39"/>
        <v>#REF!</v>
      </c>
      <c r="N239" s="2" t="e">
        <f t="shared" si="39"/>
        <v>#REF!</v>
      </c>
      <c r="O239" s="2" t="e">
        <f t="shared" si="39"/>
        <v>#REF!</v>
      </c>
      <c r="P239" s="2" t="e">
        <f t="shared" si="39"/>
        <v>#REF!</v>
      </c>
      <c r="Q239" s="2" t="e">
        <f t="shared" si="39"/>
        <v>#REF!</v>
      </c>
      <c r="R239" s="2" t="e">
        <f t="shared" si="39"/>
        <v>#REF!</v>
      </c>
      <c r="S239" s="2" t="e">
        <f t="shared" si="38"/>
        <v>#REF!</v>
      </c>
      <c r="T239" s="2" t="e">
        <f t="shared" si="38"/>
        <v>#REF!</v>
      </c>
      <c r="U239" s="2" t="e">
        <f t="shared" si="38"/>
        <v>#REF!</v>
      </c>
      <c r="V239" s="2" t="e">
        <f t="shared" si="38"/>
        <v>#REF!</v>
      </c>
      <c r="W239" s="2" t="e">
        <f t="shared" si="38"/>
        <v>#REF!</v>
      </c>
      <c r="X239" s="2" t="e">
        <f t="shared" si="38"/>
        <v>#REF!</v>
      </c>
      <c r="Y239" s="2" t="e">
        <f t="shared" si="38"/>
        <v>#REF!</v>
      </c>
      <c r="Z239" s="2" t="e">
        <f t="shared" si="38"/>
        <v>#REF!</v>
      </c>
      <c r="AA239" s="2" t="e">
        <f t="shared" si="38"/>
        <v>#REF!</v>
      </c>
      <c r="AB239" s="2" t="e">
        <f t="shared" si="38"/>
        <v>#REF!</v>
      </c>
      <c r="AC239" s="2" t="e">
        <f t="shared" si="38"/>
        <v>#REF!</v>
      </c>
      <c r="AD239" s="2" t="e">
        <f t="shared" si="38"/>
        <v>#REF!</v>
      </c>
      <c r="AE239" s="2" t="e">
        <f t="shared" si="38"/>
        <v>#REF!</v>
      </c>
      <c r="AF239" s="2" t="e">
        <f t="shared" si="38"/>
        <v>#REF!</v>
      </c>
      <c r="AG239" s="2" t="e">
        <f t="shared" si="38"/>
        <v>#REF!</v>
      </c>
      <c r="AH239" s="2" t="e">
        <f t="shared" si="40"/>
        <v>#REF!</v>
      </c>
      <c r="AI239" s="2" t="e">
        <f t="shared" si="40"/>
        <v>#REF!</v>
      </c>
      <c r="AJ239" s="2" t="e">
        <f t="shared" si="40"/>
        <v>#REF!</v>
      </c>
    </row>
    <row r="240" spans="1:36" x14ac:dyDescent="0.2">
      <c r="A240" t="str">
        <f>"alumina_archetype_"&amp;TEXT(ROUND(Table320[[#This Row],[2016]],1),"0.0")</f>
        <v>alumina_archetype_1.9</v>
      </c>
      <c r="B240" s="2">
        <f t="shared" si="37"/>
        <v>1.9000000000000001</v>
      </c>
      <c r="C240" s="2" t="e">
        <f t="shared" si="39"/>
        <v>#REF!</v>
      </c>
      <c r="D240" s="2" t="e">
        <f t="shared" si="39"/>
        <v>#REF!</v>
      </c>
      <c r="E240" s="2" t="e">
        <f t="shared" si="39"/>
        <v>#REF!</v>
      </c>
      <c r="F240" s="2" t="e">
        <f t="shared" si="39"/>
        <v>#REF!</v>
      </c>
      <c r="G240" s="2" t="e">
        <f t="shared" si="39"/>
        <v>#REF!</v>
      </c>
      <c r="H240" s="2" t="e">
        <f t="shared" si="39"/>
        <v>#REF!</v>
      </c>
      <c r="I240" s="2" t="e">
        <f t="shared" si="39"/>
        <v>#REF!</v>
      </c>
      <c r="J240" s="2" t="e">
        <f t="shared" si="39"/>
        <v>#REF!</v>
      </c>
      <c r="K240" s="2" t="e">
        <f t="shared" si="39"/>
        <v>#REF!</v>
      </c>
      <c r="L240" s="2" t="e">
        <f t="shared" si="39"/>
        <v>#REF!</v>
      </c>
      <c r="M240" s="2" t="e">
        <f t="shared" si="39"/>
        <v>#REF!</v>
      </c>
      <c r="N240" s="2" t="e">
        <f t="shared" si="39"/>
        <v>#REF!</v>
      </c>
      <c r="O240" s="2" t="e">
        <f t="shared" si="39"/>
        <v>#REF!</v>
      </c>
      <c r="P240" s="2" t="e">
        <f t="shared" si="39"/>
        <v>#REF!</v>
      </c>
      <c r="Q240" s="2" t="e">
        <f t="shared" si="39"/>
        <v>#REF!</v>
      </c>
      <c r="R240" s="2" t="e">
        <f t="shared" si="39"/>
        <v>#REF!</v>
      </c>
      <c r="S240" s="2" t="e">
        <f t="shared" si="38"/>
        <v>#REF!</v>
      </c>
      <c r="T240" s="2" t="e">
        <f t="shared" si="38"/>
        <v>#REF!</v>
      </c>
      <c r="U240" s="2" t="e">
        <f t="shared" si="38"/>
        <v>#REF!</v>
      </c>
      <c r="V240" s="2" t="e">
        <f t="shared" si="38"/>
        <v>#REF!</v>
      </c>
      <c r="W240" s="2" t="e">
        <f t="shared" si="38"/>
        <v>#REF!</v>
      </c>
      <c r="X240" s="2" t="e">
        <f t="shared" si="38"/>
        <v>#REF!</v>
      </c>
      <c r="Y240" s="2" t="e">
        <f t="shared" si="38"/>
        <v>#REF!</v>
      </c>
      <c r="Z240" s="2" t="e">
        <f t="shared" si="38"/>
        <v>#REF!</v>
      </c>
      <c r="AA240" s="2" t="e">
        <f t="shared" si="38"/>
        <v>#REF!</v>
      </c>
      <c r="AB240" s="2" t="e">
        <f t="shared" si="38"/>
        <v>#REF!</v>
      </c>
      <c r="AC240" s="2" t="e">
        <f t="shared" si="38"/>
        <v>#REF!</v>
      </c>
      <c r="AD240" s="2" t="e">
        <f t="shared" si="38"/>
        <v>#REF!</v>
      </c>
      <c r="AE240" s="2" t="e">
        <f t="shared" si="38"/>
        <v>#REF!</v>
      </c>
      <c r="AF240" s="2" t="e">
        <f t="shared" si="38"/>
        <v>#REF!</v>
      </c>
      <c r="AG240" s="2" t="e">
        <f t="shared" si="38"/>
        <v>#REF!</v>
      </c>
      <c r="AH240" s="2" t="e">
        <f t="shared" si="40"/>
        <v>#REF!</v>
      </c>
      <c r="AI240" s="2" t="e">
        <f t="shared" si="40"/>
        <v>#REF!</v>
      </c>
      <c r="AJ240" s="2" t="e">
        <f t="shared" si="40"/>
        <v>#REF!</v>
      </c>
    </row>
    <row r="241" spans="1:36" x14ac:dyDescent="0.2">
      <c r="A241" t="str">
        <f>"alumina_archetype_"&amp;TEXT(ROUND(Table320[[#This Row],[2016]],1),"0.0")</f>
        <v>alumina_archetype_1.8</v>
      </c>
      <c r="B241" s="2">
        <f t="shared" si="37"/>
        <v>1.8</v>
      </c>
      <c r="C241" s="2" t="e">
        <f t="shared" si="39"/>
        <v>#REF!</v>
      </c>
      <c r="D241" s="2" t="e">
        <f t="shared" si="39"/>
        <v>#REF!</v>
      </c>
      <c r="E241" s="2" t="e">
        <f t="shared" si="39"/>
        <v>#REF!</v>
      </c>
      <c r="F241" s="2" t="e">
        <f t="shared" si="39"/>
        <v>#REF!</v>
      </c>
      <c r="G241" s="2" t="e">
        <f t="shared" si="39"/>
        <v>#REF!</v>
      </c>
      <c r="H241" s="2" t="e">
        <f t="shared" si="39"/>
        <v>#REF!</v>
      </c>
      <c r="I241" s="2" t="e">
        <f t="shared" si="39"/>
        <v>#REF!</v>
      </c>
      <c r="J241" s="2" t="e">
        <f t="shared" si="39"/>
        <v>#REF!</v>
      </c>
      <c r="K241" s="2" t="e">
        <f t="shared" si="39"/>
        <v>#REF!</v>
      </c>
      <c r="L241" s="2" t="e">
        <f t="shared" si="39"/>
        <v>#REF!</v>
      </c>
      <c r="M241" s="2" t="e">
        <f t="shared" si="39"/>
        <v>#REF!</v>
      </c>
      <c r="N241" s="2" t="e">
        <f t="shared" si="39"/>
        <v>#REF!</v>
      </c>
      <c r="O241" s="2" t="e">
        <f t="shared" si="39"/>
        <v>#REF!</v>
      </c>
      <c r="P241" s="2" t="e">
        <f t="shared" si="39"/>
        <v>#REF!</v>
      </c>
      <c r="Q241" s="2" t="e">
        <f t="shared" si="39"/>
        <v>#REF!</v>
      </c>
      <c r="R241" s="2" t="e">
        <f t="shared" si="39"/>
        <v>#REF!</v>
      </c>
      <c r="S241" s="2" t="e">
        <f t="shared" si="38"/>
        <v>#REF!</v>
      </c>
      <c r="T241" s="2" t="e">
        <f t="shared" si="38"/>
        <v>#REF!</v>
      </c>
      <c r="U241" s="2" t="e">
        <f t="shared" si="38"/>
        <v>#REF!</v>
      </c>
      <c r="V241" s="2" t="e">
        <f t="shared" si="38"/>
        <v>#REF!</v>
      </c>
      <c r="W241" s="2" t="e">
        <f t="shared" si="38"/>
        <v>#REF!</v>
      </c>
      <c r="X241" s="2" t="e">
        <f t="shared" si="38"/>
        <v>#REF!</v>
      </c>
      <c r="Y241" s="2" t="e">
        <f t="shared" si="38"/>
        <v>#REF!</v>
      </c>
      <c r="Z241" s="2" t="e">
        <f t="shared" si="38"/>
        <v>#REF!</v>
      </c>
      <c r="AA241" s="2" t="e">
        <f t="shared" si="38"/>
        <v>#REF!</v>
      </c>
      <c r="AB241" s="2" t="e">
        <f t="shared" si="38"/>
        <v>#REF!</v>
      </c>
      <c r="AC241" s="2" t="e">
        <f t="shared" si="38"/>
        <v>#REF!</v>
      </c>
      <c r="AD241" s="2" t="e">
        <f t="shared" si="38"/>
        <v>#REF!</v>
      </c>
      <c r="AE241" s="2" t="e">
        <f t="shared" si="38"/>
        <v>#REF!</v>
      </c>
      <c r="AF241" s="2" t="e">
        <f t="shared" si="38"/>
        <v>#REF!</v>
      </c>
      <c r="AG241" s="2" t="e">
        <f t="shared" si="38"/>
        <v>#REF!</v>
      </c>
      <c r="AH241" s="2" t="e">
        <f t="shared" si="40"/>
        <v>#REF!</v>
      </c>
      <c r="AI241" s="2" t="e">
        <f t="shared" si="40"/>
        <v>#REF!</v>
      </c>
      <c r="AJ241" s="2" t="e">
        <f t="shared" si="40"/>
        <v>#REF!</v>
      </c>
    </row>
    <row r="242" spans="1:36" x14ac:dyDescent="0.2">
      <c r="A242" t="str">
        <f>"alumina_archetype_"&amp;TEXT(ROUND(Table320[[#This Row],[2016]],1),"0.0")</f>
        <v>alumina_archetype_1.7</v>
      </c>
      <c r="B242" s="2">
        <f t="shared" si="37"/>
        <v>1.7000000000000002</v>
      </c>
      <c r="C242" s="2" t="e">
        <f t="shared" si="39"/>
        <v>#REF!</v>
      </c>
      <c r="D242" s="2" t="e">
        <f t="shared" si="39"/>
        <v>#REF!</v>
      </c>
      <c r="E242" s="2" t="e">
        <f t="shared" si="39"/>
        <v>#REF!</v>
      </c>
      <c r="F242" s="2" t="e">
        <f t="shared" si="39"/>
        <v>#REF!</v>
      </c>
      <c r="G242" s="2" t="e">
        <f t="shared" si="39"/>
        <v>#REF!</v>
      </c>
      <c r="H242" s="2" t="e">
        <f t="shared" si="39"/>
        <v>#REF!</v>
      </c>
      <c r="I242" s="2" t="e">
        <f t="shared" si="39"/>
        <v>#REF!</v>
      </c>
      <c r="J242" s="2" t="e">
        <f t="shared" si="39"/>
        <v>#REF!</v>
      </c>
      <c r="K242" s="2" t="e">
        <f t="shared" si="39"/>
        <v>#REF!</v>
      </c>
      <c r="L242" s="2" t="e">
        <f t="shared" si="39"/>
        <v>#REF!</v>
      </c>
      <c r="M242" s="2" t="e">
        <f t="shared" si="39"/>
        <v>#REF!</v>
      </c>
      <c r="N242" s="2" t="e">
        <f t="shared" si="39"/>
        <v>#REF!</v>
      </c>
      <c r="O242" s="2" t="e">
        <f t="shared" si="39"/>
        <v>#REF!</v>
      </c>
      <c r="P242" s="2" t="e">
        <f t="shared" si="39"/>
        <v>#REF!</v>
      </c>
      <c r="Q242" s="2" t="e">
        <f t="shared" si="39"/>
        <v>#REF!</v>
      </c>
      <c r="R242" s="2" t="e">
        <f t="shared" si="39"/>
        <v>#REF!</v>
      </c>
      <c r="S242" s="2" t="e">
        <f t="shared" si="38"/>
        <v>#REF!</v>
      </c>
      <c r="T242" s="2" t="e">
        <f t="shared" si="38"/>
        <v>#REF!</v>
      </c>
      <c r="U242" s="2" t="e">
        <f t="shared" si="38"/>
        <v>#REF!</v>
      </c>
      <c r="V242" s="2" t="e">
        <f t="shared" si="38"/>
        <v>#REF!</v>
      </c>
      <c r="W242" s="2" t="e">
        <f t="shared" si="38"/>
        <v>#REF!</v>
      </c>
      <c r="X242" s="2" t="e">
        <f t="shared" si="38"/>
        <v>#REF!</v>
      </c>
      <c r="Y242" s="2" t="e">
        <f t="shared" si="38"/>
        <v>#REF!</v>
      </c>
      <c r="Z242" s="2" t="e">
        <f t="shared" si="38"/>
        <v>#REF!</v>
      </c>
      <c r="AA242" s="2" t="e">
        <f t="shared" si="38"/>
        <v>#REF!</v>
      </c>
      <c r="AB242" s="2" t="e">
        <f t="shared" si="38"/>
        <v>#REF!</v>
      </c>
      <c r="AC242" s="2" t="e">
        <f t="shared" si="38"/>
        <v>#REF!</v>
      </c>
      <c r="AD242" s="2" t="e">
        <f t="shared" si="38"/>
        <v>#REF!</v>
      </c>
      <c r="AE242" s="2" t="e">
        <f t="shared" si="38"/>
        <v>#REF!</v>
      </c>
      <c r="AF242" s="2" t="e">
        <f t="shared" si="38"/>
        <v>#REF!</v>
      </c>
      <c r="AG242" s="2" t="e">
        <f t="shared" si="38"/>
        <v>#REF!</v>
      </c>
      <c r="AH242" s="2" t="e">
        <f t="shared" si="40"/>
        <v>#REF!</v>
      </c>
      <c r="AI242" s="2" t="e">
        <f t="shared" si="40"/>
        <v>#REF!</v>
      </c>
      <c r="AJ242" s="2" t="e">
        <f t="shared" si="40"/>
        <v>#REF!</v>
      </c>
    </row>
    <row r="243" spans="1:36" x14ac:dyDescent="0.2">
      <c r="A243" t="str">
        <f>"alumina_archetype_"&amp;TEXT(ROUND(Table320[[#This Row],[2016]],1),"0.0")</f>
        <v>alumina_archetype_1.6</v>
      </c>
      <c r="B243" s="2">
        <f t="shared" si="37"/>
        <v>1.6</v>
      </c>
      <c r="C243" s="2" t="e">
        <f t="shared" si="39"/>
        <v>#REF!</v>
      </c>
      <c r="D243" s="2" t="e">
        <f t="shared" si="39"/>
        <v>#REF!</v>
      </c>
      <c r="E243" s="2" t="e">
        <f t="shared" si="39"/>
        <v>#REF!</v>
      </c>
      <c r="F243" s="2" t="e">
        <f t="shared" si="39"/>
        <v>#REF!</v>
      </c>
      <c r="G243" s="2" t="e">
        <f t="shared" si="39"/>
        <v>#REF!</v>
      </c>
      <c r="H243" s="2" t="e">
        <f t="shared" si="39"/>
        <v>#REF!</v>
      </c>
      <c r="I243" s="2" t="e">
        <f t="shared" si="39"/>
        <v>#REF!</v>
      </c>
      <c r="J243" s="2" t="e">
        <f t="shared" si="39"/>
        <v>#REF!</v>
      </c>
      <c r="K243" s="2" t="e">
        <f t="shared" si="39"/>
        <v>#REF!</v>
      </c>
      <c r="L243" s="2" t="e">
        <f t="shared" si="39"/>
        <v>#REF!</v>
      </c>
      <c r="M243" s="2" t="e">
        <f t="shared" si="39"/>
        <v>#REF!</v>
      </c>
      <c r="N243" s="2" t="e">
        <f t="shared" si="39"/>
        <v>#REF!</v>
      </c>
      <c r="O243" s="2" t="e">
        <f t="shared" si="39"/>
        <v>#REF!</v>
      </c>
      <c r="P243" s="2" t="e">
        <f t="shared" si="39"/>
        <v>#REF!</v>
      </c>
      <c r="Q243" s="2" t="e">
        <f t="shared" si="39"/>
        <v>#REF!</v>
      </c>
      <c r="R243" s="2" t="e">
        <f t="shared" si="39"/>
        <v>#REF!</v>
      </c>
      <c r="S243" s="2" t="e">
        <f t="shared" si="38"/>
        <v>#REF!</v>
      </c>
      <c r="T243" s="2" t="e">
        <f t="shared" si="38"/>
        <v>#REF!</v>
      </c>
      <c r="U243" s="2" t="e">
        <f t="shared" si="38"/>
        <v>#REF!</v>
      </c>
      <c r="V243" s="2" t="e">
        <f t="shared" si="38"/>
        <v>#REF!</v>
      </c>
      <c r="W243" s="2" t="e">
        <f t="shared" si="38"/>
        <v>#REF!</v>
      </c>
      <c r="X243" s="2" t="e">
        <f t="shared" si="38"/>
        <v>#REF!</v>
      </c>
      <c r="Y243" s="2" t="e">
        <f t="shared" si="38"/>
        <v>#REF!</v>
      </c>
      <c r="Z243" s="2" t="e">
        <f t="shared" si="38"/>
        <v>#REF!</v>
      </c>
      <c r="AA243" s="2" t="e">
        <f t="shared" si="38"/>
        <v>#REF!</v>
      </c>
      <c r="AB243" s="2" t="e">
        <f t="shared" si="38"/>
        <v>#REF!</v>
      </c>
      <c r="AC243" s="2" t="e">
        <f t="shared" si="38"/>
        <v>#REF!</v>
      </c>
      <c r="AD243" s="2" t="e">
        <f t="shared" si="38"/>
        <v>#REF!</v>
      </c>
      <c r="AE243" s="2" t="e">
        <f t="shared" si="38"/>
        <v>#REF!</v>
      </c>
      <c r="AF243" s="2" t="e">
        <f t="shared" si="38"/>
        <v>#REF!</v>
      </c>
      <c r="AG243" s="2" t="e">
        <f t="shared" si="38"/>
        <v>#REF!</v>
      </c>
      <c r="AH243" s="2" t="e">
        <f t="shared" si="40"/>
        <v>#REF!</v>
      </c>
      <c r="AI243" s="2" t="e">
        <f t="shared" si="40"/>
        <v>#REF!</v>
      </c>
      <c r="AJ243" s="2" t="e">
        <f t="shared" si="40"/>
        <v>#REF!</v>
      </c>
    </row>
    <row r="244" spans="1:36" x14ac:dyDescent="0.2">
      <c r="A244" t="str">
        <f>"alumina_archetype_"&amp;TEXT(ROUND(Table320[[#This Row],[2016]],1),"0.0")</f>
        <v>alumina_archetype_1.5</v>
      </c>
      <c r="B244" s="2">
        <f t="shared" si="37"/>
        <v>1.5</v>
      </c>
      <c r="C244" s="2" t="e">
        <f t="shared" ref="C244:C253" si="99">(($B244-$AE$3)*((C$3-$AE$3)/($B$3-$AE$3)))+$AE$3</f>
        <v>#REF!</v>
      </c>
      <c r="D244" s="2" t="e">
        <f t="shared" ref="D244:D253" si="100">(($B244-$AE$3)*((D$3-$AE$3)/($B$3-$AE$3)))+$AE$3</f>
        <v>#REF!</v>
      </c>
      <c r="E244" s="2" t="e">
        <f t="shared" ref="E244:E253" si="101">(($B244-$AE$3)*((E$3-$AE$3)/($B$3-$AE$3)))+$AE$3</f>
        <v>#REF!</v>
      </c>
      <c r="F244" s="2" t="e">
        <f t="shared" ref="F244:F253" si="102">(($B244-$AE$3)*((F$3-$AE$3)/($B$3-$AE$3)))+$AE$3</f>
        <v>#REF!</v>
      </c>
      <c r="G244" s="2" t="e">
        <f t="shared" ref="G244:G253" si="103">(($B244-$AE$3)*((G$3-$AE$3)/($B$3-$AE$3)))+$AE$3</f>
        <v>#REF!</v>
      </c>
      <c r="H244" s="2" t="e">
        <f t="shared" ref="H244:H253" si="104">(($B244-$AE$3)*((H$3-$AE$3)/($B$3-$AE$3)))+$AE$3</f>
        <v>#REF!</v>
      </c>
      <c r="I244" s="2" t="e">
        <f t="shared" ref="I244:I253" si="105">(($B244-$AE$3)*((I$3-$AE$3)/($B$3-$AE$3)))+$AE$3</f>
        <v>#REF!</v>
      </c>
      <c r="J244" s="2" t="e">
        <f t="shared" ref="J244:J253" si="106">(($B244-$AE$3)*((J$3-$AE$3)/($B$3-$AE$3)))+$AE$3</f>
        <v>#REF!</v>
      </c>
      <c r="K244" s="2" t="e">
        <f t="shared" ref="K244:K253" si="107">(($B244-$AE$3)*((K$3-$AE$3)/($B$3-$AE$3)))+$AE$3</f>
        <v>#REF!</v>
      </c>
      <c r="L244" s="2" t="e">
        <f t="shared" ref="L244:L253" si="108">(($B244-$AE$3)*((L$3-$AE$3)/($B$3-$AE$3)))+$AE$3</f>
        <v>#REF!</v>
      </c>
      <c r="M244" s="2" t="e">
        <f t="shared" ref="M244:M253" si="109">(($B244-$AE$3)*((M$3-$AE$3)/($B$3-$AE$3)))+$AE$3</f>
        <v>#REF!</v>
      </c>
      <c r="N244" s="2" t="e">
        <f t="shared" ref="N244:N253" si="110">(($B244-$AE$3)*((N$3-$AE$3)/($B$3-$AE$3)))+$AE$3</f>
        <v>#REF!</v>
      </c>
      <c r="O244" s="2" t="e">
        <f t="shared" ref="O244:O253" si="111">(($B244-$AE$3)*((O$3-$AE$3)/($B$3-$AE$3)))+$AE$3</f>
        <v>#REF!</v>
      </c>
      <c r="P244" s="2" t="e">
        <f t="shared" ref="P244:P253" si="112">(($B244-$AE$3)*((P$3-$AE$3)/($B$3-$AE$3)))+$AE$3</f>
        <v>#REF!</v>
      </c>
      <c r="Q244" s="2" t="e">
        <f t="shared" ref="Q244:Q253" si="113">(($B244-$AE$3)*((Q$3-$AE$3)/($B$3-$AE$3)))+$AE$3</f>
        <v>#REF!</v>
      </c>
      <c r="R244" s="2" t="e">
        <f t="shared" ref="R244:R253" si="114">(($B244-$AE$3)*((R$3-$AE$3)/($B$3-$AE$3)))+$AE$3</f>
        <v>#REF!</v>
      </c>
      <c r="S244" s="2" t="e">
        <f t="shared" ref="S244:S253" si="115">(($B244-$AE$3)*((S$3-$AE$3)/($B$3-$AE$3)))+$AE$3</f>
        <v>#REF!</v>
      </c>
      <c r="T244" s="2" t="e">
        <f t="shared" ref="T244:T253" si="116">(($B244-$AE$3)*((T$3-$AE$3)/($B$3-$AE$3)))+$AE$3</f>
        <v>#REF!</v>
      </c>
      <c r="U244" s="2" t="e">
        <f t="shared" ref="U244:U253" si="117">(($B244-$AE$3)*((U$3-$AE$3)/($B$3-$AE$3)))+$AE$3</f>
        <v>#REF!</v>
      </c>
      <c r="V244" s="2" t="e">
        <f t="shared" ref="V244:V253" si="118">(($B244-$AE$3)*((V$3-$AE$3)/($B$3-$AE$3)))+$AE$3</f>
        <v>#REF!</v>
      </c>
      <c r="W244" s="2" t="e">
        <f t="shared" ref="W244:W253" si="119">(($B244-$AE$3)*((W$3-$AE$3)/($B$3-$AE$3)))+$AE$3</f>
        <v>#REF!</v>
      </c>
      <c r="X244" s="2" t="e">
        <f t="shared" ref="X244:X253" si="120">(($B244-$AE$3)*((X$3-$AE$3)/($B$3-$AE$3)))+$AE$3</f>
        <v>#REF!</v>
      </c>
      <c r="Y244" s="2" t="e">
        <f t="shared" ref="Y244:Y253" si="121">(($B244-$AE$3)*((Y$3-$AE$3)/($B$3-$AE$3)))+$AE$3</f>
        <v>#REF!</v>
      </c>
      <c r="Z244" s="2" t="e">
        <f t="shared" ref="Z244:Z253" si="122">(($B244-$AE$3)*((Z$3-$AE$3)/($B$3-$AE$3)))+$AE$3</f>
        <v>#REF!</v>
      </c>
      <c r="AA244" s="2" t="e">
        <f t="shared" ref="AA244:AA253" si="123">(($B244-$AE$3)*((AA$3-$AE$3)/($B$3-$AE$3)))+$AE$3</f>
        <v>#REF!</v>
      </c>
      <c r="AB244" s="2" t="e">
        <f t="shared" ref="AB244:AB253" si="124">(($B244-$AE$3)*((AB$3-$AE$3)/($B$3-$AE$3)))+$AE$3</f>
        <v>#REF!</v>
      </c>
      <c r="AC244" s="2" t="e">
        <f t="shared" ref="AC244:AC253" si="125">(($B244-$AE$3)*((AC$3-$AE$3)/($B$3-$AE$3)))+$AE$3</f>
        <v>#REF!</v>
      </c>
      <c r="AD244" s="2" t="e">
        <f t="shared" ref="AD244:AD253" si="126">(($B244-$AE$3)*((AD$3-$AE$3)/($B$3-$AE$3)))+$AE$3</f>
        <v>#REF!</v>
      </c>
      <c r="AE244" s="2" t="e">
        <f t="shared" ref="AE244:AE253" si="127">(($B244-$AE$3)*((AE$3-$AE$3)/($B$3-$AE$3)))+$AE$3</f>
        <v>#REF!</v>
      </c>
      <c r="AF244" s="2"/>
      <c r="AG244" s="2"/>
      <c r="AH244" s="2"/>
      <c r="AI244" s="2"/>
      <c r="AJ244" s="2"/>
    </row>
    <row r="245" spans="1:36" x14ac:dyDescent="0.2">
      <c r="A245" t="str">
        <f>"alumina_archetype_"&amp;TEXT(ROUND(Table320[[#This Row],[2016]],1),"0.0")</f>
        <v>alumina_archetype_1.4</v>
      </c>
      <c r="B245" s="2">
        <f t="shared" si="37"/>
        <v>1.4000000000000001</v>
      </c>
      <c r="C245" s="2" t="e">
        <f t="shared" si="99"/>
        <v>#REF!</v>
      </c>
      <c r="D245" s="2" t="e">
        <f t="shared" si="100"/>
        <v>#REF!</v>
      </c>
      <c r="E245" s="2" t="e">
        <f t="shared" si="101"/>
        <v>#REF!</v>
      </c>
      <c r="F245" s="2" t="e">
        <f t="shared" si="102"/>
        <v>#REF!</v>
      </c>
      <c r="G245" s="2" t="e">
        <f t="shared" si="103"/>
        <v>#REF!</v>
      </c>
      <c r="H245" s="2" t="e">
        <f t="shared" si="104"/>
        <v>#REF!</v>
      </c>
      <c r="I245" s="2" t="e">
        <f t="shared" si="105"/>
        <v>#REF!</v>
      </c>
      <c r="J245" s="2" t="e">
        <f t="shared" si="106"/>
        <v>#REF!</v>
      </c>
      <c r="K245" s="2" t="e">
        <f t="shared" si="107"/>
        <v>#REF!</v>
      </c>
      <c r="L245" s="2" t="e">
        <f t="shared" si="108"/>
        <v>#REF!</v>
      </c>
      <c r="M245" s="2" t="e">
        <f t="shared" si="109"/>
        <v>#REF!</v>
      </c>
      <c r="N245" s="2" t="e">
        <f t="shared" si="110"/>
        <v>#REF!</v>
      </c>
      <c r="O245" s="2" t="e">
        <f t="shared" si="111"/>
        <v>#REF!</v>
      </c>
      <c r="P245" s="2" t="e">
        <f t="shared" si="112"/>
        <v>#REF!</v>
      </c>
      <c r="Q245" s="2" t="e">
        <f t="shared" si="113"/>
        <v>#REF!</v>
      </c>
      <c r="R245" s="2" t="e">
        <f t="shared" si="114"/>
        <v>#REF!</v>
      </c>
      <c r="S245" s="2" t="e">
        <f t="shared" si="115"/>
        <v>#REF!</v>
      </c>
      <c r="T245" s="2" t="e">
        <f t="shared" si="116"/>
        <v>#REF!</v>
      </c>
      <c r="U245" s="2" t="e">
        <f t="shared" si="117"/>
        <v>#REF!</v>
      </c>
      <c r="V245" s="2" t="e">
        <f t="shared" si="118"/>
        <v>#REF!</v>
      </c>
      <c r="W245" s="2" t="e">
        <f t="shared" si="119"/>
        <v>#REF!</v>
      </c>
      <c r="X245" s="2" t="e">
        <f t="shared" si="120"/>
        <v>#REF!</v>
      </c>
      <c r="Y245" s="2" t="e">
        <f t="shared" si="121"/>
        <v>#REF!</v>
      </c>
      <c r="Z245" s="2" t="e">
        <f t="shared" si="122"/>
        <v>#REF!</v>
      </c>
      <c r="AA245" s="2" t="e">
        <f t="shared" si="123"/>
        <v>#REF!</v>
      </c>
      <c r="AB245" s="2" t="e">
        <f t="shared" si="124"/>
        <v>#REF!</v>
      </c>
      <c r="AC245" s="2" t="e">
        <f t="shared" si="125"/>
        <v>#REF!</v>
      </c>
      <c r="AD245" s="2" t="e">
        <f t="shared" si="126"/>
        <v>#REF!</v>
      </c>
      <c r="AE245" s="2" t="e">
        <f t="shared" si="127"/>
        <v>#REF!</v>
      </c>
      <c r="AF245" s="2"/>
      <c r="AG245" s="2"/>
      <c r="AH245" s="2"/>
      <c r="AI245" s="2"/>
      <c r="AJ245" s="2"/>
    </row>
    <row r="246" spans="1:36" x14ac:dyDescent="0.2">
      <c r="A246" t="str">
        <f>"alumina_archetype_"&amp;TEXT(ROUND(Table320[[#This Row],[2016]],1),"0.0")</f>
        <v>alumina_archetype_1.3</v>
      </c>
      <c r="B246" s="2">
        <f t="shared" si="37"/>
        <v>1.3</v>
      </c>
      <c r="C246" s="2" t="e">
        <f t="shared" si="99"/>
        <v>#REF!</v>
      </c>
      <c r="D246" s="2" t="e">
        <f t="shared" si="100"/>
        <v>#REF!</v>
      </c>
      <c r="E246" s="2" t="e">
        <f t="shared" si="101"/>
        <v>#REF!</v>
      </c>
      <c r="F246" s="2" t="e">
        <f t="shared" si="102"/>
        <v>#REF!</v>
      </c>
      <c r="G246" s="2" t="e">
        <f t="shared" si="103"/>
        <v>#REF!</v>
      </c>
      <c r="H246" s="2" t="e">
        <f t="shared" si="104"/>
        <v>#REF!</v>
      </c>
      <c r="I246" s="2" t="e">
        <f t="shared" si="105"/>
        <v>#REF!</v>
      </c>
      <c r="J246" s="2" t="e">
        <f t="shared" si="106"/>
        <v>#REF!</v>
      </c>
      <c r="K246" s="2" t="e">
        <f t="shared" si="107"/>
        <v>#REF!</v>
      </c>
      <c r="L246" s="2" t="e">
        <f t="shared" si="108"/>
        <v>#REF!</v>
      </c>
      <c r="M246" s="2" t="e">
        <f t="shared" si="109"/>
        <v>#REF!</v>
      </c>
      <c r="N246" s="2" t="e">
        <f t="shared" si="110"/>
        <v>#REF!</v>
      </c>
      <c r="O246" s="2" t="e">
        <f t="shared" si="111"/>
        <v>#REF!</v>
      </c>
      <c r="P246" s="2" t="e">
        <f t="shared" si="112"/>
        <v>#REF!</v>
      </c>
      <c r="Q246" s="2" t="e">
        <f t="shared" si="113"/>
        <v>#REF!</v>
      </c>
      <c r="R246" s="2" t="e">
        <f t="shared" si="114"/>
        <v>#REF!</v>
      </c>
      <c r="S246" s="2" t="e">
        <f t="shared" si="115"/>
        <v>#REF!</v>
      </c>
      <c r="T246" s="2" t="e">
        <f t="shared" si="116"/>
        <v>#REF!</v>
      </c>
      <c r="U246" s="2" t="e">
        <f t="shared" si="117"/>
        <v>#REF!</v>
      </c>
      <c r="V246" s="2" t="e">
        <f t="shared" si="118"/>
        <v>#REF!</v>
      </c>
      <c r="W246" s="2" t="e">
        <f t="shared" si="119"/>
        <v>#REF!</v>
      </c>
      <c r="X246" s="2" t="e">
        <f t="shared" si="120"/>
        <v>#REF!</v>
      </c>
      <c r="Y246" s="2" t="e">
        <f t="shared" si="121"/>
        <v>#REF!</v>
      </c>
      <c r="Z246" s="2" t="e">
        <f t="shared" si="122"/>
        <v>#REF!</v>
      </c>
      <c r="AA246" s="2" t="e">
        <f t="shared" si="123"/>
        <v>#REF!</v>
      </c>
      <c r="AB246" s="2" t="e">
        <f t="shared" si="124"/>
        <v>#REF!</v>
      </c>
      <c r="AC246" s="2" t="e">
        <f t="shared" si="125"/>
        <v>#REF!</v>
      </c>
      <c r="AD246" s="2" t="e">
        <f t="shared" si="126"/>
        <v>#REF!</v>
      </c>
      <c r="AE246" s="2" t="e">
        <f t="shared" si="127"/>
        <v>#REF!</v>
      </c>
      <c r="AF246" s="2"/>
      <c r="AG246" s="2"/>
      <c r="AH246" s="2"/>
      <c r="AI246" s="2"/>
      <c r="AJ246" s="2"/>
    </row>
    <row r="247" spans="1:36" x14ac:dyDescent="0.2">
      <c r="A247" t="str">
        <f>"alumina_archetype_"&amp;TEXT(ROUND(Table320[[#This Row],[2016]],1),"0.0")</f>
        <v>alumina_archetype_1.2</v>
      </c>
      <c r="B247" s="2">
        <f t="shared" si="37"/>
        <v>1.2000000000000002</v>
      </c>
      <c r="C247" s="2" t="e">
        <f t="shared" si="99"/>
        <v>#REF!</v>
      </c>
      <c r="D247" s="2" t="e">
        <f t="shared" si="100"/>
        <v>#REF!</v>
      </c>
      <c r="E247" s="2" t="e">
        <f t="shared" si="101"/>
        <v>#REF!</v>
      </c>
      <c r="F247" s="2" t="e">
        <f t="shared" si="102"/>
        <v>#REF!</v>
      </c>
      <c r="G247" s="2" t="e">
        <f t="shared" si="103"/>
        <v>#REF!</v>
      </c>
      <c r="H247" s="2" t="e">
        <f t="shared" si="104"/>
        <v>#REF!</v>
      </c>
      <c r="I247" s="2" t="e">
        <f t="shared" si="105"/>
        <v>#REF!</v>
      </c>
      <c r="J247" s="2" t="e">
        <f t="shared" si="106"/>
        <v>#REF!</v>
      </c>
      <c r="K247" s="2" t="e">
        <f t="shared" si="107"/>
        <v>#REF!</v>
      </c>
      <c r="L247" s="2" t="e">
        <f t="shared" si="108"/>
        <v>#REF!</v>
      </c>
      <c r="M247" s="2" t="e">
        <f t="shared" si="109"/>
        <v>#REF!</v>
      </c>
      <c r="N247" s="2" t="e">
        <f t="shared" si="110"/>
        <v>#REF!</v>
      </c>
      <c r="O247" s="2" t="e">
        <f t="shared" si="111"/>
        <v>#REF!</v>
      </c>
      <c r="P247" s="2" t="e">
        <f t="shared" si="112"/>
        <v>#REF!</v>
      </c>
      <c r="Q247" s="2" t="e">
        <f t="shared" si="113"/>
        <v>#REF!</v>
      </c>
      <c r="R247" s="2" t="e">
        <f t="shared" si="114"/>
        <v>#REF!</v>
      </c>
      <c r="S247" s="2" t="e">
        <f t="shared" si="115"/>
        <v>#REF!</v>
      </c>
      <c r="T247" s="2" t="e">
        <f t="shared" si="116"/>
        <v>#REF!</v>
      </c>
      <c r="U247" s="2" t="e">
        <f t="shared" si="117"/>
        <v>#REF!</v>
      </c>
      <c r="V247" s="2" t="e">
        <f t="shared" si="118"/>
        <v>#REF!</v>
      </c>
      <c r="W247" s="2" t="e">
        <f t="shared" si="119"/>
        <v>#REF!</v>
      </c>
      <c r="X247" s="2" t="e">
        <f t="shared" si="120"/>
        <v>#REF!</v>
      </c>
      <c r="Y247" s="2" t="e">
        <f t="shared" si="121"/>
        <v>#REF!</v>
      </c>
      <c r="Z247" s="2" t="e">
        <f t="shared" si="122"/>
        <v>#REF!</v>
      </c>
      <c r="AA247" s="2" t="e">
        <f t="shared" si="123"/>
        <v>#REF!</v>
      </c>
      <c r="AB247" s="2" t="e">
        <f t="shared" si="124"/>
        <v>#REF!</v>
      </c>
      <c r="AC247" s="2" t="e">
        <f t="shared" si="125"/>
        <v>#REF!</v>
      </c>
      <c r="AD247" s="2" t="e">
        <f t="shared" si="126"/>
        <v>#REF!</v>
      </c>
      <c r="AE247" s="2" t="e">
        <f t="shared" si="127"/>
        <v>#REF!</v>
      </c>
      <c r="AF247" s="2"/>
      <c r="AG247" s="2"/>
      <c r="AH247" s="2"/>
      <c r="AI247" s="2"/>
      <c r="AJ247" s="2"/>
    </row>
    <row r="248" spans="1:36" x14ac:dyDescent="0.2">
      <c r="A248" t="str">
        <f>"alumina_archetype_"&amp;TEXT(ROUND(Table320[[#This Row],[2016]],1),"0.0")</f>
        <v>alumina_archetype_1.1</v>
      </c>
      <c r="B248" s="2">
        <f t="shared" si="37"/>
        <v>1.1000000000000001</v>
      </c>
      <c r="C248" s="2" t="e">
        <f t="shared" si="99"/>
        <v>#REF!</v>
      </c>
      <c r="D248" s="2" t="e">
        <f t="shared" si="100"/>
        <v>#REF!</v>
      </c>
      <c r="E248" s="2" t="e">
        <f t="shared" si="101"/>
        <v>#REF!</v>
      </c>
      <c r="F248" s="2" t="e">
        <f t="shared" si="102"/>
        <v>#REF!</v>
      </c>
      <c r="G248" s="2" t="e">
        <f t="shared" si="103"/>
        <v>#REF!</v>
      </c>
      <c r="H248" s="2" t="e">
        <f t="shared" si="104"/>
        <v>#REF!</v>
      </c>
      <c r="I248" s="2" t="e">
        <f t="shared" si="105"/>
        <v>#REF!</v>
      </c>
      <c r="J248" s="2" t="e">
        <f t="shared" si="106"/>
        <v>#REF!</v>
      </c>
      <c r="K248" s="2" t="e">
        <f t="shared" si="107"/>
        <v>#REF!</v>
      </c>
      <c r="L248" s="2" t="e">
        <f t="shared" si="108"/>
        <v>#REF!</v>
      </c>
      <c r="M248" s="2" t="e">
        <f t="shared" si="109"/>
        <v>#REF!</v>
      </c>
      <c r="N248" s="2" t="e">
        <f t="shared" si="110"/>
        <v>#REF!</v>
      </c>
      <c r="O248" s="2" t="e">
        <f t="shared" si="111"/>
        <v>#REF!</v>
      </c>
      <c r="P248" s="2" t="e">
        <f t="shared" si="112"/>
        <v>#REF!</v>
      </c>
      <c r="Q248" s="2" t="e">
        <f t="shared" si="113"/>
        <v>#REF!</v>
      </c>
      <c r="R248" s="2" t="e">
        <f t="shared" si="114"/>
        <v>#REF!</v>
      </c>
      <c r="S248" s="2" t="e">
        <f t="shared" si="115"/>
        <v>#REF!</v>
      </c>
      <c r="T248" s="2" t="e">
        <f t="shared" si="116"/>
        <v>#REF!</v>
      </c>
      <c r="U248" s="2" t="e">
        <f t="shared" si="117"/>
        <v>#REF!</v>
      </c>
      <c r="V248" s="2" t="e">
        <f t="shared" si="118"/>
        <v>#REF!</v>
      </c>
      <c r="W248" s="2" t="e">
        <f t="shared" si="119"/>
        <v>#REF!</v>
      </c>
      <c r="X248" s="2" t="e">
        <f t="shared" si="120"/>
        <v>#REF!</v>
      </c>
      <c r="Y248" s="2" t="e">
        <f t="shared" si="121"/>
        <v>#REF!</v>
      </c>
      <c r="Z248" s="2" t="e">
        <f t="shared" si="122"/>
        <v>#REF!</v>
      </c>
      <c r="AA248" s="2" t="e">
        <f t="shared" si="123"/>
        <v>#REF!</v>
      </c>
      <c r="AB248" s="2" t="e">
        <f t="shared" si="124"/>
        <v>#REF!</v>
      </c>
      <c r="AC248" s="2" t="e">
        <f t="shared" si="125"/>
        <v>#REF!</v>
      </c>
      <c r="AD248" s="2" t="e">
        <f t="shared" si="126"/>
        <v>#REF!</v>
      </c>
      <c r="AE248" s="2" t="e">
        <f t="shared" si="127"/>
        <v>#REF!</v>
      </c>
      <c r="AF248" s="2"/>
      <c r="AG248" s="2"/>
      <c r="AH248" s="2"/>
      <c r="AI248" s="2"/>
      <c r="AJ248" s="2"/>
    </row>
    <row r="249" spans="1:36" x14ac:dyDescent="0.2">
      <c r="A249" t="str">
        <f>"alumina_archetype_"&amp;TEXT(ROUND(Table320[[#This Row],[2016]],1),"0.0")</f>
        <v>alumina_archetype_1.0</v>
      </c>
      <c r="B249" s="2">
        <f t="shared" si="37"/>
        <v>1</v>
      </c>
      <c r="C249" s="2" t="e">
        <f t="shared" si="99"/>
        <v>#REF!</v>
      </c>
      <c r="D249" s="2" t="e">
        <f t="shared" si="100"/>
        <v>#REF!</v>
      </c>
      <c r="E249" s="2" t="e">
        <f t="shared" si="101"/>
        <v>#REF!</v>
      </c>
      <c r="F249" s="2" t="e">
        <f t="shared" si="102"/>
        <v>#REF!</v>
      </c>
      <c r="G249" s="2" t="e">
        <f t="shared" si="103"/>
        <v>#REF!</v>
      </c>
      <c r="H249" s="2" t="e">
        <f t="shared" si="104"/>
        <v>#REF!</v>
      </c>
      <c r="I249" s="2" t="e">
        <f t="shared" si="105"/>
        <v>#REF!</v>
      </c>
      <c r="J249" s="2" t="e">
        <f t="shared" si="106"/>
        <v>#REF!</v>
      </c>
      <c r="K249" s="2" t="e">
        <f t="shared" si="107"/>
        <v>#REF!</v>
      </c>
      <c r="L249" s="2" t="e">
        <f t="shared" si="108"/>
        <v>#REF!</v>
      </c>
      <c r="M249" s="2" t="e">
        <f t="shared" si="109"/>
        <v>#REF!</v>
      </c>
      <c r="N249" s="2" t="e">
        <f t="shared" si="110"/>
        <v>#REF!</v>
      </c>
      <c r="O249" s="2" t="e">
        <f t="shared" si="111"/>
        <v>#REF!</v>
      </c>
      <c r="P249" s="2" t="e">
        <f t="shared" si="112"/>
        <v>#REF!</v>
      </c>
      <c r="Q249" s="2" t="e">
        <f t="shared" si="113"/>
        <v>#REF!</v>
      </c>
      <c r="R249" s="2" t="e">
        <f t="shared" si="114"/>
        <v>#REF!</v>
      </c>
      <c r="S249" s="2" t="e">
        <f t="shared" si="115"/>
        <v>#REF!</v>
      </c>
      <c r="T249" s="2" t="e">
        <f t="shared" si="116"/>
        <v>#REF!</v>
      </c>
      <c r="U249" s="2" t="e">
        <f t="shared" si="117"/>
        <v>#REF!</v>
      </c>
      <c r="V249" s="2" t="e">
        <f t="shared" si="118"/>
        <v>#REF!</v>
      </c>
      <c r="W249" s="2" t="e">
        <f t="shared" si="119"/>
        <v>#REF!</v>
      </c>
      <c r="X249" s="2" t="e">
        <f t="shared" si="120"/>
        <v>#REF!</v>
      </c>
      <c r="Y249" s="2" t="e">
        <f t="shared" si="121"/>
        <v>#REF!</v>
      </c>
      <c r="Z249" s="2" t="e">
        <f t="shared" si="122"/>
        <v>#REF!</v>
      </c>
      <c r="AA249" s="2" t="e">
        <f t="shared" si="123"/>
        <v>#REF!</v>
      </c>
      <c r="AB249" s="2" t="e">
        <f t="shared" si="124"/>
        <v>#REF!</v>
      </c>
      <c r="AC249" s="2" t="e">
        <f t="shared" si="125"/>
        <v>#REF!</v>
      </c>
      <c r="AD249" s="2" t="e">
        <f t="shared" si="126"/>
        <v>#REF!</v>
      </c>
      <c r="AE249" s="2" t="e">
        <f t="shared" si="127"/>
        <v>#REF!</v>
      </c>
      <c r="AF249" s="2"/>
      <c r="AG249" s="2"/>
      <c r="AH249" s="2"/>
      <c r="AI249" s="2"/>
      <c r="AJ249" s="2"/>
    </row>
    <row r="250" spans="1:36" x14ac:dyDescent="0.2">
      <c r="A250" t="str">
        <f>"alumina_archetype_"&amp;TEXT(ROUND(Table320[[#This Row],[2016]],1),"0.0")</f>
        <v>alumina_archetype_0.9</v>
      </c>
      <c r="B250" s="2">
        <f t="shared" si="37"/>
        <v>0.9</v>
      </c>
      <c r="C250" s="2" t="e">
        <f t="shared" si="99"/>
        <v>#REF!</v>
      </c>
      <c r="D250" s="2" t="e">
        <f t="shared" si="100"/>
        <v>#REF!</v>
      </c>
      <c r="E250" s="2" t="e">
        <f t="shared" si="101"/>
        <v>#REF!</v>
      </c>
      <c r="F250" s="2" t="e">
        <f t="shared" si="102"/>
        <v>#REF!</v>
      </c>
      <c r="G250" s="2" t="e">
        <f t="shared" si="103"/>
        <v>#REF!</v>
      </c>
      <c r="H250" s="2" t="e">
        <f t="shared" si="104"/>
        <v>#REF!</v>
      </c>
      <c r="I250" s="2" t="e">
        <f t="shared" si="105"/>
        <v>#REF!</v>
      </c>
      <c r="J250" s="2" t="e">
        <f t="shared" si="106"/>
        <v>#REF!</v>
      </c>
      <c r="K250" s="2" t="e">
        <f t="shared" si="107"/>
        <v>#REF!</v>
      </c>
      <c r="L250" s="2" t="e">
        <f t="shared" si="108"/>
        <v>#REF!</v>
      </c>
      <c r="M250" s="2" t="e">
        <f t="shared" si="109"/>
        <v>#REF!</v>
      </c>
      <c r="N250" s="2" t="e">
        <f t="shared" si="110"/>
        <v>#REF!</v>
      </c>
      <c r="O250" s="2" t="e">
        <f t="shared" si="111"/>
        <v>#REF!</v>
      </c>
      <c r="P250" s="2" t="e">
        <f t="shared" si="112"/>
        <v>#REF!</v>
      </c>
      <c r="Q250" s="2" t="e">
        <f t="shared" si="113"/>
        <v>#REF!</v>
      </c>
      <c r="R250" s="2" t="e">
        <f t="shared" si="114"/>
        <v>#REF!</v>
      </c>
      <c r="S250" s="2" t="e">
        <f t="shared" si="115"/>
        <v>#REF!</v>
      </c>
      <c r="T250" s="2" t="e">
        <f t="shared" si="116"/>
        <v>#REF!</v>
      </c>
      <c r="U250" s="2" t="e">
        <f t="shared" si="117"/>
        <v>#REF!</v>
      </c>
      <c r="V250" s="2" t="e">
        <f t="shared" si="118"/>
        <v>#REF!</v>
      </c>
      <c r="W250" s="2" t="e">
        <f t="shared" si="119"/>
        <v>#REF!</v>
      </c>
      <c r="X250" s="2" t="e">
        <f t="shared" si="120"/>
        <v>#REF!</v>
      </c>
      <c r="Y250" s="2" t="e">
        <f t="shared" si="121"/>
        <v>#REF!</v>
      </c>
      <c r="Z250" s="2" t="e">
        <f t="shared" si="122"/>
        <v>#REF!</v>
      </c>
      <c r="AA250" s="2" t="e">
        <f t="shared" si="123"/>
        <v>#REF!</v>
      </c>
      <c r="AB250" s="2" t="e">
        <f t="shared" si="124"/>
        <v>#REF!</v>
      </c>
      <c r="AC250" s="2" t="e">
        <f t="shared" si="125"/>
        <v>#REF!</v>
      </c>
      <c r="AD250" s="2" t="e">
        <f t="shared" si="126"/>
        <v>#REF!</v>
      </c>
      <c r="AE250" s="2" t="e">
        <f t="shared" si="127"/>
        <v>#REF!</v>
      </c>
      <c r="AF250" s="2"/>
      <c r="AG250" s="2"/>
      <c r="AH250" s="2"/>
      <c r="AI250" s="2"/>
      <c r="AJ250" s="2"/>
    </row>
    <row r="251" spans="1:36" x14ac:dyDescent="0.2">
      <c r="A251" t="str">
        <f>"alumina_archetype_"&amp;TEXT(ROUND(Table320[[#This Row],[2016]],1),"0.0")</f>
        <v>alumina_archetype_0.8</v>
      </c>
      <c r="B251" s="2">
        <f t="shared" si="37"/>
        <v>0.8</v>
      </c>
      <c r="C251" s="2" t="e">
        <f t="shared" si="99"/>
        <v>#REF!</v>
      </c>
      <c r="D251" s="2" t="e">
        <f t="shared" si="100"/>
        <v>#REF!</v>
      </c>
      <c r="E251" s="2" t="e">
        <f t="shared" si="101"/>
        <v>#REF!</v>
      </c>
      <c r="F251" s="2" t="e">
        <f t="shared" si="102"/>
        <v>#REF!</v>
      </c>
      <c r="G251" s="2" t="e">
        <f t="shared" si="103"/>
        <v>#REF!</v>
      </c>
      <c r="H251" s="2" t="e">
        <f t="shared" si="104"/>
        <v>#REF!</v>
      </c>
      <c r="I251" s="2" t="e">
        <f t="shared" si="105"/>
        <v>#REF!</v>
      </c>
      <c r="J251" s="2" t="e">
        <f t="shared" si="106"/>
        <v>#REF!</v>
      </c>
      <c r="K251" s="2" t="e">
        <f t="shared" si="107"/>
        <v>#REF!</v>
      </c>
      <c r="L251" s="2" t="e">
        <f t="shared" si="108"/>
        <v>#REF!</v>
      </c>
      <c r="M251" s="2" t="e">
        <f t="shared" si="109"/>
        <v>#REF!</v>
      </c>
      <c r="N251" s="2" t="e">
        <f t="shared" si="110"/>
        <v>#REF!</v>
      </c>
      <c r="O251" s="2" t="e">
        <f t="shared" si="111"/>
        <v>#REF!</v>
      </c>
      <c r="P251" s="2" t="e">
        <f t="shared" si="112"/>
        <v>#REF!</v>
      </c>
      <c r="Q251" s="2" t="e">
        <f t="shared" si="113"/>
        <v>#REF!</v>
      </c>
      <c r="R251" s="2" t="e">
        <f t="shared" si="114"/>
        <v>#REF!</v>
      </c>
      <c r="S251" s="2" t="e">
        <f t="shared" si="115"/>
        <v>#REF!</v>
      </c>
      <c r="T251" s="2" t="e">
        <f t="shared" si="116"/>
        <v>#REF!</v>
      </c>
      <c r="U251" s="2" t="e">
        <f t="shared" si="117"/>
        <v>#REF!</v>
      </c>
      <c r="V251" s="2" t="e">
        <f t="shared" si="118"/>
        <v>#REF!</v>
      </c>
      <c r="W251" s="2" t="e">
        <f t="shared" si="119"/>
        <v>#REF!</v>
      </c>
      <c r="X251" s="2" t="e">
        <f t="shared" si="120"/>
        <v>#REF!</v>
      </c>
      <c r="Y251" s="2" t="e">
        <f t="shared" si="121"/>
        <v>#REF!</v>
      </c>
      <c r="Z251" s="2" t="e">
        <f t="shared" si="122"/>
        <v>#REF!</v>
      </c>
      <c r="AA251" s="2" t="e">
        <f t="shared" si="123"/>
        <v>#REF!</v>
      </c>
      <c r="AB251" s="2" t="e">
        <f t="shared" si="124"/>
        <v>#REF!</v>
      </c>
      <c r="AC251" s="2" t="e">
        <f t="shared" si="125"/>
        <v>#REF!</v>
      </c>
      <c r="AD251" s="2" t="e">
        <f t="shared" si="126"/>
        <v>#REF!</v>
      </c>
      <c r="AE251" s="2" t="e">
        <f t="shared" si="127"/>
        <v>#REF!</v>
      </c>
      <c r="AF251" s="2"/>
      <c r="AG251" s="2"/>
      <c r="AH251" s="2"/>
      <c r="AI251" s="2"/>
      <c r="AJ251" s="2"/>
    </row>
    <row r="252" spans="1:36" x14ac:dyDescent="0.2">
      <c r="A252" t="str">
        <f>"alumina_archetype_"&amp;TEXT(ROUND(Table320[[#This Row],[2016]],1),"0.0")</f>
        <v>alumina_archetype_0.7</v>
      </c>
      <c r="B252" s="2">
        <f t="shared" si="37"/>
        <v>0.70000000000000007</v>
      </c>
      <c r="C252" s="2" t="e">
        <f t="shared" si="99"/>
        <v>#REF!</v>
      </c>
      <c r="D252" s="2" t="e">
        <f t="shared" si="100"/>
        <v>#REF!</v>
      </c>
      <c r="E252" s="2" t="e">
        <f t="shared" si="101"/>
        <v>#REF!</v>
      </c>
      <c r="F252" s="2" t="e">
        <f t="shared" si="102"/>
        <v>#REF!</v>
      </c>
      <c r="G252" s="2" t="e">
        <f t="shared" si="103"/>
        <v>#REF!</v>
      </c>
      <c r="H252" s="2" t="e">
        <f t="shared" si="104"/>
        <v>#REF!</v>
      </c>
      <c r="I252" s="2" t="e">
        <f t="shared" si="105"/>
        <v>#REF!</v>
      </c>
      <c r="J252" s="2" t="e">
        <f t="shared" si="106"/>
        <v>#REF!</v>
      </c>
      <c r="K252" s="2" t="e">
        <f t="shared" si="107"/>
        <v>#REF!</v>
      </c>
      <c r="L252" s="2" t="e">
        <f t="shared" si="108"/>
        <v>#REF!</v>
      </c>
      <c r="M252" s="2" t="e">
        <f t="shared" si="109"/>
        <v>#REF!</v>
      </c>
      <c r="N252" s="2" t="e">
        <f t="shared" si="110"/>
        <v>#REF!</v>
      </c>
      <c r="O252" s="2" t="e">
        <f t="shared" si="111"/>
        <v>#REF!</v>
      </c>
      <c r="P252" s="2" t="e">
        <f t="shared" si="112"/>
        <v>#REF!</v>
      </c>
      <c r="Q252" s="2" t="e">
        <f t="shared" si="113"/>
        <v>#REF!</v>
      </c>
      <c r="R252" s="2" t="e">
        <f t="shared" si="114"/>
        <v>#REF!</v>
      </c>
      <c r="S252" s="2" t="e">
        <f t="shared" si="115"/>
        <v>#REF!</v>
      </c>
      <c r="T252" s="2" t="e">
        <f t="shared" si="116"/>
        <v>#REF!</v>
      </c>
      <c r="U252" s="2" t="e">
        <f t="shared" si="117"/>
        <v>#REF!</v>
      </c>
      <c r="V252" s="2" t="e">
        <f t="shared" si="118"/>
        <v>#REF!</v>
      </c>
      <c r="W252" s="2" t="e">
        <f t="shared" si="119"/>
        <v>#REF!</v>
      </c>
      <c r="X252" s="2" t="e">
        <f t="shared" si="120"/>
        <v>#REF!</v>
      </c>
      <c r="Y252" s="2" t="e">
        <f t="shared" si="121"/>
        <v>#REF!</v>
      </c>
      <c r="Z252" s="2" t="e">
        <f t="shared" si="122"/>
        <v>#REF!</v>
      </c>
      <c r="AA252" s="2" t="e">
        <f t="shared" si="123"/>
        <v>#REF!</v>
      </c>
      <c r="AB252" s="2" t="e">
        <f t="shared" si="124"/>
        <v>#REF!</v>
      </c>
      <c r="AC252" s="2" t="e">
        <f t="shared" si="125"/>
        <v>#REF!</v>
      </c>
      <c r="AD252" s="2" t="e">
        <f t="shared" si="126"/>
        <v>#REF!</v>
      </c>
      <c r="AE252" s="2" t="e">
        <f t="shared" si="127"/>
        <v>#REF!</v>
      </c>
      <c r="AF252" s="2"/>
      <c r="AG252" s="2"/>
      <c r="AH252" s="2"/>
      <c r="AI252" s="2"/>
      <c r="AJ252" s="2"/>
    </row>
    <row r="253" spans="1:36" x14ac:dyDescent="0.2">
      <c r="A253" t="str">
        <f>"alumina_archetype_"&amp;TEXT(ROUND(Table320[[#This Row],[2016]],1),"0.0")</f>
        <v>alumina_archetype_0.6</v>
      </c>
      <c r="B253" s="2">
        <f t="shared" si="37"/>
        <v>0.60000000000000009</v>
      </c>
      <c r="C253" s="2" t="e">
        <f t="shared" si="99"/>
        <v>#REF!</v>
      </c>
      <c r="D253" s="2" t="e">
        <f t="shared" si="100"/>
        <v>#REF!</v>
      </c>
      <c r="E253" s="2" t="e">
        <f t="shared" si="101"/>
        <v>#REF!</v>
      </c>
      <c r="F253" s="2" t="e">
        <f t="shared" si="102"/>
        <v>#REF!</v>
      </c>
      <c r="G253" s="2" t="e">
        <f t="shared" si="103"/>
        <v>#REF!</v>
      </c>
      <c r="H253" s="2" t="e">
        <f t="shared" si="104"/>
        <v>#REF!</v>
      </c>
      <c r="I253" s="2" t="e">
        <f t="shared" si="105"/>
        <v>#REF!</v>
      </c>
      <c r="J253" s="2" t="e">
        <f t="shared" si="106"/>
        <v>#REF!</v>
      </c>
      <c r="K253" s="2" t="e">
        <f t="shared" si="107"/>
        <v>#REF!</v>
      </c>
      <c r="L253" s="2" t="e">
        <f t="shared" si="108"/>
        <v>#REF!</v>
      </c>
      <c r="M253" s="2" t="e">
        <f t="shared" si="109"/>
        <v>#REF!</v>
      </c>
      <c r="N253" s="2" t="e">
        <f t="shared" si="110"/>
        <v>#REF!</v>
      </c>
      <c r="O253" s="2" t="e">
        <f t="shared" si="111"/>
        <v>#REF!</v>
      </c>
      <c r="P253" s="2" t="e">
        <f t="shared" si="112"/>
        <v>#REF!</v>
      </c>
      <c r="Q253" s="2" t="e">
        <f t="shared" si="113"/>
        <v>#REF!</v>
      </c>
      <c r="R253" s="2" t="e">
        <f t="shared" si="114"/>
        <v>#REF!</v>
      </c>
      <c r="S253" s="2" t="e">
        <f t="shared" si="115"/>
        <v>#REF!</v>
      </c>
      <c r="T253" s="2" t="e">
        <f t="shared" si="116"/>
        <v>#REF!</v>
      </c>
      <c r="U253" s="2" t="e">
        <f t="shared" si="117"/>
        <v>#REF!</v>
      </c>
      <c r="V253" s="2" t="e">
        <f t="shared" si="118"/>
        <v>#REF!</v>
      </c>
      <c r="W253" s="2" t="e">
        <f t="shared" si="119"/>
        <v>#REF!</v>
      </c>
      <c r="X253" s="2" t="e">
        <f t="shared" si="120"/>
        <v>#REF!</v>
      </c>
      <c r="Y253" s="2" t="e">
        <f t="shared" si="121"/>
        <v>#REF!</v>
      </c>
      <c r="Z253" s="2" t="e">
        <f t="shared" si="122"/>
        <v>#REF!</v>
      </c>
      <c r="AA253" s="2" t="e">
        <f t="shared" si="123"/>
        <v>#REF!</v>
      </c>
      <c r="AB253" s="2" t="e">
        <f t="shared" si="124"/>
        <v>#REF!</v>
      </c>
      <c r="AC253" s="2" t="e">
        <f t="shared" si="125"/>
        <v>#REF!</v>
      </c>
      <c r="AD253" s="2" t="e">
        <f t="shared" si="126"/>
        <v>#REF!</v>
      </c>
      <c r="AE253" s="2" t="e">
        <f t="shared" si="127"/>
        <v>#REF!</v>
      </c>
      <c r="AF253" s="2"/>
      <c r="AG253" s="2"/>
      <c r="AH253" s="2"/>
      <c r="AI253" s="2"/>
      <c r="AJ253" s="2"/>
    </row>
    <row r="254" spans="1:36" x14ac:dyDescent="0.2">
      <c r="A254" t="str">
        <f>"alumina_archetype_"&amp;TEXT(ROUND(Table320[[#This Row],[2016]],1),"0.0")</f>
        <v>alumina_archetype_0.5</v>
      </c>
      <c r="B254" s="2">
        <f t="shared" si="37"/>
        <v>0.5</v>
      </c>
      <c r="C254" s="2" t="e">
        <f t="shared" si="39"/>
        <v>#REF!</v>
      </c>
      <c r="D254" s="2" t="e">
        <f t="shared" si="39"/>
        <v>#REF!</v>
      </c>
      <c r="E254" s="2" t="e">
        <f t="shared" si="39"/>
        <v>#REF!</v>
      </c>
      <c r="F254" s="2" t="e">
        <f t="shared" si="39"/>
        <v>#REF!</v>
      </c>
      <c r="G254" s="2" t="e">
        <f t="shared" si="39"/>
        <v>#REF!</v>
      </c>
      <c r="H254" s="2" t="e">
        <f t="shared" si="39"/>
        <v>#REF!</v>
      </c>
      <c r="I254" s="2" t="e">
        <f t="shared" si="39"/>
        <v>#REF!</v>
      </c>
      <c r="J254" s="2" t="e">
        <f t="shared" si="39"/>
        <v>#REF!</v>
      </c>
      <c r="K254" s="2" t="e">
        <f t="shared" si="39"/>
        <v>#REF!</v>
      </c>
      <c r="L254" s="2" t="e">
        <f t="shared" si="39"/>
        <v>#REF!</v>
      </c>
      <c r="M254" s="2" t="e">
        <f t="shared" si="39"/>
        <v>#REF!</v>
      </c>
      <c r="N254" s="2" t="e">
        <f t="shared" si="39"/>
        <v>#REF!</v>
      </c>
      <c r="O254" s="2" t="e">
        <f t="shared" si="39"/>
        <v>#REF!</v>
      </c>
      <c r="P254" s="2" t="e">
        <f t="shared" si="39"/>
        <v>#REF!</v>
      </c>
      <c r="Q254" s="2" t="e">
        <f t="shared" si="39"/>
        <v>#REF!</v>
      </c>
      <c r="R254" s="2" t="e">
        <f t="shared" si="39"/>
        <v>#REF!</v>
      </c>
      <c r="S254" s="2" t="e">
        <f t="shared" si="38"/>
        <v>#REF!</v>
      </c>
      <c r="T254" s="2" t="e">
        <f t="shared" si="38"/>
        <v>#REF!</v>
      </c>
      <c r="U254" s="2" t="e">
        <f t="shared" si="38"/>
        <v>#REF!</v>
      </c>
      <c r="V254" s="2" t="e">
        <f t="shared" si="38"/>
        <v>#REF!</v>
      </c>
      <c r="W254" s="2" t="e">
        <f t="shared" si="38"/>
        <v>#REF!</v>
      </c>
      <c r="X254" s="2" t="e">
        <f t="shared" si="38"/>
        <v>#REF!</v>
      </c>
      <c r="Y254" s="2" t="e">
        <f t="shared" si="38"/>
        <v>#REF!</v>
      </c>
      <c r="Z254" s="2" t="e">
        <f t="shared" si="38"/>
        <v>#REF!</v>
      </c>
      <c r="AA254" s="2" t="e">
        <f t="shared" si="38"/>
        <v>#REF!</v>
      </c>
      <c r="AB254" s="2" t="e">
        <f t="shared" si="38"/>
        <v>#REF!</v>
      </c>
      <c r="AC254" s="2" t="e">
        <f t="shared" si="38"/>
        <v>#REF!</v>
      </c>
      <c r="AD254" s="2" t="e">
        <f t="shared" si="38"/>
        <v>#REF!</v>
      </c>
      <c r="AE254" s="2" t="e">
        <f t="shared" si="38"/>
        <v>#REF!</v>
      </c>
      <c r="AF254" s="2" t="e">
        <f t="shared" si="38"/>
        <v>#REF!</v>
      </c>
      <c r="AG254" s="2" t="e">
        <f t="shared" si="38"/>
        <v>#REF!</v>
      </c>
      <c r="AH254" s="2" t="e">
        <f t="shared" si="40"/>
        <v>#REF!</v>
      </c>
      <c r="AI254" s="2" t="e">
        <f t="shared" si="40"/>
        <v>#REF!</v>
      </c>
      <c r="AJ254" s="2" t="e">
        <f t="shared" si="40"/>
        <v>#REF!</v>
      </c>
    </row>
    <row r="255" spans="1:36" x14ac:dyDescent="0.2">
      <c r="A255" t="str">
        <f>"alumina_archetype_"&amp;TEXT(ROUND(Table320[[#This Row],[2016]],1),"0.0")</f>
        <v>alumina_archetype_0.4</v>
      </c>
      <c r="B255" s="2">
        <f t="shared" si="37"/>
        <v>0.4</v>
      </c>
      <c r="C255" s="2" t="e">
        <f t="shared" si="39"/>
        <v>#REF!</v>
      </c>
      <c r="D255" s="2" t="e">
        <f t="shared" si="39"/>
        <v>#REF!</v>
      </c>
      <c r="E255" s="2" t="e">
        <f t="shared" si="39"/>
        <v>#REF!</v>
      </c>
      <c r="F255" s="2" t="e">
        <f t="shared" si="39"/>
        <v>#REF!</v>
      </c>
      <c r="G255" s="2" t="e">
        <f t="shared" si="39"/>
        <v>#REF!</v>
      </c>
      <c r="H255" s="2" t="e">
        <f t="shared" si="39"/>
        <v>#REF!</v>
      </c>
      <c r="I255" s="2" t="e">
        <f t="shared" si="39"/>
        <v>#REF!</v>
      </c>
      <c r="J255" s="2" t="e">
        <f t="shared" si="39"/>
        <v>#REF!</v>
      </c>
      <c r="K255" s="2" t="e">
        <f t="shared" si="39"/>
        <v>#REF!</v>
      </c>
      <c r="L255" s="2" t="e">
        <f t="shared" si="39"/>
        <v>#REF!</v>
      </c>
      <c r="M255" s="2" t="e">
        <f t="shared" si="39"/>
        <v>#REF!</v>
      </c>
      <c r="N255" s="2" t="e">
        <f t="shared" si="39"/>
        <v>#REF!</v>
      </c>
      <c r="O255" s="2" t="e">
        <f t="shared" si="39"/>
        <v>#REF!</v>
      </c>
      <c r="P255" s="2" t="e">
        <f t="shared" si="39"/>
        <v>#REF!</v>
      </c>
      <c r="Q255" s="2" t="e">
        <f t="shared" si="39"/>
        <v>#REF!</v>
      </c>
      <c r="R255" s="2" t="e">
        <f t="shared" ref="R255:AG257" si="128">(($B255-$AJ$3)*((R$3-$AJ$3)/($B$3-$AJ$3)))+$AJ$3</f>
        <v>#REF!</v>
      </c>
      <c r="S255" s="2" t="e">
        <f t="shared" si="128"/>
        <v>#REF!</v>
      </c>
      <c r="T255" s="2" t="e">
        <f t="shared" si="128"/>
        <v>#REF!</v>
      </c>
      <c r="U255" s="2" t="e">
        <f t="shared" si="128"/>
        <v>#REF!</v>
      </c>
      <c r="V255" s="2" t="e">
        <f t="shared" si="128"/>
        <v>#REF!</v>
      </c>
      <c r="W255" s="2" t="e">
        <f t="shared" si="128"/>
        <v>#REF!</v>
      </c>
      <c r="X255" s="2" t="e">
        <f t="shared" si="128"/>
        <v>#REF!</v>
      </c>
      <c r="Y255" s="2" t="e">
        <f t="shared" si="128"/>
        <v>#REF!</v>
      </c>
      <c r="Z255" s="2" t="e">
        <f t="shared" si="128"/>
        <v>#REF!</v>
      </c>
      <c r="AA255" s="2" t="e">
        <f t="shared" si="128"/>
        <v>#REF!</v>
      </c>
      <c r="AB255" s="2" t="e">
        <f t="shared" si="128"/>
        <v>#REF!</v>
      </c>
      <c r="AC255" s="2" t="e">
        <f t="shared" si="128"/>
        <v>#REF!</v>
      </c>
      <c r="AD255" s="2" t="e">
        <f t="shared" si="128"/>
        <v>#REF!</v>
      </c>
      <c r="AE255" s="2" t="e">
        <f t="shared" si="128"/>
        <v>#REF!</v>
      </c>
      <c r="AF255" s="2" t="e">
        <f t="shared" si="128"/>
        <v>#REF!</v>
      </c>
      <c r="AG255" s="2" t="e">
        <f t="shared" si="128"/>
        <v>#REF!</v>
      </c>
      <c r="AH255" s="2" t="e">
        <f t="shared" si="40"/>
        <v>#REF!</v>
      </c>
      <c r="AI255" s="2" t="e">
        <f t="shared" si="40"/>
        <v>#REF!</v>
      </c>
      <c r="AJ255" s="2" t="e">
        <f t="shared" si="40"/>
        <v>#REF!</v>
      </c>
    </row>
    <row r="256" spans="1:36" x14ac:dyDescent="0.2">
      <c r="A256" t="str">
        <f>"alumina_archetype_"&amp;TEXT(ROUND(Table320[[#This Row],[2016]],1),"0.0")</f>
        <v>alumina_archetype_0.3</v>
      </c>
      <c r="B256" s="2">
        <f t="shared" si="37"/>
        <v>0.30000000000000004</v>
      </c>
      <c r="C256" s="2" t="e">
        <f t="shared" ref="C256:R257" si="129">(($B256-$AJ$3)*((C$3-$AJ$3)/($B$3-$AJ$3)))+$AJ$3</f>
        <v>#REF!</v>
      </c>
      <c r="D256" s="2" t="e">
        <f t="shared" si="129"/>
        <v>#REF!</v>
      </c>
      <c r="E256" s="2" t="e">
        <f t="shared" si="129"/>
        <v>#REF!</v>
      </c>
      <c r="F256" s="2" t="e">
        <f t="shared" si="129"/>
        <v>#REF!</v>
      </c>
      <c r="G256" s="2" t="e">
        <f t="shared" si="129"/>
        <v>#REF!</v>
      </c>
      <c r="H256" s="2" t="e">
        <f t="shared" si="129"/>
        <v>#REF!</v>
      </c>
      <c r="I256" s="2" t="e">
        <f t="shared" si="129"/>
        <v>#REF!</v>
      </c>
      <c r="J256" s="2" t="e">
        <f t="shared" si="129"/>
        <v>#REF!</v>
      </c>
      <c r="K256" s="2" t="e">
        <f t="shared" si="129"/>
        <v>#REF!</v>
      </c>
      <c r="L256" s="2" t="e">
        <f t="shared" si="129"/>
        <v>#REF!</v>
      </c>
      <c r="M256" s="2" t="e">
        <f t="shared" si="129"/>
        <v>#REF!</v>
      </c>
      <c r="N256" s="2" t="e">
        <f t="shared" si="129"/>
        <v>#REF!</v>
      </c>
      <c r="O256" s="2" t="e">
        <f t="shared" si="129"/>
        <v>#REF!</v>
      </c>
      <c r="P256" s="2" t="e">
        <f t="shared" si="129"/>
        <v>#REF!</v>
      </c>
      <c r="Q256" s="2" t="e">
        <f t="shared" si="129"/>
        <v>#REF!</v>
      </c>
      <c r="R256" s="2" t="e">
        <f t="shared" si="129"/>
        <v>#REF!</v>
      </c>
      <c r="S256" s="2" t="e">
        <f t="shared" si="128"/>
        <v>#REF!</v>
      </c>
      <c r="T256" s="2" t="e">
        <f t="shared" si="128"/>
        <v>#REF!</v>
      </c>
      <c r="U256" s="2" t="e">
        <f t="shared" si="128"/>
        <v>#REF!</v>
      </c>
      <c r="V256" s="2" t="e">
        <f t="shared" si="128"/>
        <v>#REF!</v>
      </c>
      <c r="W256" s="2" t="e">
        <f t="shared" si="128"/>
        <v>#REF!</v>
      </c>
      <c r="X256" s="2" t="e">
        <f t="shared" si="128"/>
        <v>#REF!</v>
      </c>
      <c r="Y256" s="2" t="e">
        <f t="shared" si="128"/>
        <v>#REF!</v>
      </c>
      <c r="Z256" s="2" t="e">
        <f t="shared" si="128"/>
        <v>#REF!</v>
      </c>
      <c r="AA256" s="2" t="e">
        <f t="shared" si="128"/>
        <v>#REF!</v>
      </c>
      <c r="AB256" s="2" t="e">
        <f t="shared" si="128"/>
        <v>#REF!</v>
      </c>
      <c r="AC256" s="2" t="e">
        <f t="shared" si="128"/>
        <v>#REF!</v>
      </c>
      <c r="AD256" s="2" t="e">
        <f t="shared" si="128"/>
        <v>#REF!</v>
      </c>
      <c r="AE256" s="2" t="e">
        <f t="shared" si="128"/>
        <v>#REF!</v>
      </c>
      <c r="AF256" s="2" t="e">
        <f t="shared" si="128"/>
        <v>#REF!</v>
      </c>
      <c r="AG256" s="2" t="e">
        <f t="shared" si="128"/>
        <v>#REF!</v>
      </c>
      <c r="AH256" s="2" t="e">
        <f t="shared" si="40"/>
        <v>#REF!</v>
      </c>
      <c r="AI256" s="2" t="e">
        <f t="shared" si="40"/>
        <v>#REF!</v>
      </c>
      <c r="AJ256" s="2" t="e">
        <f t="shared" si="40"/>
        <v>#REF!</v>
      </c>
    </row>
    <row r="257" spans="1:36" x14ac:dyDescent="0.2">
      <c r="A257" t="str">
        <f>"alumina_archetype_"&amp;TEXT(ROUND(Table320[[#This Row],[2016]],1),"0.0")</f>
        <v>alumina_archetype_0.2</v>
      </c>
      <c r="B257" s="2">
        <f t="shared" si="37"/>
        <v>0.2</v>
      </c>
      <c r="C257" s="2" t="e">
        <f t="shared" si="129"/>
        <v>#REF!</v>
      </c>
      <c r="D257" s="2" t="e">
        <f t="shared" si="129"/>
        <v>#REF!</v>
      </c>
      <c r="E257" s="2" t="e">
        <f t="shared" si="129"/>
        <v>#REF!</v>
      </c>
      <c r="F257" s="2" t="e">
        <f t="shared" si="129"/>
        <v>#REF!</v>
      </c>
      <c r="G257" s="2" t="e">
        <f t="shared" si="129"/>
        <v>#REF!</v>
      </c>
      <c r="H257" s="2" t="e">
        <f t="shared" si="129"/>
        <v>#REF!</v>
      </c>
      <c r="I257" s="2" t="e">
        <f t="shared" si="129"/>
        <v>#REF!</v>
      </c>
      <c r="J257" s="2" t="e">
        <f t="shared" si="129"/>
        <v>#REF!</v>
      </c>
      <c r="K257" s="2" t="e">
        <f t="shared" si="129"/>
        <v>#REF!</v>
      </c>
      <c r="L257" s="2" t="e">
        <f t="shared" si="129"/>
        <v>#REF!</v>
      </c>
      <c r="M257" s="2" t="e">
        <f t="shared" si="129"/>
        <v>#REF!</v>
      </c>
      <c r="N257" s="2" t="e">
        <f t="shared" si="129"/>
        <v>#REF!</v>
      </c>
      <c r="O257" s="2" t="e">
        <f t="shared" si="129"/>
        <v>#REF!</v>
      </c>
      <c r="P257" s="2" t="e">
        <f t="shared" si="129"/>
        <v>#REF!</v>
      </c>
      <c r="Q257" s="2" t="e">
        <f t="shared" si="129"/>
        <v>#REF!</v>
      </c>
      <c r="R257" s="2" t="e">
        <f t="shared" si="129"/>
        <v>#REF!</v>
      </c>
      <c r="S257" s="2" t="e">
        <f t="shared" si="128"/>
        <v>#REF!</v>
      </c>
      <c r="T257" s="2" t="e">
        <f t="shared" si="128"/>
        <v>#REF!</v>
      </c>
      <c r="U257" s="2" t="e">
        <f t="shared" si="128"/>
        <v>#REF!</v>
      </c>
      <c r="V257" s="2" t="e">
        <f t="shared" si="128"/>
        <v>#REF!</v>
      </c>
      <c r="W257" s="2" t="e">
        <f t="shared" si="128"/>
        <v>#REF!</v>
      </c>
      <c r="X257" s="2" t="e">
        <f t="shared" si="128"/>
        <v>#REF!</v>
      </c>
      <c r="Y257" s="2" t="e">
        <f t="shared" si="128"/>
        <v>#REF!</v>
      </c>
      <c r="Z257" s="2" t="e">
        <f t="shared" si="128"/>
        <v>#REF!</v>
      </c>
      <c r="AA257" s="2" t="e">
        <f t="shared" si="128"/>
        <v>#REF!</v>
      </c>
      <c r="AB257" s="2" t="e">
        <f t="shared" si="128"/>
        <v>#REF!</v>
      </c>
      <c r="AC257" s="2" t="e">
        <f t="shared" si="128"/>
        <v>#REF!</v>
      </c>
      <c r="AD257" s="2" t="e">
        <f t="shared" si="128"/>
        <v>#REF!</v>
      </c>
      <c r="AE257" s="2" t="e">
        <f t="shared" si="128"/>
        <v>#REF!</v>
      </c>
      <c r="AF257" s="2" t="e">
        <f t="shared" si="128"/>
        <v>#REF!</v>
      </c>
      <c r="AG257" s="2" t="e">
        <f t="shared" si="128"/>
        <v>#REF!</v>
      </c>
      <c r="AH257" s="2" t="e">
        <f t="shared" si="40"/>
        <v>#REF!</v>
      </c>
      <c r="AI257" s="2" t="e">
        <f t="shared" si="40"/>
        <v>#REF!</v>
      </c>
      <c r="AJ257" s="2" t="e">
        <f t="shared" si="40"/>
        <v>#REF!</v>
      </c>
    </row>
    <row r="258" spans="1:36" x14ac:dyDescent="0.2">
      <c r="A258" t="s">
        <v>213</v>
      </c>
      <c r="B258" s="2">
        <v>0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0</v>
      </c>
      <c r="K258" s="2">
        <v>0</v>
      </c>
      <c r="L258" s="2">
        <v>0</v>
      </c>
      <c r="M258" s="2">
        <v>0</v>
      </c>
      <c r="N258" s="2">
        <v>0</v>
      </c>
      <c r="O258" s="2">
        <v>0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  <c r="AA258" s="2">
        <v>0</v>
      </c>
      <c r="AB258" s="2">
        <v>0</v>
      </c>
      <c r="AC258" s="2">
        <v>0</v>
      </c>
      <c r="AD258" s="2">
        <v>0</v>
      </c>
      <c r="AE258" s="2">
        <v>0</v>
      </c>
      <c r="AF258" s="2">
        <v>0</v>
      </c>
      <c r="AG258" s="2">
        <v>0</v>
      </c>
      <c r="AH258" s="2">
        <v>0</v>
      </c>
      <c r="AI258" s="2">
        <v>0</v>
      </c>
      <c r="AJ258" s="2">
        <v>0</v>
      </c>
    </row>
  </sheetData>
  <pageMargins left="0.7" right="0.7" top="0.75" bottom="0.75" header="0.3" footer="0.3"/>
  <pageSetup paperSize="9" orientation="portrait" r:id="rId1"/>
  <drawing r:id="rId2"/>
  <tableParts count="3">
    <tablePart r:id="rId3"/>
    <tablePart r:id="rId4"/>
    <tablePart r:id="rId5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297F5-A29E-4221-B9CF-57B0D5E40110}">
  <sheetPr>
    <tabColor theme="9"/>
  </sheetPr>
  <dimension ref="A1:AJ296"/>
  <sheetViews>
    <sheetView workbookViewId="0">
      <selection activeCell="C5" sqref="C5:AJ295"/>
    </sheetView>
  </sheetViews>
  <sheetFormatPr baseColWidth="10" defaultColWidth="8.83203125" defaultRowHeight="15" x14ac:dyDescent="0.2"/>
  <cols>
    <col min="1" max="1" width="47.5" bestFit="1" customWidth="1"/>
    <col min="2" max="2" width="12" bestFit="1" customWidth="1"/>
  </cols>
  <sheetData>
    <row r="1" spans="1:36" x14ac:dyDescent="0.2">
      <c r="A1" t="s">
        <v>110</v>
      </c>
      <c r="B1" t="s">
        <v>175</v>
      </c>
      <c r="C1" t="s">
        <v>176</v>
      </c>
      <c r="D1" t="s">
        <v>177</v>
      </c>
      <c r="E1" t="s">
        <v>178</v>
      </c>
      <c r="F1" t="s">
        <v>179</v>
      </c>
      <c r="G1" t="s">
        <v>68</v>
      </c>
      <c r="H1" t="s">
        <v>180</v>
      </c>
      <c r="I1" t="s">
        <v>181</v>
      </c>
      <c r="J1" t="s">
        <v>182</v>
      </c>
      <c r="K1" t="s">
        <v>183</v>
      </c>
      <c r="L1" t="s">
        <v>184</v>
      </c>
      <c r="M1" t="s">
        <v>185</v>
      </c>
      <c r="N1" t="s">
        <v>186</v>
      </c>
      <c r="O1" t="s">
        <v>187</v>
      </c>
      <c r="P1" t="s">
        <v>188</v>
      </c>
      <c r="Q1" t="s">
        <v>189</v>
      </c>
      <c r="R1" t="s">
        <v>190</v>
      </c>
      <c r="S1" t="s">
        <v>191</v>
      </c>
      <c r="T1" t="s">
        <v>192</v>
      </c>
      <c r="U1" t="s">
        <v>193</v>
      </c>
      <c r="V1" t="s">
        <v>194</v>
      </c>
      <c r="W1" t="s">
        <v>195</v>
      </c>
      <c r="X1" t="s">
        <v>196</v>
      </c>
      <c r="Y1" t="s">
        <v>197</v>
      </c>
      <c r="Z1" t="s">
        <v>198</v>
      </c>
      <c r="AA1" t="s">
        <v>199</v>
      </c>
      <c r="AB1" t="s">
        <v>200</v>
      </c>
      <c r="AC1" t="s">
        <v>201</v>
      </c>
      <c r="AD1" t="s">
        <v>202</v>
      </c>
      <c r="AE1" t="s">
        <v>203</v>
      </c>
      <c r="AF1" t="s">
        <v>204</v>
      </c>
      <c r="AG1" t="s">
        <v>205</v>
      </c>
      <c r="AH1" t="s">
        <v>206</v>
      </c>
      <c r="AI1" t="s">
        <v>207</v>
      </c>
      <c r="AJ1" t="s">
        <v>208</v>
      </c>
    </row>
    <row r="2" spans="1:36" x14ac:dyDescent="0.2">
      <c r="A2" t="s">
        <v>211</v>
      </c>
      <c r="B2" s="4">
        <f>'Sectoral Slopes'!C19</f>
        <v>15.534712443308209</v>
      </c>
      <c r="C2" s="4">
        <f>'Sectoral Slopes'!D19</f>
        <v>15.534712443308209</v>
      </c>
      <c r="D2" s="4">
        <f>'Sectoral Slopes'!E19</f>
        <v>15.534712443308209</v>
      </c>
      <c r="E2" s="4">
        <f>'Sectoral Slopes'!F19</f>
        <v>15.247789694547917</v>
      </c>
      <c r="F2" s="4">
        <f>'Sectoral Slopes'!G19</f>
        <v>14.554137215728131</v>
      </c>
      <c r="G2" s="4">
        <f>'Sectoral Slopes'!H19</f>
        <v>14.651111527793171</v>
      </c>
      <c r="H2" s="4">
        <f>'Sectoral Slopes'!I19</f>
        <v>14.350024695242476</v>
      </c>
      <c r="I2" s="4">
        <f>'Sectoral Slopes'!J19</f>
        <v>13.767593014396359</v>
      </c>
      <c r="J2" s="4">
        <f>'Sectoral Slopes'!K19</f>
        <v>13.440412125028983</v>
      </c>
      <c r="K2" s="4">
        <f>'Sectoral Slopes'!L19</f>
        <v>13.10455402513883</v>
      </c>
      <c r="L2" s="4">
        <f>'Sectoral Slopes'!M19</f>
        <v>12.574026849581498</v>
      </c>
      <c r="M2" s="4">
        <f>'Sectoral Slopes'!N19</f>
        <v>12.509637342486453</v>
      </c>
      <c r="N2" s="4">
        <f>'Sectoral Slopes'!O19</f>
        <v>12.074935576175196</v>
      </c>
      <c r="O2" s="4">
        <f>'Sectoral Slopes'!P19</f>
        <v>11.624185992336235</v>
      </c>
      <c r="P2" s="4">
        <f>'Sectoral Slopes'!Q19</f>
        <v>11.091306694152848</v>
      </c>
      <c r="Q2" s="4">
        <f>'Sectoral Slopes'!R19</f>
        <v>9.5300334457983826</v>
      </c>
      <c r="R2" s="4">
        <f>'Sectoral Slopes'!S19</f>
        <v>7.4238262597063072</v>
      </c>
      <c r="S2" s="4">
        <f>'Sectoral Slopes'!T19</f>
        <v>6.7521526383733512</v>
      </c>
      <c r="T2" s="4">
        <f>'Sectoral Slopes'!U19</f>
        <v>5.2921232578728628</v>
      </c>
      <c r="U2" s="4">
        <f>'Sectoral Slopes'!V19</f>
        <v>3.8207510509889571</v>
      </c>
      <c r="V2" s="4">
        <f>'Sectoral Slopes'!W19</f>
        <v>3.6071759232467251</v>
      </c>
      <c r="W2" s="4">
        <f>'Sectoral Slopes'!X19</f>
        <v>2.9627485806137943</v>
      </c>
      <c r="X2" s="4">
        <f>'Sectoral Slopes'!Y19</f>
        <v>2.6357381065045473</v>
      </c>
      <c r="Y2" s="4">
        <f>'Sectoral Slopes'!Z19</f>
        <v>2.2955923760113932</v>
      </c>
      <c r="Z2" s="4">
        <f>'Sectoral Slopes'!AA19</f>
        <v>2.2424409202909059</v>
      </c>
      <c r="AA2" s="4">
        <f>'Sectoral Slopes'!AB19</f>
        <v>2.0304066655914088</v>
      </c>
      <c r="AB2" s="4">
        <f>'Sectoral Slopes'!AC19</f>
        <v>1.7207916119479187</v>
      </c>
      <c r="AC2" s="4">
        <f>'Sectoral Slopes'!AD19</f>
        <v>1.4672073282332554</v>
      </c>
      <c r="AD2" s="4">
        <f>'Sectoral Slopes'!AE19</f>
        <v>1.4252665332350358</v>
      </c>
      <c r="AE2" s="4">
        <f>'Sectoral Slopes'!AF19</f>
        <v>1.2542270042581996</v>
      </c>
      <c r="AF2" s="4">
        <f>'Sectoral Slopes'!AG19</f>
        <v>1.2065238868883625</v>
      </c>
      <c r="AG2" s="4">
        <f>'Sectoral Slopes'!AH19</f>
        <v>1.1707499651521382</v>
      </c>
      <c r="AH2" s="4">
        <f>'Sectoral Slopes'!AI19</f>
        <v>1.036696757687773</v>
      </c>
      <c r="AI2" s="4">
        <f>'Sectoral Slopes'!AJ19</f>
        <v>0.96105136566583926</v>
      </c>
      <c r="AJ2" s="4">
        <f>'Sectoral Slopes'!AK19</f>
        <v>0.92498469096403424</v>
      </c>
    </row>
    <row r="4" spans="1:36" x14ac:dyDescent="0.2">
      <c r="A4" t="s">
        <v>212</v>
      </c>
      <c r="B4" t="s">
        <v>175</v>
      </c>
      <c r="C4" t="s">
        <v>176</v>
      </c>
      <c r="D4" t="s">
        <v>177</v>
      </c>
      <c r="E4" t="s">
        <v>178</v>
      </c>
      <c r="F4" t="s">
        <v>179</v>
      </c>
      <c r="G4" t="s">
        <v>68</v>
      </c>
      <c r="H4" t="s">
        <v>180</v>
      </c>
      <c r="I4" t="s">
        <v>181</v>
      </c>
      <c r="J4" t="s">
        <v>182</v>
      </c>
      <c r="K4" t="s">
        <v>183</v>
      </c>
      <c r="L4" t="s">
        <v>184</v>
      </c>
      <c r="M4" t="s">
        <v>185</v>
      </c>
      <c r="N4" t="s">
        <v>186</v>
      </c>
      <c r="O4" t="s">
        <v>187</v>
      </c>
      <c r="P4" t="s">
        <v>188</v>
      </c>
      <c r="Q4" t="s">
        <v>189</v>
      </c>
      <c r="R4" t="s">
        <v>190</v>
      </c>
      <c r="S4" t="s">
        <v>191</v>
      </c>
      <c r="T4" t="s">
        <v>192</v>
      </c>
      <c r="U4" t="s">
        <v>193</v>
      </c>
      <c r="V4" t="s">
        <v>194</v>
      </c>
      <c r="W4" t="s">
        <v>195</v>
      </c>
      <c r="X4" t="s">
        <v>196</v>
      </c>
      <c r="Y4" t="s">
        <v>197</v>
      </c>
      <c r="Z4" t="s">
        <v>198</v>
      </c>
      <c r="AA4" t="s">
        <v>199</v>
      </c>
      <c r="AB4" t="s">
        <v>200</v>
      </c>
      <c r="AC4" t="s">
        <v>201</v>
      </c>
      <c r="AD4" t="s">
        <v>202</v>
      </c>
      <c r="AE4" t="s">
        <v>203</v>
      </c>
      <c r="AF4" t="s">
        <v>204</v>
      </c>
      <c r="AG4" t="s">
        <v>205</v>
      </c>
      <c r="AH4" t="s">
        <v>206</v>
      </c>
      <c r="AI4" t="s">
        <v>207</v>
      </c>
      <c r="AJ4" t="s">
        <v>208</v>
      </c>
    </row>
    <row r="5" spans="1:36" x14ac:dyDescent="0.2">
      <c r="A5" t="str">
        <f>"primary_archetype_"&amp;TEXT(ROUND(Table213[[#This Row],[2016]],1),"0.0")</f>
        <v>primary_archetype_30.0</v>
      </c>
      <c r="B5" s="2">
        <v>30</v>
      </c>
      <c r="C5" s="2">
        <f t="shared" ref="C5:C68" si="0">MROUND((($B5-$AJ$2)*((C$2-$AJ$2)/($B$2-$AJ$2)))+$AJ$2,0.01)</f>
        <v>30</v>
      </c>
      <c r="D5" s="2">
        <f t="shared" ref="D5:AJ12" si="1">MROUND((($B5-$AJ$2)*((D$2-$AJ$2)/($B$2-$AJ$2)))+$AJ$2,0.01)</f>
        <v>30</v>
      </c>
      <c r="E5" s="2">
        <f t="shared" si="1"/>
        <v>29.43</v>
      </c>
      <c r="F5" s="2">
        <f t="shared" si="1"/>
        <v>28.05</v>
      </c>
      <c r="G5" s="2">
        <f t="shared" si="1"/>
        <v>28.240000000000002</v>
      </c>
      <c r="H5" s="2">
        <f t="shared" si="1"/>
        <v>27.64</v>
      </c>
      <c r="I5" s="2">
        <f t="shared" si="1"/>
        <v>26.48</v>
      </c>
      <c r="J5" s="2">
        <f t="shared" si="1"/>
        <v>25.830000000000002</v>
      </c>
      <c r="K5" s="2">
        <f t="shared" si="1"/>
        <v>25.16</v>
      </c>
      <c r="L5" s="2">
        <f t="shared" si="1"/>
        <v>24.11</v>
      </c>
      <c r="M5" s="2">
        <f t="shared" si="1"/>
        <v>23.98</v>
      </c>
      <c r="N5" s="2">
        <f t="shared" si="1"/>
        <v>23.11</v>
      </c>
      <c r="O5" s="2">
        <f t="shared" si="1"/>
        <v>22.22</v>
      </c>
      <c r="P5" s="2">
        <f t="shared" si="1"/>
        <v>21.16</v>
      </c>
      <c r="Q5" s="2">
        <f t="shared" si="1"/>
        <v>18.05</v>
      </c>
      <c r="R5" s="2">
        <f t="shared" si="1"/>
        <v>13.86</v>
      </c>
      <c r="S5" s="2">
        <f t="shared" si="1"/>
        <v>12.52</v>
      </c>
      <c r="T5" s="2">
        <f t="shared" si="1"/>
        <v>9.620000000000001</v>
      </c>
      <c r="U5" s="2">
        <f t="shared" si="1"/>
        <v>6.69</v>
      </c>
      <c r="V5" s="2">
        <f t="shared" si="1"/>
        <v>6.26</v>
      </c>
      <c r="W5" s="2">
        <f t="shared" si="1"/>
        <v>4.9800000000000004</v>
      </c>
      <c r="X5" s="2">
        <f t="shared" si="1"/>
        <v>4.33</v>
      </c>
      <c r="Y5" s="2">
        <f t="shared" si="1"/>
        <v>3.65</v>
      </c>
      <c r="Z5" s="2">
        <f t="shared" si="1"/>
        <v>3.5500000000000003</v>
      </c>
      <c r="AA5" s="2">
        <f t="shared" si="1"/>
        <v>3.12</v>
      </c>
      <c r="AB5" s="2">
        <f t="shared" si="1"/>
        <v>2.5100000000000002</v>
      </c>
      <c r="AC5" s="2">
        <f t="shared" si="1"/>
        <v>2</v>
      </c>
      <c r="AD5" s="2">
        <f t="shared" si="1"/>
        <v>1.92</v>
      </c>
      <c r="AE5" s="2">
        <f t="shared" si="1"/>
        <v>1.58</v>
      </c>
      <c r="AF5" s="2">
        <f t="shared" si="1"/>
        <v>1.49</v>
      </c>
      <c r="AG5" s="2">
        <f t="shared" si="1"/>
        <v>1.41</v>
      </c>
      <c r="AH5" s="2">
        <f t="shared" si="1"/>
        <v>1.1500000000000001</v>
      </c>
      <c r="AI5" s="2">
        <f t="shared" si="1"/>
        <v>1</v>
      </c>
      <c r="AJ5" s="2">
        <f t="shared" si="1"/>
        <v>0.92</v>
      </c>
    </row>
    <row r="6" spans="1:36" x14ac:dyDescent="0.2">
      <c r="A6" t="str">
        <f>"primary_archetype_"&amp;TEXT(ROUND(Table213[[#This Row],[2016]],1),"0.0")</f>
        <v>primary_archetype_29.9</v>
      </c>
      <c r="B6" s="2">
        <f>MROUND(B5-0.1,0.1)</f>
        <v>29.900000000000002</v>
      </c>
      <c r="C6" s="2">
        <f t="shared" si="0"/>
        <v>29.900000000000002</v>
      </c>
      <c r="D6" s="2">
        <f t="shared" si="1"/>
        <v>29.900000000000002</v>
      </c>
      <c r="E6" s="2">
        <f t="shared" si="1"/>
        <v>29.330000000000002</v>
      </c>
      <c r="F6" s="2">
        <f t="shared" si="1"/>
        <v>27.96</v>
      </c>
      <c r="G6" s="2">
        <f t="shared" si="1"/>
        <v>28.150000000000002</v>
      </c>
      <c r="H6" s="2">
        <f t="shared" si="1"/>
        <v>27.55</v>
      </c>
      <c r="I6" s="2">
        <f t="shared" si="1"/>
        <v>26.400000000000002</v>
      </c>
      <c r="J6" s="2">
        <f t="shared" si="1"/>
        <v>25.75</v>
      </c>
      <c r="K6" s="2">
        <f t="shared" si="1"/>
        <v>25.080000000000002</v>
      </c>
      <c r="L6" s="2">
        <f t="shared" si="1"/>
        <v>24.03</v>
      </c>
      <c r="M6" s="2">
        <f t="shared" si="1"/>
        <v>23.900000000000002</v>
      </c>
      <c r="N6" s="2">
        <f t="shared" si="1"/>
        <v>23.04</v>
      </c>
      <c r="O6" s="2">
        <f t="shared" si="1"/>
        <v>22.14</v>
      </c>
      <c r="P6" s="2">
        <f t="shared" si="1"/>
        <v>21.09</v>
      </c>
      <c r="Q6" s="2">
        <f t="shared" si="1"/>
        <v>17.990000000000002</v>
      </c>
      <c r="R6" s="2">
        <f t="shared" si="1"/>
        <v>13.81</v>
      </c>
      <c r="S6" s="2">
        <f t="shared" si="1"/>
        <v>12.48</v>
      </c>
      <c r="T6" s="2">
        <f t="shared" si="1"/>
        <v>9.59</v>
      </c>
      <c r="U6" s="2">
        <f t="shared" si="1"/>
        <v>6.67</v>
      </c>
      <c r="V6" s="2">
        <f t="shared" si="1"/>
        <v>6.24</v>
      </c>
      <c r="W6" s="2">
        <f t="shared" si="1"/>
        <v>4.97</v>
      </c>
      <c r="X6" s="2">
        <f t="shared" si="1"/>
        <v>4.32</v>
      </c>
      <c r="Y6" s="2">
        <f t="shared" si="1"/>
        <v>3.64</v>
      </c>
      <c r="Z6" s="2">
        <f t="shared" si="1"/>
        <v>3.54</v>
      </c>
      <c r="AA6" s="2">
        <f t="shared" si="1"/>
        <v>3.12</v>
      </c>
      <c r="AB6" s="2">
        <f t="shared" si="1"/>
        <v>2.5</v>
      </c>
      <c r="AC6" s="2">
        <f t="shared" si="1"/>
        <v>2</v>
      </c>
      <c r="AD6" s="2">
        <f t="shared" si="1"/>
        <v>1.92</v>
      </c>
      <c r="AE6" s="2">
        <f t="shared" si="1"/>
        <v>1.58</v>
      </c>
      <c r="AF6" s="2">
        <f t="shared" si="1"/>
        <v>1.48</v>
      </c>
      <c r="AG6" s="2">
        <f t="shared" si="1"/>
        <v>1.41</v>
      </c>
      <c r="AH6" s="2">
        <f t="shared" si="1"/>
        <v>1.1500000000000001</v>
      </c>
      <c r="AI6" s="2">
        <f t="shared" si="1"/>
        <v>1</v>
      </c>
      <c r="AJ6" s="2">
        <f t="shared" si="1"/>
        <v>0.92</v>
      </c>
    </row>
    <row r="7" spans="1:36" x14ac:dyDescent="0.2">
      <c r="A7" t="str">
        <f>"primary_archetype_"&amp;TEXT(ROUND(Table213[[#This Row],[2016]],1),"0.0")</f>
        <v>primary_archetype_29.8</v>
      </c>
      <c r="B7" s="2">
        <f t="shared" ref="B7:B70" si="2">MROUND(B6-0.1,0.1)</f>
        <v>29.8</v>
      </c>
      <c r="C7" s="2">
        <f t="shared" si="0"/>
        <v>29.8</v>
      </c>
      <c r="D7" s="2">
        <f t="shared" si="1"/>
        <v>29.8</v>
      </c>
      <c r="E7" s="2">
        <f t="shared" si="1"/>
        <v>29.23</v>
      </c>
      <c r="F7" s="2">
        <f t="shared" si="1"/>
        <v>27.86</v>
      </c>
      <c r="G7" s="2">
        <f t="shared" si="1"/>
        <v>28.05</v>
      </c>
      <c r="H7" s="2">
        <f t="shared" si="1"/>
        <v>27.46</v>
      </c>
      <c r="I7" s="2">
        <f t="shared" si="1"/>
        <v>26.310000000000002</v>
      </c>
      <c r="J7" s="2">
        <f t="shared" si="1"/>
        <v>25.66</v>
      </c>
      <c r="K7" s="2">
        <f t="shared" si="1"/>
        <v>25</v>
      </c>
      <c r="L7" s="2">
        <f t="shared" si="1"/>
        <v>23.95</v>
      </c>
      <c r="M7" s="2">
        <f t="shared" si="1"/>
        <v>23.82</v>
      </c>
      <c r="N7" s="2">
        <f t="shared" si="1"/>
        <v>22.96</v>
      </c>
      <c r="O7" s="2">
        <f t="shared" si="1"/>
        <v>22.07</v>
      </c>
      <c r="P7" s="2">
        <f t="shared" si="1"/>
        <v>21.02</v>
      </c>
      <c r="Q7" s="2">
        <f t="shared" si="1"/>
        <v>17.93</v>
      </c>
      <c r="R7" s="2">
        <f t="shared" si="1"/>
        <v>13.77</v>
      </c>
      <c r="S7" s="2">
        <f t="shared" si="1"/>
        <v>12.44</v>
      </c>
      <c r="T7" s="2">
        <f t="shared" si="1"/>
        <v>9.56</v>
      </c>
      <c r="U7" s="2">
        <f t="shared" si="1"/>
        <v>6.65</v>
      </c>
      <c r="V7" s="2">
        <f t="shared" si="1"/>
        <v>6.23</v>
      </c>
      <c r="W7" s="2">
        <f t="shared" si="1"/>
        <v>4.95</v>
      </c>
      <c r="X7" s="2">
        <f t="shared" si="1"/>
        <v>4.3100000000000005</v>
      </c>
      <c r="Y7" s="2">
        <f t="shared" si="1"/>
        <v>3.63</v>
      </c>
      <c r="Z7" s="2">
        <f t="shared" si="1"/>
        <v>3.5300000000000002</v>
      </c>
      <c r="AA7" s="2">
        <f t="shared" si="1"/>
        <v>3.11</v>
      </c>
      <c r="AB7" s="2">
        <f t="shared" si="1"/>
        <v>2.5</v>
      </c>
      <c r="AC7" s="2">
        <f t="shared" si="1"/>
        <v>2</v>
      </c>
      <c r="AD7" s="2">
        <f t="shared" si="1"/>
        <v>1.9100000000000001</v>
      </c>
      <c r="AE7" s="2">
        <f t="shared" si="1"/>
        <v>1.58</v>
      </c>
      <c r="AF7" s="2">
        <f t="shared" si="1"/>
        <v>1.48</v>
      </c>
      <c r="AG7" s="2">
        <f t="shared" si="1"/>
        <v>1.41</v>
      </c>
      <c r="AH7" s="2">
        <f t="shared" si="1"/>
        <v>1.1500000000000001</v>
      </c>
      <c r="AI7" s="2">
        <f t="shared" si="1"/>
        <v>1</v>
      </c>
      <c r="AJ7" s="2">
        <f t="shared" si="1"/>
        <v>0.92</v>
      </c>
    </row>
    <row r="8" spans="1:36" x14ac:dyDescent="0.2">
      <c r="A8" t="str">
        <f>"primary_archetype_"&amp;TEXT(ROUND(Table213[[#This Row],[2016]],1),"0.0")</f>
        <v>primary_archetype_29.7</v>
      </c>
      <c r="B8" s="2">
        <f t="shared" si="2"/>
        <v>29.700000000000003</v>
      </c>
      <c r="C8" s="2">
        <f t="shared" si="0"/>
        <v>29.7</v>
      </c>
      <c r="D8" s="2">
        <f t="shared" si="1"/>
        <v>29.7</v>
      </c>
      <c r="E8" s="2">
        <f t="shared" si="1"/>
        <v>29.13</v>
      </c>
      <c r="F8" s="2">
        <f t="shared" si="1"/>
        <v>27.77</v>
      </c>
      <c r="G8" s="2">
        <f t="shared" si="1"/>
        <v>27.96</v>
      </c>
      <c r="H8" s="2">
        <f t="shared" si="1"/>
        <v>27.37</v>
      </c>
      <c r="I8" s="2">
        <f t="shared" si="1"/>
        <v>26.22</v>
      </c>
      <c r="J8" s="2">
        <f t="shared" si="1"/>
        <v>25.580000000000002</v>
      </c>
      <c r="K8" s="2">
        <f t="shared" si="1"/>
        <v>24.91</v>
      </c>
      <c r="L8" s="2">
        <f t="shared" si="1"/>
        <v>23.87</v>
      </c>
      <c r="M8" s="2">
        <f t="shared" si="1"/>
        <v>23.740000000000002</v>
      </c>
      <c r="N8" s="2">
        <f t="shared" si="1"/>
        <v>22.89</v>
      </c>
      <c r="O8" s="2">
        <f t="shared" si="1"/>
        <v>22</v>
      </c>
      <c r="P8" s="2">
        <f t="shared" si="1"/>
        <v>20.95</v>
      </c>
      <c r="Q8" s="2">
        <f t="shared" si="1"/>
        <v>17.87</v>
      </c>
      <c r="R8" s="2">
        <f t="shared" si="1"/>
        <v>13.72</v>
      </c>
      <c r="S8" s="2">
        <f t="shared" si="1"/>
        <v>12.4</v>
      </c>
      <c r="T8" s="2">
        <f t="shared" si="1"/>
        <v>9.5299999999999994</v>
      </c>
      <c r="U8" s="2">
        <f t="shared" si="1"/>
        <v>6.63</v>
      </c>
      <c r="V8" s="2">
        <f t="shared" si="1"/>
        <v>6.21</v>
      </c>
      <c r="W8" s="2">
        <f t="shared" si="1"/>
        <v>4.9400000000000004</v>
      </c>
      <c r="X8" s="2">
        <f t="shared" si="1"/>
        <v>4.29</v>
      </c>
      <c r="Y8" s="2">
        <f t="shared" si="1"/>
        <v>3.62</v>
      </c>
      <c r="Z8" s="2">
        <f t="shared" si="1"/>
        <v>3.52</v>
      </c>
      <c r="AA8" s="2">
        <f t="shared" si="1"/>
        <v>3.1</v>
      </c>
      <c r="AB8" s="2">
        <f t="shared" si="1"/>
        <v>2.4900000000000002</v>
      </c>
      <c r="AC8" s="2">
        <f t="shared" si="1"/>
        <v>1.99</v>
      </c>
      <c r="AD8" s="2">
        <f t="shared" si="1"/>
        <v>1.9100000000000001</v>
      </c>
      <c r="AE8" s="2">
        <f t="shared" si="1"/>
        <v>1.57</v>
      </c>
      <c r="AF8" s="2">
        <f t="shared" si="1"/>
        <v>1.48</v>
      </c>
      <c r="AG8" s="2">
        <f t="shared" si="1"/>
        <v>1.41</v>
      </c>
      <c r="AH8" s="2">
        <f t="shared" si="1"/>
        <v>1.1500000000000001</v>
      </c>
      <c r="AI8" s="2">
        <f t="shared" si="1"/>
        <v>1</v>
      </c>
      <c r="AJ8" s="2">
        <f t="shared" si="1"/>
        <v>0.92</v>
      </c>
    </row>
    <row r="9" spans="1:36" x14ac:dyDescent="0.2">
      <c r="A9" t="str">
        <f>"primary_archetype_"&amp;TEXT(ROUND(Table213[[#This Row],[2016]],1),"0.0")</f>
        <v>primary_archetype_29.6</v>
      </c>
      <c r="B9" s="2">
        <f t="shared" si="2"/>
        <v>29.6</v>
      </c>
      <c r="C9" s="2">
        <f t="shared" si="0"/>
        <v>29.6</v>
      </c>
      <c r="D9" s="2">
        <f t="shared" si="1"/>
        <v>29.6</v>
      </c>
      <c r="E9" s="2">
        <f t="shared" si="1"/>
        <v>29.04</v>
      </c>
      <c r="F9" s="2">
        <f t="shared" si="1"/>
        <v>27.68</v>
      </c>
      <c r="G9" s="2">
        <f t="shared" si="1"/>
        <v>27.87</v>
      </c>
      <c r="H9" s="2">
        <f t="shared" si="1"/>
        <v>27.27</v>
      </c>
      <c r="I9" s="2">
        <f t="shared" si="1"/>
        <v>26.13</v>
      </c>
      <c r="J9" s="2">
        <f t="shared" si="1"/>
        <v>25.490000000000002</v>
      </c>
      <c r="K9" s="2">
        <f t="shared" si="1"/>
        <v>24.830000000000002</v>
      </c>
      <c r="L9" s="2">
        <f t="shared" si="1"/>
        <v>23.79</v>
      </c>
      <c r="M9" s="2">
        <f t="shared" si="1"/>
        <v>23.66</v>
      </c>
      <c r="N9" s="2">
        <f t="shared" si="1"/>
        <v>22.81</v>
      </c>
      <c r="O9" s="2">
        <f t="shared" si="1"/>
        <v>21.92</v>
      </c>
      <c r="P9" s="2">
        <f t="shared" si="1"/>
        <v>20.88</v>
      </c>
      <c r="Q9" s="2">
        <f t="shared" si="1"/>
        <v>17.809999999999999</v>
      </c>
      <c r="R9" s="2">
        <f t="shared" si="1"/>
        <v>13.68</v>
      </c>
      <c r="S9" s="2">
        <f t="shared" si="1"/>
        <v>12.36</v>
      </c>
      <c r="T9" s="2">
        <f t="shared" si="1"/>
        <v>9.5</v>
      </c>
      <c r="U9" s="2">
        <f t="shared" si="1"/>
        <v>6.61</v>
      </c>
      <c r="V9" s="2">
        <f t="shared" si="1"/>
        <v>6.19</v>
      </c>
      <c r="W9" s="2">
        <f t="shared" si="1"/>
        <v>4.92</v>
      </c>
      <c r="X9" s="2">
        <f t="shared" si="1"/>
        <v>4.28</v>
      </c>
      <c r="Y9" s="2">
        <f t="shared" si="1"/>
        <v>3.62</v>
      </c>
      <c r="Z9" s="2">
        <f t="shared" si="1"/>
        <v>3.5100000000000002</v>
      </c>
      <c r="AA9" s="2">
        <f t="shared" si="1"/>
        <v>3.09</v>
      </c>
      <c r="AB9" s="2">
        <f t="shared" si="1"/>
        <v>2.4900000000000002</v>
      </c>
      <c r="AC9" s="2">
        <f t="shared" si="1"/>
        <v>1.99</v>
      </c>
      <c r="AD9" s="2">
        <f t="shared" si="1"/>
        <v>1.9100000000000001</v>
      </c>
      <c r="AE9" s="2">
        <f t="shared" si="1"/>
        <v>1.57</v>
      </c>
      <c r="AF9" s="2">
        <f t="shared" si="1"/>
        <v>1.48</v>
      </c>
      <c r="AG9" s="2">
        <f t="shared" si="1"/>
        <v>1.41</v>
      </c>
      <c r="AH9" s="2">
        <f t="shared" si="1"/>
        <v>1.1400000000000001</v>
      </c>
      <c r="AI9" s="2">
        <f t="shared" si="1"/>
        <v>1</v>
      </c>
      <c r="AJ9" s="2">
        <f t="shared" si="1"/>
        <v>0.92</v>
      </c>
    </row>
    <row r="10" spans="1:36" x14ac:dyDescent="0.2">
      <c r="A10" t="str">
        <f>"primary_archetype_"&amp;TEXT(ROUND(Table213[[#This Row],[2016]],1),"0.0")</f>
        <v>primary_archetype_29.5</v>
      </c>
      <c r="B10" s="2">
        <f t="shared" si="2"/>
        <v>29.5</v>
      </c>
      <c r="C10" s="2">
        <f t="shared" si="0"/>
        <v>29.5</v>
      </c>
      <c r="D10" s="2">
        <f t="shared" si="1"/>
        <v>29.5</v>
      </c>
      <c r="E10" s="2">
        <f t="shared" si="1"/>
        <v>28.94</v>
      </c>
      <c r="F10" s="2">
        <f t="shared" si="1"/>
        <v>27.580000000000002</v>
      </c>
      <c r="G10" s="2">
        <f t="shared" si="1"/>
        <v>27.77</v>
      </c>
      <c r="H10" s="2">
        <f t="shared" si="1"/>
        <v>27.18</v>
      </c>
      <c r="I10" s="2">
        <f t="shared" si="1"/>
        <v>26.04</v>
      </c>
      <c r="J10" s="2">
        <f t="shared" si="1"/>
        <v>25.400000000000002</v>
      </c>
      <c r="K10" s="2">
        <f t="shared" si="1"/>
        <v>24.75</v>
      </c>
      <c r="L10" s="2">
        <f t="shared" si="1"/>
        <v>23.71</v>
      </c>
      <c r="M10" s="2">
        <f t="shared" si="1"/>
        <v>23.580000000000002</v>
      </c>
      <c r="N10" s="2">
        <f t="shared" si="1"/>
        <v>22.73</v>
      </c>
      <c r="O10" s="2">
        <f t="shared" si="1"/>
        <v>21.85</v>
      </c>
      <c r="P10" s="2">
        <f t="shared" si="1"/>
        <v>20.81</v>
      </c>
      <c r="Q10" s="2">
        <f t="shared" si="1"/>
        <v>17.760000000000002</v>
      </c>
      <c r="R10" s="2">
        <f t="shared" si="1"/>
        <v>13.64</v>
      </c>
      <c r="S10" s="2">
        <f t="shared" si="1"/>
        <v>12.32</v>
      </c>
      <c r="T10" s="2">
        <f t="shared" si="1"/>
        <v>9.4700000000000006</v>
      </c>
      <c r="U10" s="2">
        <f t="shared" si="1"/>
        <v>6.59</v>
      </c>
      <c r="V10" s="2">
        <f t="shared" si="1"/>
        <v>6.17</v>
      </c>
      <c r="W10" s="2">
        <f t="shared" si="1"/>
        <v>4.91</v>
      </c>
      <c r="X10" s="2">
        <f t="shared" si="1"/>
        <v>4.2700000000000005</v>
      </c>
      <c r="Y10" s="2">
        <f t="shared" si="1"/>
        <v>3.61</v>
      </c>
      <c r="Z10" s="2">
        <f t="shared" si="1"/>
        <v>3.5</v>
      </c>
      <c r="AA10" s="2">
        <f t="shared" si="1"/>
        <v>3.09</v>
      </c>
      <c r="AB10" s="2">
        <f t="shared" si="1"/>
        <v>2.48</v>
      </c>
      <c r="AC10" s="2">
        <f t="shared" si="1"/>
        <v>1.99</v>
      </c>
      <c r="AD10" s="2">
        <f t="shared" si="1"/>
        <v>1.9000000000000001</v>
      </c>
      <c r="AE10" s="2">
        <f t="shared" si="1"/>
        <v>1.57</v>
      </c>
      <c r="AF10" s="2">
        <f t="shared" si="1"/>
        <v>1.48</v>
      </c>
      <c r="AG10" s="2">
        <f t="shared" si="1"/>
        <v>1.41</v>
      </c>
      <c r="AH10" s="2">
        <f t="shared" si="1"/>
        <v>1.1400000000000001</v>
      </c>
      <c r="AI10" s="2">
        <f t="shared" si="1"/>
        <v>1</v>
      </c>
      <c r="AJ10" s="2">
        <f t="shared" si="1"/>
        <v>0.92</v>
      </c>
    </row>
    <row r="11" spans="1:36" x14ac:dyDescent="0.2">
      <c r="A11" t="str">
        <f>"primary_archetype_"&amp;TEXT(ROUND(Table213[[#This Row],[2016]],1),"0.0")</f>
        <v>primary_archetype_29.4</v>
      </c>
      <c r="B11" s="2">
        <f t="shared" si="2"/>
        <v>29.400000000000002</v>
      </c>
      <c r="C11" s="2">
        <f t="shared" si="0"/>
        <v>29.400000000000002</v>
      </c>
      <c r="D11" s="2">
        <f t="shared" si="1"/>
        <v>29.400000000000002</v>
      </c>
      <c r="E11" s="2">
        <f t="shared" si="1"/>
        <v>28.84</v>
      </c>
      <c r="F11" s="2">
        <f t="shared" si="1"/>
        <v>27.490000000000002</v>
      </c>
      <c r="G11" s="2">
        <f t="shared" si="1"/>
        <v>27.68</v>
      </c>
      <c r="H11" s="2">
        <f t="shared" si="1"/>
        <v>27.09</v>
      </c>
      <c r="I11" s="2">
        <f t="shared" si="1"/>
        <v>25.96</v>
      </c>
      <c r="J11" s="2">
        <f t="shared" si="1"/>
        <v>25.32</v>
      </c>
      <c r="K11" s="2">
        <f t="shared" si="1"/>
        <v>24.66</v>
      </c>
      <c r="L11" s="2">
        <f t="shared" si="1"/>
        <v>23.63</v>
      </c>
      <c r="M11" s="2">
        <f t="shared" si="1"/>
        <v>23.5</v>
      </c>
      <c r="N11" s="2">
        <f t="shared" si="1"/>
        <v>22.66</v>
      </c>
      <c r="O11" s="2">
        <f t="shared" si="1"/>
        <v>21.78</v>
      </c>
      <c r="P11" s="2">
        <f t="shared" si="1"/>
        <v>20.740000000000002</v>
      </c>
      <c r="Q11" s="2">
        <f t="shared" si="1"/>
        <v>17.7</v>
      </c>
      <c r="R11" s="2">
        <f t="shared" si="1"/>
        <v>13.59</v>
      </c>
      <c r="S11" s="2">
        <f t="shared" si="1"/>
        <v>12.280000000000001</v>
      </c>
      <c r="T11" s="2">
        <f t="shared" si="1"/>
        <v>9.44</v>
      </c>
      <c r="U11" s="2">
        <f t="shared" si="1"/>
        <v>6.57</v>
      </c>
      <c r="V11" s="2">
        <f t="shared" si="1"/>
        <v>6.15</v>
      </c>
      <c r="W11" s="2">
        <f t="shared" si="1"/>
        <v>4.9000000000000004</v>
      </c>
      <c r="X11" s="2">
        <f t="shared" si="1"/>
        <v>4.26</v>
      </c>
      <c r="Y11" s="2">
        <f t="shared" si="1"/>
        <v>3.6</v>
      </c>
      <c r="Z11" s="2">
        <f t="shared" si="1"/>
        <v>3.49</v>
      </c>
      <c r="AA11" s="2">
        <f t="shared" si="1"/>
        <v>3.08</v>
      </c>
      <c r="AB11" s="2">
        <f t="shared" si="1"/>
        <v>2.48</v>
      </c>
      <c r="AC11" s="2">
        <f t="shared" si="1"/>
        <v>1.98</v>
      </c>
      <c r="AD11" s="2">
        <f t="shared" si="1"/>
        <v>1.9000000000000001</v>
      </c>
      <c r="AE11" s="2">
        <f t="shared" si="1"/>
        <v>1.57</v>
      </c>
      <c r="AF11" s="2">
        <f t="shared" si="1"/>
        <v>1.47</v>
      </c>
      <c r="AG11" s="2">
        <f t="shared" si="1"/>
        <v>1.4000000000000001</v>
      </c>
      <c r="AH11" s="2">
        <f t="shared" si="1"/>
        <v>1.1400000000000001</v>
      </c>
      <c r="AI11" s="2">
        <f t="shared" si="1"/>
        <v>1</v>
      </c>
      <c r="AJ11" s="2">
        <f t="shared" si="1"/>
        <v>0.92</v>
      </c>
    </row>
    <row r="12" spans="1:36" x14ac:dyDescent="0.2">
      <c r="A12" t="str">
        <f>"primary_archetype_"&amp;TEXT(ROUND(Table213[[#This Row],[2016]],1),"0.0")</f>
        <v>primary_archetype_29.3</v>
      </c>
      <c r="B12" s="2">
        <f t="shared" si="2"/>
        <v>29.3</v>
      </c>
      <c r="C12" s="2">
        <f t="shared" si="0"/>
        <v>29.3</v>
      </c>
      <c r="D12" s="2">
        <f t="shared" si="1"/>
        <v>29.3</v>
      </c>
      <c r="E12" s="2">
        <f t="shared" si="1"/>
        <v>28.740000000000002</v>
      </c>
      <c r="F12" s="2">
        <f t="shared" si="1"/>
        <v>27.400000000000002</v>
      </c>
      <c r="G12" s="2">
        <f t="shared" si="1"/>
        <v>27.580000000000002</v>
      </c>
      <c r="H12" s="2">
        <f t="shared" si="1"/>
        <v>27</v>
      </c>
      <c r="I12" s="2">
        <f t="shared" si="1"/>
        <v>25.87</v>
      </c>
      <c r="J12" s="2">
        <f t="shared" si="1"/>
        <v>25.23</v>
      </c>
      <c r="K12" s="2">
        <f t="shared" si="1"/>
        <v>24.580000000000002</v>
      </c>
      <c r="L12" s="2">
        <f t="shared" si="1"/>
        <v>23.55</v>
      </c>
      <c r="M12" s="2">
        <f t="shared" si="1"/>
        <v>23.42</v>
      </c>
      <c r="N12" s="2">
        <f t="shared" si="1"/>
        <v>22.580000000000002</v>
      </c>
      <c r="O12" s="2">
        <f t="shared" si="1"/>
        <v>21.7</v>
      </c>
      <c r="P12" s="2">
        <f t="shared" si="1"/>
        <v>20.67</v>
      </c>
      <c r="Q12" s="2">
        <f t="shared" si="1"/>
        <v>17.64</v>
      </c>
      <c r="R12" s="2">
        <f t="shared" si="1"/>
        <v>13.55</v>
      </c>
      <c r="S12" s="2">
        <f t="shared" si="1"/>
        <v>12.24</v>
      </c>
      <c r="T12" s="2">
        <f t="shared" si="1"/>
        <v>9.41</v>
      </c>
      <c r="U12" s="2">
        <f t="shared" si="1"/>
        <v>6.55</v>
      </c>
      <c r="V12" s="2">
        <f t="shared" si="1"/>
        <v>6.13</v>
      </c>
      <c r="W12" s="2">
        <f t="shared" si="1"/>
        <v>4.88</v>
      </c>
      <c r="X12" s="2">
        <f t="shared" si="1"/>
        <v>4.25</v>
      </c>
      <c r="Y12" s="2">
        <f t="shared" si="1"/>
        <v>3.59</v>
      </c>
      <c r="Z12" s="2">
        <f t="shared" si="1"/>
        <v>3.48</v>
      </c>
      <c r="AA12" s="2">
        <f t="shared" si="1"/>
        <v>3.0700000000000003</v>
      </c>
      <c r="AB12" s="2">
        <f t="shared" ref="AB12:AJ21" si="3">MROUND((($B12-$AJ$2)*((AB$2-$AJ$2)/($B$2-$AJ$2)))+$AJ$2,0.01)</f>
        <v>2.4700000000000002</v>
      </c>
      <c r="AC12" s="2">
        <f t="shared" si="3"/>
        <v>1.98</v>
      </c>
      <c r="AD12" s="2">
        <f t="shared" si="3"/>
        <v>1.9000000000000001</v>
      </c>
      <c r="AE12" s="2">
        <f t="shared" si="3"/>
        <v>1.56</v>
      </c>
      <c r="AF12" s="2">
        <f t="shared" si="3"/>
        <v>1.47</v>
      </c>
      <c r="AG12" s="2">
        <f t="shared" si="3"/>
        <v>1.4000000000000001</v>
      </c>
      <c r="AH12" s="2">
        <f t="shared" si="3"/>
        <v>1.1400000000000001</v>
      </c>
      <c r="AI12" s="2">
        <f t="shared" si="3"/>
        <v>1</v>
      </c>
      <c r="AJ12" s="2">
        <f t="shared" si="3"/>
        <v>0.92</v>
      </c>
    </row>
    <row r="13" spans="1:36" x14ac:dyDescent="0.2">
      <c r="A13" t="str">
        <f>"primary_archetype_"&amp;TEXT(ROUND(Table213[[#This Row],[2016]],1),"0.0")</f>
        <v>primary_archetype_29.2</v>
      </c>
      <c r="B13" s="2">
        <f t="shared" si="2"/>
        <v>29.200000000000003</v>
      </c>
      <c r="C13" s="2">
        <f t="shared" si="0"/>
        <v>29.2</v>
      </c>
      <c r="D13" s="2">
        <f t="shared" ref="D13:M22" si="4">MROUND((($B13-$AJ$2)*((D$2-$AJ$2)/($B$2-$AJ$2)))+$AJ$2,0.01)</f>
        <v>29.2</v>
      </c>
      <c r="E13" s="2">
        <f t="shared" si="4"/>
        <v>28.64</v>
      </c>
      <c r="F13" s="2">
        <f t="shared" si="4"/>
        <v>27.3</v>
      </c>
      <c r="G13" s="2">
        <f t="shared" si="4"/>
        <v>27.490000000000002</v>
      </c>
      <c r="H13" s="2">
        <f t="shared" si="4"/>
        <v>26.91</v>
      </c>
      <c r="I13" s="2">
        <f t="shared" si="4"/>
        <v>25.78</v>
      </c>
      <c r="J13" s="2">
        <f t="shared" si="4"/>
        <v>25.150000000000002</v>
      </c>
      <c r="K13" s="2">
        <f t="shared" si="4"/>
        <v>24.5</v>
      </c>
      <c r="L13" s="2">
        <f t="shared" si="4"/>
        <v>23.47</v>
      </c>
      <c r="M13" s="2">
        <f t="shared" si="4"/>
        <v>23.35</v>
      </c>
      <c r="N13" s="2">
        <f t="shared" ref="N13:AA22" si="5">MROUND((($B13-$AJ$2)*((N$2-$AJ$2)/($B$2-$AJ$2)))+$AJ$2,0.01)</f>
        <v>22.5</v>
      </c>
      <c r="O13" s="2">
        <f t="shared" si="5"/>
        <v>21.63</v>
      </c>
      <c r="P13" s="2">
        <f t="shared" si="5"/>
        <v>20.6</v>
      </c>
      <c r="Q13" s="2">
        <f t="shared" si="5"/>
        <v>17.580000000000002</v>
      </c>
      <c r="R13" s="2">
        <f t="shared" si="5"/>
        <v>13.5</v>
      </c>
      <c r="S13" s="2">
        <f t="shared" si="5"/>
        <v>12.200000000000001</v>
      </c>
      <c r="T13" s="2">
        <f t="shared" si="5"/>
        <v>9.3800000000000008</v>
      </c>
      <c r="U13" s="2">
        <f t="shared" si="5"/>
        <v>6.53</v>
      </c>
      <c r="V13" s="2">
        <f t="shared" si="5"/>
        <v>6.12</v>
      </c>
      <c r="W13" s="2">
        <f t="shared" si="5"/>
        <v>4.87</v>
      </c>
      <c r="X13" s="2">
        <f t="shared" si="5"/>
        <v>4.24</v>
      </c>
      <c r="Y13" s="2">
        <f t="shared" si="5"/>
        <v>3.58</v>
      </c>
      <c r="Z13" s="2">
        <f t="shared" si="5"/>
        <v>3.47</v>
      </c>
      <c r="AA13" s="2">
        <f t="shared" si="5"/>
        <v>3.06</v>
      </c>
      <c r="AB13" s="2">
        <f t="shared" si="3"/>
        <v>2.4700000000000002</v>
      </c>
      <c r="AC13" s="2">
        <f t="shared" si="3"/>
        <v>1.97</v>
      </c>
      <c r="AD13" s="2">
        <f t="shared" si="3"/>
        <v>1.8900000000000001</v>
      </c>
      <c r="AE13" s="2">
        <f t="shared" si="3"/>
        <v>1.56</v>
      </c>
      <c r="AF13" s="2">
        <f t="shared" si="3"/>
        <v>1.47</v>
      </c>
      <c r="AG13" s="2">
        <f t="shared" si="3"/>
        <v>1.4000000000000001</v>
      </c>
      <c r="AH13" s="2">
        <f t="shared" si="3"/>
        <v>1.1400000000000001</v>
      </c>
      <c r="AI13" s="2">
        <f t="shared" si="3"/>
        <v>0.99</v>
      </c>
      <c r="AJ13" s="2">
        <f t="shared" si="3"/>
        <v>0.92</v>
      </c>
    </row>
    <row r="14" spans="1:36" x14ac:dyDescent="0.2">
      <c r="A14" t="str">
        <f>"primary_archetype_"&amp;TEXT(ROUND(Table213[[#This Row],[2016]],1),"0.0")</f>
        <v>primary_archetype_29.1</v>
      </c>
      <c r="B14" s="2">
        <f t="shared" si="2"/>
        <v>29.1</v>
      </c>
      <c r="C14" s="2">
        <f t="shared" si="0"/>
        <v>29.1</v>
      </c>
      <c r="D14" s="2">
        <f t="shared" si="4"/>
        <v>29.1</v>
      </c>
      <c r="E14" s="2">
        <f t="shared" si="4"/>
        <v>28.55</v>
      </c>
      <c r="F14" s="2">
        <f t="shared" si="4"/>
        <v>27.21</v>
      </c>
      <c r="G14" s="2">
        <f t="shared" si="4"/>
        <v>27.400000000000002</v>
      </c>
      <c r="H14" s="2">
        <f t="shared" si="4"/>
        <v>26.82</v>
      </c>
      <c r="I14" s="2">
        <f t="shared" si="4"/>
        <v>25.69</v>
      </c>
      <c r="J14" s="2">
        <f t="shared" si="4"/>
        <v>25.060000000000002</v>
      </c>
      <c r="K14" s="2">
        <f t="shared" si="4"/>
        <v>24.41</v>
      </c>
      <c r="L14" s="2">
        <f t="shared" si="4"/>
        <v>23.39</v>
      </c>
      <c r="M14" s="2">
        <f t="shared" si="4"/>
        <v>23.27</v>
      </c>
      <c r="N14" s="2">
        <f t="shared" si="5"/>
        <v>22.43</v>
      </c>
      <c r="O14" s="2">
        <f t="shared" si="5"/>
        <v>21.56</v>
      </c>
      <c r="P14" s="2">
        <f t="shared" si="5"/>
        <v>20.53</v>
      </c>
      <c r="Q14" s="2">
        <f t="shared" si="5"/>
        <v>17.52</v>
      </c>
      <c r="R14" s="2">
        <f t="shared" si="5"/>
        <v>13.46</v>
      </c>
      <c r="S14" s="2">
        <f t="shared" si="5"/>
        <v>12.16</v>
      </c>
      <c r="T14" s="2">
        <f t="shared" si="5"/>
        <v>9.35</v>
      </c>
      <c r="U14" s="2">
        <f t="shared" si="5"/>
        <v>6.51</v>
      </c>
      <c r="V14" s="2">
        <f t="shared" si="5"/>
        <v>6.1000000000000005</v>
      </c>
      <c r="W14" s="2">
        <f t="shared" si="5"/>
        <v>4.8500000000000005</v>
      </c>
      <c r="X14" s="2">
        <f t="shared" si="5"/>
        <v>4.22</v>
      </c>
      <c r="Y14" s="2">
        <f t="shared" si="5"/>
        <v>3.5700000000000003</v>
      </c>
      <c r="Z14" s="2">
        <f t="shared" si="5"/>
        <v>3.47</v>
      </c>
      <c r="AA14" s="2">
        <f t="shared" si="5"/>
        <v>3.06</v>
      </c>
      <c r="AB14" s="2">
        <f t="shared" si="3"/>
        <v>2.46</v>
      </c>
      <c r="AC14" s="2">
        <f t="shared" si="3"/>
        <v>1.97</v>
      </c>
      <c r="AD14" s="2">
        <f t="shared" si="3"/>
        <v>1.8900000000000001</v>
      </c>
      <c r="AE14" s="2">
        <f t="shared" si="3"/>
        <v>1.56</v>
      </c>
      <c r="AF14" s="2">
        <f t="shared" si="3"/>
        <v>1.47</v>
      </c>
      <c r="AG14" s="2">
        <f t="shared" si="3"/>
        <v>1.4000000000000001</v>
      </c>
      <c r="AH14" s="2">
        <f t="shared" si="3"/>
        <v>1.1400000000000001</v>
      </c>
      <c r="AI14" s="2">
        <f t="shared" si="3"/>
        <v>0.99</v>
      </c>
      <c r="AJ14" s="2">
        <f t="shared" si="3"/>
        <v>0.92</v>
      </c>
    </row>
    <row r="15" spans="1:36" x14ac:dyDescent="0.2">
      <c r="A15" t="str">
        <f>"primary_archetype_"&amp;TEXT(ROUND(Table213[[#This Row],[2016]],1),"0.0")</f>
        <v>primary_archetype_29.0</v>
      </c>
      <c r="B15" s="2">
        <f t="shared" si="2"/>
        <v>29</v>
      </c>
      <c r="C15" s="2">
        <f t="shared" si="0"/>
        <v>29</v>
      </c>
      <c r="D15" s="2">
        <f t="shared" si="4"/>
        <v>29</v>
      </c>
      <c r="E15" s="2">
        <f t="shared" si="4"/>
        <v>28.45</v>
      </c>
      <c r="F15" s="2">
        <f t="shared" si="4"/>
        <v>27.12</v>
      </c>
      <c r="G15" s="2">
        <f t="shared" si="4"/>
        <v>27.3</v>
      </c>
      <c r="H15" s="2">
        <f t="shared" si="4"/>
        <v>26.72</v>
      </c>
      <c r="I15" s="2">
        <f t="shared" si="4"/>
        <v>25.6</v>
      </c>
      <c r="J15" s="2">
        <f t="shared" si="4"/>
        <v>24.98</v>
      </c>
      <c r="K15" s="2">
        <f t="shared" si="4"/>
        <v>24.330000000000002</v>
      </c>
      <c r="L15" s="2">
        <f t="shared" si="4"/>
        <v>23.31</v>
      </c>
      <c r="M15" s="2">
        <f t="shared" si="4"/>
        <v>23.19</v>
      </c>
      <c r="N15" s="2">
        <f t="shared" si="5"/>
        <v>22.35</v>
      </c>
      <c r="O15" s="2">
        <f t="shared" si="5"/>
        <v>21.490000000000002</v>
      </c>
      <c r="P15" s="2">
        <f t="shared" si="5"/>
        <v>20.46</v>
      </c>
      <c r="Q15" s="2">
        <f t="shared" si="5"/>
        <v>17.46</v>
      </c>
      <c r="R15" s="2">
        <f t="shared" si="5"/>
        <v>13.41</v>
      </c>
      <c r="S15" s="2">
        <f t="shared" si="5"/>
        <v>12.120000000000001</v>
      </c>
      <c r="T15" s="2">
        <f t="shared" si="5"/>
        <v>9.32</v>
      </c>
      <c r="U15" s="2">
        <f t="shared" si="5"/>
        <v>6.49</v>
      </c>
      <c r="V15" s="2">
        <f t="shared" si="5"/>
        <v>6.08</v>
      </c>
      <c r="W15" s="2">
        <f t="shared" si="5"/>
        <v>4.84</v>
      </c>
      <c r="X15" s="2">
        <f t="shared" si="5"/>
        <v>4.21</v>
      </c>
      <c r="Y15" s="2">
        <f t="shared" si="5"/>
        <v>3.56</v>
      </c>
      <c r="Z15" s="2">
        <f t="shared" si="5"/>
        <v>3.46</v>
      </c>
      <c r="AA15" s="2">
        <f t="shared" si="5"/>
        <v>3.0500000000000003</v>
      </c>
      <c r="AB15" s="2">
        <f t="shared" si="3"/>
        <v>2.4500000000000002</v>
      </c>
      <c r="AC15" s="2">
        <f t="shared" si="3"/>
        <v>1.97</v>
      </c>
      <c r="AD15" s="2">
        <f t="shared" si="3"/>
        <v>1.8900000000000001</v>
      </c>
      <c r="AE15" s="2">
        <f t="shared" si="3"/>
        <v>1.56</v>
      </c>
      <c r="AF15" s="2">
        <f t="shared" si="3"/>
        <v>1.47</v>
      </c>
      <c r="AG15" s="2">
        <f t="shared" si="3"/>
        <v>1.4000000000000001</v>
      </c>
      <c r="AH15" s="2">
        <f t="shared" si="3"/>
        <v>1.1400000000000001</v>
      </c>
      <c r="AI15" s="2">
        <f t="shared" si="3"/>
        <v>0.99</v>
      </c>
      <c r="AJ15" s="2">
        <f t="shared" si="3"/>
        <v>0.92</v>
      </c>
    </row>
    <row r="16" spans="1:36" x14ac:dyDescent="0.2">
      <c r="A16" t="str">
        <f>"primary_archetype_"&amp;TEXT(ROUND(Table213[[#This Row],[2016]],1),"0.0")</f>
        <v>primary_archetype_28.9</v>
      </c>
      <c r="B16" s="2">
        <f t="shared" si="2"/>
        <v>28.900000000000002</v>
      </c>
      <c r="C16" s="2">
        <f t="shared" si="0"/>
        <v>28.900000000000002</v>
      </c>
      <c r="D16" s="2">
        <f t="shared" si="4"/>
        <v>28.900000000000002</v>
      </c>
      <c r="E16" s="2">
        <f t="shared" si="4"/>
        <v>28.35</v>
      </c>
      <c r="F16" s="2">
        <f t="shared" si="4"/>
        <v>27.02</v>
      </c>
      <c r="G16" s="2">
        <f t="shared" si="4"/>
        <v>27.21</v>
      </c>
      <c r="H16" s="2">
        <f t="shared" si="4"/>
        <v>26.63</v>
      </c>
      <c r="I16" s="2">
        <f t="shared" si="4"/>
        <v>25.52</v>
      </c>
      <c r="J16" s="2">
        <f t="shared" si="4"/>
        <v>24.89</v>
      </c>
      <c r="K16" s="2">
        <f t="shared" si="4"/>
        <v>24.25</v>
      </c>
      <c r="L16" s="2">
        <f t="shared" si="4"/>
        <v>23.23</v>
      </c>
      <c r="M16" s="2">
        <f t="shared" si="4"/>
        <v>23.11</v>
      </c>
      <c r="N16" s="2">
        <f t="shared" si="5"/>
        <v>22.28</v>
      </c>
      <c r="O16" s="2">
        <f t="shared" si="5"/>
        <v>21.41</v>
      </c>
      <c r="P16" s="2">
        <f t="shared" si="5"/>
        <v>20.39</v>
      </c>
      <c r="Q16" s="2">
        <f t="shared" si="5"/>
        <v>17.400000000000002</v>
      </c>
      <c r="R16" s="2">
        <f t="shared" si="5"/>
        <v>13.370000000000001</v>
      </c>
      <c r="S16" s="2">
        <f t="shared" si="5"/>
        <v>12.08</v>
      </c>
      <c r="T16" s="2">
        <f t="shared" si="5"/>
        <v>9.2900000000000009</v>
      </c>
      <c r="U16" s="2">
        <f t="shared" si="5"/>
        <v>6.47</v>
      </c>
      <c r="V16" s="2">
        <f t="shared" si="5"/>
        <v>6.0600000000000005</v>
      </c>
      <c r="W16" s="2">
        <f t="shared" si="5"/>
        <v>4.83</v>
      </c>
      <c r="X16" s="2">
        <f t="shared" si="5"/>
        <v>4.2</v>
      </c>
      <c r="Y16" s="2">
        <f t="shared" si="5"/>
        <v>3.5500000000000003</v>
      </c>
      <c r="Z16" s="2">
        <f t="shared" si="5"/>
        <v>3.45</v>
      </c>
      <c r="AA16" s="2">
        <f t="shared" si="5"/>
        <v>3.04</v>
      </c>
      <c r="AB16" s="2">
        <f t="shared" si="3"/>
        <v>2.4500000000000002</v>
      </c>
      <c r="AC16" s="2">
        <f t="shared" si="3"/>
        <v>1.96</v>
      </c>
      <c r="AD16" s="2">
        <f t="shared" si="3"/>
        <v>1.8800000000000001</v>
      </c>
      <c r="AE16" s="2">
        <f t="shared" si="3"/>
        <v>1.56</v>
      </c>
      <c r="AF16" s="2">
        <f t="shared" si="3"/>
        <v>1.46</v>
      </c>
      <c r="AG16" s="2">
        <f t="shared" si="3"/>
        <v>1.4000000000000001</v>
      </c>
      <c r="AH16" s="2">
        <f t="shared" si="3"/>
        <v>1.1400000000000001</v>
      </c>
      <c r="AI16" s="2">
        <f t="shared" si="3"/>
        <v>0.99</v>
      </c>
      <c r="AJ16" s="2">
        <f t="shared" si="3"/>
        <v>0.92</v>
      </c>
    </row>
    <row r="17" spans="1:36" x14ac:dyDescent="0.2">
      <c r="A17" t="str">
        <f>"primary_archetype_"&amp;TEXT(ROUND(Table213[[#This Row],[2016]],1),"0.0")</f>
        <v>primary_archetype_28.8</v>
      </c>
      <c r="B17" s="2">
        <f t="shared" si="2"/>
        <v>28.8</v>
      </c>
      <c r="C17" s="2">
        <f t="shared" si="0"/>
        <v>28.8</v>
      </c>
      <c r="D17" s="2">
        <f t="shared" si="4"/>
        <v>28.8</v>
      </c>
      <c r="E17" s="2">
        <f t="shared" si="4"/>
        <v>28.25</v>
      </c>
      <c r="F17" s="2">
        <f t="shared" si="4"/>
        <v>26.93</v>
      </c>
      <c r="G17" s="2">
        <f t="shared" si="4"/>
        <v>27.11</v>
      </c>
      <c r="H17" s="2">
        <f t="shared" si="4"/>
        <v>26.54</v>
      </c>
      <c r="I17" s="2">
        <f t="shared" si="4"/>
        <v>25.43</v>
      </c>
      <c r="J17" s="2">
        <f t="shared" si="4"/>
        <v>24.8</v>
      </c>
      <c r="K17" s="2">
        <f t="shared" si="4"/>
        <v>24.16</v>
      </c>
      <c r="L17" s="2">
        <f t="shared" si="4"/>
        <v>23.150000000000002</v>
      </c>
      <c r="M17" s="2">
        <f t="shared" si="4"/>
        <v>23.03</v>
      </c>
      <c r="N17" s="2">
        <f t="shared" si="5"/>
        <v>22.2</v>
      </c>
      <c r="O17" s="2">
        <f t="shared" si="5"/>
        <v>21.34</v>
      </c>
      <c r="P17" s="2">
        <f t="shared" si="5"/>
        <v>20.32</v>
      </c>
      <c r="Q17" s="2">
        <f t="shared" si="5"/>
        <v>17.34</v>
      </c>
      <c r="R17" s="2">
        <f t="shared" si="5"/>
        <v>13.32</v>
      </c>
      <c r="S17" s="2">
        <f t="shared" si="5"/>
        <v>12.040000000000001</v>
      </c>
      <c r="T17" s="2">
        <f t="shared" si="5"/>
        <v>9.26</v>
      </c>
      <c r="U17" s="2">
        <f t="shared" si="5"/>
        <v>6.45</v>
      </c>
      <c r="V17" s="2">
        <f t="shared" si="5"/>
        <v>6.04</v>
      </c>
      <c r="W17" s="2">
        <f t="shared" si="5"/>
        <v>4.8100000000000005</v>
      </c>
      <c r="X17" s="2">
        <f t="shared" si="5"/>
        <v>4.1900000000000004</v>
      </c>
      <c r="Y17" s="2">
        <f t="shared" si="5"/>
        <v>3.54</v>
      </c>
      <c r="Z17" s="2">
        <f t="shared" si="5"/>
        <v>3.44</v>
      </c>
      <c r="AA17" s="2">
        <f t="shared" si="5"/>
        <v>3.0300000000000002</v>
      </c>
      <c r="AB17" s="2">
        <f t="shared" si="3"/>
        <v>2.44</v>
      </c>
      <c r="AC17" s="2">
        <f t="shared" si="3"/>
        <v>1.96</v>
      </c>
      <c r="AD17" s="2">
        <f t="shared" si="3"/>
        <v>1.8800000000000001</v>
      </c>
      <c r="AE17" s="2">
        <f t="shared" si="3"/>
        <v>1.55</v>
      </c>
      <c r="AF17" s="2">
        <f t="shared" si="3"/>
        <v>1.46</v>
      </c>
      <c r="AG17" s="2">
        <f t="shared" si="3"/>
        <v>1.3900000000000001</v>
      </c>
      <c r="AH17" s="2">
        <f t="shared" si="3"/>
        <v>1.1400000000000001</v>
      </c>
      <c r="AI17" s="2">
        <f t="shared" si="3"/>
        <v>0.99</v>
      </c>
      <c r="AJ17" s="2">
        <f t="shared" si="3"/>
        <v>0.92</v>
      </c>
    </row>
    <row r="18" spans="1:36" x14ac:dyDescent="0.2">
      <c r="A18" t="str">
        <f>"primary_archetype_"&amp;TEXT(ROUND(Table213[[#This Row],[2016]],1),"0.0")</f>
        <v>primary_archetype_28.7</v>
      </c>
      <c r="B18" s="2">
        <f t="shared" si="2"/>
        <v>28.700000000000003</v>
      </c>
      <c r="C18" s="2">
        <f t="shared" si="0"/>
        <v>28.7</v>
      </c>
      <c r="D18" s="2">
        <f t="shared" si="4"/>
        <v>28.7</v>
      </c>
      <c r="E18" s="2">
        <f t="shared" si="4"/>
        <v>28.150000000000002</v>
      </c>
      <c r="F18" s="2">
        <f t="shared" si="4"/>
        <v>26.84</v>
      </c>
      <c r="G18" s="2">
        <f t="shared" si="4"/>
        <v>27.02</v>
      </c>
      <c r="H18" s="2">
        <f t="shared" si="4"/>
        <v>26.45</v>
      </c>
      <c r="I18" s="2">
        <f t="shared" si="4"/>
        <v>25.34</v>
      </c>
      <c r="J18" s="2">
        <f t="shared" si="4"/>
        <v>24.72</v>
      </c>
      <c r="K18" s="2">
        <f t="shared" si="4"/>
        <v>24.080000000000002</v>
      </c>
      <c r="L18" s="2">
        <f t="shared" si="4"/>
        <v>23.07</v>
      </c>
      <c r="M18" s="2">
        <f t="shared" si="4"/>
        <v>22.95</v>
      </c>
      <c r="N18" s="2">
        <f t="shared" si="5"/>
        <v>22.12</v>
      </c>
      <c r="O18" s="2">
        <f t="shared" si="5"/>
        <v>21.27</v>
      </c>
      <c r="P18" s="2">
        <f t="shared" si="5"/>
        <v>20.25</v>
      </c>
      <c r="Q18" s="2">
        <f t="shared" si="5"/>
        <v>17.28</v>
      </c>
      <c r="R18" s="2">
        <f t="shared" si="5"/>
        <v>13.280000000000001</v>
      </c>
      <c r="S18" s="2">
        <f t="shared" si="5"/>
        <v>12</v>
      </c>
      <c r="T18" s="2">
        <f t="shared" si="5"/>
        <v>9.23</v>
      </c>
      <c r="U18" s="2">
        <f t="shared" si="5"/>
        <v>6.43</v>
      </c>
      <c r="V18" s="2">
        <f t="shared" si="5"/>
        <v>6.0200000000000005</v>
      </c>
      <c r="W18" s="2">
        <f t="shared" si="5"/>
        <v>4.8</v>
      </c>
      <c r="X18" s="2">
        <f t="shared" si="5"/>
        <v>4.18</v>
      </c>
      <c r="Y18" s="2">
        <f t="shared" si="5"/>
        <v>3.5300000000000002</v>
      </c>
      <c r="Z18" s="2">
        <f t="shared" si="5"/>
        <v>3.43</v>
      </c>
      <c r="AA18" s="2">
        <f t="shared" si="5"/>
        <v>3.0300000000000002</v>
      </c>
      <c r="AB18" s="2">
        <f t="shared" si="3"/>
        <v>2.44</v>
      </c>
      <c r="AC18" s="2">
        <f t="shared" si="3"/>
        <v>1.96</v>
      </c>
      <c r="AD18" s="2">
        <f t="shared" si="3"/>
        <v>1.8800000000000001</v>
      </c>
      <c r="AE18" s="2">
        <f t="shared" si="3"/>
        <v>1.55</v>
      </c>
      <c r="AF18" s="2">
        <f t="shared" si="3"/>
        <v>1.46</v>
      </c>
      <c r="AG18" s="2">
        <f t="shared" si="3"/>
        <v>1.3900000000000001</v>
      </c>
      <c r="AH18" s="2">
        <f t="shared" si="3"/>
        <v>1.1400000000000001</v>
      </c>
      <c r="AI18" s="2">
        <f t="shared" si="3"/>
        <v>0.99</v>
      </c>
      <c r="AJ18" s="2">
        <f t="shared" si="3"/>
        <v>0.92</v>
      </c>
    </row>
    <row r="19" spans="1:36" x14ac:dyDescent="0.2">
      <c r="A19" t="str">
        <f>"primary_archetype_"&amp;TEXT(ROUND(Table213[[#This Row],[2016]],1),"0.0")</f>
        <v>primary_archetype_28.6</v>
      </c>
      <c r="B19" s="2">
        <f t="shared" si="2"/>
        <v>28.6</v>
      </c>
      <c r="C19" s="2">
        <f t="shared" si="0"/>
        <v>28.6</v>
      </c>
      <c r="D19" s="2">
        <f t="shared" si="4"/>
        <v>28.6</v>
      </c>
      <c r="E19" s="2">
        <f t="shared" si="4"/>
        <v>28.060000000000002</v>
      </c>
      <c r="F19" s="2">
        <f t="shared" si="4"/>
        <v>26.740000000000002</v>
      </c>
      <c r="G19" s="2">
        <f t="shared" si="4"/>
        <v>26.93</v>
      </c>
      <c r="H19" s="2">
        <f t="shared" si="4"/>
        <v>26.36</v>
      </c>
      <c r="I19" s="2">
        <f t="shared" si="4"/>
        <v>25.25</v>
      </c>
      <c r="J19" s="2">
        <f t="shared" si="4"/>
        <v>24.63</v>
      </c>
      <c r="K19" s="2">
        <f t="shared" si="4"/>
        <v>24</v>
      </c>
      <c r="L19" s="2">
        <f t="shared" si="4"/>
        <v>22.990000000000002</v>
      </c>
      <c r="M19" s="2">
        <f t="shared" si="4"/>
        <v>22.87</v>
      </c>
      <c r="N19" s="2">
        <f t="shared" si="5"/>
        <v>22.05</v>
      </c>
      <c r="O19" s="2">
        <f t="shared" si="5"/>
        <v>21.19</v>
      </c>
      <c r="P19" s="2">
        <f t="shared" si="5"/>
        <v>20.18</v>
      </c>
      <c r="Q19" s="2">
        <f t="shared" si="5"/>
        <v>17.23</v>
      </c>
      <c r="R19" s="2">
        <f t="shared" si="5"/>
        <v>13.24</v>
      </c>
      <c r="S19" s="2">
        <f t="shared" si="5"/>
        <v>11.96</v>
      </c>
      <c r="T19" s="2">
        <f t="shared" si="5"/>
        <v>9.2000000000000011</v>
      </c>
      <c r="U19" s="2">
        <f t="shared" si="5"/>
        <v>6.41</v>
      </c>
      <c r="V19" s="2">
        <f t="shared" si="5"/>
        <v>6.01</v>
      </c>
      <c r="W19" s="2">
        <f t="shared" si="5"/>
        <v>4.79</v>
      </c>
      <c r="X19" s="2">
        <f t="shared" si="5"/>
        <v>4.17</v>
      </c>
      <c r="Y19" s="2">
        <f t="shared" si="5"/>
        <v>3.52</v>
      </c>
      <c r="Z19" s="2">
        <f t="shared" si="5"/>
        <v>3.42</v>
      </c>
      <c r="AA19" s="2">
        <f t="shared" si="5"/>
        <v>3.02</v>
      </c>
      <c r="AB19" s="2">
        <f t="shared" si="3"/>
        <v>2.4300000000000002</v>
      </c>
      <c r="AC19" s="2">
        <f t="shared" si="3"/>
        <v>1.95</v>
      </c>
      <c r="AD19" s="2">
        <f t="shared" si="3"/>
        <v>1.87</v>
      </c>
      <c r="AE19" s="2">
        <f t="shared" si="3"/>
        <v>1.55</v>
      </c>
      <c r="AF19" s="2">
        <f t="shared" si="3"/>
        <v>1.46</v>
      </c>
      <c r="AG19" s="2">
        <f t="shared" si="3"/>
        <v>1.3900000000000001</v>
      </c>
      <c r="AH19" s="2">
        <f t="shared" si="3"/>
        <v>1.1400000000000001</v>
      </c>
      <c r="AI19" s="2">
        <f t="shared" si="3"/>
        <v>0.99</v>
      </c>
      <c r="AJ19" s="2">
        <f t="shared" si="3"/>
        <v>0.92</v>
      </c>
    </row>
    <row r="20" spans="1:36" x14ac:dyDescent="0.2">
      <c r="A20" t="str">
        <f>"primary_archetype_"&amp;TEXT(ROUND(Table213[[#This Row],[2016]],1),"0.0")</f>
        <v>primary_archetype_28.5</v>
      </c>
      <c r="B20" s="2">
        <f t="shared" si="2"/>
        <v>28.5</v>
      </c>
      <c r="C20" s="2">
        <f t="shared" si="0"/>
        <v>28.5</v>
      </c>
      <c r="D20" s="2">
        <f t="shared" si="4"/>
        <v>28.5</v>
      </c>
      <c r="E20" s="2">
        <f t="shared" si="4"/>
        <v>27.96</v>
      </c>
      <c r="F20" s="2">
        <f t="shared" si="4"/>
        <v>26.650000000000002</v>
      </c>
      <c r="G20" s="2">
        <f t="shared" si="4"/>
        <v>26.830000000000002</v>
      </c>
      <c r="H20" s="2">
        <f t="shared" si="4"/>
        <v>26.26</v>
      </c>
      <c r="I20" s="2">
        <f t="shared" si="4"/>
        <v>25.16</v>
      </c>
      <c r="J20" s="2">
        <f t="shared" si="4"/>
        <v>24.55</v>
      </c>
      <c r="K20" s="2">
        <f t="shared" si="4"/>
        <v>23.91</v>
      </c>
      <c r="L20" s="2">
        <f t="shared" si="4"/>
        <v>22.91</v>
      </c>
      <c r="M20" s="2">
        <f t="shared" si="4"/>
        <v>22.79</v>
      </c>
      <c r="N20" s="2">
        <f t="shared" si="5"/>
        <v>21.97</v>
      </c>
      <c r="O20" s="2">
        <f t="shared" si="5"/>
        <v>21.12</v>
      </c>
      <c r="P20" s="2">
        <f t="shared" si="5"/>
        <v>20.11</v>
      </c>
      <c r="Q20" s="2">
        <f t="shared" si="5"/>
        <v>17.170000000000002</v>
      </c>
      <c r="R20" s="2">
        <f t="shared" si="5"/>
        <v>13.19</v>
      </c>
      <c r="S20" s="2">
        <f t="shared" si="5"/>
        <v>11.92</v>
      </c>
      <c r="T20" s="2">
        <f t="shared" si="5"/>
        <v>9.17</v>
      </c>
      <c r="U20" s="2">
        <f t="shared" si="5"/>
        <v>6.3900000000000006</v>
      </c>
      <c r="V20" s="2">
        <f t="shared" si="5"/>
        <v>5.99</v>
      </c>
      <c r="W20" s="2">
        <f t="shared" si="5"/>
        <v>4.7700000000000005</v>
      </c>
      <c r="X20" s="2">
        <f t="shared" si="5"/>
        <v>4.1500000000000004</v>
      </c>
      <c r="Y20" s="2">
        <f t="shared" si="5"/>
        <v>3.5100000000000002</v>
      </c>
      <c r="Z20" s="2">
        <f t="shared" si="5"/>
        <v>3.41</v>
      </c>
      <c r="AA20" s="2">
        <f t="shared" si="5"/>
        <v>3.0100000000000002</v>
      </c>
      <c r="AB20" s="2">
        <f t="shared" si="3"/>
        <v>2.4300000000000002</v>
      </c>
      <c r="AC20" s="2">
        <f t="shared" si="3"/>
        <v>1.95</v>
      </c>
      <c r="AD20" s="2">
        <f t="shared" si="3"/>
        <v>1.87</v>
      </c>
      <c r="AE20" s="2">
        <f t="shared" si="3"/>
        <v>1.55</v>
      </c>
      <c r="AF20" s="2">
        <f t="shared" si="3"/>
        <v>1.46</v>
      </c>
      <c r="AG20" s="2">
        <f t="shared" si="3"/>
        <v>1.3900000000000001</v>
      </c>
      <c r="AH20" s="2">
        <f t="shared" si="3"/>
        <v>1.1400000000000001</v>
      </c>
      <c r="AI20" s="2">
        <f t="shared" si="3"/>
        <v>0.99</v>
      </c>
      <c r="AJ20" s="2">
        <f t="shared" si="3"/>
        <v>0.92</v>
      </c>
    </row>
    <row r="21" spans="1:36" x14ac:dyDescent="0.2">
      <c r="A21" t="str">
        <f>"primary_archetype_"&amp;TEXT(ROUND(Table213[[#This Row],[2016]],1),"0.0")</f>
        <v>primary_archetype_28.4</v>
      </c>
      <c r="B21" s="2">
        <f t="shared" si="2"/>
        <v>28.400000000000002</v>
      </c>
      <c r="C21" s="2">
        <f t="shared" si="0"/>
        <v>28.400000000000002</v>
      </c>
      <c r="D21" s="2">
        <f t="shared" si="4"/>
        <v>28.400000000000002</v>
      </c>
      <c r="E21" s="2">
        <f t="shared" si="4"/>
        <v>27.86</v>
      </c>
      <c r="F21" s="2">
        <f t="shared" si="4"/>
        <v>26.560000000000002</v>
      </c>
      <c r="G21" s="2">
        <f t="shared" si="4"/>
        <v>26.740000000000002</v>
      </c>
      <c r="H21" s="2">
        <f t="shared" si="4"/>
        <v>26.17</v>
      </c>
      <c r="I21" s="2">
        <f t="shared" si="4"/>
        <v>25.080000000000002</v>
      </c>
      <c r="J21" s="2">
        <f t="shared" si="4"/>
        <v>24.46</v>
      </c>
      <c r="K21" s="2">
        <f t="shared" si="4"/>
        <v>23.830000000000002</v>
      </c>
      <c r="L21" s="2">
        <f t="shared" si="4"/>
        <v>22.830000000000002</v>
      </c>
      <c r="M21" s="2">
        <f t="shared" si="4"/>
        <v>22.71</v>
      </c>
      <c r="N21" s="2">
        <f t="shared" si="5"/>
        <v>21.89</v>
      </c>
      <c r="O21" s="2">
        <f t="shared" si="5"/>
        <v>21.05</v>
      </c>
      <c r="P21" s="2">
        <f t="shared" si="5"/>
        <v>20.04</v>
      </c>
      <c r="Q21" s="2">
        <f t="shared" si="5"/>
        <v>17.11</v>
      </c>
      <c r="R21" s="2">
        <f t="shared" si="5"/>
        <v>13.15</v>
      </c>
      <c r="S21" s="2">
        <f t="shared" si="5"/>
        <v>11.88</v>
      </c>
      <c r="T21" s="2">
        <f t="shared" si="5"/>
        <v>9.14</v>
      </c>
      <c r="U21" s="2">
        <f t="shared" si="5"/>
        <v>6.37</v>
      </c>
      <c r="V21" s="2">
        <f t="shared" si="5"/>
        <v>5.97</v>
      </c>
      <c r="W21" s="2">
        <f t="shared" si="5"/>
        <v>4.76</v>
      </c>
      <c r="X21" s="2">
        <f t="shared" si="5"/>
        <v>4.1399999999999997</v>
      </c>
      <c r="Y21" s="2">
        <f t="shared" si="5"/>
        <v>3.5</v>
      </c>
      <c r="Z21" s="2">
        <f t="shared" si="5"/>
        <v>3.4</v>
      </c>
      <c r="AA21" s="2">
        <f t="shared" si="5"/>
        <v>3</v>
      </c>
      <c r="AB21" s="2">
        <f t="shared" si="3"/>
        <v>2.42</v>
      </c>
      <c r="AC21" s="2">
        <f t="shared" si="3"/>
        <v>1.94</v>
      </c>
      <c r="AD21" s="2">
        <f t="shared" si="3"/>
        <v>1.87</v>
      </c>
      <c r="AE21" s="2">
        <f t="shared" si="3"/>
        <v>1.54</v>
      </c>
      <c r="AF21" s="2">
        <f t="shared" si="3"/>
        <v>1.45</v>
      </c>
      <c r="AG21" s="2">
        <f t="shared" si="3"/>
        <v>1.3900000000000001</v>
      </c>
      <c r="AH21" s="2">
        <f t="shared" si="3"/>
        <v>1.1400000000000001</v>
      </c>
      <c r="AI21" s="2">
        <f t="shared" si="3"/>
        <v>0.99</v>
      </c>
      <c r="AJ21" s="2">
        <f t="shared" si="3"/>
        <v>0.92</v>
      </c>
    </row>
    <row r="22" spans="1:36" x14ac:dyDescent="0.2">
      <c r="A22" t="str">
        <f>"primary_archetype_"&amp;TEXT(ROUND(Table213[[#This Row],[2016]],1),"0.0")</f>
        <v>primary_archetype_28.3</v>
      </c>
      <c r="B22" s="2">
        <f t="shared" si="2"/>
        <v>28.3</v>
      </c>
      <c r="C22" s="2">
        <f t="shared" si="0"/>
        <v>28.3</v>
      </c>
      <c r="D22" s="2">
        <f t="shared" si="4"/>
        <v>28.3</v>
      </c>
      <c r="E22" s="2">
        <f t="shared" si="4"/>
        <v>27.76</v>
      </c>
      <c r="F22" s="2">
        <f t="shared" si="4"/>
        <v>26.46</v>
      </c>
      <c r="G22" s="2">
        <f t="shared" si="4"/>
        <v>26.64</v>
      </c>
      <c r="H22" s="2">
        <f t="shared" si="4"/>
        <v>26.080000000000002</v>
      </c>
      <c r="I22" s="2">
        <f t="shared" si="4"/>
        <v>24.990000000000002</v>
      </c>
      <c r="J22" s="2">
        <f t="shared" si="4"/>
        <v>24.38</v>
      </c>
      <c r="K22" s="2">
        <f t="shared" si="4"/>
        <v>23.75</v>
      </c>
      <c r="L22" s="2">
        <f t="shared" si="4"/>
        <v>22.75</v>
      </c>
      <c r="M22" s="2">
        <f t="shared" si="4"/>
        <v>22.63</v>
      </c>
      <c r="N22" s="2">
        <f t="shared" si="5"/>
        <v>21.82</v>
      </c>
      <c r="O22" s="2">
        <f t="shared" si="5"/>
        <v>20.97</v>
      </c>
      <c r="P22" s="2">
        <f t="shared" si="5"/>
        <v>19.97</v>
      </c>
      <c r="Q22" s="2">
        <f t="shared" si="5"/>
        <v>17.05</v>
      </c>
      <c r="R22" s="2">
        <f t="shared" si="5"/>
        <v>13.1</v>
      </c>
      <c r="S22" s="2">
        <f t="shared" si="5"/>
        <v>11.84</v>
      </c>
      <c r="T22" s="2">
        <f t="shared" si="5"/>
        <v>9.11</v>
      </c>
      <c r="U22" s="2">
        <f t="shared" si="5"/>
        <v>6.3500000000000005</v>
      </c>
      <c r="V22" s="2">
        <f t="shared" si="5"/>
        <v>5.95</v>
      </c>
      <c r="W22" s="2">
        <f t="shared" si="5"/>
        <v>4.74</v>
      </c>
      <c r="X22" s="2">
        <f t="shared" si="5"/>
        <v>4.13</v>
      </c>
      <c r="Y22" s="2">
        <f t="shared" si="5"/>
        <v>3.49</v>
      </c>
      <c r="Z22" s="2">
        <f t="shared" si="5"/>
        <v>3.39</v>
      </c>
      <c r="AA22" s="2">
        <f t="shared" si="5"/>
        <v>3</v>
      </c>
      <c r="AB22" s="2">
        <f t="shared" ref="AB22:AJ31" si="6">MROUND((($B22-$AJ$2)*((AB$2-$AJ$2)/($B$2-$AJ$2)))+$AJ$2,0.01)</f>
        <v>2.42</v>
      </c>
      <c r="AC22" s="2">
        <f t="shared" si="6"/>
        <v>1.94</v>
      </c>
      <c r="AD22" s="2">
        <f t="shared" si="6"/>
        <v>1.86</v>
      </c>
      <c r="AE22" s="2">
        <f t="shared" si="6"/>
        <v>1.54</v>
      </c>
      <c r="AF22" s="2">
        <f t="shared" si="6"/>
        <v>1.45</v>
      </c>
      <c r="AG22" s="2">
        <f t="shared" si="6"/>
        <v>1.3900000000000001</v>
      </c>
      <c r="AH22" s="2">
        <f t="shared" si="6"/>
        <v>1.1300000000000001</v>
      </c>
      <c r="AI22" s="2">
        <f t="shared" si="6"/>
        <v>0.99</v>
      </c>
      <c r="AJ22" s="2">
        <f t="shared" si="6"/>
        <v>0.92</v>
      </c>
    </row>
    <row r="23" spans="1:36" x14ac:dyDescent="0.2">
      <c r="A23" t="str">
        <f>"primary_archetype_"&amp;TEXT(ROUND(Table213[[#This Row],[2016]],1),"0.0")</f>
        <v>primary_archetype_28.2</v>
      </c>
      <c r="B23" s="2">
        <f t="shared" si="2"/>
        <v>28.200000000000003</v>
      </c>
      <c r="C23" s="2">
        <f t="shared" si="0"/>
        <v>28.2</v>
      </c>
      <c r="D23" s="2">
        <f t="shared" ref="D23:M32" si="7">MROUND((($B23-$AJ$2)*((D$2-$AJ$2)/($B$2-$AJ$2)))+$AJ$2,0.01)</f>
        <v>28.2</v>
      </c>
      <c r="E23" s="2">
        <f t="shared" si="7"/>
        <v>27.66</v>
      </c>
      <c r="F23" s="2">
        <f t="shared" si="7"/>
        <v>26.37</v>
      </c>
      <c r="G23" s="2">
        <f t="shared" si="7"/>
        <v>26.55</v>
      </c>
      <c r="H23" s="2">
        <f t="shared" si="7"/>
        <v>25.990000000000002</v>
      </c>
      <c r="I23" s="2">
        <f t="shared" si="7"/>
        <v>24.900000000000002</v>
      </c>
      <c r="J23" s="2">
        <f t="shared" si="7"/>
        <v>24.29</v>
      </c>
      <c r="K23" s="2">
        <f t="shared" si="7"/>
        <v>23.66</v>
      </c>
      <c r="L23" s="2">
        <f t="shared" si="7"/>
        <v>22.67</v>
      </c>
      <c r="M23" s="2">
        <f t="shared" si="7"/>
        <v>22.55</v>
      </c>
      <c r="N23" s="2">
        <f t="shared" ref="N23:AA32" si="8">MROUND((($B23-$AJ$2)*((N$2-$AJ$2)/($B$2-$AJ$2)))+$AJ$2,0.01)</f>
        <v>21.740000000000002</v>
      </c>
      <c r="O23" s="2">
        <f t="shared" si="8"/>
        <v>20.900000000000002</v>
      </c>
      <c r="P23" s="2">
        <f t="shared" si="8"/>
        <v>19.900000000000002</v>
      </c>
      <c r="Q23" s="2">
        <f t="shared" si="8"/>
        <v>16.990000000000002</v>
      </c>
      <c r="R23" s="2">
        <f t="shared" si="8"/>
        <v>13.06</v>
      </c>
      <c r="S23" s="2">
        <f t="shared" si="8"/>
        <v>11.8</v>
      </c>
      <c r="T23" s="2">
        <f t="shared" si="8"/>
        <v>9.08</v>
      </c>
      <c r="U23" s="2">
        <f t="shared" si="8"/>
        <v>6.33</v>
      </c>
      <c r="V23" s="2">
        <f t="shared" si="8"/>
        <v>5.93</v>
      </c>
      <c r="W23" s="2">
        <f t="shared" si="8"/>
        <v>4.7300000000000004</v>
      </c>
      <c r="X23" s="2">
        <f t="shared" si="8"/>
        <v>4.12</v>
      </c>
      <c r="Y23" s="2">
        <f t="shared" si="8"/>
        <v>3.48</v>
      </c>
      <c r="Z23" s="2">
        <f t="shared" si="8"/>
        <v>3.38</v>
      </c>
      <c r="AA23" s="2">
        <f t="shared" si="8"/>
        <v>2.99</v>
      </c>
      <c r="AB23" s="2">
        <f t="shared" si="6"/>
        <v>2.41</v>
      </c>
      <c r="AC23" s="2">
        <f t="shared" si="6"/>
        <v>1.94</v>
      </c>
      <c r="AD23" s="2">
        <f t="shared" si="6"/>
        <v>1.86</v>
      </c>
      <c r="AE23" s="2">
        <f t="shared" si="6"/>
        <v>1.54</v>
      </c>
      <c r="AF23" s="2">
        <f t="shared" si="6"/>
        <v>1.45</v>
      </c>
      <c r="AG23" s="2">
        <f t="shared" si="6"/>
        <v>1.3800000000000001</v>
      </c>
      <c r="AH23" s="2">
        <f t="shared" si="6"/>
        <v>1.1300000000000001</v>
      </c>
      <c r="AI23" s="2">
        <f t="shared" si="6"/>
        <v>0.99</v>
      </c>
      <c r="AJ23" s="2">
        <f t="shared" si="6"/>
        <v>0.92</v>
      </c>
    </row>
    <row r="24" spans="1:36" x14ac:dyDescent="0.2">
      <c r="A24" t="str">
        <f>"primary_archetype_"&amp;TEXT(ROUND(Table213[[#This Row],[2016]],1),"0.0")</f>
        <v>primary_archetype_28.1</v>
      </c>
      <c r="B24" s="2">
        <f t="shared" si="2"/>
        <v>28.1</v>
      </c>
      <c r="C24" s="2">
        <f t="shared" si="0"/>
        <v>28.1</v>
      </c>
      <c r="D24" s="2">
        <f t="shared" si="7"/>
        <v>28.1</v>
      </c>
      <c r="E24" s="2">
        <f t="shared" si="7"/>
        <v>27.57</v>
      </c>
      <c r="F24" s="2">
        <f t="shared" si="7"/>
        <v>26.28</v>
      </c>
      <c r="G24" s="2">
        <f t="shared" si="7"/>
        <v>26.46</v>
      </c>
      <c r="H24" s="2">
        <f t="shared" si="7"/>
        <v>25.900000000000002</v>
      </c>
      <c r="I24" s="2">
        <f t="shared" si="7"/>
        <v>24.810000000000002</v>
      </c>
      <c r="J24" s="2">
        <f t="shared" si="7"/>
        <v>24.2</v>
      </c>
      <c r="K24" s="2">
        <f t="shared" si="7"/>
        <v>23.580000000000002</v>
      </c>
      <c r="L24" s="2">
        <f t="shared" si="7"/>
        <v>22.59</v>
      </c>
      <c r="M24" s="2">
        <f t="shared" si="7"/>
        <v>22.47</v>
      </c>
      <c r="N24" s="2">
        <f t="shared" si="8"/>
        <v>21.66</v>
      </c>
      <c r="O24" s="2">
        <f t="shared" si="8"/>
        <v>20.830000000000002</v>
      </c>
      <c r="P24" s="2">
        <f t="shared" si="8"/>
        <v>19.830000000000002</v>
      </c>
      <c r="Q24" s="2">
        <f t="shared" si="8"/>
        <v>16.93</v>
      </c>
      <c r="R24" s="2">
        <f t="shared" si="8"/>
        <v>13.01</v>
      </c>
      <c r="S24" s="2">
        <f t="shared" si="8"/>
        <v>11.76</v>
      </c>
      <c r="T24" s="2">
        <f t="shared" si="8"/>
        <v>9.0500000000000007</v>
      </c>
      <c r="U24" s="2">
        <f t="shared" si="8"/>
        <v>6.3100000000000005</v>
      </c>
      <c r="V24" s="2">
        <f t="shared" si="8"/>
        <v>5.91</v>
      </c>
      <c r="W24" s="2">
        <f t="shared" si="8"/>
        <v>4.72</v>
      </c>
      <c r="X24" s="2">
        <f t="shared" si="8"/>
        <v>4.1100000000000003</v>
      </c>
      <c r="Y24" s="2">
        <f t="shared" si="8"/>
        <v>3.47</v>
      </c>
      <c r="Z24" s="2">
        <f t="shared" si="8"/>
        <v>3.38</v>
      </c>
      <c r="AA24" s="2">
        <f t="shared" si="8"/>
        <v>2.98</v>
      </c>
      <c r="AB24" s="2">
        <f t="shared" si="6"/>
        <v>2.41</v>
      </c>
      <c r="AC24" s="2">
        <f t="shared" si="6"/>
        <v>1.93</v>
      </c>
      <c r="AD24" s="2">
        <f t="shared" si="6"/>
        <v>1.86</v>
      </c>
      <c r="AE24" s="2">
        <f t="shared" si="6"/>
        <v>1.54</v>
      </c>
      <c r="AF24" s="2">
        <f t="shared" si="6"/>
        <v>1.45</v>
      </c>
      <c r="AG24" s="2">
        <f t="shared" si="6"/>
        <v>1.3800000000000001</v>
      </c>
      <c r="AH24" s="2">
        <f t="shared" si="6"/>
        <v>1.1300000000000001</v>
      </c>
      <c r="AI24" s="2">
        <f t="shared" si="6"/>
        <v>0.99</v>
      </c>
      <c r="AJ24" s="2">
        <f t="shared" si="6"/>
        <v>0.92</v>
      </c>
    </row>
    <row r="25" spans="1:36" x14ac:dyDescent="0.2">
      <c r="A25" t="str">
        <f>"primary_archetype_"&amp;TEXT(ROUND(Table213[[#This Row],[2016]],1),"0.0")</f>
        <v>primary_archetype_28.0</v>
      </c>
      <c r="B25" s="2">
        <f t="shared" si="2"/>
        <v>28</v>
      </c>
      <c r="C25" s="2">
        <f t="shared" si="0"/>
        <v>28</v>
      </c>
      <c r="D25" s="2">
        <f t="shared" si="7"/>
        <v>28</v>
      </c>
      <c r="E25" s="2">
        <f t="shared" si="7"/>
        <v>27.47</v>
      </c>
      <c r="F25" s="2">
        <f t="shared" si="7"/>
        <v>26.18</v>
      </c>
      <c r="G25" s="2">
        <f t="shared" si="7"/>
        <v>26.36</v>
      </c>
      <c r="H25" s="2">
        <f t="shared" si="7"/>
        <v>25.8</v>
      </c>
      <c r="I25" s="2">
        <f t="shared" si="7"/>
        <v>24.73</v>
      </c>
      <c r="J25" s="2">
        <f t="shared" si="7"/>
        <v>24.12</v>
      </c>
      <c r="K25" s="2">
        <f t="shared" si="7"/>
        <v>23.5</v>
      </c>
      <c r="L25" s="2">
        <f t="shared" si="7"/>
        <v>22.51</v>
      </c>
      <c r="M25" s="2">
        <f t="shared" si="7"/>
        <v>22.39</v>
      </c>
      <c r="N25" s="2">
        <f t="shared" si="8"/>
        <v>21.59</v>
      </c>
      <c r="O25" s="2">
        <f t="shared" si="8"/>
        <v>20.75</v>
      </c>
      <c r="P25" s="2">
        <f t="shared" si="8"/>
        <v>19.77</v>
      </c>
      <c r="Q25" s="2">
        <f t="shared" si="8"/>
        <v>16.87</v>
      </c>
      <c r="R25" s="2">
        <f t="shared" si="8"/>
        <v>12.97</v>
      </c>
      <c r="S25" s="2">
        <f t="shared" si="8"/>
        <v>11.72</v>
      </c>
      <c r="T25" s="2">
        <f t="shared" si="8"/>
        <v>9.02</v>
      </c>
      <c r="U25" s="2">
        <f t="shared" si="8"/>
        <v>6.29</v>
      </c>
      <c r="V25" s="2">
        <f t="shared" si="8"/>
        <v>5.9</v>
      </c>
      <c r="W25" s="2">
        <f t="shared" si="8"/>
        <v>4.7</v>
      </c>
      <c r="X25" s="2">
        <f t="shared" si="8"/>
        <v>4.0999999999999996</v>
      </c>
      <c r="Y25" s="2">
        <f t="shared" si="8"/>
        <v>3.47</v>
      </c>
      <c r="Z25" s="2">
        <f t="shared" si="8"/>
        <v>3.37</v>
      </c>
      <c r="AA25" s="2">
        <f t="shared" si="8"/>
        <v>2.97</v>
      </c>
      <c r="AB25" s="2">
        <f t="shared" si="6"/>
        <v>2.4</v>
      </c>
      <c r="AC25" s="2">
        <f t="shared" si="6"/>
        <v>1.93</v>
      </c>
      <c r="AD25" s="2">
        <f t="shared" si="6"/>
        <v>1.85</v>
      </c>
      <c r="AE25" s="2">
        <f t="shared" si="6"/>
        <v>1.54</v>
      </c>
      <c r="AF25" s="2">
        <f t="shared" si="6"/>
        <v>1.45</v>
      </c>
      <c r="AG25" s="2">
        <f t="shared" si="6"/>
        <v>1.3800000000000001</v>
      </c>
      <c r="AH25" s="2">
        <f t="shared" si="6"/>
        <v>1.1300000000000001</v>
      </c>
      <c r="AI25" s="2">
        <f t="shared" si="6"/>
        <v>0.99</v>
      </c>
      <c r="AJ25" s="2">
        <f t="shared" si="6"/>
        <v>0.92</v>
      </c>
    </row>
    <row r="26" spans="1:36" x14ac:dyDescent="0.2">
      <c r="A26" t="str">
        <f>"primary_archetype_"&amp;TEXT(ROUND(Table213[[#This Row],[2016]],1),"0.0")</f>
        <v>primary_archetype_27.9</v>
      </c>
      <c r="B26" s="2">
        <f t="shared" si="2"/>
        <v>27.900000000000002</v>
      </c>
      <c r="C26" s="2">
        <f t="shared" si="0"/>
        <v>27.900000000000002</v>
      </c>
      <c r="D26" s="2">
        <f t="shared" si="7"/>
        <v>27.900000000000002</v>
      </c>
      <c r="E26" s="2">
        <f t="shared" si="7"/>
        <v>27.37</v>
      </c>
      <c r="F26" s="2">
        <f t="shared" si="7"/>
        <v>26.09</v>
      </c>
      <c r="G26" s="2">
        <f t="shared" si="7"/>
        <v>26.27</v>
      </c>
      <c r="H26" s="2">
        <f t="shared" si="7"/>
        <v>25.71</v>
      </c>
      <c r="I26" s="2">
        <f t="shared" si="7"/>
        <v>24.64</v>
      </c>
      <c r="J26" s="2">
        <f t="shared" si="7"/>
        <v>24.03</v>
      </c>
      <c r="K26" s="2">
        <f t="shared" si="7"/>
        <v>23.41</v>
      </c>
      <c r="L26" s="2">
        <f t="shared" si="7"/>
        <v>22.43</v>
      </c>
      <c r="M26" s="2">
        <f t="shared" si="7"/>
        <v>22.31</v>
      </c>
      <c r="N26" s="2">
        <f t="shared" si="8"/>
        <v>21.51</v>
      </c>
      <c r="O26" s="2">
        <f t="shared" si="8"/>
        <v>20.68</v>
      </c>
      <c r="P26" s="2">
        <f t="shared" si="8"/>
        <v>19.7</v>
      </c>
      <c r="Q26" s="2">
        <f t="shared" si="8"/>
        <v>16.809999999999999</v>
      </c>
      <c r="R26" s="2">
        <f t="shared" si="8"/>
        <v>12.92</v>
      </c>
      <c r="S26" s="2">
        <f t="shared" si="8"/>
        <v>11.68</v>
      </c>
      <c r="T26" s="2">
        <f t="shared" si="8"/>
        <v>8.99</v>
      </c>
      <c r="U26" s="2">
        <f t="shared" si="8"/>
        <v>6.2700000000000005</v>
      </c>
      <c r="V26" s="2">
        <f t="shared" si="8"/>
        <v>5.88</v>
      </c>
      <c r="W26" s="2">
        <f t="shared" si="8"/>
        <v>4.6900000000000004</v>
      </c>
      <c r="X26" s="2">
        <f t="shared" si="8"/>
        <v>4.08</v>
      </c>
      <c r="Y26" s="2">
        <f t="shared" si="8"/>
        <v>3.46</v>
      </c>
      <c r="Z26" s="2">
        <f t="shared" si="8"/>
        <v>3.36</v>
      </c>
      <c r="AA26" s="2">
        <f t="shared" si="8"/>
        <v>2.97</v>
      </c>
      <c r="AB26" s="2">
        <f t="shared" si="6"/>
        <v>2.39</v>
      </c>
      <c r="AC26" s="2">
        <f t="shared" si="6"/>
        <v>1.93</v>
      </c>
      <c r="AD26" s="2">
        <f t="shared" si="6"/>
        <v>1.85</v>
      </c>
      <c r="AE26" s="2">
        <f t="shared" si="6"/>
        <v>1.53</v>
      </c>
      <c r="AF26" s="2">
        <f t="shared" si="6"/>
        <v>1.44</v>
      </c>
      <c r="AG26" s="2">
        <f t="shared" si="6"/>
        <v>1.3800000000000001</v>
      </c>
      <c r="AH26" s="2">
        <f t="shared" si="6"/>
        <v>1.1300000000000001</v>
      </c>
      <c r="AI26" s="2">
        <f t="shared" si="6"/>
        <v>0.99</v>
      </c>
      <c r="AJ26" s="2">
        <f t="shared" si="6"/>
        <v>0.92</v>
      </c>
    </row>
    <row r="27" spans="1:36" x14ac:dyDescent="0.2">
      <c r="A27" t="str">
        <f>"primary_archetype_"&amp;TEXT(ROUND(Table213[[#This Row],[2016]],1),"0.0")</f>
        <v>primary_archetype_27.8</v>
      </c>
      <c r="B27" s="2">
        <f t="shared" si="2"/>
        <v>27.8</v>
      </c>
      <c r="C27" s="2">
        <f t="shared" si="0"/>
        <v>27.8</v>
      </c>
      <c r="D27" s="2">
        <f t="shared" si="7"/>
        <v>27.8</v>
      </c>
      <c r="E27" s="2">
        <f t="shared" si="7"/>
        <v>27.27</v>
      </c>
      <c r="F27" s="2">
        <f t="shared" si="7"/>
        <v>26</v>
      </c>
      <c r="G27" s="2">
        <f t="shared" si="7"/>
        <v>26.17</v>
      </c>
      <c r="H27" s="2">
        <f t="shared" si="7"/>
        <v>25.62</v>
      </c>
      <c r="I27" s="2">
        <f t="shared" si="7"/>
        <v>24.55</v>
      </c>
      <c r="J27" s="2">
        <f t="shared" si="7"/>
        <v>23.95</v>
      </c>
      <c r="K27" s="2">
        <f t="shared" si="7"/>
        <v>23.330000000000002</v>
      </c>
      <c r="L27" s="2">
        <f t="shared" si="7"/>
        <v>22.35</v>
      </c>
      <c r="M27" s="2">
        <f t="shared" si="7"/>
        <v>22.240000000000002</v>
      </c>
      <c r="N27" s="2">
        <f t="shared" si="8"/>
        <v>21.44</v>
      </c>
      <c r="O27" s="2">
        <f t="shared" si="8"/>
        <v>20.61</v>
      </c>
      <c r="P27" s="2">
        <f t="shared" si="8"/>
        <v>19.63</v>
      </c>
      <c r="Q27" s="2">
        <f t="shared" si="8"/>
        <v>16.75</v>
      </c>
      <c r="R27" s="2">
        <f t="shared" si="8"/>
        <v>12.88</v>
      </c>
      <c r="S27" s="2">
        <f t="shared" si="8"/>
        <v>11.64</v>
      </c>
      <c r="T27" s="2">
        <f t="shared" si="8"/>
        <v>8.9600000000000009</v>
      </c>
      <c r="U27" s="2">
        <f t="shared" si="8"/>
        <v>6.25</v>
      </c>
      <c r="V27" s="2">
        <f t="shared" si="8"/>
        <v>5.86</v>
      </c>
      <c r="W27" s="2">
        <f t="shared" si="8"/>
        <v>4.67</v>
      </c>
      <c r="X27" s="2">
        <f t="shared" si="8"/>
        <v>4.07</v>
      </c>
      <c r="Y27" s="2">
        <f t="shared" si="8"/>
        <v>3.45</v>
      </c>
      <c r="Z27" s="2">
        <f t="shared" si="8"/>
        <v>3.35</v>
      </c>
      <c r="AA27" s="2">
        <f t="shared" si="8"/>
        <v>2.96</v>
      </c>
      <c r="AB27" s="2">
        <f t="shared" si="6"/>
        <v>2.39</v>
      </c>
      <c r="AC27" s="2">
        <f t="shared" si="6"/>
        <v>1.92</v>
      </c>
      <c r="AD27" s="2">
        <f t="shared" si="6"/>
        <v>1.85</v>
      </c>
      <c r="AE27" s="2">
        <f t="shared" si="6"/>
        <v>1.53</v>
      </c>
      <c r="AF27" s="2">
        <f t="shared" si="6"/>
        <v>1.44</v>
      </c>
      <c r="AG27" s="2">
        <f t="shared" si="6"/>
        <v>1.3800000000000001</v>
      </c>
      <c r="AH27" s="2">
        <f t="shared" si="6"/>
        <v>1.1300000000000001</v>
      </c>
      <c r="AI27" s="2">
        <f t="shared" si="6"/>
        <v>0.99</v>
      </c>
      <c r="AJ27" s="2">
        <f t="shared" si="6"/>
        <v>0.92</v>
      </c>
    </row>
    <row r="28" spans="1:36" x14ac:dyDescent="0.2">
      <c r="A28" t="str">
        <f>"primary_archetype_"&amp;TEXT(ROUND(Table213[[#This Row],[2016]],1),"0.0")</f>
        <v>primary_archetype_27.7</v>
      </c>
      <c r="B28" s="2">
        <f t="shared" si="2"/>
        <v>27.700000000000003</v>
      </c>
      <c r="C28" s="2">
        <f t="shared" si="0"/>
        <v>27.7</v>
      </c>
      <c r="D28" s="2">
        <f t="shared" si="7"/>
        <v>27.7</v>
      </c>
      <c r="E28" s="2">
        <f t="shared" si="7"/>
        <v>27.17</v>
      </c>
      <c r="F28" s="2">
        <f t="shared" si="7"/>
        <v>25.900000000000002</v>
      </c>
      <c r="G28" s="2">
        <f t="shared" si="7"/>
        <v>26.080000000000002</v>
      </c>
      <c r="H28" s="2">
        <f t="shared" si="7"/>
        <v>25.53</v>
      </c>
      <c r="I28" s="2">
        <f t="shared" si="7"/>
        <v>24.46</v>
      </c>
      <c r="J28" s="2">
        <f t="shared" si="7"/>
        <v>23.86</v>
      </c>
      <c r="K28" s="2">
        <f t="shared" si="7"/>
        <v>23.25</v>
      </c>
      <c r="L28" s="2">
        <f t="shared" si="7"/>
        <v>22.27</v>
      </c>
      <c r="M28" s="2">
        <f t="shared" si="7"/>
        <v>22.16</v>
      </c>
      <c r="N28" s="2">
        <f t="shared" si="8"/>
        <v>21.36</v>
      </c>
      <c r="O28" s="2">
        <f t="shared" si="8"/>
        <v>20.53</v>
      </c>
      <c r="P28" s="2">
        <f t="shared" si="8"/>
        <v>19.559999999999999</v>
      </c>
      <c r="Q28" s="2">
        <f t="shared" si="8"/>
        <v>16.7</v>
      </c>
      <c r="R28" s="2">
        <f t="shared" si="8"/>
        <v>12.84</v>
      </c>
      <c r="S28" s="2">
        <f t="shared" si="8"/>
        <v>11.6</v>
      </c>
      <c r="T28" s="2">
        <f t="shared" si="8"/>
        <v>8.93</v>
      </c>
      <c r="U28" s="2">
        <f t="shared" si="8"/>
        <v>6.23</v>
      </c>
      <c r="V28" s="2">
        <f t="shared" si="8"/>
        <v>5.84</v>
      </c>
      <c r="W28" s="2">
        <f t="shared" si="8"/>
        <v>4.66</v>
      </c>
      <c r="X28" s="2">
        <f t="shared" si="8"/>
        <v>4.0600000000000005</v>
      </c>
      <c r="Y28" s="2">
        <f t="shared" si="8"/>
        <v>3.44</v>
      </c>
      <c r="Z28" s="2">
        <f t="shared" si="8"/>
        <v>3.34</v>
      </c>
      <c r="AA28" s="2">
        <f t="shared" si="8"/>
        <v>2.95</v>
      </c>
      <c r="AB28" s="2">
        <f t="shared" si="6"/>
        <v>2.38</v>
      </c>
      <c r="AC28" s="2">
        <f t="shared" si="6"/>
        <v>1.92</v>
      </c>
      <c r="AD28" s="2">
        <f t="shared" si="6"/>
        <v>1.84</v>
      </c>
      <c r="AE28" s="2">
        <f t="shared" si="6"/>
        <v>1.53</v>
      </c>
      <c r="AF28" s="2">
        <f t="shared" si="6"/>
        <v>1.44</v>
      </c>
      <c r="AG28" s="2">
        <f t="shared" si="6"/>
        <v>1.3800000000000001</v>
      </c>
      <c r="AH28" s="2">
        <f t="shared" si="6"/>
        <v>1.1300000000000001</v>
      </c>
      <c r="AI28" s="2">
        <f t="shared" si="6"/>
        <v>0.99</v>
      </c>
      <c r="AJ28" s="2">
        <f t="shared" si="6"/>
        <v>0.92</v>
      </c>
    </row>
    <row r="29" spans="1:36" x14ac:dyDescent="0.2">
      <c r="A29" t="str">
        <f>"primary_archetype_"&amp;TEXT(ROUND(Table213[[#This Row],[2016]],1),"0.0")</f>
        <v>primary_archetype_27.6</v>
      </c>
      <c r="B29" s="2">
        <f t="shared" si="2"/>
        <v>27.6</v>
      </c>
      <c r="C29" s="2">
        <f t="shared" si="0"/>
        <v>27.6</v>
      </c>
      <c r="D29" s="2">
        <f t="shared" si="7"/>
        <v>27.6</v>
      </c>
      <c r="E29" s="2">
        <f t="shared" si="7"/>
        <v>27.080000000000002</v>
      </c>
      <c r="F29" s="2">
        <f t="shared" si="7"/>
        <v>25.810000000000002</v>
      </c>
      <c r="G29" s="2">
        <f t="shared" si="7"/>
        <v>25.990000000000002</v>
      </c>
      <c r="H29" s="2">
        <f t="shared" si="7"/>
        <v>25.44</v>
      </c>
      <c r="I29" s="2">
        <f t="shared" si="7"/>
        <v>24.37</v>
      </c>
      <c r="J29" s="2">
        <f t="shared" si="7"/>
        <v>23.78</v>
      </c>
      <c r="K29" s="2">
        <f t="shared" si="7"/>
        <v>23.16</v>
      </c>
      <c r="L29" s="2">
        <f t="shared" si="7"/>
        <v>22.19</v>
      </c>
      <c r="M29" s="2">
        <f t="shared" si="7"/>
        <v>22.080000000000002</v>
      </c>
      <c r="N29" s="2">
        <f t="shared" si="8"/>
        <v>21.28</v>
      </c>
      <c r="O29" s="2">
        <f t="shared" si="8"/>
        <v>20.46</v>
      </c>
      <c r="P29" s="2">
        <f t="shared" si="8"/>
        <v>19.490000000000002</v>
      </c>
      <c r="Q29" s="2">
        <f t="shared" si="8"/>
        <v>16.64</v>
      </c>
      <c r="R29" s="2">
        <f t="shared" si="8"/>
        <v>12.790000000000001</v>
      </c>
      <c r="S29" s="2">
        <f t="shared" si="8"/>
        <v>11.56</v>
      </c>
      <c r="T29" s="2">
        <f t="shared" si="8"/>
        <v>8.9</v>
      </c>
      <c r="U29" s="2">
        <f t="shared" si="8"/>
        <v>6.21</v>
      </c>
      <c r="V29" s="2">
        <f t="shared" si="8"/>
        <v>5.82</v>
      </c>
      <c r="W29" s="2">
        <f t="shared" si="8"/>
        <v>4.6500000000000004</v>
      </c>
      <c r="X29" s="2">
        <f t="shared" si="8"/>
        <v>4.05</v>
      </c>
      <c r="Y29" s="2">
        <f t="shared" si="8"/>
        <v>3.43</v>
      </c>
      <c r="Z29" s="2">
        <f t="shared" si="8"/>
        <v>3.33</v>
      </c>
      <c r="AA29" s="2">
        <f t="shared" si="8"/>
        <v>2.94</v>
      </c>
      <c r="AB29" s="2">
        <f t="shared" si="6"/>
        <v>2.38</v>
      </c>
      <c r="AC29" s="2">
        <f t="shared" si="6"/>
        <v>1.9100000000000001</v>
      </c>
      <c r="AD29" s="2">
        <f t="shared" si="6"/>
        <v>1.84</v>
      </c>
      <c r="AE29" s="2">
        <f t="shared" si="6"/>
        <v>1.53</v>
      </c>
      <c r="AF29" s="2">
        <f t="shared" si="6"/>
        <v>1.44</v>
      </c>
      <c r="AG29" s="2">
        <f t="shared" si="6"/>
        <v>1.37</v>
      </c>
      <c r="AH29" s="2">
        <f t="shared" si="6"/>
        <v>1.1300000000000001</v>
      </c>
      <c r="AI29" s="2">
        <f t="shared" si="6"/>
        <v>0.99</v>
      </c>
      <c r="AJ29" s="2">
        <f t="shared" si="6"/>
        <v>0.92</v>
      </c>
    </row>
    <row r="30" spans="1:36" x14ac:dyDescent="0.2">
      <c r="A30" t="str">
        <f>"primary_archetype_"&amp;TEXT(ROUND(Table213[[#This Row],[2016]],1),"0.0")</f>
        <v>primary_archetype_27.5</v>
      </c>
      <c r="B30" s="2">
        <f t="shared" si="2"/>
        <v>27.5</v>
      </c>
      <c r="C30" s="2">
        <f t="shared" si="0"/>
        <v>27.5</v>
      </c>
      <c r="D30" s="2">
        <f t="shared" si="7"/>
        <v>27.5</v>
      </c>
      <c r="E30" s="2">
        <f t="shared" si="7"/>
        <v>26.98</v>
      </c>
      <c r="F30" s="2">
        <f t="shared" si="7"/>
        <v>25.72</v>
      </c>
      <c r="G30" s="2">
        <f t="shared" si="7"/>
        <v>25.89</v>
      </c>
      <c r="H30" s="2">
        <f t="shared" si="7"/>
        <v>25.35</v>
      </c>
      <c r="I30" s="2">
        <f t="shared" si="7"/>
        <v>24.29</v>
      </c>
      <c r="J30" s="2">
        <f t="shared" si="7"/>
        <v>23.69</v>
      </c>
      <c r="K30" s="2">
        <f t="shared" si="7"/>
        <v>23.080000000000002</v>
      </c>
      <c r="L30" s="2">
        <f t="shared" si="7"/>
        <v>22.11</v>
      </c>
      <c r="M30" s="2">
        <f t="shared" si="7"/>
        <v>22</v>
      </c>
      <c r="N30" s="2">
        <f t="shared" si="8"/>
        <v>21.21</v>
      </c>
      <c r="O30" s="2">
        <f t="shared" si="8"/>
        <v>20.39</v>
      </c>
      <c r="P30" s="2">
        <f t="shared" si="8"/>
        <v>19.420000000000002</v>
      </c>
      <c r="Q30" s="2">
        <f t="shared" si="8"/>
        <v>16.580000000000002</v>
      </c>
      <c r="R30" s="2">
        <f t="shared" si="8"/>
        <v>12.75</v>
      </c>
      <c r="S30" s="2">
        <f t="shared" si="8"/>
        <v>11.52</v>
      </c>
      <c r="T30" s="2">
        <f t="shared" si="8"/>
        <v>8.870000000000001</v>
      </c>
      <c r="U30" s="2">
        <f t="shared" si="8"/>
        <v>6.19</v>
      </c>
      <c r="V30" s="2">
        <f t="shared" si="8"/>
        <v>5.8</v>
      </c>
      <c r="W30" s="2">
        <f t="shared" si="8"/>
        <v>4.63</v>
      </c>
      <c r="X30" s="2">
        <f t="shared" si="8"/>
        <v>4.04</v>
      </c>
      <c r="Y30" s="2">
        <f t="shared" si="8"/>
        <v>3.42</v>
      </c>
      <c r="Z30" s="2">
        <f t="shared" si="8"/>
        <v>3.3200000000000003</v>
      </c>
      <c r="AA30" s="2">
        <f t="shared" si="8"/>
        <v>2.94</v>
      </c>
      <c r="AB30" s="2">
        <f t="shared" si="6"/>
        <v>2.37</v>
      </c>
      <c r="AC30" s="2">
        <f t="shared" si="6"/>
        <v>1.9100000000000001</v>
      </c>
      <c r="AD30" s="2">
        <f t="shared" si="6"/>
        <v>1.83</v>
      </c>
      <c r="AE30" s="2">
        <f t="shared" si="6"/>
        <v>1.52</v>
      </c>
      <c r="AF30" s="2">
        <f t="shared" si="6"/>
        <v>1.44</v>
      </c>
      <c r="AG30" s="2">
        <f t="shared" si="6"/>
        <v>1.37</v>
      </c>
      <c r="AH30" s="2">
        <f t="shared" si="6"/>
        <v>1.1300000000000001</v>
      </c>
      <c r="AI30" s="2">
        <f t="shared" si="6"/>
        <v>0.99</v>
      </c>
      <c r="AJ30" s="2">
        <f t="shared" si="6"/>
        <v>0.92</v>
      </c>
    </row>
    <row r="31" spans="1:36" x14ac:dyDescent="0.2">
      <c r="A31" t="str">
        <f>"primary_archetype_"&amp;TEXT(ROUND(Table213[[#This Row],[2016]],1),"0.0")</f>
        <v>primary_archetype_27.4</v>
      </c>
      <c r="B31" s="2">
        <f t="shared" si="2"/>
        <v>27.400000000000002</v>
      </c>
      <c r="C31" s="2">
        <f t="shared" si="0"/>
        <v>27.400000000000002</v>
      </c>
      <c r="D31" s="2">
        <f t="shared" si="7"/>
        <v>27.400000000000002</v>
      </c>
      <c r="E31" s="2">
        <f t="shared" si="7"/>
        <v>26.88</v>
      </c>
      <c r="F31" s="2">
        <f t="shared" si="7"/>
        <v>25.62</v>
      </c>
      <c r="G31" s="2">
        <f t="shared" si="7"/>
        <v>25.8</v>
      </c>
      <c r="H31" s="2">
        <f t="shared" si="7"/>
        <v>25.25</v>
      </c>
      <c r="I31" s="2">
        <f t="shared" si="7"/>
        <v>24.2</v>
      </c>
      <c r="J31" s="2">
        <f t="shared" si="7"/>
        <v>23.6</v>
      </c>
      <c r="K31" s="2">
        <f t="shared" si="7"/>
        <v>23</v>
      </c>
      <c r="L31" s="2">
        <f t="shared" si="7"/>
        <v>22.03</v>
      </c>
      <c r="M31" s="2">
        <f t="shared" si="7"/>
        <v>21.92</v>
      </c>
      <c r="N31" s="2">
        <f t="shared" si="8"/>
        <v>21.13</v>
      </c>
      <c r="O31" s="2">
        <f t="shared" si="8"/>
        <v>20.309999999999999</v>
      </c>
      <c r="P31" s="2">
        <f t="shared" si="8"/>
        <v>19.350000000000001</v>
      </c>
      <c r="Q31" s="2">
        <f t="shared" si="8"/>
        <v>16.52</v>
      </c>
      <c r="R31" s="2">
        <f t="shared" si="8"/>
        <v>12.700000000000001</v>
      </c>
      <c r="S31" s="2">
        <f t="shared" si="8"/>
        <v>11.48</v>
      </c>
      <c r="T31" s="2">
        <f t="shared" si="8"/>
        <v>8.84</v>
      </c>
      <c r="U31" s="2">
        <f t="shared" si="8"/>
        <v>6.17</v>
      </c>
      <c r="V31" s="2">
        <f t="shared" si="8"/>
        <v>5.79</v>
      </c>
      <c r="W31" s="2">
        <f t="shared" si="8"/>
        <v>4.62</v>
      </c>
      <c r="X31" s="2">
        <f t="shared" si="8"/>
        <v>4.03</v>
      </c>
      <c r="Y31" s="2">
        <f t="shared" si="8"/>
        <v>3.41</v>
      </c>
      <c r="Z31" s="2">
        <f t="shared" si="8"/>
        <v>3.31</v>
      </c>
      <c r="AA31" s="2">
        <f t="shared" si="8"/>
        <v>2.93</v>
      </c>
      <c r="AB31" s="2">
        <f t="shared" si="6"/>
        <v>2.37</v>
      </c>
      <c r="AC31" s="2">
        <f t="shared" si="6"/>
        <v>1.9100000000000001</v>
      </c>
      <c r="AD31" s="2">
        <f t="shared" si="6"/>
        <v>1.83</v>
      </c>
      <c r="AE31" s="2">
        <f t="shared" si="6"/>
        <v>1.52</v>
      </c>
      <c r="AF31" s="2">
        <f t="shared" si="6"/>
        <v>1.44</v>
      </c>
      <c r="AG31" s="2">
        <f t="shared" si="6"/>
        <v>1.37</v>
      </c>
      <c r="AH31" s="2">
        <f t="shared" si="6"/>
        <v>1.1300000000000001</v>
      </c>
      <c r="AI31" s="2">
        <f t="shared" si="6"/>
        <v>0.99</v>
      </c>
      <c r="AJ31" s="2">
        <f t="shared" si="6"/>
        <v>0.92</v>
      </c>
    </row>
    <row r="32" spans="1:36" x14ac:dyDescent="0.2">
      <c r="A32" t="str">
        <f>"primary_archetype_"&amp;TEXT(ROUND(Table213[[#This Row],[2016]],1),"0.0")</f>
        <v>primary_archetype_27.3</v>
      </c>
      <c r="B32" s="2">
        <f t="shared" si="2"/>
        <v>27.3</v>
      </c>
      <c r="C32" s="2">
        <f t="shared" si="0"/>
        <v>27.3</v>
      </c>
      <c r="D32" s="2">
        <f t="shared" si="7"/>
        <v>27.3</v>
      </c>
      <c r="E32" s="2">
        <f t="shared" si="7"/>
        <v>26.78</v>
      </c>
      <c r="F32" s="2">
        <f t="shared" si="7"/>
        <v>25.53</v>
      </c>
      <c r="G32" s="2">
        <f t="shared" si="7"/>
        <v>25.7</v>
      </c>
      <c r="H32" s="2">
        <f t="shared" si="7"/>
        <v>25.16</v>
      </c>
      <c r="I32" s="2">
        <f t="shared" si="7"/>
        <v>24.11</v>
      </c>
      <c r="J32" s="2">
        <f t="shared" si="7"/>
        <v>23.52</v>
      </c>
      <c r="K32" s="2">
        <f t="shared" si="7"/>
        <v>22.91</v>
      </c>
      <c r="L32" s="2">
        <f t="shared" si="7"/>
        <v>21.96</v>
      </c>
      <c r="M32" s="2">
        <f t="shared" si="7"/>
        <v>21.84</v>
      </c>
      <c r="N32" s="2">
        <f t="shared" si="8"/>
        <v>21.05</v>
      </c>
      <c r="O32" s="2">
        <f t="shared" si="8"/>
        <v>20.240000000000002</v>
      </c>
      <c r="P32" s="2">
        <f t="shared" si="8"/>
        <v>19.28</v>
      </c>
      <c r="Q32" s="2">
        <f t="shared" si="8"/>
        <v>16.46</v>
      </c>
      <c r="R32" s="2">
        <f t="shared" si="8"/>
        <v>12.66</v>
      </c>
      <c r="S32" s="2">
        <f t="shared" si="8"/>
        <v>11.44</v>
      </c>
      <c r="T32" s="2">
        <f t="shared" si="8"/>
        <v>8.81</v>
      </c>
      <c r="U32" s="2">
        <f t="shared" si="8"/>
        <v>6.15</v>
      </c>
      <c r="V32" s="2">
        <f t="shared" si="8"/>
        <v>5.7700000000000005</v>
      </c>
      <c r="W32" s="2">
        <f t="shared" si="8"/>
        <v>4.6000000000000005</v>
      </c>
      <c r="X32" s="2">
        <f t="shared" si="8"/>
        <v>4.01</v>
      </c>
      <c r="Y32" s="2">
        <f t="shared" si="8"/>
        <v>3.4</v>
      </c>
      <c r="Z32" s="2">
        <f t="shared" si="8"/>
        <v>3.3000000000000003</v>
      </c>
      <c r="AA32" s="2">
        <f t="shared" si="8"/>
        <v>2.92</v>
      </c>
      <c r="AB32" s="2">
        <f t="shared" ref="AB32:AJ41" si="9">MROUND((($B32-$AJ$2)*((AB$2-$AJ$2)/($B$2-$AJ$2)))+$AJ$2,0.01)</f>
        <v>2.36</v>
      </c>
      <c r="AC32" s="2">
        <f t="shared" si="9"/>
        <v>1.9000000000000001</v>
      </c>
      <c r="AD32" s="2">
        <f t="shared" si="9"/>
        <v>1.83</v>
      </c>
      <c r="AE32" s="2">
        <f t="shared" si="9"/>
        <v>1.52</v>
      </c>
      <c r="AF32" s="2">
        <f t="shared" si="9"/>
        <v>1.43</v>
      </c>
      <c r="AG32" s="2">
        <f t="shared" si="9"/>
        <v>1.37</v>
      </c>
      <c r="AH32" s="2">
        <f t="shared" si="9"/>
        <v>1.1300000000000001</v>
      </c>
      <c r="AI32" s="2">
        <f t="shared" si="9"/>
        <v>0.99</v>
      </c>
      <c r="AJ32" s="2">
        <f t="shared" si="9"/>
        <v>0.92</v>
      </c>
    </row>
    <row r="33" spans="1:36" x14ac:dyDescent="0.2">
      <c r="A33" t="str">
        <f>"primary_archetype_"&amp;TEXT(ROUND(Table213[[#This Row],[2016]],1),"0.0")</f>
        <v>primary_archetype_27.2</v>
      </c>
      <c r="B33" s="2">
        <f t="shared" si="2"/>
        <v>27.200000000000003</v>
      </c>
      <c r="C33" s="2">
        <f t="shared" si="0"/>
        <v>27.2</v>
      </c>
      <c r="D33" s="2">
        <f t="shared" ref="D33:M42" si="10">MROUND((($B33-$AJ$2)*((D$2-$AJ$2)/($B$2-$AJ$2)))+$AJ$2,0.01)</f>
        <v>27.2</v>
      </c>
      <c r="E33" s="2">
        <f t="shared" si="10"/>
        <v>26.68</v>
      </c>
      <c r="F33" s="2">
        <f t="shared" si="10"/>
        <v>25.44</v>
      </c>
      <c r="G33" s="2">
        <f t="shared" si="10"/>
        <v>25.61</v>
      </c>
      <c r="H33" s="2">
        <f t="shared" si="10"/>
        <v>25.07</v>
      </c>
      <c r="I33" s="2">
        <f t="shared" si="10"/>
        <v>24.02</v>
      </c>
      <c r="J33" s="2">
        <f t="shared" si="10"/>
        <v>23.43</v>
      </c>
      <c r="K33" s="2">
        <f t="shared" si="10"/>
        <v>22.830000000000002</v>
      </c>
      <c r="L33" s="2">
        <f t="shared" si="10"/>
        <v>21.88</v>
      </c>
      <c r="M33" s="2">
        <f t="shared" si="10"/>
        <v>21.76</v>
      </c>
      <c r="N33" s="2">
        <f t="shared" ref="N33:AA42" si="11">MROUND((($B33-$AJ$2)*((N$2-$AJ$2)/($B$2-$AJ$2)))+$AJ$2,0.01)</f>
        <v>20.98</v>
      </c>
      <c r="O33" s="2">
        <f t="shared" si="11"/>
        <v>20.170000000000002</v>
      </c>
      <c r="P33" s="2">
        <f t="shared" si="11"/>
        <v>19.21</v>
      </c>
      <c r="Q33" s="2">
        <f t="shared" si="11"/>
        <v>16.399999999999999</v>
      </c>
      <c r="R33" s="2">
        <f t="shared" si="11"/>
        <v>12.61</v>
      </c>
      <c r="S33" s="2">
        <f t="shared" si="11"/>
        <v>11.4</v>
      </c>
      <c r="T33" s="2">
        <f t="shared" si="11"/>
        <v>8.7799999999999994</v>
      </c>
      <c r="U33" s="2">
        <f t="shared" si="11"/>
        <v>6.13</v>
      </c>
      <c r="V33" s="2">
        <f t="shared" si="11"/>
        <v>5.75</v>
      </c>
      <c r="W33" s="2">
        <f t="shared" si="11"/>
        <v>4.59</v>
      </c>
      <c r="X33" s="2">
        <f t="shared" si="11"/>
        <v>4</v>
      </c>
      <c r="Y33" s="2">
        <f t="shared" si="11"/>
        <v>3.39</v>
      </c>
      <c r="Z33" s="2">
        <f t="shared" si="11"/>
        <v>3.29</v>
      </c>
      <c r="AA33" s="2">
        <f t="shared" si="11"/>
        <v>2.91</v>
      </c>
      <c r="AB33" s="2">
        <f t="shared" si="9"/>
        <v>2.36</v>
      </c>
      <c r="AC33" s="2">
        <f t="shared" si="9"/>
        <v>1.9000000000000001</v>
      </c>
      <c r="AD33" s="2">
        <f t="shared" si="9"/>
        <v>1.82</v>
      </c>
      <c r="AE33" s="2">
        <f t="shared" si="9"/>
        <v>1.52</v>
      </c>
      <c r="AF33" s="2">
        <f t="shared" si="9"/>
        <v>1.43</v>
      </c>
      <c r="AG33" s="2">
        <f t="shared" si="9"/>
        <v>1.37</v>
      </c>
      <c r="AH33" s="2">
        <f t="shared" si="9"/>
        <v>1.1300000000000001</v>
      </c>
      <c r="AI33" s="2">
        <f t="shared" si="9"/>
        <v>0.99</v>
      </c>
      <c r="AJ33" s="2">
        <f t="shared" si="9"/>
        <v>0.92</v>
      </c>
    </row>
    <row r="34" spans="1:36" x14ac:dyDescent="0.2">
      <c r="A34" t="str">
        <f>"primary_archetype_"&amp;TEXT(ROUND(Table213[[#This Row],[2016]],1),"0.0")</f>
        <v>primary_archetype_27.1</v>
      </c>
      <c r="B34" s="2">
        <f t="shared" si="2"/>
        <v>27.1</v>
      </c>
      <c r="C34" s="2">
        <f t="shared" si="0"/>
        <v>27.1</v>
      </c>
      <c r="D34" s="2">
        <f t="shared" si="10"/>
        <v>27.1</v>
      </c>
      <c r="E34" s="2">
        <f t="shared" si="10"/>
        <v>26.59</v>
      </c>
      <c r="F34" s="2">
        <f t="shared" si="10"/>
        <v>25.34</v>
      </c>
      <c r="G34" s="2">
        <f t="shared" si="10"/>
        <v>25.52</v>
      </c>
      <c r="H34" s="2">
        <f t="shared" si="10"/>
        <v>24.98</v>
      </c>
      <c r="I34" s="2">
        <f t="shared" si="10"/>
        <v>23.93</v>
      </c>
      <c r="J34" s="2">
        <f t="shared" si="10"/>
        <v>23.35</v>
      </c>
      <c r="K34" s="2">
        <f t="shared" si="10"/>
        <v>22.75</v>
      </c>
      <c r="L34" s="2">
        <f t="shared" si="10"/>
        <v>21.8</v>
      </c>
      <c r="M34" s="2">
        <f t="shared" si="10"/>
        <v>21.68</v>
      </c>
      <c r="N34" s="2">
        <f t="shared" si="11"/>
        <v>20.900000000000002</v>
      </c>
      <c r="O34" s="2">
        <f t="shared" si="11"/>
        <v>20.09</v>
      </c>
      <c r="P34" s="2">
        <f t="shared" si="11"/>
        <v>19.14</v>
      </c>
      <c r="Q34" s="2">
        <f t="shared" si="11"/>
        <v>16.34</v>
      </c>
      <c r="R34" s="2">
        <f t="shared" si="11"/>
        <v>12.57</v>
      </c>
      <c r="S34" s="2">
        <f t="shared" si="11"/>
        <v>11.370000000000001</v>
      </c>
      <c r="T34" s="2">
        <f t="shared" si="11"/>
        <v>8.75</v>
      </c>
      <c r="U34" s="2">
        <f t="shared" si="11"/>
        <v>6.11</v>
      </c>
      <c r="V34" s="2">
        <f t="shared" si="11"/>
        <v>5.73</v>
      </c>
      <c r="W34" s="2">
        <f t="shared" si="11"/>
        <v>4.58</v>
      </c>
      <c r="X34" s="2">
        <f t="shared" si="11"/>
        <v>3.99</v>
      </c>
      <c r="Y34" s="2">
        <f t="shared" si="11"/>
        <v>3.38</v>
      </c>
      <c r="Z34" s="2">
        <f t="shared" si="11"/>
        <v>3.29</v>
      </c>
      <c r="AA34" s="2">
        <f t="shared" si="11"/>
        <v>2.91</v>
      </c>
      <c r="AB34" s="2">
        <f t="shared" si="9"/>
        <v>2.35</v>
      </c>
      <c r="AC34" s="2">
        <f t="shared" si="9"/>
        <v>1.9000000000000001</v>
      </c>
      <c r="AD34" s="2">
        <f t="shared" si="9"/>
        <v>1.82</v>
      </c>
      <c r="AE34" s="2">
        <f t="shared" si="9"/>
        <v>1.51</v>
      </c>
      <c r="AF34" s="2">
        <f t="shared" si="9"/>
        <v>1.43</v>
      </c>
      <c r="AG34" s="2">
        <f t="shared" si="9"/>
        <v>1.37</v>
      </c>
      <c r="AH34" s="2">
        <f t="shared" si="9"/>
        <v>1.1300000000000001</v>
      </c>
      <c r="AI34" s="2">
        <f t="shared" si="9"/>
        <v>0.99</v>
      </c>
      <c r="AJ34" s="2">
        <f t="shared" si="9"/>
        <v>0.92</v>
      </c>
    </row>
    <row r="35" spans="1:36" x14ac:dyDescent="0.2">
      <c r="A35" t="str">
        <f>"primary_archetype_"&amp;TEXT(ROUND(Table213[[#This Row],[2016]],1),"0.0")</f>
        <v>primary_archetype_27.0</v>
      </c>
      <c r="B35" s="2">
        <f t="shared" si="2"/>
        <v>27</v>
      </c>
      <c r="C35" s="2">
        <f t="shared" si="0"/>
        <v>27</v>
      </c>
      <c r="D35" s="2">
        <f t="shared" si="10"/>
        <v>27</v>
      </c>
      <c r="E35" s="2">
        <f t="shared" si="10"/>
        <v>26.490000000000002</v>
      </c>
      <c r="F35" s="2">
        <f t="shared" si="10"/>
        <v>25.25</v>
      </c>
      <c r="G35" s="2">
        <f t="shared" si="10"/>
        <v>25.42</v>
      </c>
      <c r="H35" s="2">
        <f t="shared" si="10"/>
        <v>24.89</v>
      </c>
      <c r="I35" s="2">
        <f t="shared" si="10"/>
        <v>23.85</v>
      </c>
      <c r="J35" s="2">
        <f t="shared" si="10"/>
        <v>23.26</v>
      </c>
      <c r="K35" s="2">
        <f t="shared" si="10"/>
        <v>22.66</v>
      </c>
      <c r="L35" s="2">
        <f t="shared" si="10"/>
        <v>21.72</v>
      </c>
      <c r="M35" s="2">
        <f t="shared" si="10"/>
        <v>21.6</v>
      </c>
      <c r="N35" s="2">
        <f t="shared" si="11"/>
        <v>20.830000000000002</v>
      </c>
      <c r="O35" s="2">
        <f t="shared" si="11"/>
        <v>20.02</v>
      </c>
      <c r="P35" s="2">
        <f t="shared" si="11"/>
        <v>19.07</v>
      </c>
      <c r="Q35" s="2">
        <f t="shared" si="11"/>
        <v>16.28</v>
      </c>
      <c r="R35" s="2">
        <f t="shared" si="11"/>
        <v>12.52</v>
      </c>
      <c r="S35" s="2">
        <f t="shared" si="11"/>
        <v>11.33</v>
      </c>
      <c r="T35" s="2">
        <f t="shared" si="11"/>
        <v>8.7200000000000006</v>
      </c>
      <c r="U35" s="2">
        <f t="shared" si="11"/>
        <v>6.09</v>
      </c>
      <c r="V35" s="2">
        <f t="shared" si="11"/>
        <v>5.71</v>
      </c>
      <c r="W35" s="2">
        <f t="shared" si="11"/>
        <v>4.5600000000000005</v>
      </c>
      <c r="X35" s="2">
        <f t="shared" si="11"/>
        <v>3.98</v>
      </c>
      <c r="Y35" s="2">
        <f t="shared" si="11"/>
        <v>3.37</v>
      </c>
      <c r="Z35" s="2">
        <f t="shared" si="11"/>
        <v>3.2800000000000002</v>
      </c>
      <c r="AA35" s="2">
        <f t="shared" si="11"/>
        <v>2.9</v>
      </c>
      <c r="AB35" s="2">
        <f t="shared" si="9"/>
        <v>2.35</v>
      </c>
      <c r="AC35" s="2">
        <f t="shared" si="9"/>
        <v>1.8900000000000001</v>
      </c>
      <c r="AD35" s="2">
        <f t="shared" si="9"/>
        <v>1.82</v>
      </c>
      <c r="AE35" s="2">
        <f t="shared" si="9"/>
        <v>1.51</v>
      </c>
      <c r="AF35" s="2">
        <f t="shared" si="9"/>
        <v>1.43</v>
      </c>
      <c r="AG35" s="2">
        <f t="shared" si="9"/>
        <v>1.36</v>
      </c>
      <c r="AH35" s="2">
        <f t="shared" si="9"/>
        <v>1.1200000000000001</v>
      </c>
      <c r="AI35" s="2">
        <f t="shared" si="9"/>
        <v>0.99</v>
      </c>
      <c r="AJ35" s="2">
        <f t="shared" si="9"/>
        <v>0.92</v>
      </c>
    </row>
    <row r="36" spans="1:36" x14ac:dyDescent="0.2">
      <c r="A36" t="str">
        <f>"primary_archetype_"&amp;TEXT(ROUND(Table213[[#This Row],[2016]],1),"0.0")</f>
        <v>primary_archetype_26.9</v>
      </c>
      <c r="B36" s="2">
        <f t="shared" si="2"/>
        <v>26.900000000000002</v>
      </c>
      <c r="C36" s="2">
        <f t="shared" si="0"/>
        <v>26.900000000000002</v>
      </c>
      <c r="D36" s="2">
        <f t="shared" si="10"/>
        <v>26.900000000000002</v>
      </c>
      <c r="E36" s="2">
        <f t="shared" si="10"/>
        <v>26.39</v>
      </c>
      <c r="F36" s="2">
        <f t="shared" si="10"/>
        <v>25.16</v>
      </c>
      <c r="G36" s="2">
        <f t="shared" si="10"/>
        <v>25.330000000000002</v>
      </c>
      <c r="H36" s="2">
        <f t="shared" si="10"/>
        <v>24.79</v>
      </c>
      <c r="I36" s="2">
        <f t="shared" si="10"/>
        <v>23.76</v>
      </c>
      <c r="J36" s="2">
        <f t="shared" si="10"/>
        <v>23.18</v>
      </c>
      <c r="K36" s="2">
        <f t="shared" si="10"/>
        <v>22.580000000000002</v>
      </c>
      <c r="L36" s="2">
        <f t="shared" si="10"/>
        <v>21.64</v>
      </c>
      <c r="M36" s="2">
        <f t="shared" si="10"/>
        <v>21.52</v>
      </c>
      <c r="N36" s="2">
        <f t="shared" si="11"/>
        <v>20.75</v>
      </c>
      <c r="O36" s="2">
        <f t="shared" si="11"/>
        <v>19.95</v>
      </c>
      <c r="P36" s="2">
        <f t="shared" si="11"/>
        <v>19</v>
      </c>
      <c r="Q36" s="2">
        <f t="shared" si="11"/>
        <v>16.22</v>
      </c>
      <c r="R36" s="2">
        <f t="shared" si="11"/>
        <v>12.48</v>
      </c>
      <c r="S36" s="2">
        <f t="shared" si="11"/>
        <v>11.290000000000001</v>
      </c>
      <c r="T36" s="2">
        <f t="shared" si="11"/>
        <v>8.69</v>
      </c>
      <c r="U36" s="2">
        <f t="shared" si="11"/>
        <v>6.07</v>
      </c>
      <c r="V36" s="2">
        <f t="shared" si="11"/>
        <v>5.69</v>
      </c>
      <c r="W36" s="2">
        <f t="shared" si="11"/>
        <v>4.55</v>
      </c>
      <c r="X36" s="2">
        <f t="shared" si="11"/>
        <v>3.97</v>
      </c>
      <c r="Y36" s="2">
        <f t="shared" si="11"/>
        <v>3.36</v>
      </c>
      <c r="Z36" s="2">
        <f t="shared" si="11"/>
        <v>3.27</v>
      </c>
      <c r="AA36" s="2">
        <f t="shared" si="11"/>
        <v>2.89</v>
      </c>
      <c r="AB36" s="2">
        <f t="shared" si="9"/>
        <v>2.34</v>
      </c>
      <c r="AC36" s="2">
        <f t="shared" si="9"/>
        <v>1.8900000000000001</v>
      </c>
      <c r="AD36" s="2">
        <f t="shared" si="9"/>
        <v>1.81</v>
      </c>
      <c r="AE36" s="2">
        <f t="shared" si="9"/>
        <v>1.51</v>
      </c>
      <c r="AF36" s="2">
        <f t="shared" si="9"/>
        <v>1.43</v>
      </c>
      <c r="AG36" s="2">
        <f t="shared" si="9"/>
        <v>1.36</v>
      </c>
      <c r="AH36" s="2">
        <f t="shared" si="9"/>
        <v>1.1200000000000001</v>
      </c>
      <c r="AI36" s="2">
        <f t="shared" si="9"/>
        <v>0.99</v>
      </c>
      <c r="AJ36" s="2">
        <f t="shared" si="9"/>
        <v>0.92</v>
      </c>
    </row>
    <row r="37" spans="1:36" x14ac:dyDescent="0.2">
      <c r="A37" t="str">
        <f>"primary_archetype_"&amp;TEXT(ROUND(Table213[[#This Row],[2016]],1),"0.0")</f>
        <v>primary_archetype_26.8</v>
      </c>
      <c r="B37" s="2">
        <f t="shared" si="2"/>
        <v>26.8</v>
      </c>
      <c r="C37" s="2">
        <f t="shared" si="0"/>
        <v>26.8</v>
      </c>
      <c r="D37" s="2">
        <f t="shared" si="10"/>
        <v>26.8</v>
      </c>
      <c r="E37" s="2">
        <f t="shared" si="10"/>
        <v>26.29</v>
      </c>
      <c r="F37" s="2">
        <f t="shared" si="10"/>
        <v>25.060000000000002</v>
      </c>
      <c r="G37" s="2">
        <f t="shared" si="10"/>
        <v>25.240000000000002</v>
      </c>
      <c r="H37" s="2">
        <f t="shared" si="10"/>
        <v>24.7</v>
      </c>
      <c r="I37" s="2">
        <f t="shared" si="10"/>
        <v>23.67</v>
      </c>
      <c r="J37" s="2">
        <f t="shared" si="10"/>
        <v>23.09</v>
      </c>
      <c r="K37" s="2">
        <f t="shared" si="10"/>
        <v>22.5</v>
      </c>
      <c r="L37" s="2">
        <f t="shared" si="10"/>
        <v>21.56</v>
      </c>
      <c r="M37" s="2">
        <f t="shared" si="10"/>
        <v>21.44</v>
      </c>
      <c r="N37" s="2">
        <f t="shared" si="11"/>
        <v>20.67</v>
      </c>
      <c r="O37" s="2">
        <f t="shared" si="11"/>
        <v>19.87</v>
      </c>
      <c r="P37" s="2">
        <f t="shared" si="11"/>
        <v>18.93</v>
      </c>
      <c r="Q37" s="2">
        <f t="shared" si="11"/>
        <v>16.170000000000002</v>
      </c>
      <c r="R37" s="2">
        <f t="shared" si="11"/>
        <v>12.43</v>
      </c>
      <c r="S37" s="2">
        <f t="shared" si="11"/>
        <v>11.25</v>
      </c>
      <c r="T37" s="2">
        <f t="shared" si="11"/>
        <v>8.66</v>
      </c>
      <c r="U37" s="2">
        <f t="shared" si="11"/>
        <v>6.05</v>
      </c>
      <c r="V37" s="2">
        <f t="shared" si="11"/>
        <v>5.68</v>
      </c>
      <c r="W37" s="2">
        <f t="shared" si="11"/>
        <v>4.53</v>
      </c>
      <c r="X37" s="2">
        <f t="shared" si="11"/>
        <v>3.95</v>
      </c>
      <c r="Y37" s="2">
        <f t="shared" si="11"/>
        <v>3.35</v>
      </c>
      <c r="Z37" s="2">
        <f t="shared" si="11"/>
        <v>3.2600000000000002</v>
      </c>
      <c r="AA37" s="2">
        <f t="shared" si="11"/>
        <v>2.88</v>
      </c>
      <c r="AB37" s="2">
        <f t="shared" si="9"/>
        <v>2.33</v>
      </c>
      <c r="AC37" s="2">
        <f t="shared" si="9"/>
        <v>1.8900000000000001</v>
      </c>
      <c r="AD37" s="2">
        <f t="shared" si="9"/>
        <v>1.81</v>
      </c>
      <c r="AE37" s="2">
        <f t="shared" si="9"/>
        <v>1.51</v>
      </c>
      <c r="AF37" s="2">
        <f t="shared" si="9"/>
        <v>1.42</v>
      </c>
      <c r="AG37" s="2">
        <f t="shared" si="9"/>
        <v>1.36</v>
      </c>
      <c r="AH37" s="2">
        <f t="shared" si="9"/>
        <v>1.1200000000000001</v>
      </c>
      <c r="AI37" s="2">
        <f t="shared" si="9"/>
        <v>0.99</v>
      </c>
      <c r="AJ37" s="2">
        <f t="shared" si="9"/>
        <v>0.92</v>
      </c>
    </row>
    <row r="38" spans="1:36" x14ac:dyDescent="0.2">
      <c r="A38" t="str">
        <f>"primary_archetype_"&amp;TEXT(ROUND(Table213[[#This Row],[2016]],1),"0.0")</f>
        <v>primary_archetype_26.7</v>
      </c>
      <c r="B38" s="2">
        <f t="shared" si="2"/>
        <v>26.700000000000003</v>
      </c>
      <c r="C38" s="2">
        <f t="shared" si="0"/>
        <v>26.7</v>
      </c>
      <c r="D38" s="2">
        <f t="shared" si="10"/>
        <v>26.7</v>
      </c>
      <c r="E38" s="2">
        <f t="shared" si="10"/>
        <v>26.19</v>
      </c>
      <c r="F38" s="2">
        <f t="shared" si="10"/>
        <v>24.97</v>
      </c>
      <c r="G38" s="2">
        <f t="shared" si="10"/>
        <v>25.14</v>
      </c>
      <c r="H38" s="2">
        <f t="shared" si="10"/>
        <v>24.61</v>
      </c>
      <c r="I38" s="2">
        <f t="shared" si="10"/>
        <v>23.580000000000002</v>
      </c>
      <c r="J38" s="2">
        <f t="shared" si="10"/>
        <v>23.01</v>
      </c>
      <c r="K38" s="2">
        <f t="shared" si="10"/>
        <v>22.41</v>
      </c>
      <c r="L38" s="2">
        <f t="shared" si="10"/>
        <v>21.48</v>
      </c>
      <c r="M38" s="2">
        <f t="shared" si="10"/>
        <v>21.36</v>
      </c>
      <c r="N38" s="2">
        <f t="shared" si="11"/>
        <v>20.6</v>
      </c>
      <c r="O38" s="2">
        <f t="shared" si="11"/>
        <v>19.8</v>
      </c>
      <c r="P38" s="2">
        <f t="shared" si="11"/>
        <v>18.86</v>
      </c>
      <c r="Q38" s="2">
        <f t="shared" si="11"/>
        <v>16.11</v>
      </c>
      <c r="R38" s="2">
        <f t="shared" si="11"/>
        <v>12.39</v>
      </c>
      <c r="S38" s="2">
        <f t="shared" si="11"/>
        <v>11.21</v>
      </c>
      <c r="T38" s="2">
        <f t="shared" si="11"/>
        <v>8.6300000000000008</v>
      </c>
      <c r="U38" s="2">
        <f t="shared" si="11"/>
        <v>6.03</v>
      </c>
      <c r="V38" s="2">
        <f t="shared" si="11"/>
        <v>5.66</v>
      </c>
      <c r="W38" s="2">
        <f t="shared" si="11"/>
        <v>4.5200000000000005</v>
      </c>
      <c r="X38" s="2">
        <f t="shared" si="11"/>
        <v>3.94</v>
      </c>
      <c r="Y38" s="2">
        <f t="shared" si="11"/>
        <v>3.34</v>
      </c>
      <c r="Z38" s="2">
        <f t="shared" si="11"/>
        <v>3.25</v>
      </c>
      <c r="AA38" s="2">
        <f t="shared" si="11"/>
        <v>2.88</v>
      </c>
      <c r="AB38" s="2">
        <f t="shared" si="9"/>
        <v>2.33</v>
      </c>
      <c r="AC38" s="2">
        <f t="shared" si="9"/>
        <v>1.8800000000000001</v>
      </c>
      <c r="AD38" s="2">
        <f t="shared" si="9"/>
        <v>1.81</v>
      </c>
      <c r="AE38" s="2">
        <f t="shared" si="9"/>
        <v>1.51</v>
      </c>
      <c r="AF38" s="2">
        <f t="shared" si="9"/>
        <v>1.42</v>
      </c>
      <c r="AG38" s="2">
        <f t="shared" si="9"/>
        <v>1.36</v>
      </c>
      <c r="AH38" s="2">
        <f t="shared" si="9"/>
        <v>1.1200000000000001</v>
      </c>
      <c r="AI38" s="2">
        <f t="shared" si="9"/>
        <v>0.99</v>
      </c>
      <c r="AJ38" s="2">
        <f t="shared" si="9"/>
        <v>0.92</v>
      </c>
    </row>
    <row r="39" spans="1:36" x14ac:dyDescent="0.2">
      <c r="A39" t="str">
        <f>"primary_archetype_"&amp;TEXT(ROUND(Table213[[#This Row],[2016]],1),"0.0")</f>
        <v>primary_archetype_26.6</v>
      </c>
      <c r="B39" s="2">
        <f t="shared" si="2"/>
        <v>26.6</v>
      </c>
      <c r="C39" s="2">
        <f t="shared" si="0"/>
        <v>26.6</v>
      </c>
      <c r="D39" s="2">
        <f t="shared" si="10"/>
        <v>26.6</v>
      </c>
      <c r="E39" s="2">
        <f t="shared" si="10"/>
        <v>26.1</v>
      </c>
      <c r="F39" s="2">
        <f t="shared" si="10"/>
        <v>24.88</v>
      </c>
      <c r="G39" s="2">
        <f t="shared" si="10"/>
        <v>25.05</v>
      </c>
      <c r="H39" s="2">
        <f t="shared" si="10"/>
        <v>24.52</v>
      </c>
      <c r="I39" s="2">
        <f t="shared" si="10"/>
        <v>23.490000000000002</v>
      </c>
      <c r="J39" s="2">
        <f t="shared" si="10"/>
        <v>22.92</v>
      </c>
      <c r="K39" s="2">
        <f t="shared" si="10"/>
        <v>22.330000000000002</v>
      </c>
      <c r="L39" s="2">
        <f t="shared" si="10"/>
        <v>21.400000000000002</v>
      </c>
      <c r="M39" s="2">
        <f t="shared" si="10"/>
        <v>21.28</v>
      </c>
      <c r="N39" s="2">
        <f t="shared" si="11"/>
        <v>20.52</v>
      </c>
      <c r="O39" s="2">
        <f t="shared" si="11"/>
        <v>19.73</v>
      </c>
      <c r="P39" s="2">
        <f t="shared" si="11"/>
        <v>18.79</v>
      </c>
      <c r="Q39" s="2">
        <f t="shared" si="11"/>
        <v>16.05</v>
      </c>
      <c r="R39" s="2">
        <f t="shared" si="11"/>
        <v>12.35</v>
      </c>
      <c r="S39" s="2">
        <f t="shared" si="11"/>
        <v>11.17</v>
      </c>
      <c r="T39" s="2">
        <f t="shared" si="11"/>
        <v>8.6</v>
      </c>
      <c r="U39" s="2">
        <f t="shared" si="11"/>
        <v>6.01</v>
      </c>
      <c r="V39" s="2">
        <f t="shared" si="11"/>
        <v>5.64</v>
      </c>
      <c r="W39" s="2">
        <f t="shared" si="11"/>
        <v>4.51</v>
      </c>
      <c r="X39" s="2">
        <f t="shared" si="11"/>
        <v>3.93</v>
      </c>
      <c r="Y39" s="2">
        <f t="shared" si="11"/>
        <v>3.33</v>
      </c>
      <c r="Z39" s="2">
        <f t="shared" si="11"/>
        <v>3.24</v>
      </c>
      <c r="AA39" s="2">
        <f t="shared" si="11"/>
        <v>2.87</v>
      </c>
      <c r="AB39" s="2">
        <f t="shared" si="9"/>
        <v>2.3199999999999998</v>
      </c>
      <c r="AC39" s="2">
        <f t="shared" si="9"/>
        <v>1.8800000000000001</v>
      </c>
      <c r="AD39" s="2">
        <f t="shared" si="9"/>
        <v>1.8</v>
      </c>
      <c r="AE39" s="2">
        <f t="shared" si="9"/>
        <v>1.5</v>
      </c>
      <c r="AF39" s="2">
        <f t="shared" si="9"/>
        <v>1.42</v>
      </c>
      <c r="AG39" s="2">
        <f t="shared" si="9"/>
        <v>1.36</v>
      </c>
      <c r="AH39" s="2">
        <f t="shared" si="9"/>
        <v>1.1200000000000001</v>
      </c>
      <c r="AI39" s="2">
        <f t="shared" si="9"/>
        <v>0.99</v>
      </c>
      <c r="AJ39" s="2">
        <f t="shared" si="9"/>
        <v>0.92</v>
      </c>
    </row>
    <row r="40" spans="1:36" x14ac:dyDescent="0.2">
      <c r="A40" t="str">
        <f>"primary_archetype_"&amp;TEXT(ROUND(Table213[[#This Row],[2016]],1),"0.0")</f>
        <v>primary_archetype_26.5</v>
      </c>
      <c r="B40" s="2">
        <f t="shared" si="2"/>
        <v>26.5</v>
      </c>
      <c r="C40" s="2">
        <f t="shared" si="0"/>
        <v>26.5</v>
      </c>
      <c r="D40" s="2">
        <f t="shared" si="10"/>
        <v>26.5</v>
      </c>
      <c r="E40" s="2">
        <f t="shared" si="10"/>
        <v>26</v>
      </c>
      <c r="F40" s="2">
        <f t="shared" si="10"/>
        <v>24.78</v>
      </c>
      <c r="G40" s="2">
        <f t="shared" si="10"/>
        <v>24.95</v>
      </c>
      <c r="H40" s="2">
        <f t="shared" si="10"/>
        <v>24.43</v>
      </c>
      <c r="I40" s="2">
        <f t="shared" si="10"/>
        <v>23.41</v>
      </c>
      <c r="J40" s="2">
        <f t="shared" si="10"/>
        <v>22.830000000000002</v>
      </c>
      <c r="K40" s="2">
        <f t="shared" si="10"/>
        <v>22.25</v>
      </c>
      <c r="L40" s="2">
        <f t="shared" si="10"/>
        <v>21.32</v>
      </c>
      <c r="M40" s="2">
        <f t="shared" si="10"/>
        <v>21.2</v>
      </c>
      <c r="N40" s="2">
        <f t="shared" si="11"/>
        <v>20.440000000000001</v>
      </c>
      <c r="O40" s="2">
        <f t="shared" si="11"/>
        <v>19.650000000000002</v>
      </c>
      <c r="P40" s="2">
        <f t="shared" si="11"/>
        <v>18.72</v>
      </c>
      <c r="Q40" s="2">
        <f t="shared" si="11"/>
        <v>15.99</v>
      </c>
      <c r="R40" s="2">
        <f t="shared" si="11"/>
        <v>12.3</v>
      </c>
      <c r="S40" s="2">
        <f t="shared" si="11"/>
        <v>11.13</v>
      </c>
      <c r="T40" s="2">
        <f t="shared" si="11"/>
        <v>8.57</v>
      </c>
      <c r="U40" s="2">
        <f t="shared" si="11"/>
        <v>5.99</v>
      </c>
      <c r="V40" s="2">
        <f t="shared" si="11"/>
        <v>5.62</v>
      </c>
      <c r="W40" s="2">
        <f t="shared" si="11"/>
        <v>4.49</v>
      </c>
      <c r="X40" s="2">
        <f t="shared" si="11"/>
        <v>3.92</v>
      </c>
      <c r="Y40" s="2">
        <f t="shared" si="11"/>
        <v>3.3200000000000003</v>
      </c>
      <c r="Z40" s="2">
        <f t="shared" si="11"/>
        <v>3.23</v>
      </c>
      <c r="AA40" s="2">
        <f t="shared" si="11"/>
        <v>2.86</v>
      </c>
      <c r="AB40" s="2">
        <f t="shared" si="9"/>
        <v>2.3199999999999998</v>
      </c>
      <c r="AC40" s="2">
        <f t="shared" si="9"/>
        <v>1.87</v>
      </c>
      <c r="AD40" s="2">
        <f t="shared" si="9"/>
        <v>1.8</v>
      </c>
      <c r="AE40" s="2">
        <f t="shared" si="9"/>
        <v>1.5</v>
      </c>
      <c r="AF40" s="2">
        <f t="shared" si="9"/>
        <v>1.42</v>
      </c>
      <c r="AG40" s="2">
        <f t="shared" si="9"/>
        <v>1.36</v>
      </c>
      <c r="AH40" s="2">
        <f t="shared" si="9"/>
        <v>1.1200000000000001</v>
      </c>
      <c r="AI40" s="2">
        <f t="shared" si="9"/>
        <v>0.99</v>
      </c>
      <c r="AJ40" s="2">
        <f t="shared" si="9"/>
        <v>0.92</v>
      </c>
    </row>
    <row r="41" spans="1:36" x14ac:dyDescent="0.2">
      <c r="A41" t="str">
        <f>"primary_archetype_"&amp;TEXT(ROUND(Table213[[#This Row],[2016]],1),"0.0")</f>
        <v>primary_archetype_26.4</v>
      </c>
      <c r="B41" s="2">
        <f t="shared" si="2"/>
        <v>26.400000000000002</v>
      </c>
      <c r="C41" s="2">
        <f t="shared" si="0"/>
        <v>26.400000000000002</v>
      </c>
      <c r="D41" s="2">
        <f t="shared" si="10"/>
        <v>26.400000000000002</v>
      </c>
      <c r="E41" s="2">
        <f t="shared" si="10"/>
        <v>25.900000000000002</v>
      </c>
      <c r="F41" s="2">
        <f t="shared" si="10"/>
        <v>24.69</v>
      </c>
      <c r="G41" s="2">
        <f t="shared" si="10"/>
        <v>24.86</v>
      </c>
      <c r="H41" s="2">
        <f t="shared" si="10"/>
        <v>24.330000000000002</v>
      </c>
      <c r="I41" s="2">
        <f t="shared" si="10"/>
        <v>23.32</v>
      </c>
      <c r="J41" s="2">
        <f t="shared" si="10"/>
        <v>22.75</v>
      </c>
      <c r="K41" s="2">
        <f t="shared" si="10"/>
        <v>22.16</v>
      </c>
      <c r="L41" s="2">
        <f t="shared" si="10"/>
        <v>21.240000000000002</v>
      </c>
      <c r="M41" s="2">
        <f t="shared" si="10"/>
        <v>21.13</v>
      </c>
      <c r="N41" s="2">
        <f t="shared" si="11"/>
        <v>20.37</v>
      </c>
      <c r="O41" s="2">
        <f t="shared" si="11"/>
        <v>19.580000000000002</v>
      </c>
      <c r="P41" s="2">
        <f t="shared" si="11"/>
        <v>18.650000000000002</v>
      </c>
      <c r="Q41" s="2">
        <f t="shared" si="11"/>
        <v>15.93</v>
      </c>
      <c r="R41" s="2">
        <f t="shared" si="11"/>
        <v>12.26</v>
      </c>
      <c r="S41" s="2">
        <f t="shared" si="11"/>
        <v>11.09</v>
      </c>
      <c r="T41" s="2">
        <f t="shared" si="11"/>
        <v>8.5400000000000009</v>
      </c>
      <c r="U41" s="2">
        <f t="shared" si="11"/>
        <v>5.97</v>
      </c>
      <c r="V41" s="2">
        <f t="shared" si="11"/>
        <v>5.6000000000000005</v>
      </c>
      <c r="W41" s="2">
        <f t="shared" si="11"/>
        <v>4.4800000000000004</v>
      </c>
      <c r="X41" s="2">
        <f t="shared" si="11"/>
        <v>3.91</v>
      </c>
      <c r="Y41" s="2">
        <f t="shared" si="11"/>
        <v>3.31</v>
      </c>
      <c r="Z41" s="2">
        <f t="shared" si="11"/>
        <v>3.22</v>
      </c>
      <c r="AA41" s="2">
        <f t="shared" si="11"/>
        <v>2.85</v>
      </c>
      <c r="AB41" s="2">
        <f t="shared" si="9"/>
        <v>2.31</v>
      </c>
      <c r="AC41" s="2">
        <f t="shared" si="9"/>
        <v>1.87</v>
      </c>
      <c r="AD41" s="2">
        <f t="shared" si="9"/>
        <v>1.8</v>
      </c>
      <c r="AE41" s="2">
        <f t="shared" si="9"/>
        <v>1.5</v>
      </c>
      <c r="AF41" s="2">
        <f t="shared" si="9"/>
        <v>1.42</v>
      </c>
      <c r="AG41" s="2">
        <f t="shared" si="9"/>
        <v>1.35</v>
      </c>
      <c r="AH41" s="2">
        <f t="shared" si="9"/>
        <v>1.1200000000000001</v>
      </c>
      <c r="AI41" s="2">
        <f t="shared" si="9"/>
        <v>0.99</v>
      </c>
      <c r="AJ41" s="2">
        <f t="shared" si="9"/>
        <v>0.92</v>
      </c>
    </row>
    <row r="42" spans="1:36" x14ac:dyDescent="0.2">
      <c r="A42" t="str">
        <f>"primary_archetype_"&amp;TEXT(ROUND(Table213[[#This Row],[2016]],1),"0.0")</f>
        <v>primary_archetype_26.3</v>
      </c>
      <c r="B42" s="2">
        <f t="shared" si="2"/>
        <v>26.3</v>
      </c>
      <c r="C42" s="2">
        <f t="shared" si="0"/>
        <v>26.3</v>
      </c>
      <c r="D42" s="2">
        <f t="shared" si="10"/>
        <v>26.3</v>
      </c>
      <c r="E42" s="2">
        <f t="shared" si="10"/>
        <v>25.8</v>
      </c>
      <c r="F42" s="2">
        <f t="shared" si="10"/>
        <v>24.6</v>
      </c>
      <c r="G42" s="2">
        <f t="shared" si="10"/>
        <v>24.77</v>
      </c>
      <c r="H42" s="2">
        <f t="shared" si="10"/>
        <v>24.240000000000002</v>
      </c>
      <c r="I42" s="2">
        <f t="shared" si="10"/>
        <v>23.23</v>
      </c>
      <c r="J42" s="2">
        <f t="shared" si="10"/>
        <v>22.66</v>
      </c>
      <c r="K42" s="2">
        <f t="shared" si="10"/>
        <v>22.080000000000002</v>
      </c>
      <c r="L42" s="2">
        <f t="shared" si="10"/>
        <v>21.16</v>
      </c>
      <c r="M42" s="2">
        <f t="shared" si="10"/>
        <v>21.05</v>
      </c>
      <c r="N42" s="2">
        <f t="shared" si="11"/>
        <v>20.29</v>
      </c>
      <c r="O42" s="2">
        <f t="shared" si="11"/>
        <v>19.510000000000002</v>
      </c>
      <c r="P42" s="2">
        <f t="shared" si="11"/>
        <v>18.580000000000002</v>
      </c>
      <c r="Q42" s="2">
        <f t="shared" si="11"/>
        <v>15.870000000000001</v>
      </c>
      <c r="R42" s="2">
        <f t="shared" si="11"/>
        <v>12.21</v>
      </c>
      <c r="S42" s="2">
        <f t="shared" si="11"/>
        <v>11.05</v>
      </c>
      <c r="T42" s="2">
        <f t="shared" si="11"/>
        <v>8.51</v>
      </c>
      <c r="U42" s="2">
        <f t="shared" si="11"/>
        <v>5.95</v>
      </c>
      <c r="V42" s="2">
        <f t="shared" si="11"/>
        <v>5.58</v>
      </c>
      <c r="W42" s="2">
        <f t="shared" si="11"/>
        <v>4.46</v>
      </c>
      <c r="X42" s="2">
        <f t="shared" si="11"/>
        <v>3.9</v>
      </c>
      <c r="Y42" s="2">
        <f t="shared" si="11"/>
        <v>3.31</v>
      </c>
      <c r="Z42" s="2">
        <f t="shared" si="11"/>
        <v>3.21</v>
      </c>
      <c r="AA42" s="2">
        <f t="shared" si="11"/>
        <v>2.84</v>
      </c>
      <c r="AB42" s="2">
        <f t="shared" ref="AB42:AJ51" si="12">MROUND((($B42-$AJ$2)*((AB$2-$AJ$2)/($B$2-$AJ$2)))+$AJ$2,0.01)</f>
        <v>2.31</v>
      </c>
      <c r="AC42" s="2">
        <f t="shared" si="12"/>
        <v>1.87</v>
      </c>
      <c r="AD42" s="2">
        <f t="shared" si="12"/>
        <v>1.79</v>
      </c>
      <c r="AE42" s="2">
        <f t="shared" si="12"/>
        <v>1.5</v>
      </c>
      <c r="AF42" s="2">
        <f t="shared" si="12"/>
        <v>1.41</v>
      </c>
      <c r="AG42" s="2">
        <f t="shared" si="12"/>
        <v>1.35</v>
      </c>
      <c r="AH42" s="2">
        <f t="shared" si="12"/>
        <v>1.1200000000000001</v>
      </c>
      <c r="AI42" s="2">
        <f t="shared" si="12"/>
        <v>0.99</v>
      </c>
      <c r="AJ42" s="2">
        <f t="shared" si="12"/>
        <v>0.92</v>
      </c>
    </row>
    <row r="43" spans="1:36" x14ac:dyDescent="0.2">
      <c r="A43" t="str">
        <f>"primary_archetype_"&amp;TEXT(ROUND(Table213[[#This Row],[2016]],1),"0.0")</f>
        <v>primary_archetype_26.2</v>
      </c>
      <c r="B43" s="2">
        <f t="shared" si="2"/>
        <v>26.200000000000003</v>
      </c>
      <c r="C43" s="2">
        <f t="shared" si="0"/>
        <v>26.2</v>
      </c>
      <c r="D43" s="2">
        <f t="shared" ref="D43:M52" si="13">MROUND((($B43-$AJ$2)*((D$2-$AJ$2)/($B$2-$AJ$2)))+$AJ$2,0.01)</f>
        <v>26.2</v>
      </c>
      <c r="E43" s="2">
        <f t="shared" si="13"/>
        <v>25.7</v>
      </c>
      <c r="F43" s="2">
        <f t="shared" si="13"/>
        <v>24.5</v>
      </c>
      <c r="G43" s="2">
        <f t="shared" si="13"/>
        <v>24.67</v>
      </c>
      <c r="H43" s="2">
        <f t="shared" si="13"/>
        <v>24.150000000000002</v>
      </c>
      <c r="I43" s="2">
        <f t="shared" si="13"/>
        <v>23.14</v>
      </c>
      <c r="J43" s="2">
        <f t="shared" si="13"/>
        <v>22.580000000000002</v>
      </c>
      <c r="K43" s="2">
        <f t="shared" si="13"/>
        <v>22</v>
      </c>
      <c r="L43" s="2">
        <f t="shared" si="13"/>
        <v>21.080000000000002</v>
      </c>
      <c r="M43" s="2">
        <f t="shared" si="13"/>
        <v>20.97</v>
      </c>
      <c r="N43" s="2">
        <f t="shared" ref="N43:AA52" si="14">MROUND((($B43-$AJ$2)*((N$2-$AJ$2)/($B$2-$AJ$2)))+$AJ$2,0.01)</f>
        <v>20.21</v>
      </c>
      <c r="O43" s="2">
        <f t="shared" si="14"/>
        <v>19.43</v>
      </c>
      <c r="P43" s="2">
        <f t="shared" si="14"/>
        <v>18.510000000000002</v>
      </c>
      <c r="Q43" s="2">
        <f t="shared" si="14"/>
        <v>15.81</v>
      </c>
      <c r="R43" s="2">
        <f t="shared" si="14"/>
        <v>12.17</v>
      </c>
      <c r="S43" s="2">
        <f t="shared" si="14"/>
        <v>11.01</v>
      </c>
      <c r="T43" s="2">
        <f t="shared" si="14"/>
        <v>8.48</v>
      </c>
      <c r="U43" s="2">
        <f t="shared" si="14"/>
        <v>5.93</v>
      </c>
      <c r="V43" s="2">
        <f t="shared" si="14"/>
        <v>5.57</v>
      </c>
      <c r="W43" s="2">
        <f t="shared" si="14"/>
        <v>4.45</v>
      </c>
      <c r="X43" s="2">
        <f t="shared" si="14"/>
        <v>3.88</v>
      </c>
      <c r="Y43" s="2">
        <f t="shared" si="14"/>
        <v>3.3000000000000003</v>
      </c>
      <c r="Z43" s="2">
        <f t="shared" si="14"/>
        <v>3.2</v>
      </c>
      <c r="AA43" s="2">
        <f t="shared" si="14"/>
        <v>2.84</v>
      </c>
      <c r="AB43" s="2">
        <f t="shared" si="12"/>
        <v>2.3000000000000003</v>
      </c>
      <c r="AC43" s="2">
        <f t="shared" si="12"/>
        <v>1.86</v>
      </c>
      <c r="AD43" s="2">
        <f t="shared" si="12"/>
        <v>1.79</v>
      </c>
      <c r="AE43" s="2">
        <f t="shared" si="12"/>
        <v>1.49</v>
      </c>
      <c r="AF43" s="2">
        <f t="shared" si="12"/>
        <v>1.41</v>
      </c>
      <c r="AG43" s="2">
        <f t="shared" si="12"/>
        <v>1.35</v>
      </c>
      <c r="AH43" s="2">
        <f t="shared" si="12"/>
        <v>1.1200000000000001</v>
      </c>
      <c r="AI43" s="2">
        <f t="shared" si="12"/>
        <v>0.99</v>
      </c>
      <c r="AJ43" s="2">
        <f t="shared" si="12"/>
        <v>0.92</v>
      </c>
    </row>
    <row r="44" spans="1:36" x14ac:dyDescent="0.2">
      <c r="A44" t="str">
        <f>"primary_archetype_"&amp;TEXT(ROUND(Table213[[#This Row],[2016]],1),"0.0")</f>
        <v>primary_archetype_26.1</v>
      </c>
      <c r="B44" s="2">
        <f t="shared" si="2"/>
        <v>26.1</v>
      </c>
      <c r="C44" s="2">
        <f t="shared" si="0"/>
        <v>26.1</v>
      </c>
      <c r="D44" s="2">
        <f t="shared" si="13"/>
        <v>26.1</v>
      </c>
      <c r="E44" s="2">
        <f t="shared" si="13"/>
        <v>25.61</v>
      </c>
      <c r="F44" s="2">
        <f t="shared" si="13"/>
        <v>24.41</v>
      </c>
      <c r="G44" s="2">
        <f t="shared" si="13"/>
        <v>24.580000000000002</v>
      </c>
      <c r="H44" s="2">
        <f t="shared" si="13"/>
        <v>24.060000000000002</v>
      </c>
      <c r="I44" s="2">
        <f t="shared" si="13"/>
        <v>23.05</v>
      </c>
      <c r="J44" s="2">
        <f t="shared" si="13"/>
        <v>22.490000000000002</v>
      </c>
      <c r="K44" s="2">
        <f t="shared" si="13"/>
        <v>21.91</v>
      </c>
      <c r="L44" s="2">
        <f t="shared" si="13"/>
        <v>21</v>
      </c>
      <c r="M44" s="2">
        <f t="shared" si="13"/>
        <v>20.89</v>
      </c>
      <c r="N44" s="2">
        <f t="shared" si="14"/>
        <v>20.14</v>
      </c>
      <c r="O44" s="2">
        <f t="shared" si="14"/>
        <v>19.36</v>
      </c>
      <c r="P44" s="2">
        <f t="shared" si="14"/>
        <v>18.440000000000001</v>
      </c>
      <c r="Q44" s="2">
        <f t="shared" si="14"/>
        <v>15.75</v>
      </c>
      <c r="R44" s="2">
        <f t="shared" si="14"/>
        <v>12.120000000000001</v>
      </c>
      <c r="S44" s="2">
        <f t="shared" si="14"/>
        <v>10.97</v>
      </c>
      <c r="T44" s="2">
        <f t="shared" si="14"/>
        <v>8.4499999999999993</v>
      </c>
      <c r="U44" s="2">
        <f t="shared" si="14"/>
        <v>5.91</v>
      </c>
      <c r="V44" s="2">
        <f t="shared" si="14"/>
        <v>5.55</v>
      </c>
      <c r="W44" s="2">
        <f t="shared" si="14"/>
        <v>4.4400000000000004</v>
      </c>
      <c r="X44" s="2">
        <f t="shared" si="14"/>
        <v>3.87</v>
      </c>
      <c r="Y44" s="2">
        <f t="shared" si="14"/>
        <v>3.29</v>
      </c>
      <c r="Z44" s="2">
        <f t="shared" si="14"/>
        <v>3.2</v>
      </c>
      <c r="AA44" s="2">
        <f t="shared" si="14"/>
        <v>2.83</v>
      </c>
      <c r="AB44" s="2">
        <f t="shared" si="12"/>
        <v>2.3000000000000003</v>
      </c>
      <c r="AC44" s="2">
        <f t="shared" si="12"/>
        <v>1.86</v>
      </c>
      <c r="AD44" s="2">
        <f t="shared" si="12"/>
        <v>1.79</v>
      </c>
      <c r="AE44" s="2">
        <f t="shared" si="12"/>
        <v>1.49</v>
      </c>
      <c r="AF44" s="2">
        <f t="shared" si="12"/>
        <v>1.41</v>
      </c>
      <c r="AG44" s="2">
        <f t="shared" si="12"/>
        <v>1.35</v>
      </c>
      <c r="AH44" s="2">
        <f t="shared" si="12"/>
        <v>1.1200000000000001</v>
      </c>
      <c r="AI44" s="2">
        <f t="shared" si="12"/>
        <v>0.99</v>
      </c>
      <c r="AJ44" s="2">
        <f t="shared" si="12"/>
        <v>0.92</v>
      </c>
    </row>
    <row r="45" spans="1:36" x14ac:dyDescent="0.2">
      <c r="A45" t="str">
        <f>"primary_archetype_"&amp;TEXT(ROUND(Table213[[#This Row],[2016]],1),"0.0")</f>
        <v>primary_archetype_26.0</v>
      </c>
      <c r="B45" s="2">
        <f t="shared" si="2"/>
        <v>26</v>
      </c>
      <c r="C45" s="2">
        <f t="shared" si="0"/>
        <v>26</v>
      </c>
      <c r="D45" s="2">
        <f t="shared" si="13"/>
        <v>26</v>
      </c>
      <c r="E45" s="2">
        <f t="shared" si="13"/>
        <v>25.51</v>
      </c>
      <c r="F45" s="2">
        <f t="shared" si="13"/>
        <v>24.32</v>
      </c>
      <c r="G45" s="2">
        <f t="shared" si="13"/>
        <v>24.48</v>
      </c>
      <c r="H45" s="2">
        <f t="shared" si="13"/>
        <v>23.97</v>
      </c>
      <c r="I45" s="2">
        <f t="shared" si="13"/>
        <v>22.97</v>
      </c>
      <c r="J45" s="2">
        <f t="shared" si="13"/>
        <v>22.41</v>
      </c>
      <c r="K45" s="2">
        <f t="shared" si="13"/>
        <v>21.830000000000002</v>
      </c>
      <c r="L45" s="2">
        <f t="shared" si="13"/>
        <v>20.92</v>
      </c>
      <c r="M45" s="2">
        <f t="shared" si="13"/>
        <v>20.81</v>
      </c>
      <c r="N45" s="2">
        <f t="shared" si="14"/>
        <v>20.059999999999999</v>
      </c>
      <c r="O45" s="2">
        <f t="shared" si="14"/>
        <v>19.29</v>
      </c>
      <c r="P45" s="2">
        <f t="shared" si="14"/>
        <v>18.37</v>
      </c>
      <c r="Q45" s="2">
        <f t="shared" si="14"/>
        <v>15.69</v>
      </c>
      <c r="R45" s="2">
        <f t="shared" si="14"/>
        <v>12.08</v>
      </c>
      <c r="S45" s="2">
        <f t="shared" si="14"/>
        <v>10.93</v>
      </c>
      <c r="T45" s="2">
        <f t="shared" si="14"/>
        <v>8.42</v>
      </c>
      <c r="U45" s="2">
        <f t="shared" si="14"/>
        <v>5.9</v>
      </c>
      <c r="V45" s="2">
        <f t="shared" si="14"/>
        <v>5.53</v>
      </c>
      <c r="W45" s="2">
        <f t="shared" si="14"/>
        <v>4.42</v>
      </c>
      <c r="X45" s="2">
        <f t="shared" si="14"/>
        <v>3.86</v>
      </c>
      <c r="Y45" s="2">
        <f t="shared" si="14"/>
        <v>3.2800000000000002</v>
      </c>
      <c r="Z45" s="2">
        <f t="shared" si="14"/>
        <v>3.19</v>
      </c>
      <c r="AA45" s="2">
        <f t="shared" si="14"/>
        <v>2.82</v>
      </c>
      <c r="AB45" s="2">
        <f t="shared" si="12"/>
        <v>2.29</v>
      </c>
      <c r="AC45" s="2">
        <f t="shared" si="12"/>
        <v>1.86</v>
      </c>
      <c r="AD45" s="2">
        <f t="shared" si="12"/>
        <v>1.78</v>
      </c>
      <c r="AE45" s="2">
        <f t="shared" si="12"/>
        <v>1.49</v>
      </c>
      <c r="AF45" s="2">
        <f t="shared" si="12"/>
        <v>1.41</v>
      </c>
      <c r="AG45" s="2">
        <f t="shared" si="12"/>
        <v>1.35</v>
      </c>
      <c r="AH45" s="2">
        <f t="shared" si="12"/>
        <v>1.1200000000000001</v>
      </c>
      <c r="AI45" s="2">
        <f t="shared" si="12"/>
        <v>0.99</v>
      </c>
      <c r="AJ45" s="2">
        <f t="shared" si="12"/>
        <v>0.92</v>
      </c>
    </row>
    <row r="46" spans="1:36" x14ac:dyDescent="0.2">
      <c r="A46" t="str">
        <f>"primary_archetype_"&amp;TEXT(ROUND(Table213[[#This Row],[2016]],1),"0.0")</f>
        <v>primary_archetype_25.9</v>
      </c>
      <c r="B46" s="2">
        <f t="shared" si="2"/>
        <v>25.900000000000002</v>
      </c>
      <c r="C46" s="2">
        <f t="shared" si="0"/>
        <v>25.900000000000002</v>
      </c>
      <c r="D46" s="2">
        <f t="shared" si="13"/>
        <v>25.900000000000002</v>
      </c>
      <c r="E46" s="2">
        <f t="shared" si="13"/>
        <v>25.41</v>
      </c>
      <c r="F46" s="2">
        <f t="shared" si="13"/>
        <v>24.22</v>
      </c>
      <c r="G46" s="2">
        <f t="shared" si="13"/>
        <v>24.39</v>
      </c>
      <c r="H46" s="2">
        <f t="shared" si="13"/>
        <v>23.87</v>
      </c>
      <c r="I46" s="2">
        <f t="shared" si="13"/>
        <v>22.88</v>
      </c>
      <c r="J46" s="2">
        <f t="shared" si="13"/>
        <v>22.32</v>
      </c>
      <c r="K46" s="2">
        <f t="shared" si="13"/>
        <v>21.75</v>
      </c>
      <c r="L46" s="2">
        <f t="shared" si="13"/>
        <v>20.84</v>
      </c>
      <c r="M46" s="2">
        <f t="shared" si="13"/>
        <v>20.73</v>
      </c>
      <c r="N46" s="2">
        <f t="shared" si="14"/>
        <v>19.990000000000002</v>
      </c>
      <c r="O46" s="2">
        <f t="shared" si="14"/>
        <v>19.22</v>
      </c>
      <c r="P46" s="2">
        <f t="shared" si="14"/>
        <v>18.3</v>
      </c>
      <c r="Q46" s="2">
        <f t="shared" si="14"/>
        <v>15.64</v>
      </c>
      <c r="R46" s="2">
        <f t="shared" si="14"/>
        <v>12.030000000000001</v>
      </c>
      <c r="S46" s="2">
        <f t="shared" si="14"/>
        <v>10.89</v>
      </c>
      <c r="T46" s="2">
        <f t="shared" si="14"/>
        <v>8.39</v>
      </c>
      <c r="U46" s="2">
        <f t="shared" si="14"/>
        <v>5.88</v>
      </c>
      <c r="V46" s="2">
        <f t="shared" si="14"/>
        <v>5.51</v>
      </c>
      <c r="W46" s="2">
        <f t="shared" si="14"/>
        <v>4.41</v>
      </c>
      <c r="X46" s="2">
        <f t="shared" si="14"/>
        <v>3.85</v>
      </c>
      <c r="Y46" s="2">
        <f t="shared" si="14"/>
        <v>3.27</v>
      </c>
      <c r="Z46" s="2">
        <f t="shared" si="14"/>
        <v>3.18</v>
      </c>
      <c r="AA46" s="2">
        <f t="shared" si="14"/>
        <v>2.81</v>
      </c>
      <c r="AB46" s="2">
        <f t="shared" si="12"/>
        <v>2.29</v>
      </c>
      <c r="AC46" s="2">
        <f t="shared" si="12"/>
        <v>1.85</v>
      </c>
      <c r="AD46" s="2">
        <f t="shared" si="12"/>
        <v>1.78</v>
      </c>
      <c r="AE46" s="2">
        <f t="shared" si="12"/>
        <v>1.49</v>
      </c>
      <c r="AF46" s="2">
        <f t="shared" si="12"/>
        <v>1.41</v>
      </c>
      <c r="AG46" s="2">
        <f t="shared" si="12"/>
        <v>1.35</v>
      </c>
      <c r="AH46" s="2">
        <f t="shared" si="12"/>
        <v>1.1200000000000001</v>
      </c>
      <c r="AI46" s="2">
        <f t="shared" si="12"/>
        <v>0.99</v>
      </c>
      <c r="AJ46" s="2">
        <f t="shared" si="12"/>
        <v>0.92</v>
      </c>
    </row>
    <row r="47" spans="1:36" x14ac:dyDescent="0.2">
      <c r="A47" t="str">
        <f>"primary_archetype_"&amp;TEXT(ROUND(Table213[[#This Row],[2016]],1),"0.0")</f>
        <v>primary_archetype_25.8</v>
      </c>
      <c r="B47" s="2">
        <f t="shared" si="2"/>
        <v>25.8</v>
      </c>
      <c r="C47" s="2">
        <f t="shared" si="0"/>
        <v>25.8</v>
      </c>
      <c r="D47" s="2">
        <f t="shared" si="13"/>
        <v>25.8</v>
      </c>
      <c r="E47" s="2">
        <f t="shared" si="13"/>
        <v>25.310000000000002</v>
      </c>
      <c r="F47" s="2">
        <f t="shared" si="13"/>
        <v>24.13</v>
      </c>
      <c r="G47" s="2">
        <f t="shared" si="13"/>
        <v>24.3</v>
      </c>
      <c r="H47" s="2">
        <f t="shared" si="13"/>
        <v>23.78</v>
      </c>
      <c r="I47" s="2">
        <f t="shared" si="13"/>
        <v>22.79</v>
      </c>
      <c r="J47" s="2">
        <f t="shared" si="13"/>
        <v>22.23</v>
      </c>
      <c r="K47" s="2">
        <f t="shared" si="13"/>
        <v>21.66</v>
      </c>
      <c r="L47" s="2">
        <f t="shared" si="13"/>
        <v>20.76</v>
      </c>
      <c r="M47" s="2">
        <f t="shared" si="13"/>
        <v>20.650000000000002</v>
      </c>
      <c r="N47" s="2">
        <f t="shared" si="14"/>
        <v>19.91</v>
      </c>
      <c r="O47" s="2">
        <f t="shared" si="14"/>
        <v>19.14</v>
      </c>
      <c r="P47" s="2">
        <f t="shared" si="14"/>
        <v>18.23</v>
      </c>
      <c r="Q47" s="2">
        <f t="shared" si="14"/>
        <v>15.58</v>
      </c>
      <c r="R47" s="2">
        <f t="shared" si="14"/>
        <v>11.99</v>
      </c>
      <c r="S47" s="2">
        <f t="shared" si="14"/>
        <v>10.85</v>
      </c>
      <c r="T47" s="2">
        <f t="shared" si="14"/>
        <v>8.36</v>
      </c>
      <c r="U47" s="2">
        <f t="shared" si="14"/>
        <v>5.86</v>
      </c>
      <c r="V47" s="2">
        <f t="shared" si="14"/>
        <v>5.49</v>
      </c>
      <c r="W47" s="2">
        <f t="shared" si="14"/>
        <v>4.3899999999999997</v>
      </c>
      <c r="X47" s="2">
        <f t="shared" si="14"/>
        <v>3.84</v>
      </c>
      <c r="Y47" s="2">
        <f t="shared" si="14"/>
        <v>3.2600000000000002</v>
      </c>
      <c r="Z47" s="2">
        <f t="shared" si="14"/>
        <v>3.17</v>
      </c>
      <c r="AA47" s="2">
        <f t="shared" si="14"/>
        <v>2.81</v>
      </c>
      <c r="AB47" s="2">
        <f t="shared" si="12"/>
        <v>2.2800000000000002</v>
      </c>
      <c r="AC47" s="2">
        <f t="shared" si="12"/>
        <v>1.85</v>
      </c>
      <c r="AD47" s="2">
        <f t="shared" si="12"/>
        <v>1.78</v>
      </c>
      <c r="AE47" s="2">
        <f t="shared" si="12"/>
        <v>1.49</v>
      </c>
      <c r="AF47" s="2">
        <f t="shared" si="12"/>
        <v>1.4000000000000001</v>
      </c>
      <c r="AG47" s="2">
        <f t="shared" si="12"/>
        <v>1.34</v>
      </c>
      <c r="AH47" s="2">
        <f t="shared" si="12"/>
        <v>1.1200000000000001</v>
      </c>
      <c r="AI47" s="2">
        <f t="shared" si="12"/>
        <v>0.99</v>
      </c>
      <c r="AJ47" s="2">
        <f t="shared" si="12"/>
        <v>0.92</v>
      </c>
    </row>
    <row r="48" spans="1:36" x14ac:dyDescent="0.2">
      <c r="A48" t="str">
        <f>"primary_archetype_"&amp;TEXT(ROUND(Table213[[#This Row],[2016]],1),"0.0")</f>
        <v>primary_archetype_25.7</v>
      </c>
      <c r="B48" s="2">
        <f t="shared" si="2"/>
        <v>25.700000000000003</v>
      </c>
      <c r="C48" s="2">
        <f t="shared" si="0"/>
        <v>25.7</v>
      </c>
      <c r="D48" s="2">
        <f t="shared" si="13"/>
        <v>25.7</v>
      </c>
      <c r="E48" s="2">
        <f t="shared" si="13"/>
        <v>25.21</v>
      </c>
      <c r="F48" s="2">
        <f t="shared" si="13"/>
        <v>24.04</v>
      </c>
      <c r="G48" s="2">
        <f t="shared" si="13"/>
        <v>24.2</v>
      </c>
      <c r="H48" s="2">
        <f t="shared" si="13"/>
        <v>23.69</v>
      </c>
      <c r="I48" s="2">
        <f t="shared" si="13"/>
        <v>22.7</v>
      </c>
      <c r="J48" s="2">
        <f t="shared" si="13"/>
        <v>22.150000000000002</v>
      </c>
      <c r="K48" s="2">
        <f t="shared" si="13"/>
        <v>21.580000000000002</v>
      </c>
      <c r="L48" s="2">
        <f t="shared" si="13"/>
        <v>20.68</v>
      </c>
      <c r="M48" s="2">
        <f t="shared" si="13"/>
        <v>20.57</v>
      </c>
      <c r="N48" s="2">
        <f t="shared" si="14"/>
        <v>19.830000000000002</v>
      </c>
      <c r="O48" s="2">
        <f t="shared" si="14"/>
        <v>19.07</v>
      </c>
      <c r="P48" s="2">
        <f t="shared" si="14"/>
        <v>18.16</v>
      </c>
      <c r="Q48" s="2">
        <f t="shared" si="14"/>
        <v>15.52</v>
      </c>
      <c r="R48" s="2">
        <f t="shared" si="14"/>
        <v>11.950000000000001</v>
      </c>
      <c r="S48" s="2">
        <f t="shared" si="14"/>
        <v>10.81</v>
      </c>
      <c r="T48" s="2">
        <f t="shared" si="14"/>
        <v>8.33</v>
      </c>
      <c r="U48" s="2">
        <f t="shared" si="14"/>
        <v>5.84</v>
      </c>
      <c r="V48" s="2">
        <f t="shared" si="14"/>
        <v>5.47</v>
      </c>
      <c r="W48" s="2">
        <f t="shared" si="14"/>
        <v>4.38</v>
      </c>
      <c r="X48" s="2">
        <f t="shared" si="14"/>
        <v>3.83</v>
      </c>
      <c r="Y48" s="2">
        <f t="shared" si="14"/>
        <v>3.25</v>
      </c>
      <c r="Z48" s="2">
        <f t="shared" si="14"/>
        <v>3.16</v>
      </c>
      <c r="AA48" s="2">
        <f t="shared" si="14"/>
        <v>2.8000000000000003</v>
      </c>
      <c r="AB48" s="2">
        <f t="shared" si="12"/>
        <v>2.27</v>
      </c>
      <c r="AC48" s="2">
        <f t="shared" si="12"/>
        <v>1.84</v>
      </c>
      <c r="AD48" s="2">
        <f t="shared" si="12"/>
        <v>1.77</v>
      </c>
      <c r="AE48" s="2">
        <f t="shared" si="12"/>
        <v>1.48</v>
      </c>
      <c r="AF48" s="2">
        <f t="shared" si="12"/>
        <v>1.4000000000000001</v>
      </c>
      <c r="AG48" s="2">
        <f t="shared" si="12"/>
        <v>1.34</v>
      </c>
      <c r="AH48" s="2">
        <f t="shared" si="12"/>
        <v>1.1100000000000001</v>
      </c>
      <c r="AI48" s="2">
        <f t="shared" si="12"/>
        <v>0.99</v>
      </c>
      <c r="AJ48" s="2">
        <f t="shared" si="12"/>
        <v>0.92</v>
      </c>
    </row>
    <row r="49" spans="1:36" x14ac:dyDescent="0.2">
      <c r="A49" t="str">
        <f>"primary_archetype_"&amp;TEXT(ROUND(Table213[[#This Row],[2016]],1),"0.0")</f>
        <v>primary_archetype_25.6</v>
      </c>
      <c r="B49" s="2">
        <f t="shared" si="2"/>
        <v>25.6</v>
      </c>
      <c r="C49" s="2">
        <f t="shared" si="0"/>
        <v>25.6</v>
      </c>
      <c r="D49" s="2">
        <f t="shared" si="13"/>
        <v>25.6</v>
      </c>
      <c r="E49" s="2">
        <f t="shared" si="13"/>
        <v>25.12</v>
      </c>
      <c r="F49" s="2">
        <f t="shared" si="13"/>
        <v>23.94</v>
      </c>
      <c r="G49" s="2">
        <f t="shared" si="13"/>
        <v>24.11</v>
      </c>
      <c r="H49" s="2">
        <f t="shared" si="13"/>
        <v>23.6</v>
      </c>
      <c r="I49" s="2">
        <f t="shared" si="13"/>
        <v>22.62</v>
      </c>
      <c r="J49" s="2">
        <f t="shared" si="13"/>
        <v>22.06</v>
      </c>
      <c r="K49" s="2">
        <f t="shared" si="13"/>
        <v>21.5</v>
      </c>
      <c r="L49" s="2">
        <f t="shared" si="13"/>
        <v>20.6</v>
      </c>
      <c r="M49" s="2">
        <f t="shared" si="13"/>
        <v>20.490000000000002</v>
      </c>
      <c r="N49" s="2">
        <f t="shared" si="14"/>
        <v>19.760000000000002</v>
      </c>
      <c r="O49" s="2">
        <f t="shared" si="14"/>
        <v>19</v>
      </c>
      <c r="P49" s="2">
        <f t="shared" si="14"/>
        <v>18.100000000000001</v>
      </c>
      <c r="Q49" s="2">
        <f t="shared" si="14"/>
        <v>15.46</v>
      </c>
      <c r="R49" s="2">
        <f t="shared" si="14"/>
        <v>11.9</v>
      </c>
      <c r="S49" s="2">
        <f t="shared" si="14"/>
        <v>10.77</v>
      </c>
      <c r="T49" s="2">
        <f t="shared" si="14"/>
        <v>8.3000000000000007</v>
      </c>
      <c r="U49" s="2">
        <f t="shared" si="14"/>
        <v>5.82</v>
      </c>
      <c r="V49" s="2">
        <f t="shared" si="14"/>
        <v>5.46</v>
      </c>
      <c r="W49" s="2">
        <f t="shared" si="14"/>
        <v>4.37</v>
      </c>
      <c r="X49" s="2">
        <f t="shared" si="14"/>
        <v>3.81</v>
      </c>
      <c r="Y49" s="2">
        <f t="shared" si="14"/>
        <v>3.24</v>
      </c>
      <c r="Z49" s="2">
        <f t="shared" si="14"/>
        <v>3.15</v>
      </c>
      <c r="AA49" s="2">
        <f t="shared" si="14"/>
        <v>2.79</v>
      </c>
      <c r="AB49" s="2">
        <f t="shared" si="12"/>
        <v>2.27</v>
      </c>
      <c r="AC49" s="2">
        <f t="shared" si="12"/>
        <v>1.84</v>
      </c>
      <c r="AD49" s="2">
        <f t="shared" si="12"/>
        <v>1.77</v>
      </c>
      <c r="AE49" s="2">
        <f t="shared" si="12"/>
        <v>1.48</v>
      </c>
      <c r="AF49" s="2">
        <f t="shared" si="12"/>
        <v>1.4000000000000001</v>
      </c>
      <c r="AG49" s="2">
        <f t="shared" si="12"/>
        <v>1.34</v>
      </c>
      <c r="AH49" s="2">
        <f t="shared" si="12"/>
        <v>1.1100000000000001</v>
      </c>
      <c r="AI49" s="2">
        <f t="shared" si="12"/>
        <v>0.99</v>
      </c>
      <c r="AJ49" s="2">
        <f t="shared" si="12"/>
        <v>0.92</v>
      </c>
    </row>
    <row r="50" spans="1:36" x14ac:dyDescent="0.2">
      <c r="A50" t="str">
        <f>"primary_archetype_"&amp;TEXT(ROUND(Table213[[#This Row],[2016]],1),"0.0")</f>
        <v>primary_archetype_25.5</v>
      </c>
      <c r="B50" s="2">
        <f t="shared" si="2"/>
        <v>25.5</v>
      </c>
      <c r="C50" s="2">
        <f t="shared" si="0"/>
        <v>25.5</v>
      </c>
      <c r="D50" s="2">
        <f t="shared" si="13"/>
        <v>25.5</v>
      </c>
      <c r="E50" s="2">
        <f t="shared" si="13"/>
        <v>25.02</v>
      </c>
      <c r="F50" s="2">
        <f t="shared" si="13"/>
        <v>23.85</v>
      </c>
      <c r="G50" s="2">
        <f t="shared" si="13"/>
        <v>24.01</v>
      </c>
      <c r="H50" s="2">
        <f t="shared" si="13"/>
        <v>23.51</v>
      </c>
      <c r="I50" s="2">
        <f t="shared" si="13"/>
        <v>22.53</v>
      </c>
      <c r="J50" s="2">
        <f t="shared" si="13"/>
        <v>21.98</v>
      </c>
      <c r="K50" s="2">
        <f t="shared" si="13"/>
        <v>21.41</v>
      </c>
      <c r="L50" s="2">
        <f t="shared" si="13"/>
        <v>20.52</v>
      </c>
      <c r="M50" s="2">
        <f t="shared" si="13"/>
        <v>20.41</v>
      </c>
      <c r="N50" s="2">
        <f t="shared" si="14"/>
        <v>19.68</v>
      </c>
      <c r="O50" s="2">
        <f t="shared" si="14"/>
        <v>18.920000000000002</v>
      </c>
      <c r="P50" s="2">
        <f t="shared" si="14"/>
        <v>18.03</v>
      </c>
      <c r="Q50" s="2">
        <f t="shared" si="14"/>
        <v>15.4</v>
      </c>
      <c r="R50" s="2">
        <f t="shared" si="14"/>
        <v>11.86</v>
      </c>
      <c r="S50" s="2">
        <f t="shared" si="14"/>
        <v>10.73</v>
      </c>
      <c r="T50" s="2">
        <f t="shared" si="14"/>
        <v>8.27</v>
      </c>
      <c r="U50" s="2">
        <f t="shared" si="14"/>
        <v>5.8</v>
      </c>
      <c r="V50" s="2">
        <f t="shared" si="14"/>
        <v>5.44</v>
      </c>
      <c r="W50" s="2">
        <f t="shared" si="14"/>
        <v>4.3500000000000005</v>
      </c>
      <c r="X50" s="2">
        <f t="shared" si="14"/>
        <v>3.8000000000000003</v>
      </c>
      <c r="Y50" s="2">
        <f t="shared" si="14"/>
        <v>3.23</v>
      </c>
      <c r="Z50" s="2">
        <f t="shared" si="14"/>
        <v>3.14</v>
      </c>
      <c r="AA50" s="2">
        <f t="shared" si="14"/>
        <v>2.7800000000000002</v>
      </c>
      <c r="AB50" s="2">
        <f t="shared" si="12"/>
        <v>2.2600000000000002</v>
      </c>
      <c r="AC50" s="2">
        <f t="shared" si="12"/>
        <v>1.84</v>
      </c>
      <c r="AD50" s="2">
        <f t="shared" si="12"/>
        <v>1.77</v>
      </c>
      <c r="AE50" s="2">
        <f t="shared" si="12"/>
        <v>1.48</v>
      </c>
      <c r="AF50" s="2">
        <f t="shared" si="12"/>
        <v>1.4000000000000001</v>
      </c>
      <c r="AG50" s="2">
        <f t="shared" si="12"/>
        <v>1.34</v>
      </c>
      <c r="AH50" s="2">
        <f t="shared" si="12"/>
        <v>1.1100000000000001</v>
      </c>
      <c r="AI50" s="2">
        <f t="shared" si="12"/>
        <v>0.99</v>
      </c>
      <c r="AJ50" s="2">
        <f t="shared" si="12"/>
        <v>0.92</v>
      </c>
    </row>
    <row r="51" spans="1:36" x14ac:dyDescent="0.2">
      <c r="A51" t="str">
        <f>"primary_archetype_"&amp;TEXT(ROUND(Table213[[#This Row],[2016]],1),"0.0")</f>
        <v>primary_archetype_25.4</v>
      </c>
      <c r="B51" s="2">
        <f t="shared" si="2"/>
        <v>25.400000000000002</v>
      </c>
      <c r="C51" s="2">
        <f t="shared" si="0"/>
        <v>25.400000000000002</v>
      </c>
      <c r="D51" s="2">
        <f t="shared" si="13"/>
        <v>25.400000000000002</v>
      </c>
      <c r="E51" s="2">
        <f t="shared" si="13"/>
        <v>24.92</v>
      </c>
      <c r="F51" s="2">
        <f t="shared" si="13"/>
        <v>23.76</v>
      </c>
      <c r="G51" s="2">
        <f t="shared" si="13"/>
        <v>23.92</v>
      </c>
      <c r="H51" s="2">
        <f t="shared" si="13"/>
        <v>23.42</v>
      </c>
      <c r="I51" s="2">
        <f t="shared" si="13"/>
        <v>22.44</v>
      </c>
      <c r="J51" s="2">
        <f t="shared" si="13"/>
        <v>21.89</v>
      </c>
      <c r="K51" s="2">
        <f t="shared" si="13"/>
        <v>21.330000000000002</v>
      </c>
      <c r="L51" s="2">
        <f t="shared" si="13"/>
        <v>20.440000000000001</v>
      </c>
      <c r="M51" s="2">
        <f t="shared" si="13"/>
        <v>20.330000000000002</v>
      </c>
      <c r="N51" s="2">
        <f t="shared" si="14"/>
        <v>19.600000000000001</v>
      </c>
      <c r="O51" s="2">
        <f t="shared" si="14"/>
        <v>18.850000000000001</v>
      </c>
      <c r="P51" s="2">
        <f t="shared" si="14"/>
        <v>17.96</v>
      </c>
      <c r="Q51" s="2">
        <f t="shared" si="14"/>
        <v>15.34</v>
      </c>
      <c r="R51" s="2">
        <f t="shared" si="14"/>
        <v>11.81</v>
      </c>
      <c r="S51" s="2">
        <f t="shared" si="14"/>
        <v>10.69</v>
      </c>
      <c r="T51" s="2">
        <f t="shared" si="14"/>
        <v>8.24</v>
      </c>
      <c r="U51" s="2">
        <f t="shared" si="14"/>
        <v>5.78</v>
      </c>
      <c r="V51" s="2">
        <f t="shared" si="14"/>
        <v>5.42</v>
      </c>
      <c r="W51" s="2">
        <f t="shared" si="14"/>
        <v>4.34</v>
      </c>
      <c r="X51" s="2">
        <f t="shared" si="14"/>
        <v>3.79</v>
      </c>
      <c r="Y51" s="2">
        <f t="shared" si="14"/>
        <v>3.22</v>
      </c>
      <c r="Z51" s="2">
        <f t="shared" si="14"/>
        <v>3.13</v>
      </c>
      <c r="AA51" s="2">
        <f t="shared" si="14"/>
        <v>2.7800000000000002</v>
      </c>
      <c r="AB51" s="2">
        <f t="shared" si="12"/>
        <v>2.2600000000000002</v>
      </c>
      <c r="AC51" s="2">
        <f t="shared" si="12"/>
        <v>1.83</v>
      </c>
      <c r="AD51" s="2">
        <f t="shared" si="12"/>
        <v>1.76</v>
      </c>
      <c r="AE51" s="2">
        <f t="shared" si="12"/>
        <v>1.48</v>
      </c>
      <c r="AF51" s="2">
        <f t="shared" si="12"/>
        <v>1.4000000000000001</v>
      </c>
      <c r="AG51" s="2">
        <f t="shared" si="12"/>
        <v>1.34</v>
      </c>
      <c r="AH51" s="2">
        <f t="shared" si="12"/>
        <v>1.1100000000000001</v>
      </c>
      <c r="AI51" s="2">
        <f t="shared" si="12"/>
        <v>0.99</v>
      </c>
      <c r="AJ51" s="2">
        <f t="shared" si="12"/>
        <v>0.92</v>
      </c>
    </row>
    <row r="52" spans="1:36" x14ac:dyDescent="0.2">
      <c r="A52" t="str">
        <f>"primary_archetype_"&amp;TEXT(ROUND(Table213[[#This Row],[2016]],1),"0.0")</f>
        <v>primary_archetype_25.3</v>
      </c>
      <c r="B52" s="2">
        <f t="shared" si="2"/>
        <v>25.3</v>
      </c>
      <c r="C52" s="2">
        <f t="shared" si="0"/>
        <v>25.3</v>
      </c>
      <c r="D52" s="2">
        <f t="shared" si="13"/>
        <v>25.3</v>
      </c>
      <c r="E52" s="2">
        <f t="shared" si="13"/>
        <v>24.82</v>
      </c>
      <c r="F52" s="2">
        <f t="shared" si="13"/>
        <v>23.66</v>
      </c>
      <c r="G52" s="2">
        <f t="shared" si="13"/>
        <v>23.830000000000002</v>
      </c>
      <c r="H52" s="2">
        <f t="shared" si="13"/>
        <v>23.32</v>
      </c>
      <c r="I52" s="2">
        <f t="shared" si="13"/>
        <v>22.35</v>
      </c>
      <c r="J52" s="2">
        <f t="shared" si="13"/>
        <v>21.81</v>
      </c>
      <c r="K52" s="2">
        <f t="shared" si="13"/>
        <v>21.25</v>
      </c>
      <c r="L52" s="2">
        <f t="shared" si="13"/>
        <v>20.36</v>
      </c>
      <c r="M52" s="2">
        <f t="shared" si="13"/>
        <v>20.25</v>
      </c>
      <c r="N52" s="2">
        <f t="shared" si="14"/>
        <v>19.53</v>
      </c>
      <c r="O52" s="2">
        <f t="shared" si="14"/>
        <v>18.78</v>
      </c>
      <c r="P52" s="2">
        <f t="shared" si="14"/>
        <v>17.89</v>
      </c>
      <c r="Q52" s="2">
        <f t="shared" si="14"/>
        <v>15.280000000000001</v>
      </c>
      <c r="R52" s="2">
        <f t="shared" si="14"/>
        <v>11.77</v>
      </c>
      <c r="S52" s="2">
        <f t="shared" si="14"/>
        <v>10.65</v>
      </c>
      <c r="T52" s="2">
        <f t="shared" si="14"/>
        <v>8.2100000000000009</v>
      </c>
      <c r="U52" s="2">
        <f t="shared" si="14"/>
        <v>5.76</v>
      </c>
      <c r="V52" s="2">
        <f t="shared" si="14"/>
        <v>5.4</v>
      </c>
      <c r="W52" s="2">
        <f t="shared" si="14"/>
        <v>4.32</v>
      </c>
      <c r="X52" s="2">
        <f t="shared" si="14"/>
        <v>3.7800000000000002</v>
      </c>
      <c r="Y52" s="2">
        <f t="shared" si="14"/>
        <v>3.21</v>
      </c>
      <c r="Z52" s="2">
        <f t="shared" si="14"/>
        <v>3.12</v>
      </c>
      <c r="AA52" s="2">
        <f t="shared" si="14"/>
        <v>2.77</v>
      </c>
      <c r="AB52" s="2">
        <f t="shared" ref="AB52:AJ61" si="15">MROUND((($B52-$AJ$2)*((AB$2-$AJ$2)/($B$2-$AJ$2)))+$AJ$2,0.01)</f>
        <v>2.25</v>
      </c>
      <c r="AC52" s="2">
        <f t="shared" si="15"/>
        <v>1.83</v>
      </c>
      <c r="AD52" s="2">
        <f t="shared" si="15"/>
        <v>1.76</v>
      </c>
      <c r="AE52" s="2">
        <f t="shared" si="15"/>
        <v>1.47</v>
      </c>
      <c r="AF52" s="2">
        <f t="shared" si="15"/>
        <v>1.3900000000000001</v>
      </c>
      <c r="AG52" s="2">
        <f t="shared" si="15"/>
        <v>1.34</v>
      </c>
      <c r="AH52" s="2">
        <f t="shared" si="15"/>
        <v>1.1100000000000001</v>
      </c>
      <c r="AI52" s="2">
        <f t="shared" si="15"/>
        <v>0.99</v>
      </c>
      <c r="AJ52" s="2">
        <f t="shared" si="15"/>
        <v>0.92</v>
      </c>
    </row>
    <row r="53" spans="1:36" x14ac:dyDescent="0.2">
      <c r="A53" t="str">
        <f>"primary_archetype_"&amp;TEXT(ROUND(Table213[[#This Row],[2016]],1),"0.0")</f>
        <v>primary_archetype_25.2</v>
      </c>
      <c r="B53" s="2">
        <f t="shared" si="2"/>
        <v>25.200000000000003</v>
      </c>
      <c r="C53" s="2">
        <f t="shared" si="0"/>
        <v>25.2</v>
      </c>
      <c r="D53" s="2">
        <f t="shared" ref="D53:M62" si="16">MROUND((($B53-$AJ$2)*((D$2-$AJ$2)/($B$2-$AJ$2)))+$AJ$2,0.01)</f>
        <v>25.2</v>
      </c>
      <c r="E53" s="2">
        <f t="shared" si="16"/>
        <v>24.72</v>
      </c>
      <c r="F53" s="2">
        <f t="shared" si="16"/>
        <v>23.57</v>
      </c>
      <c r="G53" s="2">
        <f t="shared" si="16"/>
        <v>23.73</v>
      </c>
      <c r="H53" s="2">
        <f t="shared" si="16"/>
        <v>23.23</v>
      </c>
      <c r="I53" s="2">
        <f t="shared" si="16"/>
        <v>22.26</v>
      </c>
      <c r="J53" s="2">
        <f t="shared" si="16"/>
        <v>21.72</v>
      </c>
      <c r="K53" s="2">
        <f t="shared" si="16"/>
        <v>21.16</v>
      </c>
      <c r="L53" s="2">
        <f t="shared" si="16"/>
        <v>20.28</v>
      </c>
      <c r="M53" s="2">
        <f t="shared" si="16"/>
        <v>20.170000000000002</v>
      </c>
      <c r="N53" s="2">
        <f t="shared" ref="N53:AA62" si="17">MROUND((($B53-$AJ$2)*((N$2-$AJ$2)/($B$2-$AJ$2)))+$AJ$2,0.01)</f>
        <v>19.45</v>
      </c>
      <c r="O53" s="2">
        <f t="shared" si="17"/>
        <v>18.7</v>
      </c>
      <c r="P53" s="2">
        <f t="shared" si="17"/>
        <v>17.82</v>
      </c>
      <c r="Q53" s="2">
        <f t="shared" si="17"/>
        <v>15.22</v>
      </c>
      <c r="R53" s="2">
        <f t="shared" si="17"/>
        <v>11.72</v>
      </c>
      <c r="S53" s="2">
        <f t="shared" si="17"/>
        <v>10.61</v>
      </c>
      <c r="T53" s="2">
        <f t="shared" si="17"/>
        <v>8.18</v>
      </c>
      <c r="U53" s="2">
        <f t="shared" si="17"/>
        <v>5.74</v>
      </c>
      <c r="V53" s="2">
        <f t="shared" si="17"/>
        <v>5.38</v>
      </c>
      <c r="W53" s="2">
        <f t="shared" si="17"/>
        <v>4.3100000000000005</v>
      </c>
      <c r="X53" s="2">
        <f t="shared" si="17"/>
        <v>3.77</v>
      </c>
      <c r="Y53" s="2">
        <f t="shared" si="17"/>
        <v>3.2</v>
      </c>
      <c r="Z53" s="2">
        <f t="shared" si="17"/>
        <v>3.11</v>
      </c>
      <c r="AA53" s="2">
        <f t="shared" si="17"/>
        <v>2.7600000000000002</v>
      </c>
      <c r="AB53" s="2">
        <f t="shared" si="15"/>
        <v>2.25</v>
      </c>
      <c r="AC53" s="2">
        <f t="shared" si="15"/>
        <v>1.83</v>
      </c>
      <c r="AD53" s="2">
        <f t="shared" si="15"/>
        <v>1.76</v>
      </c>
      <c r="AE53" s="2">
        <f t="shared" si="15"/>
        <v>1.47</v>
      </c>
      <c r="AF53" s="2">
        <f t="shared" si="15"/>
        <v>1.3900000000000001</v>
      </c>
      <c r="AG53" s="2">
        <f t="shared" si="15"/>
        <v>1.33</v>
      </c>
      <c r="AH53" s="2">
        <f t="shared" si="15"/>
        <v>1.1100000000000001</v>
      </c>
      <c r="AI53" s="2">
        <f t="shared" si="15"/>
        <v>0.98</v>
      </c>
      <c r="AJ53" s="2">
        <f t="shared" si="15"/>
        <v>0.92</v>
      </c>
    </row>
    <row r="54" spans="1:36" x14ac:dyDescent="0.2">
      <c r="A54" t="str">
        <f>"primary_archetype_"&amp;TEXT(ROUND(Table213[[#This Row],[2016]],1),"0.0")</f>
        <v>primary_archetype_25.1</v>
      </c>
      <c r="B54" s="2">
        <f t="shared" si="2"/>
        <v>25.1</v>
      </c>
      <c r="C54" s="2">
        <f t="shared" si="0"/>
        <v>25.1</v>
      </c>
      <c r="D54" s="2">
        <f t="shared" si="16"/>
        <v>25.1</v>
      </c>
      <c r="E54" s="2">
        <f t="shared" si="16"/>
        <v>24.63</v>
      </c>
      <c r="F54" s="2">
        <f t="shared" si="16"/>
        <v>23.48</v>
      </c>
      <c r="G54" s="2">
        <f t="shared" si="16"/>
        <v>23.64</v>
      </c>
      <c r="H54" s="2">
        <f t="shared" si="16"/>
        <v>23.14</v>
      </c>
      <c r="I54" s="2">
        <f t="shared" si="16"/>
        <v>22.18</v>
      </c>
      <c r="J54" s="2">
        <f t="shared" si="16"/>
        <v>21.63</v>
      </c>
      <c r="K54" s="2">
        <f t="shared" si="16"/>
        <v>21.080000000000002</v>
      </c>
      <c r="L54" s="2">
        <f t="shared" si="16"/>
        <v>20.2</v>
      </c>
      <c r="M54" s="2">
        <f t="shared" si="16"/>
        <v>20.09</v>
      </c>
      <c r="N54" s="2">
        <f t="shared" si="17"/>
        <v>19.38</v>
      </c>
      <c r="O54" s="2">
        <f t="shared" si="17"/>
        <v>18.63</v>
      </c>
      <c r="P54" s="2">
        <f t="shared" si="17"/>
        <v>17.75</v>
      </c>
      <c r="Q54" s="2">
        <f t="shared" si="17"/>
        <v>15.16</v>
      </c>
      <c r="R54" s="2">
        <f t="shared" si="17"/>
        <v>11.68</v>
      </c>
      <c r="S54" s="2">
        <f t="shared" si="17"/>
        <v>10.57</v>
      </c>
      <c r="T54" s="2">
        <f t="shared" si="17"/>
        <v>8.15</v>
      </c>
      <c r="U54" s="2">
        <f t="shared" si="17"/>
        <v>5.72</v>
      </c>
      <c r="V54" s="2">
        <f t="shared" si="17"/>
        <v>5.36</v>
      </c>
      <c r="W54" s="2">
        <f t="shared" si="17"/>
        <v>4.3</v>
      </c>
      <c r="X54" s="2">
        <f t="shared" si="17"/>
        <v>3.7600000000000002</v>
      </c>
      <c r="Y54" s="2">
        <f t="shared" si="17"/>
        <v>3.19</v>
      </c>
      <c r="Z54" s="2">
        <f t="shared" si="17"/>
        <v>3.11</v>
      </c>
      <c r="AA54" s="2">
        <f t="shared" si="17"/>
        <v>2.75</v>
      </c>
      <c r="AB54" s="2">
        <f t="shared" si="15"/>
        <v>2.2400000000000002</v>
      </c>
      <c r="AC54" s="2">
        <f t="shared" si="15"/>
        <v>1.82</v>
      </c>
      <c r="AD54" s="2">
        <f t="shared" si="15"/>
        <v>1.75</v>
      </c>
      <c r="AE54" s="2">
        <f t="shared" si="15"/>
        <v>1.47</v>
      </c>
      <c r="AF54" s="2">
        <f t="shared" si="15"/>
        <v>1.3900000000000001</v>
      </c>
      <c r="AG54" s="2">
        <f t="shared" si="15"/>
        <v>1.33</v>
      </c>
      <c r="AH54" s="2">
        <f t="shared" si="15"/>
        <v>1.1100000000000001</v>
      </c>
      <c r="AI54" s="2">
        <f t="shared" si="15"/>
        <v>0.98</v>
      </c>
      <c r="AJ54" s="2">
        <f t="shared" si="15"/>
        <v>0.92</v>
      </c>
    </row>
    <row r="55" spans="1:36" x14ac:dyDescent="0.2">
      <c r="A55" t="str">
        <f>"primary_archetype_"&amp;TEXT(ROUND(Table213[[#This Row],[2016]],1),"0.0")</f>
        <v>primary_archetype_25.0</v>
      </c>
      <c r="B55" s="2">
        <f t="shared" si="2"/>
        <v>25</v>
      </c>
      <c r="C55" s="2">
        <f t="shared" si="0"/>
        <v>25</v>
      </c>
      <c r="D55" s="2">
        <f t="shared" si="16"/>
        <v>25</v>
      </c>
      <c r="E55" s="2">
        <f t="shared" si="16"/>
        <v>24.53</v>
      </c>
      <c r="F55" s="2">
        <f t="shared" si="16"/>
        <v>23.38</v>
      </c>
      <c r="G55" s="2">
        <f t="shared" si="16"/>
        <v>23.54</v>
      </c>
      <c r="H55" s="2">
        <f t="shared" si="16"/>
        <v>23.05</v>
      </c>
      <c r="I55" s="2">
        <f t="shared" si="16"/>
        <v>22.09</v>
      </c>
      <c r="J55" s="2">
        <f t="shared" si="16"/>
        <v>21.55</v>
      </c>
      <c r="K55" s="2">
        <f t="shared" si="16"/>
        <v>21</v>
      </c>
      <c r="L55" s="2">
        <f t="shared" si="16"/>
        <v>20.12</v>
      </c>
      <c r="M55" s="2">
        <f t="shared" si="16"/>
        <v>20.02</v>
      </c>
      <c r="N55" s="2">
        <f t="shared" si="17"/>
        <v>19.3</v>
      </c>
      <c r="O55" s="2">
        <f t="shared" si="17"/>
        <v>18.559999999999999</v>
      </c>
      <c r="P55" s="2">
        <f t="shared" si="17"/>
        <v>17.68</v>
      </c>
      <c r="Q55" s="2">
        <f t="shared" si="17"/>
        <v>15.11</v>
      </c>
      <c r="R55" s="2">
        <f t="shared" si="17"/>
        <v>11.63</v>
      </c>
      <c r="S55" s="2">
        <f t="shared" si="17"/>
        <v>10.53</v>
      </c>
      <c r="T55" s="2">
        <f t="shared" si="17"/>
        <v>8.120000000000001</v>
      </c>
      <c r="U55" s="2">
        <f t="shared" si="17"/>
        <v>5.7</v>
      </c>
      <c r="V55" s="2">
        <f t="shared" si="17"/>
        <v>5.34</v>
      </c>
      <c r="W55" s="2">
        <f t="shared" si="17"/>
        <v>4.28</v>
      </c>
      <c r="X55" s="2">
        <f t="shared" si="17"/>
        <v>3.74</v>
      </c>
      <c r="Y55" s="2">
        <f t="shared" si="17"/>
        <v>3.18</v>
      </c>
      <c r="Z55" s="2">
        <f t="shared" si="17"/>
        <v>3.1</v>
      </c>
      <c r="AA55" s="2">
        <f t="shared" si="17"/>
        <v>2.75</v>
      </c>
      <c r="AB55" s="2">
        <f t="shared" si="15"/>
        <v>2.2400000000000002</v>
      </c>
      <c r="AC55" s="2">
        <f t="shared" si="15"/>
        <v>1.82</v>
      </c>
      <c r="AD55" s="2">
        <f t="shared" si="15"/>
        <v>1.75</v>
      </c>
      <c r="AE55" s="2">
        <f t="shared" si="15"/>
        <v>1.47</v>
      </c>
      <c r="AF55" s="2">
        <f t="shared" si="15"/>
        <v>1.3900000000000001</v>
      </c>
      <c r="AG55" s="2">
        <f t="shared" si="15"/>
        <v>1.33</v>
      </c>
      <c r="AH55" s="2">
        <f t="shared" si="15"/>
        <v>1.1100000000000001</v>
      </c>
      <c r="AI55" s="2">
        <f t="shared" si="15"/>
        <v>0.98</v>
      </c>
      <c r="AJ55" s="2">
        <f t="shared" si="15"/>
        <v>0.92</v>
      </c>
    </row>
    <row r="56" spans="1:36" x14ac:dyDescent="0.2">
      <c r="A56" t="str">
        <f>"primary_archetype_"&amp;TEXT(ROUND(Table213[[#This Row],[2016]],1),"0.0")</f>
        <v>primary_archetype_24.9</v>
      </c>
      <c r="B56" s="2">
        <f t="shared" si="2"/>
        <v>24.900000000000002</v>
      </c>
      <c r="C56" s="2">
        <f t="shared" si="0"/>
        <v>24.900000000000002</v>
      </c>
      <c r="D56" s="2">
        <f t="shared" si="16"/>
        <v>24.900000000000002</v>
      </c>
      <c r="E56" s="2">
        <f t="shared" si="16"/>
        <v>24.43</v>
      </c>
      <c r="F56" s="2">
        <f t="shared" si="16"/>
        <v>23.29</v>
      </c>
      <c r="G56" s="2">
        <f t="shared" si="16"/>
        <v>23.45</v>
      </c>
      <c r="H56" s="2">
        <f t="shared" si="16"/>
        <v>22.96</v>
      </c>
      <c r="I56" s="2">
        <f t="shared" si="16"/>
        <v>22</v>
      </c>
      <c r="J56" s="2">
        <f t="shared" si="16"/>
        <v>21.46</v>
      </c>
      <c r="K56" s="2">
        <f t="shared" si="16"/>
        <v>20.91</v>
      </c>
      <c r="L56" s="2">
        <f t="shared" si="16"/>
        <v>20.04</v>
      </c>
      <c r="M56" s="2">
        <f t="shared" si="16"/>
        <v>19.940000000000001</v>
      </c>
      <c r="N56" s="2">
        <f t="shared" si="17"/>
        <v>19.22</v>
      </c>
      <c r="O56" s="2">
        <f t="shared" si="17"/>
        <v>18.48</v>
      </c>
      <c r="P56" s="2">
        <f t="shared" si="17"/>
        <v>17.61</v>
      </c>
      <c r="Q56" s="2">
        <f t="shared" si="17"/>
        <v>15.05</v>
      </c>
      <c r="R56" s="2">
        <f t="shared" si="17"/>
        <v>11.59</v>
      </c>
      <c r="S56" s="2">
        <f t="shared" si="17"/>
        <v>10.49</v>
      </c>
      <c r="T56" s="2">
        <f t="shared" si="17"/>
        <v>8.09</v>
      </c>
      <c r="U56" s="2">
        <f t="shared" si="17"/>
        <v>5.68</v>
      </c>
      <c r="V56" s="2">
        <f t="shared" si="17"/>
        <v>5.33</v>
      </c>
      <c r="W56" s="2">
        <f t="shared" si="17"/>
        <v>4.2700000000000005</v>
      </c>
      <c r="X56" s="2">
        <f t="shared" si="17"/>
        <v>3.73</v>
      </c>
      <c r="Y56" s="2">
        <f t="shared" si="17"/>
        <v>3.17</v>
      </c>
      <c r="Z56" s="2">
        <f t="shared" si="17"/>
        <v>3.09</v>
      </c>
      <c r="AA56" s="2">
        <f t="shared" si="17"/>
        <v>2.74</v>
      </c>
      <c r="AB56" s="2">
        <f t="shared" si="15"/>
        <v>2.23</v>
      </c>
      <c r="AC56" s="2">
        <f t="shared" si="15"/>
        <v>1.81</v>
      </c>
      <c r="AD56" s="2">
        <f t="shared" si="15"/>
        <v>1.75</v>
      </c>
      <c r="AE56" s="2">
        <f t="shared" si="15"/>
        <v>1.47</v>
      </c>
      <c r="AF56" s="2">
        <f t="shared" si="15"/>
        <v>1.3900000000000001</v>
      </c>
      <c r="AG56" s="2">
        <f t="shared" si="15"/>
        <v>1.33</v>
      </c>
      <c r="AH56" s="2">
        <f t="shared" si="15"/>
        <v>1.1100000000000001</v>
      </c>
      <c r="AI56" s="2">
        <f t="shared" si="15"/>
        <v>0.98</v>
      </c>
      <c r="AJ56" s="2">
        <f t="shared" si="15"/>
        <v>0.92</v>
      </c>
    </row>
    <row r="57" spans="1:36" x14ac:dyDescent="0.2">
      <c r="A57" t="str">
        <f>"primary_archetype_"&amp;TEXT(ROUND(Table213[[#This Row],[2016]],1),"0.0")</f>
        <v>primary_archetype_24.8</v>
      </c>
      <c r="B57" s="2">
        <f t="shared" si="2"/>
        <v>24.8</v>
      </c>
      <c r="C57" s="2">
        <f t="shared" si="0"/>
        <v>24.8</v>
      </c>
      <c r="D57" s="2">
        <f t="shared" si="16"/>
        <v>24.8</v>
      </c>
      <c r="E57" s="2">
        <f t="shared" si="16"/>
        <v>24.330000000000002</v>
      </c>
      <c r="F57" s="2">
        <f t="shared" si="16"/>
        <v>23.2</v>
      </c>
      <c r="G57" s="2">
        <f t="shared" si="16"/>
        <v>23.36</v>
      </c>
      <c r="H57" s="2">
        <f t="shared" si="16"/>
        <v>22.86</v>
      </c>
      <c r="I57" s="2">
        <f t="shared" si="16"/>
        <v>21.91</v>
      </c>
      <c r="J57" s="2">
        <f t="shared" si="16"/>
        <v>21.38</v>
      </c>
      <c r="K57" s="2">
        <f t="shared" si="16"/>
        <v>20.830000000000002</v>
      </c>
      <c r="L57" s="2">
        <f t="shared" si="16"/>
        <v>19.96</v>
      </c>
      <c r="M57" s="2">
        <f t="shared" si="16"/>
        <v>19.86</v>
      </c>
      <c r="N57" s="2">
        <f t="shared" si="17"/>
        <v>19.150000000000002</v>
      </c>
      <c r="O57" s="2">
        <f t="shared" si="17"/>
        <v>18.41</v>
      </c>
      <c r="P57" s="2">
        <f t="shared" si="17"/>
        <v>17.54</v>
      </c>
      <c r="Q57" s="2">
        <f t="shared" si="17"/>
        <v>14.99</v>
      </c>
      <c r="R57" s="2">
        <f t="shared" si="17"/>
        <v>11.55</v>
      </c>
      <c r="S57" s="2">
        <f t="shared" si="17"/>
        <v>10.450000000000001</v>
      </c>
      <c r="T57" s="2">
        <f t="shared" si="17"/>
        <v>8.06</v>
      </c>
      <c r="U57" s="2">
        <f t="shared" si="17"/>
        <v>5.66</v>
      </c>
      <c r="V57" s="2">
        <f t="shared" si="17"/>
        <v>5.3100000000000005</v>
      </c>
      <c r="W57" s="2">
        <f t="shared" si="17"/>
        <v>4.26</v>
      </c>
      <c r="X57" s="2">
        <f t="shared" si="17"/>
        <v>3.72</v>
      </c>
      <c r="Y57" s="2">
        <f t="shared" si="17"/>
        <v>3.16</v>
      </c>
      <c r="Z57" s="2">
        <f t="shared" si="17"/>
        <v>3.08</v>
      </c>
      <c r="AA57" s="2">
        <f t="shared" si="17"/>
        <v>2.73</v>
      </c>
      <c r="AB57" s="2">
        <f t="shared" si="15"/>
        <v>2.23</v>
      </c>
      <c r="AC57" s="2">
        <f t="shared" si="15"/>
        <v>1.81</v>
      </c>
      <c r="AD57" s="2">
        <f t="shared" si="15"/>
        <v>1.74</v>
      </c>
      <c r="AE57" s="2">
        <f t="shared" si="15"/>
        <v>1.46</v>
      </c>
      <c r="AF57" s="2">
        <f t="shared" si="15"/>
        <v>1.3900000000000001</v>
      </c>
      <c r="AG57" s="2">
        <f t="shared" si="15"/>
        <v>1.33</v>
      </c>
      <c r="AH57" s="2">
        <f t="shared" si="15"/>
        <v>1.1100000000000001</v>
      </c>
      <c r="AI57" s="2">
        <f t="shared" si="15"/>
        <v>0.98</v>
      </c>
      <c r="AJ57" s="2">
        <f t="shared" si="15"/>
        <v>0.92</v>
      </c>
    </row>
    <row r="58" spans="1:36" x14ac:dyDescent="0.2">
      <c r="A58" t="str">
        <f>"primary_archetype_"&amp;TEXT(ROUND(Table213[[#This Row],[2016]],1),"0.0")</f>
        <v>primary_archetype_24.7</v>
      </c>
      <c r="B58" s="2">
        <f t="shared" si="2"/>
        <v>24.700000000000003</v>
      </c>
      <c r="C58" s="2">
        <f t="shared" si="0"/>
        <v>24.7</v>
      </c>
      <c r="D58" s="2">
        <f t="shared" si="16"/>
        <v>24.7</v>
      </c>
      <c r="E58" s="2">
        <f t="shared" si="16"/>
        <v>24.23</v>
      </c>
      <c r="F58" s="2">
        <f t="shared" si="16"/>
        <v>23.1</v>
      </c>
      <c r="G58" s="2">
        <f t="shared" si="16"/>
        <v>23.26</v>
      </c>
      <c r="H58" s="2">
        <f t="shared" si="16"/>
        <v>22.77</v>
      </c>
      <c r="I58" s="2">
        <f t="shared" si="16"/>
        <v>21.82</v>
      </c>
      <c r="J58" s="2">
        <f t="shared" si="16"/>
        <v>21.29</v>
      </c>
      <c r="K58" s="2">
        <f t="shared" si="16"/>
        <v>20.75</v>
      </c>
      <c r="L58" s="2">
        <f t="shared" si="16"/>
        <v>19.88</v>
      </c>
      <c r="M58" s="2">
        <f t="shared" si="16"/>
        <v>19.78</v>
      </c>
      <c r="N58" s="2">
        <f t="shared" si="17"/>
        <v>19.07</v>
      </c>
      <c r="O58" s="2">
        <f t="shared" si="17"/>
        <v>18.34</v>
      </c>
      <c r="P58" s="2">
        <f t="shared" si="17"/>
        <v>17.47</v>
      </c>
      <c r="Q58" s="2">
        <f t="shared" si="17"/>
        <v>14.93</v>
      </c>
      <c r="R58" s="2">
        <f t="shared" si="17"/>
        <v>11.5</v>
      </c>
      <c r="S58" s="2">
        <f t="shared" si="17"/>
        <v>10.41</v>
      </c>
      <c r="T58" s="2">
        <f t="shared" si="17"/>
        <v>8.0299999999999994</v>
      </c>
      <c r="U58" s="2">
        <f t="shared" si="17"/>
        <v>5.64</v>
      </c>
      <c r="V58" s="2">
        <f t="shared" si="17"/>
        <v>5.29</v>
      </c>
      <c r="W58" s="2">
        <f t="shared" si="17"/>
        <v>4.24</v>
      </c>
      <c r="X58" s="2">
        <f t="shared" si="17"/>
        <v>3.71</v>
      </c>
      <c r="Y58" s="2">
        <f t="shared" si="17"/>
        <v>3.16</v>
      </c>
      <c r="Z58" s="2">
        <f t="shared" si="17"/>
        <v>3.0700000000000003</v>
      </c>
      <c r="AA58" s="2">
        <f t="shared" si="17"/>
        <v>2.72</v>
      </c>
      <c r="AB58" s="2">
        <f t="shared" si="15"/>
        <v>2.2200000000000002</v>
      </c>
      <c r="AC58" s="2">
        <f t="shared" si="15"/>
        <v>1.81</v>
      </c>
      <c r="AD58" s="2">
        <f t="shared" si="15"/>
        <v>1.74</v>
      </c>
      <c r="AE58" s="2">
        <f t="shared" si="15"/>
        <v>1.46</v>
      </c>
      <c r="AF58" s="2">
        <f t="shared" si="15"/>
        <v>1.3800000000000001</v>
      </c>
      <c r="AG58" s="2">
        <f t="shared" si="15"/>
        <v>1.32</v>
      </c>
      <c r="AH58" s="2">
        <f t="shared" si="15"/>
        <v>1.1100000000000001</v>
      </c>
      <c r="AI58" s="2">
        <f t="shared" si="15"/>
        <v>0.98</v>
      </c>
      <c r="AJ58" s="2">
        <f t="shared" si="15"/>
        <v>0.92</v>
      </c>
    </row>
    <row r="59" spans="1:36" x14ac:dyDescent="0.2">
      <c r="A59" t="str">
        <f>"primary_archetype_"&amp;TEXT(ROUND(Table213[[#This Row],[2016]],1),"0.0")</f>
        <v>primary_archetype_24.6</v>
      </c>
      <c r="B59" s="2">
        <f t="shared" si="2"/>
        <v>24.6</v>
      </c>
      <c r="C59" s="2">
        <f t="shared" si="0"/>
        <v>24.6</v>
      </c>
      <c r="D59" s="2">
        <f t="shared" si="16"/>
        <v>24.6</v>
      </c>
      <c r="E59" s="2">
        <f t="shared" si="16"/>
        <v>24.14</v>
      </c>
      <c r="F59" s="2">
        <f t="shared" si="16"/>
        <v>23.01</v>
      </c>
      <c r="G59" s="2">
        <f t="shared" si="16"/>
        <v>23.17</v>
      </c>
      <c r="H59" s="2">
        <f t="shared" si="16"/>
        <v>22.68</v>
      </c>
      <c r="I59" s="2">
        <f t="shared" si="16"/>
        <v>21.740000000000002</v>
      </c>
      <c r="J59" s="2">
        <f t="shared" si="16"/>
        <v>21.21</v>
      </c>
      <c r="K59" s="2">
        <f t="shared" si="16"/>
        <v>20.66</v>
      </c>
      <c r="L59" s="2">
        <f t="shared" si="16"/>
        <v>19.8</v>
      </c>
      <c r="M59" s="2">
        <f t="shared" si="16"/>
        <v>19.7</v>
      </c>
      <c r="N59" s="2">
        <f t="shared" si="17"/>
        <v>18.990000000000002</v>
      </c>
      <c r="O59" s="2">
        <f t="shared" si="17"/>
        <v>18.260000000000002</v>
      </c>
      <c r="P59" s="2">
        <f t="shared" si="17"/>
        <v>17.400000000000002</v>
      </c>
      <c r="Q59" s="2">
        <f t="shared" si="17"/>
        <v>14.870000000000001</v>
      </c>
      <c r="R59" s="2">
        <f t="shared" si="17"/>
        <v>11.46</v>
      </c>
      <c r="S59" s="2">
        <f t="shared" si="17"/>
        <v>10.370000000000001</v>
      </c>
      <c r="T59" s="2">
        <f t="shared" si="17"/>
        <v>8</v>
      </c>
      <c r="U59" s="2">
        <f t="shared" si="17"/>
        <v>5.62</v>
      </c>
      <c r="V59" s="2">
        <f t="shared" si="17"/>
        <v>5.2700000000000005</v>
      </c>
      <c r="W59" s="2">
        <f t="shared" si="17"/>
        <v>4.2300000000000004</v>
      </c>
      <c r="X59" s="2">
        <f t="shared" si="17"/>
        <v>3.7</v>
      </c>
      <c r="Y59" s="2">
        <f t="shared" si="17"/>
        <v>3.15</v>
      </c>
      <c r="Z59" s="2">
        <f t="shared" si="17"/>
        <v>3.06</v>
      </c>
      <c r="AA59" s="2">
        <f t="shared" si="17"/>
        <v>2.72</v>
      </c>
      <c r="AB59" s="2">
        <f t="shared" si="15"/>
        <v>2.21</v>
      </c>
      <c r="AC59" s="2">
        <f t="shared" si="15"/>
        <v>1.8</v>
      </c>
      <c r="AD59" s="2">
        <f t="shared" si="15"/>
        <v>1.74</v>
      </c>
      <c r="AE59" s="2">
        <f t="shared" si="15"/>
        <v>1.46</v>
      </c>
      <c r="AF59" s="2">
        <f t="shared" si="15"/>
        <v>1.3800000000000001</v>
      </c>
      <c r="AG59" s="2">
        <f t="shared" si="15"/>
        <v>1.32</v>
      </c>
      <c r="AH59" s="2">
        <f t="shared" si="15"/>
        <v>1.1100000000000001</v>
      </c>
      <c r="AI59" s="2">
        <f t="shared" si="15"/>
        <v>0.98</v>
      </c>
      <c r="AJ59" s="2">
        <f t="shared" si="15"/>
        <v>0.92</v>
      </c>
    </row>
    <row r="60" spans="1:36" x14ac:dyDescent="0.2">
      <c r="A60" t="str">
        <f>"primary_archetype_"&amp;TEXT(ROUND(Table213[[#This Row],[2016]],1),"0.0")</f>
        <v>primary_archetype_24.5</v>
      </c>
      <c r="B60" s="2">
        <f t="shared" si="2"/>
        <v>24.5</v>
      </c>
      <c r="C60" s="2">
        <f t="shared" si="0"/>
        <v>24.5</v>
      </c>
      <c r="D60" s="2">
        <f t="shared" si="16"/>
        <v>24.5</v>
      </c>
      <c r="E60" s="2">
        <f t="shared" si="16"/>
        <v>24.04</v>
      </c>
      <c r="F60" s="2">
        <f t="shared" si="16"/>
        <v>22.92</v>
      </c>
      <c r="G60" s="2">
        <f t="shared" si="16"/>
        <v>23.07</v>
      </c>
      <c r="H60" s="2">
        <f t="shared" si="16"/>
        <v>22.59</v>
      </c>
      <c r="I60" s="2">
        <f t="shared" si="16"/>
        <v>21.650000000000002</v>
      </c>
      <c r="J60" s="2">
        <f t="shared" si="16"/>
        <v>21.12</v>
      </c>
      <c r="K60" s="2">
        <f t="shared" si="16"/>
        <v>20.580000000000002</v>
      </c>
      <c r="L60" s="2">
        <f t="shared" si="16"/>
        <v>19.72</v>
      </c>
      <c r="M60" s="2">
        <f t="shared" si="16"/>
        <v>19.62</v>
      </c>
      <c r="N60" s="2">
        <f t="shared" si="17"/>
        <v>18.920000000000002</v>
      </c>
      <c r="O60" s="2">
        <f t="shared" si="17"/>
        <v>18.190000000000001</v>
      </c>
      <c r="P60" s="2">
        <f t="shared" si="17"/>
        <v>17.330000000000002</v>
      </c>
      <c r="Q60" s="2">
        <f t="shared" si="17"/>
        <v>14.81</v>
      </c>
      <c r="R60" s="2">
        <f t="shared" si="17"/>
        <v>11.41</v>
      </c>
      <c r="S60" s="2">
        <f t="shared" si="17"/>
        <v>10.33</v>
      </c>
      <c r="T60" s="2">
        <f t="shared" si="17"/>
        <v>7.97</v>
      </c>
      <c r="U60" s="2">
        <f t="shared" si="17"/>
        <v>5.6000000000000005</v>
      </c>
      <c r="V60" s="2">
        <f t="shared" si="17"/>
        <v>5.25</v>
      </c>
      <c r="W60" s="2">
        <f t="shared" si="17"/>
        <v>4.21</v>
      </c>
      <c r="X60" s="2">
        <f t="shared" si="17"/>
        <v>3.69</v>
      </c>
      <c r="Y60" s="2">
        <f t="shared" si="17"/>
        <v>3.14</v>
      </c>
      <c r="Z60" s="2">
        <f t="shared" si="17"/>
        <v>3.0500000000000003</v>
      </c>
      <c r="AA60" s="2">
        <f t="shared" si="17"/>
        <v>2.71</v>
      </c>
      <c r="AB60" s="2">
        <f t="shared" si="15"/>
        <v>2.21</v>
      </c>
      <c r="AC60" s="2">
        <f t="shared" si="15"/>
        <v>1.8</v>
      </c>
      <c r="AD60" s="2">
        <f t="shared" si="15"/>
        <v>1.73</v>
      </c>
      <c r="AE60" s="2">
        <f t="shared" si="15"/>
        <v>1.46</v>
      </c>
      <c r="AF60" s="2">
        <f t="shared" si="15"/>
        <v>1.3800000000000001</v>
      </c>
      <c r="AG60" s="2">
        <f t="shared" si="15"/>
        <v>1.32</v>
      </c>
      <c r="AH60" s="2">
        <f t="shared" si="15"/>
        <v>1.1100000000000001</v>
      </c>
      <c r="AI60" s="2">
        <f t="shared" si="15"/>
        <v>0.98</v>
      </c>
      <c r="AJ60" s="2">
        <f t="shared" si="15"/>
        <v>0.92</v>
      </c>
    </row>
    <row r="61" spans="1:36" x14ac:dyDescent="0.2">
      <c r="A61" t="str">
        <f>"primary_archetype_"&amp;TEXT(ROUND(Table213[[#This Row],[2016]],1),"0.0")</f>
        <v>primary_archetype_24.4</v>
      </c>
      <c r="B61" s="2">
        <f t="shared" si="2"/>
        <v>24.400000000000002</v>
      </c>
      <c r="C61" s="2">
        <f t="shared" si="0"/>
        <v>24.400000000000002</v>
      </c>
      <c r="D61" s="2">
        <f t="shared" si="16"/>
        <v>24.400000000000002</v>
      </c>
      <c r="E61" s="2">
        <f t="shared" si="16"/>
        <v>23.94</v>
      </c>
      <c r="F61" s="2">
        <f t="shared" si="16"/>
        <v>22.82</v>
      </c>
      <c r="G61" s="2">
        <f t="shared" si="16"/>
        <v>22.98</v>
      </c>
      <c r="H61" s="2">
        <f t="shared" si="16"/>
        <v>22.5</v>
      </c>
      <c r="I61" s="2">
        <f t="shared" si="16"/>
        <v>21.56</v>
      </c>
      <c r="J61" s="2">
        <f t="shared" si="16"/>
        <v>21.03</v>
      </c>
      <c r="K61" s="2">
        <f t="shared" si="16"/>
        <v>20.5</v>
      </c>
      <c r="L61" s="2">
        <f t="shared" si="16"/>
        <v>19.64</v>
      </c>
      <c r="M61" s="2">
        <f t="shared" si="16"/>
        <v>19.54</v>
      </c>
      <c r="N61" s="2">
        <f t="shared" si="17"/>
        <v>18.84</v>
      </c>
      <c r="O61" s="2">
        <f t="shared" si="17"/>
        <v>18.12</v>
      </c>
      <c r="P61" s="2">
        <f t="shared" si="17"/>
        <v>17.260000000000002</v>
      </c>
      <c r="Q61" s="2">
        <f t="shared" si="17"/>
        <v>14.75</v>
      </c>
      <c r="R61" s="2">
        <f t="shared" si="17"/>
        <v>11.370000000000001</v>
      </c>
      <c r="S61" s="2">
        <f t="shared" si="17"/>
        <v>10.290000000000001</v>
      </c>
      <c r="T61" s="2">
        <f t="shared" si="17"/>
        <v>7.94</v>
      </c>
      <c r="U61" s="2">
        <f t="shared" si="17"/>
        <v>5.58</v>
      </c>
      <c r="V61" s="2">
        <f t="shared" si="17"/>
        <v>5.23</v>
      </c>
      <c r="W61" s="2">
        <f t="shared" si="17"/>
        <v>4.2</v>
      </c>
      <c r="X61" s="2">
        <f t="shared" si="17"/>
        <v>3.67</v>
      </c>
      <c r="Y61" s="2">
        <f t="shared" si="17"/>
        <v>3.13</v>
      </c>
      <c r="Z61" s="2">
        <f t="shared" si="17"/>
        <v>3.04</v>
      </c>
      <c r="AA61" s="2">
        <f t="shared" si="17"/>
        <v>2.7</v>
      </c>
      <c r="AB61" s="2">
        <f t="shared" si="15"/>
        <v>2.2000000000000002</v>
      </c>
      <c r="AC61" s="2">
        <f t="shared" si="15"/>
        <v>1.8</v>
      </c>
      <c r="AD61" s="2">
        <f t="shared" si="15"/>
        <v>1.73</v>
      </c>
      <c r="AE61" s="2">
        <f t="shared" si="15"/>
        <v>1.45</v>
      </c>
      <c r="AF61" s="2">
        <f t="shared" si="15"/>
        <v>1.3800000000000001</v>
      </c>
      <c r="AG61" s="2">
        <f t="shared" si="15"/>
        <v>1.32</v>
      </c>
      <c r="AH61" s="2">
        <f t="shared" si="15"/>
        <v>1.1000000000000001</v>
      </c>
      <c r="AI61" s="2">
        <f t="shared" si="15"/>
        <v>0.98</v>
      </c>
      <c r="AJ61" s="2">
        <f t="shared" si="15"/>
        <v>0.92</v>
      </c>
    </row>
    <row r="62" spans="1:36" x14ac:dyDescent="0.2">
      <c r="A62" t="str">
        <f>"primary_archetype_"&amp;TEXT(ROUND(Table213[[#This Row],[2016]],1),"0.0")</f>
        <v>primary_archetype_24.3</v>
      </c>
      <c r="B62" s="2">
        <f t="shared" si="2"/>
        <v>24.3</v>
      </c>
      <c r="C62" s="2">
        <f t="shared" si="0"/>
        <v>24.3</v>
      </c>
      <c r="D62" s="2">
        <f t="shared" si="16"/>
        <v>24.3</v>
      </c>
      <c r="E62" s="2">
        <f t="shared" si="16"/>
        <v>23.84</v>
      </c>
      <c r="F62" s="2">
        <f t="shared" si="16"/>
        <v>22.73</v>
      </c>
      <c r="G62" s="2">
        <f t="shared" si="16"/>
        <v>22.89</v>
      </c>
      <c r="H62" s="2">
        <f t="shared" si="16"/>
        <v>22.400000000000002</v>
      </c>
      <c r="I62" s="2">
        <f t="shared" si="16"/>
        <v>21.47</v>
      </c>
      <c r="J62" s="2">
        <f t="shared" si="16"/>
        <v>20.95</v>
      </c>
      <c r="K62" s="2">
        <f t="shared" si="16"/>
        <v>20.41</v>
      </c>
      <c r="L62" s="2">
        <f t="shared" si="16"/>
        <v>19.559999999999999</v>
      </c>
      <c r="M62" s="2">
        <f t="shared" si="16"/>
        <v>19.46</v>
      </c>
      <c r="N62" s="2">
        <f t="shared" si="17"/>
        <v>18.760000000000002</v>
      </c>
      <c r="O62" s="2">
        <f t="shared" si="17"/>
        <v>18.04</v>
      </c>
      <c r="P62" s="2">
        <f t="shared" si="17"/>
        <v>17.190000000000001</v>
      </c>
      <c r="Q62" s="2">
        <f t="shared" si="17"/>
        <v>14.69</v>
      </c>
      <c r="R62" s="2">
        <f t="shared" si="17"/>
        <v>11.32</v>
      </c>
      <c r="S62" s="2">
        <f t="shared" si="17"/>
        <v>10.25</v>
      </c>
      <c r="T62" s="2">
        <f t="shared" si="17"/>
        <v>7.91</v>
      </c>
      <c r="U62" s="2">
        <f t="shared" si="17"/>
        <v>5.5600000000000005</v>
      </c>
      <c r="V62" s="2">
        <f t="shared" si="17"/>
        <v>5.22</v>
      </c>
      <c r="W62" s="2">
        <f t="shared" si="17"/>
        <v>4.1900000000000004</v>
      </c>
      <c r="X62" s="2">
        <f t="shared" si="17"/>
        <v>3.66</v>
      </c>
      <c r="Y62" s="2">
        <f t="shared" si="17"/>
        <v>3.12</v>
      </c>
      <c r="Z62" s="2">
        <f t="shared" si="17"/>
        <v>3.0300000000000002</v>
      </c>
      <c r="AA62" s="2">
        <f t="shared" si="17"/>
        <v>2.69</v>
      </c>
      <c r="AB62" s="2">
        <f t="shared" ref="AB62:AJ71" si="18">MROUND((($B62-$AJ$2)*((AB$2-$AJ$2)/($B$2-$AJ$2)))+$AJ$2,0.01)</f>
        <v>2.2000000000000002</v>
      </c>
      <c r="AC62" s="2">
        <f t="shared" si="18"/>
        <v>1.79</v>
      </c>
      <c r="AD62" s="2">
        <f t="shared" si="18"/>
        <v>1.73</v>
      </c>
      <c r="AE62" s="2">
        <f t="shared" si="18"/>
        <v>1.45</v>
      </c>
      <c r="AF62" s="2">
        <f t="shared" si="18"/>
        <v>1.3800000000000001</v>
      </c>
      <c r="AG62" s="2">
        <f t="shared" si="18"/>
        <v>1.32</v>
      </c>
      <c r="AH62" s="2">
        <f t="shared" si="18"/>
        <v>1.1000000000000001</v>
      </c>
      <c r="AI62" s="2">
        <f t="shared" si="18"/>
        <v>0.98</v>
      </c>
      <c r="AJ62" s="2">
        <f t="shared" si="18"/>
        <v>0.92</v>
      </c>
    </row>
    <row r="63" spans="1:36" x14ac:dyDescent="0.2">
      <c r="A63" t="str">
        <f>"primary_archetype_"&amp;TEXT(ROUND(Table213[[#This Row],[2016]],1),"0.0")</f>
        <v>primary_archetype_24.2</v>
      </c>
      <c r="B63" s="2">
        <f t="shared" si="2"/>
        <v>24.200000000000003</v>
      </c>
      <c r="C63" s="2">
        <f t="shared" si="0"/>
        <v>24.2</v>
      </c>
      <c r="D63" s="2">
        <f t="shared" ref="D63:M72" si="19">MROUND((($B63-$AJ$2)*((D$2-$AJ$2)/($B$2-$AJ$2)))+$AJ$2,0.01)</f>
        <v>24.2</v>
      </c>
      <c r="E63" s="2">
        <f t="shared" si="19"/>
        <v>23.740000000000002</v>
      </c>
      <c r="F63" s="2">
        <f t="shared" si="19"/>
        <v>22.64</v>
      </c>
      <c r="G63" s="2">
        <f t="shared" si="19"/>
        <v>22.79</v>
      </c>
      <c r="H63" s="2">
        <f t="shared" si="19"/>
        <v>22.31</v>
      </c>
      <c r="I63" s="2">
        <f t="shared" si="19"/>
        <v>21.38</v>
      </c>
      <c r="J63" s="2">
        <f t="shared" si="19"/>
        <v>20.86</v>
      </c>
      <c r="K63" s="2">
        <f t="shared" si="19"/>
        <v>20.330000000000002</v>
      </c>
      <c r="L63" s="2">
        <f t="shared" si="19"/>
        <v>19.48</v>
      </c>
      <c r="M63" s="2">
        <f t="shared" si="19"/>
        <v>19.38</v>
      </c>
      <c r="N63" s="2">
        <f t="shared" ref="N63:AA72" si="20">MROUND((($B63-$AJ$2)*((N$2-$AJ$2)/($B$2-$AJ$2)))+$AJ$2,0.01)</f>
        <v>18.690000000000001</v>
      </c>
      <c r="O63" s="2">
        <f t="shared" si="20"/>
        <v>17.97</v>
      </c>
      <c r="P63" s="2">
        <f t="shared" si="20"/>
        <v>17.12</v>
      </c>
      <c r="Q63" s="2">
        <f t="shared" si="20"/>
        <v>14.63</v>
      </c>
      <c r="R63" s="2">
        <f t="shared" si="20"/>
        <v>11.28</v>
      </c>
      <c r="S63" s="2">
        <f t="shared" si="20"/>
        <v>10.210000000000001</v>
      </c>
      <c r="T63" s="2">
        <f t="shared" si="20"/>
        <v>7.88</v>
      </c>
      <c r="U63" s="2">
        <f t="shared" si="20"/>
        <v>5.54</v>
      </c>
      <c r="V63" s="2">
        <f t="shared" si="20"/>
        <v>5.2</v>
      </c>
      <c r="W63" s="2">
        <f t="shared" si="20"/>
        <v>4.17</v>
      </c>
      <c r="X63" s="2">
        <f t="shared" si="20"/>
        <v>3.65</v>
      </c>
      <c r="Y63" s="2">
        <f t="shared" si="20"/>
        <v>3.11</v>
      </c>
      <c r="Z63" s="2">
        <f t="shared" si="20"/>
        <v>3.02</v>
      </c>
      <c r="AA63" s="2">
        <f t="shared" si="20"/>
        <v>2.69</v>
      </c>
      <c r="AB63" s="2">
        <f t="shared" si="18"/>
        <v>2.19</v>
      </c>
      <c r="AC63" s="2">
        <f t="shared" si="18"/>
        <v>1.79</v>
      </c>
      <c r="AD63" s="2">
        <f t="shared" si="18"/>
        <v>1.72</v>
      </c>
      <c r="AE63" s="2">
        <f t="shared" si="18"/>
        <v>1.45</v>
      </c>
      <c r="AF63" s="2">
        <f t="shared" si="18"/>
        <v>1.37</v>
      </c>
      <c r="AG63" s="2">
        <f t="shared" si="18"/>
        <v>1.32</v>
      </c>
      <c r="AH63" s="2">
        <f t="shared" si="18"/>
        <v>1.1000000000000001</v>
      </c>
      <c r="AI63" s="2">
        <f t="shared" si="18"/>
        <v>0.98</v>
      </c>
      <c r="AJ63" s="2">
        <f t="shared" si="18"/>
        <v>0.92</v>
      </c>
    </row>
    <row r="64" spans="1:36" x14ac:dyDescent="0.2">
      <c r="A64" t="str">
        <f>"primary_archetype_"&amp;TEXT(ROUND(Table213[[#This Row],[2016]],1),"0.0")</f>
        <v>primary_archetype_24.1</v>
      </c>
      <c r="B64" s="2">
        <f t="shared" si="2"/>
        <v>24.1</v>
      </c>
      <c r="C64" s="2">
        <f t="shared" si="0"/>
        <v>24.1</v>
      </c>
      <c r="D64" s="2">
        <f t="shared" si="19"/>
        <v>24.1</v>
      </c>
      <c r="E64" s="2">
        <f t="shared" si="19"/>
        <v>23.64</v>
      </c>
      <c r="F64" s="2">
        <f t="shared" si="19"/>
        <v>22.54</v>
      </c>
      <c r="G64" s="2">
        <f t="shared" si="19"/>
        <v>22.7</v>
      </c>
      <c r="H64" s="2">
        <f t="shared" si="19"/>
        <v>22.22</v>
      </c>
      <c r="I64" s="2">
        <f t="shared" si="19"/>
        <v>21.3</v>
      </c>
      <c r="J64" s="2">
        <f t="shared" si="19"/>
        <v>20.78</v>
      </c>
      <c r="K64" s="2">
        <f t="shared" si="19"/>
        <v>20.25</v>
      </c>
      <c r="L64" s="2">
        <f t="shared" si="19"/>
        <v>19.400000000000002</v>
      </c>
      <c r="M64" s="2">
        <f t="shared" si="19"/>
        <v>19.3</v>
      </c>
      <c r="N64" s="2">
        <f t="shared" si="20"/>
        <v>18.61</v>
      </c>
      <c r="O64" s="2">
        <f t="shared" si="20"/>
        <v>17.900000000000002</v>
      </c>
      <c r="P64" s="2">
        <f t="shared" si="20"/>
        <v>17.05</v>
      </c>
      <c r="Q64" s="2">
        <f t="shared" si="20"/>
        <v>14.57</v>
      </c>
      <c r="R64" s="2">
        <f t="shared" si="20"/>
        <v>11.23</v>
      </c>
      <c r="S64" s="2">
        <f t="shared" si="20"/>
        <v>10.17</v>
      </c>
      <c r="T64" s="2">
        <f t="shared" si="20"/>
        <v>7.8500000000000005</v>
      </c>
      <c r="U64" s="2">
        <f t="shared" si="20"/>
        <v>5.5200000000000005</v>
      </c>
      <c r="V64" s="2">
        <f t="shared" si="20"/>
        <v>5.18</v>
      </c>
      <c r="W64" s="2">
        <f t="shared" si="20"/>
        <v>4.16</v>
      </c>
      <c r="X64" s="2">
        <f t="shared" si="20"/>
        <v>3.64</v>
      </c>
      <c r="Y64" s="2">
        <f t="shared" si="20"/>
        <v>3.1</v>
      </c>
      <c r="Z64" s="2">
        <f t="shared" si="20"/>
        <v>3.0100000000000002</v>
      </c>
      <c r="AA64" s="2">
        <f t="shared" si="20"/>
        <v>2.68</v>
      </c>
      <c r="AB64" s="2">
        <f t="shared" si="18"/>
        <v>2.19</v>
      </c>
      <c r="AC64" s="2">
        <f t="shared" si="18"/>
        <v>1.79</v>
      </c>
      <c r="AD64" s="2">
        <f t="shared" si="18"/>
        <v>1.72</v>
      </c>
      <c r="AE64" s="2">
        <f t="shared" si="18"/>
        <v>1.45</v>
      </c>
      <c r="AF64" s="2">
        <f t="shared" si="18"/>
        <v>1.37</v>
      </c>
      <c r="AG64" s="2">
        <f t="shared" si="18"/>
        <v>1.31</v>
      </c>
      <c r="AH64" s="2">
        <f t="shared" si="18"/>
        <v>1.1000000000000001</v>
      </c>
      <c r="AI64" s="2">
        <f t="shared" si="18"/>
        <v>0.98</v>
      </c>
      <c r="AJ64" s="2">
        <f t="shared" si="18"/>
        <v>0.92</v>
      </c>
    </row>
    <row r="65" spans="1:36" x14ac:dyDescent="0.2">
      <c r="A65" t="str">
        <f>"primary_archetype_"&amp;TEXT(ROUND(Table213[[#This Row],[2016]],1),"0.0")</f>
        <v>primary_archetype_24.0</v>
      </c>
      <c r="B65" s="2">
        <f t="shared" si="2"/>
        <v>24</v>
      </c>
      <c r="C65" s="2">
        <f t="shared" si="0"/>
        <v>24</v>
      </c>
      <c r="D65" s="2">
        <f t="shared" si="19"/>
        <v>24</v>
      </c>
      <c r="E65" s="2">
        <f t="shared" si="19"/>
        <v>23.55</v>
      </c>
      <c r="F65" s="2">
        <f t="shared" si="19"/>
        <v>22.45</v>
      </c>
      <c r="G65" s="2">
        <f t="shared" si="19"/>
        <v>22.6</v>
      </c>
      <c r="H65" s="2">
        <f t="shared" si="19"/>
        <v>22.13</v>
      </c>
      <c r="I65" s="2">
        <f t="shared" si="19"/>
        <v>21.21</v>
      </c>
      <c r="J65" s="2">
        <f t="shared" si="19"/>
        <v>20.69</v>
      </c>
      <c r="K65" s="2">
        <f t="shared" si="19"/>
        <v>20.16</v>
      </c>
      <c r="L65" s="2">
        <f t="shared" si="19"/>
        <v>19.32</v>
      </c>
      <c r="M65" s="2">
        <f t="shared" si="19"/>
        <v>19.22</v>
      </c>
      <c r="N65" s="2">
        <f t="shared" si="20"/>
        <v>18.54</v>
      </c>
      <c r="O65" s="2">
        <f t="shared" si="20"/>
        <v>17.82</v>
      </c>
      <c r="P65" s="2">
        <f t="shared" si="20"/>
        <v>16.98</v>
      </c>
      <c r="Q65" s="2">
        <f t="shared" si="20"/>
        <v>14.52</v>
      </c>
      <c r="R65" s="2">
        <f t="shared" si="20"/>
        <v>11.19</v>
      </c>
      <c r="S65" s="2">
        <f t="shared" si="20"/>
        <v>10.130000000000001</v>
      </c>
      <c r="T65" s="2">
        <f t="shared" si="20"/>
        <v>7.82</v>
      </c>
      <c r="U65" s="2">
        <f t="shared" si="20"/>
        <v>5.5</v>
      </c>
      <c r="V65" s="2">
        <f t="shared" si="20"/>
        <v>5.16</v>
      </c>
      <c r="W65" s="2">
        <f t="shared" si="20"/>
        <v>4.1399999999999997</v>
      </c>
      <c r="X65" s="2">
        <f t="shared" si="20"/>
        <v>3.63</v>
      </c>
      <c r="Y65" s="2">
        <f t="shared" si="20"/>
        <v>3.09</v>
      </c>
      <c r="Z65" s="2">
        <f t="shared" si="20"/>
        <v>3.0100000000000002</v>
      </c>
      <c r="AA65" s="2">
        <f t="shared" si="20"/>
        <v>2.67</v>
      </c>
      <c r="AB65" s="2">
        <f t="shared" si="18"/>
        <v>2.1800000000000002</v>
      </c>
      <c r="AC65" s="2">
        <f t="shared" si="18"/>
        <v>1.78</v>
      </c>
      <c r="AD65" s="2">
        <f t="shared" si="18"/>
        <v>1.72</v>
      </c>
      <c r="AE65" s="2">
        <f t="shared" si="18"/>
        <v>1.44</v>
      </c>
      <c r="AF65" s="2">
        <f t="shared" si="18"/>
        <v>1.37</v>
      </c>
      <c r="AG65" s="2">
        <f t="shared" si="18"/>
        <v>1.31</v>
      </c>
      <c r="AH65" s="2">
        <f t="shared" si="18"/>
        <v>1.1000000000000001</v>
      </c>
      <c r="AI65" s="2">
        <f t="shared" si="18"/>
        <v>0.98</v>
      </c>
      <c r="AJ65" s="2">
        <f t="shared" si="18"/>
        <v>0.92</v>
      </c>
    </row>
    <row r="66" spans="1:36" x14ac:dyDescent="0.2">
      <c r="A66" t="str">
        <f>"primary_archetype_"&amp;TEXT(ROUND(Table213[[#This Row],[2016]],1),"0.0")</f>
        <v>primary_archetype_23.9</v>
      </c>
      <c r="B66" s="2">
        <f t="shared" si="2"/>
        <v>23.900000000000002</v>
      </c>
      <c r="C66" s="2">
        <f t="shared" si="0"/>
        <v>23.900000000000002</v>
      </c>
      <c r="D66" s="2">
        <f t="shared" si="19"/>
        <v>23.900000000000002</v>
      </c>
      <c r="E66" s="2">
        <f t="shared" si="19"/>
        <v>23.45</v>
      </c>
      <c r="F66" s="2">
        <f t="shared" si="19"/>
        <v>22.36</v>
      </c>
      <c r="G66" s="2">
        <f t="shared" si="19"/>
        <v>22.51</v>
      </c>
      <c r="H66" s="2">
        <f t="shared" si="19"/>
        <v>22.04</v>
      </c>
      <c r="I66" s="2">
        <f t="shared" si="19"/>
        <v>21.12</v>
      </c>
      <c r="J66" s="2">
        <f t="shared" si="19"/>
        <v>20.61</v>
      </c>
      <c r="K66" s="2">
        <f t="shared" si="19"/>
        <v>20.080000000000002</v>
      </c>
      <c r="L66" s="2">
        <f t="shared" si="19"/>
        <v>19.240000000000002</v>
      </c>
      <c r="M66" s="2">
        <f t="shared" si="19"/>
        <v>19.14</v>
      </c>
      <c r="N66" s="2">
        <f t="shared" si="20"/>
        <v>18.46</v>
      </c>
      <c r="O66" s="2">
        <f t="shared" si="20"/>
        <v>17.75</v>
      </c>
      <c r="P66" s="2">
        <f t="shared" si="20"/>
        <v>16.91</v>
      </c>
      <c r="Q66" s="2">
        <f t="shared" si="20"/>
        <v>14.46</v>
      </c>
      <c r="R66" s="2">
        <f t="shared" si="20"/>
        <v>11.14</v>
      </c>
      <c r="S66" s="2">
        <f t="shared" si="20"/>
        <v>10.09</v>
      </c>
      <c r="T66" s="2">
        <f t="shared" si="20"/>
        <v>7.79</v>
      </c>
      <c r="U66" s="2">
        <f t="shared" si="20"/>
        <v>5.48</v>
      </c>
      <c r="V66" s="2">
        <f t="shared" si="20"/>
        <v>5.14</v>
      </c>
      <c r="W66" s="2">
        <f t="shared" si="20"/>
        <v>4.13</v>
      </c>
      <c r="X66" s="2">
        <f t="shared" si="20"/>
        <v>3.62</v>
      </c>
      <c r="Y66" s="2">
        <f t="shared" si="20"/>
        <v>3.08</v>
      </c>
      <c r="Z66" s="2">
        <f t="shared" si="20"/>
        <v>3</v>
      </c>
      <c r="AA66" s="2">
        <f t="shared" si="20"/>
        <v>2.66</v>
      </c>
      <c r="AB66" s="2">
        <f t="shared" si="18"/>
        <v>2.1800000000000002</v>
      </c>
      <c r="AC66" s="2">
        <f t="shared" si="18"/>
        <v>1.78</v>
      </c>
      <c r="AD66" s="2">
        <f t="shared" si="18"/>
        <v>1.71</v>
      </c>
      <c r="AE66" s="2">
        <f t="shared" si="18"/>
        <v>1.44</v>
      </c>
      <c r="AF66" s="2">
        <f t="shared" si="18"/>
        <v>1.37</v>
      </c>
      <c r="AG66" s="2">
        <f t="shared" si="18"/>
        <v>1.31</v>
      </c>
      <c r="AH66" s="2">
        <f t="shared" si="18"/>
        <v>1.1000000000000001</v>
      </c>
      <c r="AI66" s="2">
        <f t="shared" si="18"/>
        <v>0.98</v>
      </c>
      <c r="AJ66" s="2">
        <f t="shared" si="18"/>
        <v>0.92</v>
      </c>
    </row>
    <row r="67" spans="1:36" x14ac:dyDescent="0.2">
      <c r="A67" t="str">
        <f>"primary_archetype_"&amp;TEXT(ROUND(Table213[[#This Row],[2016]],1),"0.0")</f>
        <v>primary_archetype_23.8</v>
      </c>
      <c r="B67" s="2">
        <f t="shared" si="2"/>
        <v>23.8</v>
      </c>
      <c r="C67" s="2">
        <f t="shared" si="0"/>
        <v>23.8</v>
      </c>
      <c r="D67" s="2">
        <f t="shared" si="19"/>
        <v>23.8</v>
      </c>
      <c r="E67" s="2">
        <f t="shared" si="19"/>
        <v>23.35</v>
      </c>
      <c r="F67" s="2">
        <f t="shared" si="19"/>
        <v>22.26</v>
      </c>
      <c r="G67" s="2">
        <f t="shared" si="19"/>
        <v>22.42</v>
      </c>
      <c r="H67" s="2">
        <f t="shared" si="19"/>
        <v>21.95</v>
      </c>
      <c r="I67" s="2">
        <f t="shared" si="19"/>
        <v>21.03</v>
      </c>
      <c r="J67" s="2">
        <f t="shared" si="19"/>
        <v>20.52</v>
      </c>
      <c r="K67" s="2">
        <f t="shared" si="19"/>
        <v>20</v>
      </c>
      <c r="L67" s="2">
        <f t="shared" si="19"/>
        <v>19.16</v>
      </c>
      <c r="M67" s="2">
        <f t="shared" si="19"/>
        <v>19.059999999999999</v>
      </c>
      <c r="N67" s="2">
        <f t="shared" si="20"/>
        <v>18.38</v>
      </c>
      <c r="O67" s="2">
        <f t="shared" si="20"/>
        <v>17.68</v>
      </c>
      <c r="P67" s="2">
        <f t="shared" si="20"/>
        <v>16.84</v>
      </c>
      <c r="Q67" s="2">
        <f t="shared" si="20"/>
        <v>14.4</v>
      </c>
      <c r="R67" s="2">
        <f t="shared" si="20"/>
        <v>11.1</v>
      </c>
      <c r="S67" s="2">
        <f t="shared" si="20"/>
        <v>10.050000000000001</v>
      </c>
      <c r="T67" s="2">
        <f t="shared" si="20"/>
        <v>7.76</v>
      </c>
      <c r="U67" s="2">
        <f t="shared" si="20"/>
        <v>5.46</v>
      </c>
      <c r="V67" s="2">
        <f t="shared" si="20"/>
        <v>5.12</v>
      </c>
      <c r="W67" s="2">
        <f t="shared" si="20"/>
        <v>4.12</v>
      </c>
      <c r="X67" s="2">
        <f t="shared" si="20"/>
        <v>3.6</v>
      </c>
      <c r="Y67" s="2">
        <f t="shared" si="20"/>
        <v>3.0700000000000003</v>
      </c>
      <c r="Z67" s="2">
        <f t="shared" si="20"/>
        <v>2.99</v>
      </c>
      <c r="AA67" s="2">
        <f t="shared" si="20"/>
        <v>2.66</v>
      </c>
      <c r="AB67" s="2">
        <f t="shared" si="18"/>
        <v>2.17</v>
      </c>
      <c r="AC67" s="2">
        <f t="shared" si="18"/>
        <v>1.77</v>
      </c>
      <c r="AD67" s="2">
        <f t="shared" si="18"/>
        <v>1.71</v>
      </c>
      <c r="AE67" s="2">
        <f t="shared" si="18"/>
        <v>1.44</v>
      </c>
      <c r="AF67" s="2">
        <f t="shared" si="18"/>
        <v>1.37</v>
      </c>
      <c r="AG67" s="2">
        <f t="shared" si="18"/>
        <v>1.31</v>
      </c>
      <c r="AH67" s="2">
        <f t="shared" si="18"/>
        <v>1.1000000000000001</v>
      </c>
      <c r="AI67" s="2">
        <f t="shared" si="18"/>
        <v>0.98</v>
      </c>
      <c r="AJ67" s="2">
        <f t="shared" si="18"/>
        <v>0.92</v>
      </c>
    </row>
    <row r="68" spans="1:36" x14ac:dyDescent="0.2">
      <c r="A68" t="str">
        <f>"primary_archetype_"&amp;TEXT(ROUND(Table213[[#This Row],[2016]],1),"0.0")</f>
        <v>primary_archetype_23.7</v>
      </c>
      <c r="B68" s="2">
        <f t="shared" si="2"/>
        <v>23.700000000000003</v>
      </c>
      <c r="C68" s="2">
        <f t="shared" si="0"/>
        <v>23.7</v>
      </c>
      <c r="D68" s="2">
        <f t="shared" si="19"/>
        <v>23.7</v>
      </c>
      <c r="E68" s="2">
        <f t="shared" si="19"/>
        <v>23.25</v>
      </c>
      <c r="F68" s="2">
        <f t="shared" si="19"/>
        <v>22.17</v>
      </c>
      <c r="G68" s="2">
        <f t="shared" si="19"/>
        <v>22.32</v>
      </c>
      <c r="H68" s="2">
        <f t="shared" si="19"/>
        <v>21.85</v>
      </c>
      <c r="I68" s="2">
        <f t="shared" si="19"/>
        <v>20.95</v>
      </c>
      <c r="J68" s="2">
        <f t="shared" si="19"/>
        <v>20.440000000000001</v>
      </c>
      <c r="K68" s="2">
        <f t="shared" si="19"/>
        <v>19.91</v>
      </c>
      <c r="L68" s="2">
        <f t="shared" si="19"/>
        <v>19.080000000000002</v>
      </c>
      <c r="M68" s="2">
        <f t="shared" si="19"/>
        <v>18.98</v>
      </c>
      <c r="N68" s="2">
        <f t="shared" si="20"/>
        <v>18.309999999999999</v>
      </c>
      <c r="O68" s="2">
        <f t="shared" si="20"/>
        <v>17.600000000000001</v>
      </c>
      <c r="P68" s="2">
        <f t="shared" si="20"/>
        <v>16.77</v>
      </c>
      <c r="Q68" s="2">
        <f t="shared" si="20"/>
        <v>14.34</v>
      </c>
      <c r="R68" s="2">
        <f t="shared" si="20"/>
        <v>11.06</v>
      </c>
      <c r="S68" s="2">
        <f t="shared" si="20"/>
        <v>10.01</v>
      </c>
      <c r="T68" s="2">
        <f t="shared" si="20"/>
        <v>7.73</v>
      </c>
      <c r="U68" s="2">
        <f t="shared" si="20"/>
        <v>5.44</v>
      </c>
      <c r="V68" s="2">
        <f t="shared" si="20"/>
        <v>5.1100000000000003</v>
      </c>
      <c r="W68" s="2">
        <f t="shared" si="20"/>
        <v>4.0999999999999996</v>
      </c>
      <c r="X68" s="2">
        <f t="shared" si="20"/>
        <v>3.59</v>
      </c>
      <c r="Y68" s="2">
        <f t="shared" si="20"/>
        <v>3.06</v>
      </c>
      <c r="Z68" s="2">
        <f t="shared" si="20"/>
        <v>2.98</v>
      </c>
      <c r="AA68" s="2">
        <f t="shared" si="20"/>
        <v>2.65</v>
      </c>
      <c r="AB68" s="2">
        <f t="shared" si="18"/>
        <v>2.17</v>
      </c>
      <c r="AC68" s="2">
        <f t="shared" si="18"/>
        <v>1.77</v>
      </c>
      <c r="AD68" s="2">
        <f t="shared" si="18"/>
        <v>1.7</v>
      </c>
      <c r="AE68" s="2">
        <f t="shared" si="18"/>
        <v>1.44</v>
      </c>
      <c r="AF68" s="2">
        <f t="shared" si="18"/>
        <v>1.36</v>
      </c>
      <c r="AG68" s="2">
        <f t="shared" si="18"/>
        <v>1.31</v>
      </c>
      <c r="AH68" s="2">
        <f t="shared" si="18"/>
        <v>1.1000000000000001</v>
      </c>
      <c r="AI68" s="2">
        <f t="shared" si="18"/>
        <v>0.98</v>
      </c>
      <c r="AJ68" s="2">
        <f t="shared" si="18"/>
        <v>0.92</v>
      </c>
    </row>
    <row r="69" spans="1:36" x14ac:dyDescent="0.2">
      <c r="A69" t="str">
        <f>"primary_archetype_"&amp;TEXT(ROUND(Table213[[#This Row],[2016]],1),"0.0")</f>
        <v>primary_archetype_23.6</v>
      </c>
      <c r="B69" s="2">
        <f t="shared" si="2"/>
        <v>23.6</v>
      </c>
      <c r="C69" s="2">
        <f t="shared" ref="C69:C132" si="21">MROUND((($B69-$AJ$2)*((C$2-$AJ$2)/($B$2-$AJ$2)))+$AJ$2,0.01)</f>
        <v>23.6</v>
      </c>
      <c r="D69" s="2">
        <f t="shared" si="19"/>
        <v>23.6</v>
      </c>
      <c r="E69" s="2">
        <f t="shared" si="19"/>
        <v>23.150000000000002</v>
      </c>
      <c r="F69" s="2">
        <f t="shared" si="19"/>
        <v>22.080000000000002</v>
      </c>
      <c r="G69" s="2">
        <f t="shared" si="19"/>
        <v>22.23</v>
      </c>
      <c r="H69" s="2">
        <f t="shared" si="19"/>
        <v>21.76</v>
      </c>
      <c r="I69" s="2">
        <f t="shared" si="19"/>
        <v>20.86</v>
      </c>
      <c r="J69" s="2">
        <f t="shared" si="19"/>
        <v>20.350000000000001</v>
      </c>
      <c r="K69" s="2">
        <f t="shared" si="19"/>
        <v>19.830000000000002</v>
      </c>
      <c r="L69" s="2">
        <f t="shared" si="19"/>
        <v>19</v>
      </c>
      <c r="M69" s="2">
        <f t="shared" si="19"/>
        <v>18.900000000000002</v>
      </c>
      <c r="N69" s="2">
        <f t="shared" si="20"/>
        <v>18.23</v>
      </c>
      <c r="O69" s="2">
        <f t="shared" si="20"/>
        <v>17.53</v>
      </c>
      <c r="P69" s="2">
        <f t="shared" si="20"/>
        <v>16.7</v>
      </c>
      <c r="Q69" s="2">
        <f t="shared" si="20"/>
        <v>14.280000000000001</v>
      </c>
      <c r="R69" s="2">
        <f t="shared" si="20"/>
        <v>11.01</v>
      </c>
      <c r="S69" s="2">
        <f t="shared" si="20"/>
        <v>9.9700000000000006</v>
      </c>
      <c r="T69" s="2">
        <f t="shared" si="20"/>
        <v>7.7</v>
      </c>
      <c r="U69" s="2">
        <f t="shared" si="20"/>
        <v>5.42</v>
      </c>
      <c r="V69" s="2">
        <f t="shared" si="20"/>
        <v>5.09</v>
      </c>
      <c r="W69" s="2">
        <f t="shared" si="20"/>
        <v>4.09</v>
      </c>
      <c r="X69" s="2">
        <f t="shared" si="20"/>
        <v>3.58</v>
      </c>
      <c r="Y69" s="2">
        <f t="shared" si="20"/>
        <v>3.0500000000000003</v>
      </c>
      <c r="Z69" s="2">
        <f t="shared" si="20"/>
        <v>2.97</v>
      </c>
      <c r="AA69" s="2">
        <f t="shared" si="20"/>
        <v>2.64</v>
      </c>
      <c r="AB69" s="2">
        <f t="shared" si="18"/>
        <v>2.16</v>
      </c>
      <c r="AC69" s="2">
        <f t="shared" si="18"/>
        <v>1.77</v>
      </c>
      <c r="AD69" s="2">
        <f t="shared" si="18"/>
        <v>1.7</v>
      </c>
      <c r="AE69" s="2">
        <f t="shared" si="18"/>
        <v>1.44</v>
      </c>
      <c r="AF69" s="2">
        <f t="shared" si="18"/>
        <v>1.36</v>
      </c>
      <c r="AG69" s="2">
        <f t="shared" si="18"/>
        <v>1.31</v>
      </c>
      <c r="AH69" s="2">
        <f t="shared" si="18"/>
        <v>1.1000000000000001</v>
      </c>
      <c r="AI69" s="2">
        <f t="shared" si="18"/>
        <v>0.98</v>
      </c>
      <c r="AJ69" s="2">
        <f t="shared" si="18"/>
        <v>0.92</v>
      </c>
    </row>
    <row r="70" spans="1:36" x14ac:dyDescent="0.2">
      <c r="A70" t="str">
        <f>"primary_archetype_"&amp;TEXT(ROUND(Table213[[#This Row],[2016]],1),"0.0")</f>
        <v>primary_archetype_23.5</v>
      </c>
      <c r="B70" s="2">
        <f t="shared" si="2"/>
        <v>23.5</v>
      </c>
      <c r="C70" s="2">
        <f t="shared" si="21"/>
        <v>23.5</v>
      </c>
      <c r="D70" s="2">
        <f t="shared" si="19"/>
        <v>23.5</v>
      </c>
      <c r="E70" s="2">
        <f t="shared" si="19"/>
        <v>23.06</v>
      </c>
      <c r="F70" s="2">
        <f t="shared" si="19"/>
        <v>21.98</v>
      </c>
      <c r="G70" s="2">
        <f t="shared" si="19"/>
        <v>22.13</v>
      </c>
      <c r="H70" s="2">
        <f t="shared" si="19"/>
        <v>21.67</v>
      </c>
      <c r="I70" s="2">
        <f t="shared" si="19"/>
        <v>20.77</v>
      </c>
      <c r="J70" s="2">
        <f t="shared" si="19"/>
        <v>20.260000000000002</v>
      </c>
      <c r="K70" s="2">
        <f t="shared" si="19"/>
        <v>19.740000000000002</v>
      </c>
      <c r="L70" s="2">
        <f t="shared" si="19"/>
        <v>18.93</v>
      </c>
      <c r="M70" s="2">
        <f t="shared" si="19"/>
        <v>18.830000000000002</v>
      </c>
      <c r="N70" s="2">
        <f t="shared" si="20"/>
        <v>18.150000000000002</v>
      </c>
      <c r="O70" s="2">
        <f t="shared" si="20"/>
        <v>17.46</v>
      </c>
      <c r="P70" s="2">
        <f t="shared" si="20"/>
        <v>16.63</v>
      </c>
      <c r="Q70" s="2">
        <f t="shared" si="20"/>
        <v>14.22</v>
      </c>
      <c r="R70" s="2">
        <f t="shared" si="20"/>
        <v>10.97</v>
      </c>
      <c r="S70" s="2">
        <f t="shared" si="20"/>
        <v>9.93</v>
      </c>
      <c r="T70" s="2">
        <f t="shared" si="20"/>
        <v>7.67</v>
      </c>
      <c r="U70" s="2">
        <f t="shared" si="20"/>
        <v>5.4</v>
      </c>
      <c r="V70" s="2">
        <f t="shared" si="20"/>
        <v>5.07</v>
      </c>
      <c r="W70" s="2">
        <f t="shared" si="20"/>
        <v>4.07</v>
      </c>
      <c r="X70" s="2">
        <f t="shared" si="20"/>
        <v>3.5700000000000003</v>
      </c>
      <c r="Y70" s="2">
        <f t="shared" si="20"/>
        <v>3.04</v>
      </c>
      <c r="Z70" s="2">
        <f t="shared" si="20"/>
        <v>2.96</v>
      </c>
      <c r="AA70" s="2">
        <f t="shared" si="20"/>
        <v>2.63</v>
      </c>
      <c r="AB70" s="2">
        <f t="shared" si="18"/>
        <v>2.15</v>
      </c>
      <c r="AC70" s="2">
        <f t="shared" si="18"/>
        <v>1.76</v>
      </c>
      <c r="AD70" s="2">
        <f t="shared" si="18"/>
        <v>1.7</v>
      </c>
      <c r="AE70" s="2">
        <f t="shared" si="18"/>
        <v>1.43</v>
      </c>
      <c r="AF70" s="2">
        <f t="shared" si="18"/>
        <v>1.36</v>
      </c>
      <c r="AG70" s="2">
        <f t="shared" si="18"/>
        <v>1.3</v>
      </c>
      <c r="AH70" s="2">
        <f t="shared" si="18"/>
        <v>1.1000000000000001</v>
      </c>
      <c r="AI70" s="2">
        <f t="shared" si="18"/>
        <v>0.98</v>
      </c>
      <c r="AJ70" s="2">
        <f t="shared" si="18"/>
        <v>0.92</v>
      </c>
    </row>
    <row r="71" spans="1:36" x14ac:dyDescent="0.2">
      <c r="A71" t="str">
        <f>"primary_archetype_"&amp;TEXT(ROUND(Table213[[#This Row],[2016]],1),"0.0")</f>
        <v>primary_archetype_23.4</v>
      </c>
      <c r="B71" s="2">
        <f t="shared" ref="B71:B134" si="22">MROUND(B70-0.1,0.1)</f>
        <v>23.400000000000002</v>
      </c>
      <c r="C71" s="2">
        <f t="shared" si="21"/>
        <v>23.400000000000002</v>
      </c>
      <c r="D71" s="2">
        <f t="shared" si="19"/>
        <v>23.400000000000002</v>
      </c>
      <c r="E71" s="2">
        <f t="shared" si="19"/>
        <v>22.96</v>
      </c>
      <c r="F71" s="2">
        <f t="shared" si="19"/>
        <v>21.89</v>
      </c>
      <c r="G71" s="2">
        <f t="shared" si="19"/>
        <v>22.04</v>
      </c>
      <c r="H71" s="2">
        <f t="shared" si="19"/>
        <v>21.580000000000002</v>
      </c>
      <c r="I71" s="2">
        <f t="shared" si="19"/>
        <v>20.68</v>
      </c>
      <c r="J71" s="2">
        <f t="shared" si="19"/>
        <v>20.18</v>
      </c>
      <c r="K71" s="2">
        <f t="shared" si="19"/>
        <v>19.66</v>
      </c>
      <c r="L71" s="2">
        <f t="shared" si="19"/>
        <v>18.850000000000001</v>
      </c>
      <c r="M71" s="2">
        <f t="shared" si="19"/>
        <v>18.75</v>
      </c>
      <c r="N71" s="2">
        <f t="shared" si="20"/>
        <v>18.080000000000002</v>
      </c>
      <c r="O71" s="2">
        <f t="shared" si="20"/>
        <v>17.38</v>
      </c>
      <c r="P71" s="2">
        <f t="shared" si="20"/>
        <v>16.559999999999999</v>
      </c>
      <c r="Q71" s="2">
        <f t="shared" si="20"/>
        <v>14.16</v>
      </c>
      <c r="R71" s="2">
        <f t="shared" si="20"/>
        <v>10.92</v>
      </c>
      <c r="S71" s="2">
        <f t="shared" si="20"/>
        <v>9.89</v>
      </c>
      <c r="T71" s="2">
        <f t="shared" si="20"/>
        <v>7.6400000000000006</v>
      </c>
      <c r="U71" s="2">
        <f t="shared" si="20"/>
        <v>5.38</v>
      </c>
      <c r="V71" s="2">
        <f t="shared" si="20"/>
        <v>5.05</v>
      </c>
      <c r="W71" s="2">
        <f t="shared" si="20"/>
        <v>4.0600000000000005</v>
      </c>
      <c r="X71" s="2">
        <f t="shared" si="20"/>
        <v>3.56</v>
      </c>
      <c r="Y71" s="2">
        <f t="shared" si="20"/>
        <v>3.0300000000000002</v>
      </c>
      <c r="Z71" s="2">
        <f t="shared" si="20"/>
        <v>2.95</v>
      </c>
      <c r="AA71" s="2">
        <f t="shared" si="20"/>
        <v>2.63</v>
      </c>
      <c r="AB71" s="2">
        <f t="shared" si="18"/>
        <v>2.15</v>
      </c>
      <c r="AC71" s="2">
        <f t="shared" si="18"/>
        <v>1.76</v>
      </c>
      <c r="AD71" s="2">
        <f t="shared" si="18"/>
        <v>1.69</v>
      </c>
      <c r="AE71" s="2">
        <f t="shared" si="18"/>
        <v>1.43</v>
      </c>
      <c r="AF71" s="2">
        <f t="shared" si="18"/>
        <v>1.36</v>
      </c>
      <c r="AG71" s="2">
        <f t="shared" si="18"/>
        <v>1.3</v>
      </c>
      <c r="AH71" s="2">
        <f t="shared" si="18"/>
        <v>1.1000000000000001</v>
      </c>
      <c r="AI71" s="2">
        <f t="shared" si="18"/>
        <v>0.98</v>
      </c>
      <c r="AJ71" s="2">
        <f t="shared" si="18"/>
        <v>0.92</v>
      </c>
    </row>
    <row r="72" spans="1:36" x14ac:dyDescent="0.2">
      <c r="A72" t="str">
        <f>"primary_archetype_"&amp;TEXT(ROUND(Table213[[#This Row],[2016]],1),"0.0")</f>
        <v>primary_archetype_23.3</v>
      </c>
      <c r="B72" s="2">
        <f t="shared" si="22"/>
        <v>23.3</v>
      </c>
      <c r="C72" s="2">
        <f t="shared" si="21"/>
        <v>23.3</v>
      </c>
      <c r="D72" s="2">
        <f t="shared" si="19"/>
        <v>23.3</v>
      </c>
      <c r="E72" s="2">
        <f t="shared" si="19"/>
        <v>22.86</v>
      </c>
      <c r="F72" s="2">
        <f t="shared" si="19"/>
        <v>21.8</v>
      </c>
      <c r="G72" s="2">
        <f t="shared" si="19"/>
        <v>21.95</v>
      </c>
      <c r="H72" s="2">
        <f t="shared" si="19"/>
        <v>21.490000000000002</v>
      </c>
      <c r="I72" s="2">
        <f t="shared" si="19"/>
        <v>20.59</v>
      </c>
      <c r="J72" s="2">
        <f t="shared" si="19"/>
        <v>20.09</v>
      </c>
      <c r="K72" s="2">
        <f t="shared" si="19"/>
        <v>19.580000000000002</v>
      </c>
      <c r="L72" s="2">
        <f t="shared" si="19"/>
        <v>18.77</v>
      </c>
      <c r="M72" s="2">
        <f t="shared" si="19"/>
        <v>18.670000000000002</v>
      </c>
      <c r="N72" s="2">
        <f t="shared" si="20"/>
        <v>18</v>
      </c>
      <c r="O72" s="2">
        <f t="shared" si="20"/>
        <v>17.309999999999999</v>
      </c>
      <c r="P72" s="2">
        <f t="shared" si="20"/>
        <v>16.490000000000002</v>
      </c>
      <c r="Q72" s="2">
        <f t="shared" si="20"/>
        <v>14.1</v>
      </c>
      <c r="R72" s="2">
        <f t="shared" si="20"/>
        <v>10.88</v>
      </c>
      <c r="S72" s="2">
        <f t="shared" si="20"/>
        <v>9.85</v>
      </c>
      <c r="T72" s="2">
        <f t="shared" si="20"/>
        <v>7.61</v>
      </c>
      <c r="U72" s="2">
        <f t="shared" si="20"/>
        <v>5.36</v>
      </c>
      <c r="V72" s="2">
        <f t="shared" si="20"/>
        <v>5.03</v>
      </c>
      <c r="W72" s="2">
        <f t="shared" si="20"/>
        <v>4.05</v>
      </c>
      <c r="X72" s="2">
        <f t="shared" si="20"/>
        <v>3.5500000000000003</v>
      </c>
      <c r="Y72" s="2">
        <f t="shared" si="20"/>
        <v>3.02</v>
      </c>
      <c r="Z72" s="2">
        <f t="shared" si="20"/>
        <v>2.94</v>
      </c>
      <c r="AA72" s="2">
        <f t="shared" si="20"/>
        <v>2.62</v>
      </c>
      <c r="AB72" s="2">
        <f t="shared" ref="AB72:AJ82" si="23">MROUND((($B72-$AJ$2)*((AB$2-$AJ$2)/($B$2-$AJ$2)))+$AJ$2,0.01)</f>
        <v>2.14</v>
      </c>
      <c r="AC72" s="2">
        <f t="shared" si="23"/>
        <v>1.76</v>
      </c>
      <c r="AD72" s="2">
        <f t="shared" si="23"/>
        <v>1.69</v>
      </c>
      <c r="AE72" s="2">
        <f t="shared" si="23"/>
        <v>1.43</v>
      </c>
      <c r="AF72" s="2">
        <f t="shared" si="23"/>
        <v>1.36</v>
      </c>
      <c r="AG72" s="2">
        <f t="shared" si="23"/>
        <v>1.3</v>
      </c>
      <c r="AH72" s="2">
        <f t="shared" si="23"/>
        <v>1.1000000000000001</v>
      </c>
      <c r="AI72" s="2">
        <f t="shared" si="23"/>
        <v>0.98</v>
      </c>
      <c r="AJ72" s="2">
        <f t="shared" si="23"/>
        <v>0.92</v>
      </c>
    </row>
    <row r="73" spans="1:36" x14ac:dyDescent="0.2">
      <c r="A73" t="str">
        <f>"primary_archetype_"&amp;TEXT(ROUND(Table213[[#This Row],[2016]],1),"0.0")</f>
        <v>primary_archetype_23.2</v>
      </c>
      <c r="B73" s="2">
        <f t="shared" si="22"/>
        <v>23.200000000000003</v>
      </c>
      <c r="C73" s="2">
        <f t="shared" si="21"/>
        <v>23.2</v>
      </c>
      <c r="D73" s="2">
        <f t="shared" ref="D73:M82" si="24">MROUND((($B73-$AJ$2)*((D$2-$AJ$2)/($B$2-$AJ$2)))+$AJ$2,0.01)</f>
        <v>23.2</v>
      </c>
      <c r="E73" s="2">
        <f t="shared" si="24"/>
        <v>22.76</v>
      </c>
      <c r="F73" s="2">
        <f t="shared" si="24"/>
        <v>21.7</v>
      </c>
      <c r="G73" s="2">
        <f t="shared" si="24"/>
        <v>21.85</v>
      </c>
      <c r="H73" s="2">
        <f t="shared" si="24"/>
        <v>21.39</v>
      </c>
      <c r="I73" s="2">
        <f t="shared" si="24"/>
        <v>20.51</v>
      </c>
      <c r="J73" s="2">
        <f t="shared" si="24"/>
        <v>20.010000000000002</v>
      </c>
      <c r="K73" s="2">
        <f t="shared" si="24"/>
        <v>19.490000000000002</v>
      </c>
      <c r="L73" s="2">
        <f t="shared" si="24"/>
        <v>18.690000000000001</v>
      </c>
      <c r="M73" s="2">
        <f t="shared" si="24"/>
        <v>18.59</v>
      </c>
      <c r="N73" s="2">
        <f t="shared" ref="N73:AA82" si="25">MROUND((($B73-$AJ$2)*((N$2-$AJ$2)/($B$2-$AJ$2)))+$AJ$2,0.01)</f>
        <v>17.920000000000002</v>
      </c>
      <c r="O73" s="2">
        <f t="shared" si="25"/>
        <v>17.240000000000002</v>
      </c>
      <c r="P73" s="2">
        <f t="shared" si="25"/>
        <v>16.43</v>
      </c>
      <c r="Q73" s="2">
        <f t="shared" si="25"/>
        <v>14.040000000000001</v>
      </c>
      <c r="R73" s="2">
        <f t="shared" si="25"/>
        <v>10.83</v>
      </c>
      <c r="S73" s="2">
        <f t="shared" si="25"/>
        <v>9.81</v>
      </c>
      <c r="T73" s="2">
        <f t="shared" si="25"/>
        <v>7.58</v>
      </c>
      <c r="U73" s="2">
        <f t="shared" si="25"/>
        <v>5.34</v>
      </c>
      <c r="V73" s="2">
        <f t="shared" si="25"/>
        <v>5.01</v>
      </c>
      <c r="W73" s="2">
        <f t="shared" si="25"/>
        <v>4.03</v>
      </c>
      <c r="X73" s="2">
        <f t="shared" si="25"/>
        <v>3.5300000000000002</v>
      </c>
      <c r="Y73" s="2">
        <f t="shared" si="25"/>
        <v>3.0100000000000002</v>
      </c>
      <c r="Z73" s="2">
        <f t="shared" si="25"/>
        <v>2.93</v>
      </c>
      <c r="AA73" s="2">
        <f t="shared" si="25"/>
        <v>2.61</v>
      </c>
      <c r="AB73" s="2">
        <f t="shared" si="23"/>
        <v>2.14</v>
      </c>
      <c r="AC73" s="2">
        <f t="shared" si="23"/>
        <v>1.75</v>
      </c>
      <c r="AD73" s="2">
        <f t="shared" si="23"/>
        <v>1.69</v>
      </c>
      <c r="AE73" s="2">
        <f t="shared" si="23"/>
        <v>1.43</v>
      </c>
      <c r="AF73" s="2">
        <f t="shared" si="23"/>
        <v>1.35</v>
      </c>
      <c r="AG73" s="2">
        <f t="shared" si="23"/>
        <v>1.3</v>
      </c>
      <c r="AH73" s="2">
        <f t="shared" si="23"/>
        <v>1.1000000000000001</v>
      </c>
      <c r="AI73" s="2">
        <f t="shared" si="23"/>
        <v>0.98</v>
      </c>
      <c r="AJ73" s="2">
        <f t="shared" si="23"/>
        <v>0.92</v>
      </c>
    </row>
    <row r="74" spans="1:36" x14ac:dyDescent="0.2">
      <c r="A74" t="str">
        <f>"primary_archetype_"&amp;TEXT(ROUND(Table213[[#This Row],[2016]],1),"0.0")</f>
        <v>primary_archetype_23.1</v>
      </c>
      <c r="B74" s="2">
        <f t="shared" si="22"/>
        <v>23.1</v>
      </c>
      <c r="C74" s="2">
        <f t="shared" si="21"/>
        <v>23.1</v>
      </c>
      <c r="D74" s="2">
        <f t="shared" si="24"/>
        <v>23.1</v>
      </c>
      <c r="E74" s="2">
        <f t="shared" si="24"/>
        <v>22.66</v>
      </c>
      <c r="F74" s="2">
        <f t="shared" si="24"/>
        <v>21.61</v>
      </c>
      <c r="G74" s="2">
        <f t="shared" si="24"/>
        <v>21.76</v>
      </c>
      <c r="H74" s="2">
        <f t="shared" si="24"/>
        <v>21.3</v>
      </c>
      <c r="I74" s="2">
        <f t="shared" si="24"/>
        <v>20.420000000000002</v>
      </c>
      <c r="J74" s="2">
        <f t="shared" si="24"/>
        <v>19.920000000000002</v>
      </c>
      <c r="K74" s="2">
        <f t="shared" si="24"/>
        <v>19.41</v>
      </c>
      <c r="L74" s="2">
        <f t="shared" si="24"/>
        <v>18.61</v>
      </c>
      <c r="M74" s="2">
        <f t="shared" si="24"/>
        <v>18.510000000000002</v>
      </c>
      <c r="N74" s="2">
        <f t="shared" si="25"/>
        <v>17.850000000000001</v>
      </c>
      <c r="O74" s="2">
        <f t="shared" si="25"/>
        <v>17.16</v>
      </c>
      <c r="P74" s="2">
        <f t="shared" si="25"/>
        <v>16.36</v>
      </c>
      <c r="Q74" s="2">
        <f t="shared" si="25"/>
        <v>13.99</v>
      </c>
      <c r="R74" s="2">
        <f t="shared" si="25"/>
        <v>10.790000000000001</v>
      </c>
      <c r="S74" s="2">
        <f t="shared" si="25"/>
        <v>9.77</v>
      </c>
      <c r="T74" s="2">
        <f t="shared" si="25"/>
        <v>7.55</v>
      </c>
      <c r="U74" s="2">
        <f t="shared" si="25"/>
        <v>5.32</v>
      </c>
      <c r="V74" s="2">
        <f t="shared" si="25"/>
        <v>5</v>
      </c>
      <c r="W74" s="2">
        <f t="shared" si="25"/>
        <v>4.0200000000000005</v>
      </c>
      <c r="X74" s="2">
        <f t="shared" si="25"/>
        <v>3.52</v>
      </c>
      <c r="Y74" s="2">
        <f t="shared" si="25"/>
        <v>3.0100000000000002</v>
      </c>
      <c r="Z74" s="2">
        <f t="shared" si="25"/>
        <v>2.92</v>
      </c>
      <c r="AA74" s="2">
        <f t="shared" si="25"/>
        <v>2.6</v>
      </c>
      <c r="AB74" s="2">
        <f t="shared" si="23"/>
        <v>2.13</v>
      </c>
      <c r="AC74" s="2">
        <f t="shared" si="23"/>
        <v>1.75</v>
      </c>
      <c r="AD74" s="2">
        <f t="shared" si="23"/>
        <v>1.68</v>
      </c>
      <c r="AE74" s="2">
        <f t="shared" si="23"/>
        <v>1.42</v>
      </c>
      <c r="AF74" s="2">
        <f t="shared" si="23"/>
        <v>1.35</v>
      </c>
      <c r="AG74" s="2">
        <f t="shared" si="23"/>
        <v>1.3</v>
      </c>
      <c r="AH74" s="2">
        <f t="shared" si="23"/>
        <v>1.0900000000000001</v>
      </c>
      <c r="AI74" s="2">
        <f t="shared" si="23"/>
        <v>0.98</v>
      </c>
      <c r="AJ74" s="2">
        <f t="shared" si="23"/>
        <v>0.92</v>
      </c>
    </row>
    <row r="75" spans="1:36" x14ac:dyDescent="0.2">
      <c r="A75" t="str">
        <f>"primary_archetype_"&amp;TEXT(ROUND(Table213[[#This Row],[2016]],1),"0.0")</f>
        <v>primary_archetype_23.0</v>
      </c>
      <c r="B75" s="2">
        <f t="shared" si="22"/>
        <v>23</v>
      </c>
      <c r="C75" s="2">
        <f t="shared" si="21"/>
        <v>23</v>
      </c>
      <c r="D75" s="2">
        <f t="shared" si="24"/>
        <v>23</v>
      </c>
      <c r="E75" s="2">
        <f t="shared" si="24"/>
        <v>22.57</v>
      </c>
      <c r="F75" s="2">
        <f t="shared" si="24"/>
        <v>21.52</v>
      </c>
      <c r="G75" s="2">
        <f t="shared" si="24"/>
        <v>21.66</v>
      </c>
      <c r="H75" s="2">
        <f t="shared" si="24"/>
        <v>21.21</v>
      </c>
      <c r="I75" s="2">
        <f t="shared" si="24"/>
        <v>20.330000000000002</v>
      </c>
      <c r="J75" s="2">
        <f t="shared" si="24"/>
        <v>19.84</v>
      </c>
      <c r="K75" s="2">
        <f t="shared" si="24"/>
        <v>19.330000000000002</v>
      </c>
      <c r="L75" s="2">
        <f t="shared" si="24"/>
        <v>18.53</v>
      </c>
      <c r="M75" s="2">
        <f t="shared" si="24"/>
        <v>18.43</v>
      </c>
      <c r="N75" s="2">
        <f t="shared" si="25"/>
        <v>17.77</v>
      </c>
      <c r="O75" s="2">
        <f t="shared" si="25"/>
        <v>17.09</v>
      </c>
      <c r="P75" s="2">
        <f t="shared" si="25"/>
        <v>16.29</v>
      </c>
      <c r="Q75" s="2">
        <f t="shared" si="25"/>
        <v>13.93</v>
      </c>
      <c r="R75" s="2">
        <f t="shared" si="25"/>
        <v>10.74</v>
      </c>
      <c r="S75" s="2">
        <f t="shared" si="25"/>
        <v>9.73</v>
      </c>
      <c r="T75" s="2">
        <f t="shared" si="25"/>
        <v>7.5200000000000005</v>
      </c>
      <c r="U75" s="2">
        <f t="shared" si="25"/>
        <v>5.3</v>
      </c>
      <c r="V75" s="2">
        <f t="shared" si="25"/>
        <v>4.9800000000000004</v>
      </c>
      <c r="W75" s="2">
        <f t="shared" si="25"/>
        <v>4</v>
      </c>
      <c r="X75" s="2">
        <f t="shared" si="25"/>
        <v>3.5100000000000002</v>
      </c>
      <c r="Y75" s="2">
        <f t="shared" si="25"/>
        <v>3</v>
      </c>
      <c r="Z75" s="2">
        <f t="shared" si="25"/>
        <v>2.92</v>
      </c>
      <c r="AA75" s="2">
        <f t="shared" si="25"/>
        <v>2.6</v>
      </c>
      <c r="AB75" s="2">
        <f t="shared" si="23"/>
        <v>2.13</v>
      </c>
      <c r="AC75" s="2">
        <f t="shared" si="23"/>
        <v>1.74</v>
      </c>
      <c r="AD75" s="2">
        <f t="shared" si="23"/>
        <v>1.68</v>
      </c>
      <c r="AE75" s="2">
        <f t="shared" si="23"/>
        <v>1.42</v>
      </c>
      <c r="AF75" s="2">
        <f t="shared" si="23"/>
        <v>1.35</v>
      </c>
      <c r="AG75" s="2">
        <f t="shared" si="23"/>
        <v>1.3</v>
      </c>
      <c r="AH75" s="2">
        <f t="shared" si="23"/>
        <v>1.0900000000000001</v>
      </c>
      <c r="AI75" s="2">
        <f t="shared" si="23"/>
        <v>0.98</v>
      </c>
      <c r="AJ75" s="2">
        <f t="shared" si="23"/>
        <v>0.92</v>
      </c>
    </row>
    <row r="76" spans="1:36" x14ac:dyDescent="0.2">
      <c r="A76" t="str">
        <f>"primary_archetype_"&amp;TEXT(ROUND(Table213[[#This Row],[2016]],1),"0.0")</f>
        <v>primary_archetype_22.9</v>
      </c>
      <c r="B76" s="2">
        <f t="shared" si="22"/>
        <v>22.900000000000002</v>
      </c>
      <c r="C76" s="2">
        <f t="shared" si="21"/>
        <v>22.900000000000002</v>
      </c>
      <c r="D76" s="2">
        <f t="shared" si="24"/>
        <v>22.900000000000002</v>
      </c>
      <c r="E76" s="2">
        <f t="shared" si="24"/>
        <v>22.47</v>
      </c>
      <c r="F76" s="2">
        <f t="shared" si="24"/>
        <v>21.43</v>
      </c>
      <c r="G76" s="2">
        <f t="shared" si="24"/>
        <v>21.57</v>
      </c>
      <c r="H76" s="2">
        <f t="shared" si="24"/>
        <v>21.12</v>
      </c>
      <c r="I76" s="2">
        <f t="shared" si="24"/>
        <v>20.240000000000002</v>
      </c>
      <c r="J76" s="2">
        <f t="shared" si="24"/>
        <v>19.75</v>
      </c>
      <c r="K76" s="2">
        <f t="shared" si="24"/>
        <v>19.240000000000002</v>
      </c>
      <c r="L76" s="2">
        <f t="shared" si="24"/>
        <v>18.45</v>
      </c>
      <c r="M76" s="2">
        <f t="shared" si="24"/>
        <v>18.350000000000001</v>
      </c>
      <c r="N76" s="2">
        <f t="shared" si="25"/>
        <v>17.7</v>
      </c>
      <c r="O76" s="2">
        <f t="shared" si="25"/>
        <v>17.02</v>
      </c>
      <c r="P76" s="2">
        <f t="shared" si="25"/>
        <v>16.22</v>
      </c>
      <c r="Q76" s="2">
        <f t="shared" si="25"/>
        <v>13.870000000000001</v>
      </c>
      <c r="R76" s="2">
        <f t="shared" si="25"/>
        <v>10.700000000000001</v>
      </c>
      <c r="S76" s="2">
        <f t="shared" si="25"/>
        <v>9.69</v>
      </c>
      <c r="T76" s="2">
        <f t="shared" si="25"/>
        <v>7.49</v>
      </c>
      <c r="U76" s="2">
        <f t="shared" si="25"/>
        <v>5.28</v>
      </c>
      <c r="V76" s="2">
        <f t="shared" si="25"/>
        <v>4.96</v>
      </c>
      <c r="W76" s="2">
        <f t="shared" si="25"/>
        <v>3.99</v>
      </c>
      <c r="X76" s="2">
        <f t="shared" si="25"/>
        <v>3.5</v>
      </c>
      <c r="Y76" s="2">
        <f t="shared" si="25"/>
        <v>2.99</v>
      </c>
      <c r="Z76" s="2">
        <f t="shared" si="25"/>
        <v>2.91</v>
      </c>
      <c r="AA76" s="2">
        <f t="shared" si="25"/>
        <v>2.59</v>
      </c>
      <c r="AB76" s="2">
        <f t="shared" si="23"/>
        <v>2.12</v>
      </c>
      <c r="AC76" s="2">
        <f t="shared" si="23"/>
        <v>1.74</v>
      </c>
      <c r="AD76" s="2">
        <f t="shared" si="23"/>
        <v>1.68</v>
      </c>
      <c r="AE76" s="2">
        <f t="shared" si="23"/>
        <v>1.42</v>
      </c>
      <c r="AF76" s="2">
        <f t="shared" si="23"/>
        <v>1.35</v>
      </c>
      <c r="AG76" s="2">
        <f t="shared" si="23"/>
        <v>1.29</v>
      </c>
      <c r="AH76" s="2">
        <f t="shared" si="23"/>
        <v>1.0900000000000001</v>
      </c>
      <c r="AI76" s="2">
        <f t="shared" si="23"/>
        <v>0.98</v>
      </c>
      <c r="AJ76" s="2">
        <f t="shared" si="23"/>
        <v>0.92</v>
      </c>
    </row>
    <row r="77" spans="1:36" x14ac:dyDescent="0.2">
      <c r="A77" t="str">
        <f>"primary_archetype_"&amp;TEXT(ROUND(Table213[[#This Row],[2016]],1),"0.0")</f>
        <v>primary_archetype_22.8</v>
      </c>
      <c r="B77" s="2">
        <f t="shared" si="22"/>
        <v>22.8</v>
      </c>
      <c r="C77" s="2">
        <f t="shared" si="21"/>
        <v>22.8</v>
      </c>
      <c r="D77" s="2">
        <f t="shared" si="24"/>
        <v>22.8</v>
      </c>
      <c r="E77" s="2">
        <f t="shared" si="24"/>
        <v>22.37</v>
      </c>
      <c r="F77" s="2">
        <f t="shared" si="24"/>
        <v>21.330000000000002</v>
      </c>
      <c r="G77" s="2">
        <f t="shared" si="24"/>
        <v>21.48</v>
      </c>
      <c r="H77" s="2">
        <f t="shared" si="24"/>
        <v>21.03</v>
      </c>
      <c r="I77" s="2">
        <f t="shared" si="24"/>
        <v>20.150000000000002</v>
      </c>
      <c r="J77" s="2">
        <f t="shared" si="24"/>
        <v>19.66</v>
      </c>
      <c r="K77" s="2">
        <f t="shared" si="24"/>
        <v>19.16</v>
      </c>
      <c r="L77" s="2">
        <f t="shared" si="24"/>
        <v>18.37</v>
      </c>
      <c r="M77" s="2">
        <f t="shared" si="24"/>
        <v>18.27</v>
      </c>
      <c r="N77" s="2">
        <f t="shared" si="25"/>
        <v>17.62</v>
      </c>
      <c r="O77" s="2">
        <f t="shared" si="25"/>
        <v>16.940000000000001</v>
      </c>
      <c r="P77" s="2">
        <f t="shared" si="25"/>
        <v>16.149999999999999</v>
      </c>
      <c r="Q77" s="2">
        <f t="shared" si="25"/>
        <v>13.81</v>
      </c>
      <c r="R77" s="2">
        <f t="shared" si="25"/>
        <v>10.66</v>
      </c>
      <c r="S77" s="2">
        <f t="shared" si="25"/>
        <v>9.65</v>
      </c>
      <c r="T77" s="2">
        <f t="shared" si="25"/>
        <v>7.46</v>
      </c>
      <c r="U77" s="2">
        <f t="shared" si="25"/>
        <v>5.26</v>
      </c>
      <c r="V77" s="2">
        <f t="shared" si="25"/>
        <v>4.9400000000000004</v>
      </c>
      <c r="W77" s="2">
        <f t="shared" si="25"/>
        <v>3.98</v>
      </c>
      <c r="X77" s="2">
        <f t="shared" si="25"/>
        <v>3.49</v>
      </c>
      <c r="Y77" s="2">
        <f t="shared" si="25"/>
        <v>2.98</v>
      </c>
      <c r="Z77" s="2">
        <f t="shared" si="25"/>
        <v>2.9</v>
      </c>
      <c r="AA77" s="2">
        <f t="shared" si="25"/>
        <v>2.58</v>
      </c>
      <c r="AB77" s="2">
        <f t="shared" si="23"/>
        <v>2.12</v>
      </c>
      <c r="AC77" s="2">
        <f t="shared" si="23"/>
        <v>1.74</v>
      </c>
      <c r="AD77" s="2">
        <f t="shared" si="23"/>
        <v>1.67</v>
      </c>
      <c r="AE77" s="2">
        <f t="shared" si="23"/>
        <v>1.42</v>
      </c>
      <c r="AF77" s="2">
        <f t="shared" si="23"/>
        <v>1.35</v>
      </c>
      <c r="AG77" s="2">
        <f t="shared" si="23"/>
        <v>1.29</v>
      </c>
      <c r="AH77" s="2">
        <f t="shared" si="23"/>
        <v>1.0900000000000001</v>
      </c>
      <c r="AI77" s="2">
        <f t="shared" si="23"/>
        <v>0.98</v>
      </c>
      <c r="AJ77" s="2">
        <f t="shared" si="23"/>
        <v>0.92</v>
      </c>
    </row>
    <row r="78" spans="1:36" x14ac:dyDescent="0.2">
      <c r="A78" t="str">
        <f>"primary_archetype_"&amp;TEXT(ROUND(Table213[[#This Row],[2016]],1),"0.0")</f>
        <v>primary_archetype_22.7</v>
      </c>
      <c r="B78" s="2">
        <f t="shared" si="22"/>
        <v>22.700000000000003</v>
      </c>
      <c r="C78" s="2">
        <f t="shared" si="21"/>
        <v>22.7</v>
      </c>
      <c r="D78" s="2">
        <f t="shared" si="24"/>
        <v>22.7</v>
      </c>
      <c r="E78" s="2">
        <f t="shared" si="24"/>
        <v>22.27</v>
      </c>
      <c r="F78" s="2">
        <f t="shared" si="24"/>
        <v>21.240000000000002</v>
      </c>
      <c r="G78" s="2">
        <f t="shared" si="24"/>
        <v>21.38</v>
      </c>
      <c r="H78" s="2">
        <f t="shared" si="24"/>
        <v>20.93</v>
      </c>
      <c r="I78" s="2">
        <f t="shared" si="24"/>
        <v>20.07</v>
      </c>
      <c r="J78" s="2">
        <f t="shared" si="24"/>
        <v>19.580000000000002</v>
      </c>
      <c r="K78" s="2">
        <f t="shared" si="24"/>
        <v>19.080000000000002</v>
      </c>
      <c r="L78" s="2">
        <f t="shared" si="24"/>
        <v>18.29</v>
      </c>
      <c r="M78" s="2">
        <f t="shared" si="24"/>
        <v>18.190000000000001</v>
      </c>
      <c r="N78" s="2">
        <f t="shared" si="25"/>
        <v>17.54</v>
      </c>
      <c r="O78" s="2">
        <f t="shared" si="25"/>
        <v>16.87</v>
      </c>
      <c r="P78" s="2">
        <f t="shared" si="25"/>
        <v>16.080000000000002</v>
      </c>
      <c r="Q78" s="2">
        <f t="shared" si="25"/>
        <v>13.75</v>
      </c>
      <c r="R78" s="2">
        <f t="shared" si="25"/>
        <v>10.61</v>
      </c>
      <c r="S78" s="2">
        <f t="shared" si="25"/>
        <v>9.61</v>
      </c>
      <c r="T78" s="2">
        <f t="shared" si="25"/>
        <v>7.43</v>
      </c>
      <c r="U78" s="2">
        <f t="shared" si="25"/>
        <v>5.24</v>
      </c>
      <c r="V78" s="2">
        <f t="shared" si="25"/>
        <v>4.92</v>
      </c>
      <c r="W78" s="2">
        <f t="shared" si="25"/>
        <v>3.96</v>
      </c>
      <c r="X78" s="2">
        <f t="shared" si="25"/>
        <v>3.47</v>
      </c>
      <c r="Y78" s="2">
        <f t="shared" si="25"/>
        <v>2.97</v>
      </c>
      <c r="Z78" s="2">
        <f t="shared" si="25"/>
        <v>2.89</v>
      </c>
      <c r="AA78" s="2">
        <f t="shared" si="25"/>
        <v>2.57</v>
      </c>
      <c r="AB78" s="2">
        <f t="shared" si="23"/>
        <v>2.11</v>
      </c>
      <c r="AC78" s="2">
        <f t="shared" si="23"/>
        <v>1.73</v>
      </c>
      <c r="AD78" s="2">
        <f t="shared" si="23"/>
        <v>1.67</v>
      </c>
      <c r="AE78" s="2">
        <f t="shared" si="23"/>
        <v>1.42</v>
      </c>
      <c r="AF78" s="2">
        <f t="shared" si="23"/>
        <v>1.34</v>
      </c>
      <c r="AG78" s="2">
        <f t="shared" si="23"/>
        <v>1.29</v>
      </c>
      <c r="AH78" s="2">
        <f t="shared" si="23"/>
        <v>1.0900000000000001</v>
      </c>
      <c r="AI78" s="2">
        <f t="shared" si="23"/>
        <v>0.98</v>
      </c>
      <c r="AJ78" s="2">
        <f t="shared" si="23"/>
        <v>0.92</v>
      </c>
    </row>
    <row r="79" spans="1:36" x14ac:dyDescent="0.2">
      <c r="A79" t="str">
        <f>"primary_archetype_"&amp;TEXT(ROUND(Table213[[#This Row],[2016]],1),"0.0")</f>
        <v>primary_archetype_22.6</v>
      </c>
      <c r="B79" s="2">
        <f t="shared" si="22"/>
        <v>22.6</v>
      </c>
      <c r="C79" s="2">
        <f t="shared" si="21"/>
        <v>22.6</v>
      </c>
      <c r="D79" s="2">
        <f t="shared" si="24"/>
        <v>22.6</v>
      </c>
      <c r="E79" s="2">
        <f t="shared" si="24"/>
        <v>22.17</v>
      </c>
      <c r="F79" s="2">
        <f t="shared" si="24"/>
        <v>21.150000000000002</v>
      </c>
      <c r="G79" s="2">
        <f t="shared" si="24"/>
        <v>21.29</v>
      </c>
      <c r="H79" s="2">
        <f t="shared" si="24"/>
        <v>20.84</v>
      </c>
      <c r="I79" s="2">
        <f t="shared" si="24"/>
        <v>19.98</v>
      </c>
      <c r="J79" s="2">
        <f t="shared" si="24"/>
        <v>19.490000000000002</v>
      </c>
      <c r="K79" s="2">
        <f t="shared" si="24"/>
        <v>18.990000000000002</v>
      </c>
      <c r="L79" s="2">
        <f t="shared" si="24"/>
        <v>18.21</v>
      </c>
      <c r="M79" s="2">
        <f t="shared" si="24"/>
        <v>18.11</v>
      </c>
      <c r="N79" s="2">
        <f t="shared" si="25"/>
        <v>17.47</v>
      </c>
      <c r="O79" s="2">
        <f t="shared" si="25"/>
        <v>16.8</v>
      </c>
      <c r="P79" s="2">
        <f t="shared" si="25"/>
        <v>16.010000000000002</v>
      </c>
      <c r="Q79" s="2">
        <f t="shared" si="25"/>
        <v>13.69</v>
      </c>
      <c r="R79" s="2">
        <f t="shared" si="25"/>
        <v>10.57</v>
      </c>
      <c r="S79" s="2">
        <f t="shared" si="25"/>
        <v>9.57</v>
      </c>
      <c r="T79" s="2">
        <f t="shared" si="25"/>
        <v>7.4</v>
      </c>
      <c r="U79" s="2">
        <f t="shared" si="25"/>
        <v>5.22</v>
      </c>
      <c r="V79" s="2">
        <f t="shared" si="25"/>
        <v>4.9000000000000004</v>
      </c>
      <c r="W79" s="2">
        <f t="shared" si="25"/>
        <v>3.95</v>
      </c>
      <c r="X79" s="2">
        <f t="shared" si="25"/>
        <v>3.46</v>
      </c>
      <c r="Y79" s="2">
        <f t="shared" si="25"/>
        <v>2.96</v>
      </c>
      <c r="Z79" s="2">
        <f t="shared" si="25"/>
        <v>2.88</v>
      </c>
      <c r="AA79" s="2">
        <f t="shared" si="25"/>
        <v>2.56</v>
      </c>
      <c r="AB79" s="2">
        <f t="shared" si="23"/>
        <v>2.11</v>
      </c>
      <c r="AC79" s="2">
        <f t="shared" si="23"/>
        <v>1.73</v>
      </c>
      <c r="AD79" s="2">
        <f t="shared" si="23"/>
        <v>1.67</v>
      </c>
      <c r="AE79" s="2">
        <f t="shared" si="23"/>
        <v>1.41</v>
      </c>
      <c r="AF79" s="2">
        <f t="shared" si="23"/>
        <v>1.34</v>
      </c>
      <c r="AG79" s="2">
        <f t="shared" si="23"/>
        <v>1.29</v>
      </c>
      <c r="AH79" s="2">
        <f t="shared" si="23"/>
        <v>1.0900000000000001</v>
      </c>
      <c r="AI79" s="2">
        <f t="shared" si="23"/>
        <v>0.98</v>
      </c>
      <c r="AJ79" s="2">
        <f t="shared" si="23"/>
        <v>0.92</v>
      </c>
    </row>
    <row r="80" spans="1:36" x14ac:dyDescent="0.2">
      <c r="A80" t="str">
        <f>"primary_archetype_"&amp;TEXT(ROUND(Table213[[#This Row],[2016]],1),"0.0")</f>
        <v>primary_archetype_22.5</v>
      </c>
      <c r="B80" s="2">
        <f t="shared" si="22"/>
        <v>22.5</v>
      </c>
      <c r="C80" s="2">
        <f t="shared" si="21"/>
        <v>22.5</v>
      </c>
      <c r="D80" s="2">
        <f t="shared" si="24"/>
        <v>22.5</v>
      </c>
      <c r="E80" s="2">
        <f t="shared" si="24"/>
        <v>22.080000000000002</v>
      </c>
      <c r="F80" s="2">
        <f t="shared" si="24"/>
        <v>21.05</v>
      </c>
      <c r="G80" s="2">
        <f t="shared" si="24"/>
        <v>21.2</v>
      </c>
      <c r="H80" s="2">
        <f t="shared" si="24"/>
        <v>20.75</v>
      </c>
      <c r="I80" s="2">
        <f t="shared" si="24"/>
        <v>19.89</v>
      </c>
      <c r="J80" s="2">
        <f t="shared" si="24"/>
        <v>19.41</v>
      </c>
      <c r="K80" s="2">
        <f t="shared" si="24"/>
        <v>18.91</v>
      </c>
      <c r="L80" s="2">
        <f t="shared" si="24"/>
        <v>18.13</v>
      </c>
      <c r="M80" s="2">
        <f t="shared" si="24"/>
        <v>18.03</v>
      </c>
      <c r="N80" s="2">
        <f t="shared" si="25"/>
        <v>17.39</v>
      </c>
      <c r="O80" s="2">
        <f t="shared" si="25"/>
        <v>16.73</v>
      </c>
      <c r="P80" s="2">
        <f t="shared" si="25"/>
        <v>15.94</v>
      </c>
      <c r="Q80" s="2">
        <f t="shared" si="25"/>
        <v>13.63</v>
      </c>
      <c r="R80" s="2">
        <f t="shared" si="25"/>
        <v>10.52</v>
      </c>
      <c r="S80" s="2">
        <f t="shared" si="25"/>
        <v>9.5299999999999994</v>
      </c>
      <c r="T80" s="2">
        <f t="shared" si="25"/>
        <v>7.37</v>
      </c>
      <c r="U80" s="2">
        <f t="shared" si="25"/>
        <v>5.2</v>
      </c>
      <c r="V80" s="2">
        <f t="shared" si="25"/>
        <v>4.8899999999999997</v>
      </c>
      <c r="W80" s="2">
        <f t="shared" si="25"/>
        <v>3.93</v>
      </c>
      <c r="X80" s="2">
        <f t="shared" si="25"/>
        <v>3.45</v>
      </c>
      <c r="Y80" s="2">
        <f t="shared" si="25"/>
        <v>2.95</v>
      </c>
      <c r="Z80" s="2">
        <f t="shared" si="25"/>
        <v>2.87</v>
      </c>
      <c r="AA80" s="2">
        <f t="shared" si="25"/>
        <v>2.56</v>
      </c>
      <c r="AB80" s="2">
        <f t="shared" si="23"/>
        <v>2.1</v>
      </c>
      <c r="AC80" s="2">
        <f t="shared" si="23"/>
        <v>1.73</v>
      </c>
      <c r="AD80" s="2">
        <f t="shared" si="23"/>
        <v>1.6600000000000001</v>
      </c>
      <c r="AE80" s="2">
        <f t="shared" si="23"/>
        <v>1.41</v>
      </c>
      <c r="AF80" s="2">
        <f t="shared" si="23"/>
        <v>1.34</v>
      </c>
      <c r="AG80" s="2">
        <f t="shared" si="23"/>
        <v>1.29</v>
      </c>
      <c r="AH80" s="2">
        <f t="shared" si="23"/>
        <v>1.0900000000000001</v>
      </c>
      <c r="AI80" s="2">
        <f t="shared" si="23"/>
        <v>0.98</v>
      </c>
      <c r="AJ80" s="2">
        <f t="shared" si="23"/>
        <v>0.92</v>
      </c>
    </row>
    <row r="81" spans="1:36" x14ac:dyDescent="0.2">
      <c r="A81" t="str">
        <f>"primary_archetype_"&amp;TEXT(ROUND(Table213[[#This Row],[2016]],1),"0.0")</f>
        <v>primary_archetype_22.4</v>
      </c>
      <c r="B81" s="2">
        <f t="shared" si="22"/>
        <v>22.400000000000002</v>
      </c>
      <c r="C81" s="2">
        <f t="shared" si="21"/>
        <v>22.400000000000002</v>
      </c>
      <c r="D81" s="2">
        <f t="shared" si="24"/>
        <v>22.400000000000002</v>
      </c>
      <c r="E81" s="2">
        <f t="shared" si="24"/>
        <v>21.98</v>
      </c>
      <c r="F81" s="2">
        <f t="shared" si="24"/>
        <v>20.96</v>
      </c>
      <c r="G81" s="2">
        <f t="shared" si="24"/>
        <v>21.1</v>
      </c>
      <c r="H81" s="2">
        <f t="shared" si="24"/>
        <v>20.66</v>
      </c>
      <c r="I81" s="2">
        <f t="shared" si="24"/>
        <v>19.8</v>
      </c>
      <c r="J81" s="2">
        <f t="shared" si="24"/>
        <v>19.32</v>
      </c>
      <c r="K81" s="2">
        <f t="shared" si="24"/>
        <v>18.830000000000002</v>
      </c>
      <c r="L81" s="2">
        <f t="shared" si="24"/>
        <v>18.05</v>
      </c>
      <c r="M81" s="2">
        <f t="shared" si="24"/>
        <v>17.95</v>
      </c>
      <c r="N81" s="2">
        <f t="shared" si="25"/>
        <v>17.309999999999999</v>
      </c>
      <c r="O81" s="2">
        <f t="shared" si="25"/>
        <v>16.649999999999999</v>
      </c>
      <c r="P81" s="2">
        <f t="shared" si="25"/>
        <v>15.870000000000001</v>
      </c>
      <c r="Q81" s="2">
        <f t="shared" si="25"/>
        <v>13.57</v>
      </c>
      <c r="R81" s="2">
        <f t="shared" si="25"/>
        <v>10.48</v>
      </c>
      <c r="S81" s="2">
        <f t="shared" si="25"/>
        <v>9.49</v>
      </c>
      <c r="T81" s="2">
        <f t="shared" si="25"/>
        <v>7.34</v>
      </c>
      <c r="U81" s="2">
        <f t="shared" si="25"/>
        <v>5.18</v>
      </c>
      <c r="V81" s="2">
        <f t="shared" si="25"/>
        <v>4.87</v>
      </c>
      <c r="W81" s="2">
        <f t="shared" si="25"/>
        <v>3.92</v>
      </c>
      <c r="X81" s="2">
        <f t="shared" si="25"/>
        <v>3.44</v>
      </c>
      <c r="Y81" s="2">
        <f t="shared" si="25"/>
        <v>2.94</v>
      </c>
      <c r="Z81" s="2">
        <f t="shared" si="25"/>
        <v>2.86</v>
      </c>
      <c r="AA81" s="2">
        <f t="shared" si="25"/>
        <v>2.5500000000000003</v>
      </c>
      <c r="AB81" s="2">
        <f t="shared" si="23"/>
        <v>2.09</v>
      </c>
      <c r="AC81" s="2">
        <f t="shared" si="23"/>
        <v>1.72</v>
      </c>
      <c r="AD81" s="2">
        <f t="shared" si="23"/>
        <v>1.6600000000000001</v>
      </c>
      <c r="AE81" s="2">
        <f t="shared" si="23"/>
        <v>1.41</v>
      </c>
      <c r="AF81" s="2">
        <f t="shared" si="23"/>
        <v>1.34</v>
      </c>
      <c r="AG81" s="2">
        <f t="shared" si="23"/>
        <v>1.29</v>
      </c>
      <c r="AH81" s="2">
        <f t="shared" si="23"/>
        <v>1.0900000000000001</v>
      </c>
      <c r="AI81" s="2">
        <f t="shared" si="23"/>
        <v>0.98</v>
      </c>
      <c r="AJ81" s="2">
        <f t="shared" si="23"/>
        <v>0.92</v>
      </c>
    </row>
    <row r="82" spans="1:36" x14ac:dyDescent="0.2">
      <c r="A82" t="str">
        <f>"primary_archetype_"&amp;TEXT(ROUND(Table213[[#This Row],[2016]],1),"0.0")</f>
        <v>primary_archetype_22.3</v>
      </c>
      <c r="B82" s="2">
        <f t="shared" si="22"/>
        <v>22.3</v>
      </c>
      <c r="C82" s="2">
        <f t="shared" si="21"/>
        <v>22.3</v>
      </c>
      <c r="D82" s="2">
        <f t="shared" si="24"/>
        <v>22.3</v>
      </c>
      <c r="E82" s="2">
        <f t="shared" si="24"/>
        <v>21.88</v>
      </c>
      <c r="F82" s="2">
        <f t="shared" si="24"/>
        <v>20.87</v>
      </c>
      <c r="G82" s="2">
        <f t="shared" si="24"/>
        <v>21.01</v>
      </c>
      <c r="H82" s="2">
        <f t="shared" si="24"/>
        <v>20.57</v>
      </c>
      <c r="I82" s="2">
        <f t="shared" si="24"/>
        <v>19.71</v>
      </c>
      <c r="J82" s="2">
        <f t="shared" si="24"/>
        <v>19.240000000000002</v>
      </c>
      <c r="K82" s="2">
        <f t="shared" si="24"/>
        <v>18.740000000000002</v>
      </c>
      <c r="L82" s="2">
        <f t="shared" si="24"/>
        <v>17.97</v>
      </c>
      <c r="M82" s="2">
        <f t="shared" si="24"/>
        <v>17.87</v>
      </c>
      <c r="N82" s="2">
        <f t="shared" si="25"/>
        <v>17.240000000000002</v>
      </c>
      <c r="O82" s="2">
        <f t="shared" si="25"/>
        <v>16.580000000000002</v>
      </c>
      <c r="P82" s="2">
        <f t="shared" si="25"/>
        <v>15.8</v>
      </c>
      <c r="Q82" s="2">
        <f t="shared" si="25"/>
        <v>13.51</v>
      </c>
      <c r="R82" s="2">
        <f t="shared" si="25"/>
        <v>10.43</v>
      </c>
      <c r="S82" s="2">
        <f t="shared" si="25"/>
        <v>9.4500000000000011</v>
      </c>
      <c r="T82" s="2">
        <f t="shared" si="25"/>
        <v>7.3100000000000005</v>
      </c>
      <c r="U82" s="2">
        <f t="shared" si="25"/>
        <v>5.16</v>
      </c>
      <c r="V82" s="2">
        <f t="shared" si="25"/>
        <v>4.8500000000000005</v>
      </c>
      <c r="W82" s="2">
        <f t="shared" si="25"/>
        <v>3.91</v>
      </c>
      <c r="X82" s="2">
        <f t="shared" si="25"/>
        <v>3.43</v>
      </c>
      <c r="Y82" s="2">
        <f t="shared" si="25"/>
        <v>2.93</v>
      </c>
      <c r="Z82" s="2">
        <f t="shared" si="25"/>
        <v>2.85</v>
      </c>
      <c r="AA82" s="2">
        <f t="shared" si="25"/>
        <v>2.54</v>
      </c>
      <c r="AB82" s="2">
        <f t="shared" si="23"/>
        <v>2.09</v>
      </c>
      <c r="AC82" s="2">
        <f t="shared" si="23"/>
        <v>1.72</v>
      </c>
      <c r="AD82" s="2">
        <f t="shared" si="23"/>
        <v>1.6600000000000001</v>
      </c>
      <c r="AE82" s="2">
        <f t="shared" si="23"/>
        <v>1.41</v>
      </c>
      <c r="AF82" s="2">
        <f t="shared" si="23"/>
        <v>1.34</v>
      </c>
      <c r="AG82" s="2">
        <f t="shared" si="23"/>
        <v>1.28</v>
      </c>
      <c r="AH82" s="2">
        <f t="shared" si="23"/>
        <v>1.0900000000000001</v>
      </c>
      <c r="AI82" s="2">
        <f t="shared" si="23"/>
        <v>0.98</v>
      </c>
      <c r="AJ82" s="2">
        <f t="shared" si="23"/>
        <v>0.92</v>
      </c>
    </row>
    <row r="83" spans="1:36" x14ac:dyDescent="0.2">
      <c r="A83" t="str">
        <f>"primary_archetype_"&amp;TEXT(ROUND(Table213[[#This Row],[2016]],1),"0.0")</f>
        <v>primary_archetype_22.2</v>
      </c>
      <c r="B83" s="2">
        <f t="shared" si="22"/>
        <v>22.200000000000003</v>
      </c>
      <c r="C83" s="2">
        <f t="shared" si="21"/>
        <v>22.2</v>
      </c>
      <c r="D83" s="2">
        <f t="shared" ref="D83:M92" si="26">MROUND((($B83-$AJ$2)*((D$2-$AJ$2)/($B$2-$AJ$2)))+$AJ$2,0.01)</f>
        <v>22.2</v>
      </c>
      <c r="E83" s="2">
        <f t="shared" si="26"/>
        <v>21.78</v>
      </c>
      <c r="F83" s="2">
        <f t="shared" si="26"/>
        <v>20.77</v>
      </c>
      <c r="G83" s="2">
        <f t="shared" si="26"/>
        <v>20.91</v>
      </c>
      <c r="H83" s="2">
        <f t="shared" si="26"/>
        <v>20.47</v>
      </c>
      <c r="I83" s="2">
        <f t="shared" si="26"/>
        <v>19.63</v>
      </c>
      <c r="J83" s="2">
        <f t="shared" si="26"/>
        <v>19.150000000000002</v>
      </c>
      <c r="K83" s="2">
        <f t="shared" si="26"/>
        <v>18.66</v>
      </c>
      <c r="L83" s="2">
        <f t="shared" si="26"/>
        <v>17.89</v>
      </c>
      <c r="M83" s="2">
        <f t="shared" si="26"/>
        <v>17.79</v>
      </c>
      <c r="N83" s="2">
        <f t="shared" ref="N83:AA92" si="27">MROUND((($B83-$AJ$2)*((N$2-$AJ$2)/($B$2-$AJ$2)))+$AJ$2,0.01)</f>
        <v>17.16</v>
      </c>
      <c r="O83" s="2">
        <f t="shared" si="27"/>
        <v>16.510000000000002</v>
      </c>
      <c r="P83" s="2">
        <f t="shared" si="27"/>
        <v>15.73</v>
      </c>
      <c r="Q83" s="2">
        <f t="shared" si="27"/>
        <v>13.46</v>
      </c>
      <c r="R83" s="2">
        <f t="shared" si="27"/>
        <v>10.39</v>
      </c>
      <c r="S83" s="2">
        <f t="shared" si="27"/>
        <v>9.41</v>
      </c>
      <c r="T83" s="2">
        <f t="shared" si="27"/>
        <v>7.28</v>
      </c>
      <c r="U83" s="2">
        <f t="shared" si="27"/>
        <v>5.14</v>
      </c>
      <c r="V83" s="2">
        <f t="shared" si="27"/>
        <v>4.83</v>
      </c>
      <c r="W83" s="2">
        <f t="shared" si="27"/>
        <v>3.89</v>
      </c>
      <c r="X83" s="2">
        <f t="shared" si="27"/>
        <v>3.42</v>
      </c>
      <c r="Y83" s="2">
        <f t="shared" si="27"/>
        <v>2.92</v>
      </c>
      <c r="Z83" s="2">
        <f t="shared" si="27"/>
        <v>2.84</v>
      </c>
      <c r="AA83" s="2">
        <f t="shared" si="27"/>
        <v>2.5300000000000002</v>
      </c>
      <c r="AB83" s="2">
        <f t="shared" ref="AB83:AG92" si="28">MROUND((($B83-$AJ$2)*((AB$2-$AJ$2)/($B$2-$AJ$2)))+$AJ$2,0.01)</f>
        <v>2.08</v>
      </c>
      <c r="AC83" s="2">
        <f t="shared" si="28"/>
        <v>1.71</v>
      </c>
      <c r="AD83" s="2">
        <f t="shared" si="28"/>
        <v>1.6500000000000001</v>
      </c>
      <c r="AE83" s="2">
        <f t="shared" si="28"/>
        <v>1.4000000000000001</v>
      </c>
      <c r="AF83" s="2">
        <f t="shared" si="28"/>
        <v>1.33</v>
      </c>
      <c r="AG83" s="2">
        <f t="shared" si="28"/>
        <v>1.28</v>
      </c>
      <c r="AH83" s="2">
        <f t="shared" ref="AH83:AJ146" si="29">MROUND((($B83-$AJ$2)*((AH$2-$AJ$2)/($B$2-$AJ$2)))+$AJ$2,0.01)</f>
        <v>1.0900000000000001</v>
      </c>
      <c r="AI83" s="2">
        <f t="shared" si="29"/>
        <v>0.98</v>
      </c>
      <c r="AJ83" s="2">
        <f t="shared" si="29"/>
        <v>0.92</v>
      </c>
    </row>
    <row r="84" spans="1:36" x14ac:dyDescent="0.2">
      <c r="A84" t="str">
        <f>"primary_archetype_"&amp;TEXT(ROUND(Table213[[#This Row],[2016]],1),"0.0")</f>
        <v>primary_archetype_22.1</v>
      </c>
      <c r="B84" s="2">
        <f t="shared" si="22"/>
        <v>22.1</v>
      </c>
      <c r="C84" s="2">
        <f t="shared" si="21"/>
        <v>22.1</v>
      </c>
      <c r="D84" s="2">
        <f t="shared" si="26"/>
        <v>22.1</v>
      </c>
      <c r="E84" s="2">
        <f t="shared" si="26"/>
        <v>21.68</v>
      </c>
      <c r="F84" s="2">
        <f t="shared" si="26"/>
        <v>20.68</v>
      </c>
      <c r="G84" s="2">
        <f t="shared" si="26"/>
        <v>20.82</v>
      </c>
      <c r="H84" s="2">
        <f t="shared" si="26"/>
        <v>20.38</v>
      </c>
      <c r="I84" s="2">
        <f t="shared" si="26"/>
        <v>19.54</v>
      </c>
      <c r="J84" s="2">
        <f t="shared" si="26"/>
        <v>19.059999999999999</v>
      </c>
      <c r="K84" s="2">
        <f t="shared" si="26"/>
        <v>18.580000000000002</v>
      </c>
      <c r="L84" s="2">
        <f t="shared" si="26"/>
        <v>17.809999999999999</v>
      </c>
      <c r="M84" s="2">
        <f t="shared" si="26"/>
        <v>17.72</v>
      </c>
      <c r="N84" s="2">
        <f t="shared" si="27"/>
        <v>17.09</v>
      </c>
      <c r="O84" s="2">
        <f t="shared" si="27"/>
        <v>16.43</v>
      </c>
      <c r="P84" s="2">
        <f t="shared" si="27"/>
        <v>15.66</v>
      </c>
      <c r="Q84" s="2">
        <f t="shared" si="27"/>
        <v>13.4</v>
      </c>
      <c r="R84" s="2">
        <f t="shared" si="27"/>
        <v>10.34</v>
      </c>
      <c r="S84" s="2">
        <f t="shared" si="27"/>
        <v>9.370000000000001</v>
      </c>
      <c r="T84" s="2">
        <f t="shared" si="27"/>
        <v>7.25</v>
      </c>
      <c r="U84" s="2">
        <f t="shared" si="27"/>
        <v>5.12</v>
      </c>
      <c r="V84" s="2">
        <f t="shared" si="27"/>
        <v>4.8100000000000005</v>
      </c>
      <c r="W84" s="2">
        <f t="shared" si="27"/>
        <v>3.88</v>
      </c>
      <c r="X84" s="2">
        <f t="shared" si="27"/>
        <v>3.4</v>
      </c>
      <c r="Y84" s="2">
        <f t="shared" si="27"/>
        <v>2.91</v>
      </c>
      <c r="Z84" s="2">
        <f t="shared" si="27"/>
        <v>2.83</v>
      </c>
      <c r="AA84" s="2">
        <f t="shared" si="27"/>
        <v>2.5300000000000002</v>
      </c>
      <c r="AB84" s="2">
        <f t="shared" si="28"/>
        <v>2.08</v>
      </c>
      <c r="AC84" s="2">
        <f t="shared" si="28"/>
        <v>1.71</v>
      </c>
      <c r="AD84" s="2">
        <f t="shared" si="28"/>
        <v>1.6500000000000001</v>
      </c>
      <c r="AE84" s="2">
        <f t="shared" si="28"/>
        <v>1.4000000000000001</v>
      </c>
      <c r="AF84" s="2">
        <f t="shared" si="28"/>
        <v>1.33</v>
      </c>
      <c r="AG84" s="2">
        <f t="shared" si="28"/>
        <v>1.28</v>
      </c>
      <c r="AH84" s="2">
        <f t="shared" si="29"/>
        <v>1.0900000000000001</v>
      </c>
      <c r="AI84" s="2">
        <f t="shared" si="29"/>
        <v>0.98</v>
      </c>
      <c r="AJ84" s="2">
        <f t="shared" si="29"/>
        <v>0.92</v>
      </c>
    </row>
    <row r="85" spans="1:36" x14ac:dyDescent="0.2">
      <c r="A85" t="str">
        <f>"primary_archetype_"&amp;TEXT(ROUND(Table213[[#This Row],[2016]],1),"0.0")</f>
        <v>primary_archetype_22.0</v>
      </c>
      <c r="B85" s="2">
        <f t="shared" si="22"/>
        <v>22</v>
      </c>
      <c r="C85" s="2">
        <f t="shared" si="21"/>
        <v>22</v>
      </c>
      <c r="D85" s="2">
        <f t="shared" si="26"/>
        <v>22</v>
      </c>
      <c r="E85" s="2">
        <f t="shared" si="26"/>
        <v>21.59</v>
      </c>
      <c r="F85" s="2">
        <f t="shared" si="26"/>
        <v>20.59</v>
      </c>
      <c r="G85" s="2">
        <f t="shared" si="26"/>
        <v>20.73</v>
      </c>
      <c r="H85" s="2">
        <f t="shared" si="26"/>
        <v>20.29</v>
      </c>
      <c r="I85" s="2">
        <f t="shared" si="26"/>
        <v>19.45</v>
      </c>
      <c r="J85" s="2">
        <f t="shared" si="26"/>
        <v>18.98</v>
      </c>
      <c r="K85" s="2">
        <f t="shared" si="26"/>
        <v>18.490000000000002</v>
      </c>
      <c r="L85" s="2">
        <f t="shared" si="26"/>
        <v>17.73</v>
      </c>
      <c r="M85" s="2">
        <f t="shared" si="26"/>
        <v>17.64</v>
      </c>
      <c r="N85" s="2">
        <f t="shared" si="27"/>
        <v>17.010000000000002</v>
      </c>
      <c r="O85" s="2">
        <f t="shared" si="27"/>
        <v>16.36</v>
      </c>
      <c r="P85" s="2">
        <f t="shared" si="27"/>
        <v>15.59</v>
      </c>
      <c r="Q85" s="2">
        <f t="shared" si="27"/>
        <v>13.34</v>
      </c>
      <c r="R85" s="2">
        <f t="shared" si="27"/>
        <v>10.3</v>
      </c>
      <c r="S85" s="2">
        <f t="shared" si="27"/>
        <v>9.33</v>
      </c>
      <c r="T85" s="2">
        <f t="shared" si="27"/>
        <v>7.22</v>
      </c>
      <c r="U85" s="2">
        <f t="shared" si="27"/>
        <v>5.1000000000000005</v>
      </c>
      <c r="V85" s="2">
        <f t="shared" si="27"/>
        <v>4.79</v>
      </c>
      <c r="W85" s="2">
        <f t="shared" si="27"/>
        <v>3.86</v>
      </c>
      <c r="X85" s="2">
        <f t="shared" si="27"/>
        <v>3.39</v>
      </c>
      <c r="Y85" s="2">
        <f t="shared" si="27"/>
        <v>2.9</v>
      </c>
      <c r="Z85" s="2">
        <f t="shared" si="27"/>
        <v>2.83</v>
      </c>
      <c r="AA85" s="2">
        <f t="shared" si="27"/>
        <v>2.52</v>
      </c>
      <c r="AB85" s="2">
        <f t="shared" si="28"/>
        <v>2.0699999999999998</v>
      </c>
      <c r="AC85" s="2">
        <f t="shared" si="28"/>
        <v>1.71</v>
      </c>
      <c r="AD85" s="2">
        <f t="shared" si="28"/>
        <v>1.6500000000000001</v>
      </c>
      <c r="AE85" s="2">
        <f t="shared" si="28"/>
        <v>1.4000000000000001</v>
      </c>
      <c r="AF85" s="2">
        <f t="shared" si="28"/>
        <v>1.33</v>
      </c>
      <c r="AG85" s="2">
        <f t="shared" si="28"/>
        <v>1.28</v>
      </c>
      <c r="AH85" s="2">
        <f t="shared" si="29"/>
        <v>1.0900000000000001</v>
      </c>
      <c r="AI85" s="2">
        <f t="shared" si="29"/>
        <v>0.98</v>
      </c>
      <c r="AJ85" s="2">
        <f t="shared" si="29"/>
        <v>0.92</v>
      </c>
    </row>
    <row r="86" spans="1:36" x14ac:dyDescent="0.2">
      <c r="A86" t="str">
        <f>"primary_archetype_"&amp;TEXT(ROUND(Table213[[#This Row],[2016]],1),"0.0")</f>
        <v>primary_archetype_21.9</v>
      </c>
      <c r="B86" s="2">
        <f t="shared" si="22"/>
        <v>21.900000000000002</v>
      </c>
      <c r="C86" s="2">
        <f t="shared" si="21"/>
        <v>21.900000000000002</v>
      </c>
      <c r="D86" s="2">
        <f t="shared" si="26"/>
        <v>21.900000000000002</v>
      </c>
      <c r="E86" s="2">
        <f t="shared" si="26"/>
        <v>21.490000000000002</v>
      </c>
      <c r="F86" s="2">
        <f t="shared" si="26"/>
        <v>20.490000000000002</v>
      </c>
      <c r="G86" s="2">
        <f t="shared" si="26"/>
        <v>20.63</v>
      </c>
      <c r="H86" s="2">
        <f t="shared" si="26"/>
        <v>20.2</v>
      </c>
      <c r="I86" s="2">
        <f t="shared" si="26"/>
        <v>19.36</v>
      </c>
      <c r="J86" s="2">
        <f t="shared" si="26"/>
        <v>18.89</v>
      </c>
      <c r="K86" s="2">
        <f t="shared" si="26"/>
        <v>18.41</v>
      </c>
      <c r="L86" s="2">
        <f t="shared" si="26"/>
        <v>17.650000000000002</v>
      </c>
      <c r="M86" s="2">
        <f t="shared" si="26"/>
        <v>17.559999999999999</v>
      </c>
      <c r="N86" s="2">
        <f t="shared" si="27"/>
        <v>16.93</v>
      </c>
      <c r="O86" s="2">
        <f t="shared" si="27"/>
        <v>16.29</v>
      </c>
      <c r="P86" s="2">
        <f t="shared" si="27"/>
        <v>15.52</v>
      </c>
      <c r="Q86" s="2">
        <f t="shared" si="27"/>
        <v>13.280000000000001</v>
      </c>
      <c r="R86" s="2">
        <f t="shared" si="27"/>
        <v>10.26</v>
      </c>
      <c r="S86" s="2">
        <f t="shared" si="27"/>
        <v>9.2900000000000009</v>
      </c>
      <c r="T86" s="2">
        <f t="shared" si="27"/>
        <v>7.19</v>
      </c>
      <c r="U86" s="2">
        <f t="shared" si="27"/>
        <v>5.08</v>
      </c>
      <c r="V86" s="2">
        <f t="shared" si="27"/>
        <v>4.78</v>
      </c>
      <c r="W86" s="2">
        <f t="shared" si="27"/>
        <v>3.85</v>
      </c>
      <c r="X86" s="2">
        <f t="shared" si="27"/>
        <v>3.38</v>
      </c>
      <c r="Y86" s="2">
        <f t="shared" si="27"/>
        <v>2.89</v>
      </c>
      <c r="Z86" s="2">
        <f t="shared" si="27"/>
        <v>2.82</v>
      </c>
      <c r="AA86" s="2">
        <f t="shared" si="27"/>
        <v>2.5100000000000002</v>
      </c>
      <c r="AB86" s="2">
        <f t="shared" si="28"/>
        <v>2.0699999999999998</v>
      </c>
      <c r="AC86" s="2">
        <f t="shared" si="28"/>
        <v>1.7</v>
      </c>
      <c r="AD86" s="2">
        <f t="shared" si="28"/>
        <v>1.6400000000000001</v>
      </c>
      <c r="AE86" s="2">
        <f t="shared" si="28"/>
        <v>1.4000000000000001</v>
      </c>
      <c r="AF86" s="2">
        <f t="shared" si="28"/>
        <v>1.33</v>
      </c>
      <c r="AG86" s="2">
        <f t="shared" si="28"/>
        <v>1.28</v>
      </c>
      <c r="AH86" s="2">
        <f t="shared" si="29"/>
        <v>1.0900000000000001</v>
      </c>
      <c r="AI86" s="2">
        <f t="shared" si="29"/>
        <v>0.98</v>
      </c>
      <c r="AJ86" s="2">
        <f t="shared" si="29"/>
        <v>0.92</v>
      </c>
    </row>
    <row r="87" spans="1:36" x14ac:dyDescent="0.2">
      <c r="A87" t="str">
        <f>"primary_archetype_"&amp;TEXT(ROUND(Table213[[#This Row],[2016]],1),"0.0")</f>
        <v>primary_archetype_21.8</v>
      </c>
      <c r="B87" s="2">
        <f t="shared" si="22"/>
        <v>21.8</v>
      </c>
      <c r="C87" s="2">
        <f t="shared" si="21"/>
        <v>21.8</v>
      </c>
      <c r="D87" s="2">
        <f t="shared" si="26"/>
        <v>21.8</v>
      </c>
      <c r="E87" s="2">
        <f t="shared" si="26"/>
        <v>21.39</v>
      </c>
      <c r="F87" s="2">
        <f t="shared" si="26"/>
        <v>20.400000000000002</v>
      </c>
      <c r="G87" s="2">
        <f t="shared" si="26"/>
        <v>20.54</v>
      </c>
      <c r="H87" s="2">
        <f t="shared" si="26"/>
        <v>20.11</v>
      </c>
      <c r="I87" s="2">
        <f t="shared" si="26"/>
        <v>19.28</v>
      </c>
      <c r="J87" s="2">
        <f t="shared" si="26"/>
        <v>18.809999999999999</v>
      </c>
      <c r="K87" s="2">
        <f t="shared" si="26"/>
        <v>18.330000000000002</v>
      </c>
      <c r="L87" s="2">
        <f t="shared" si="26"/>
        <v>17.57</v>
      </c>
      <c r="M87" s="2">
        <f t="shared" si="26"/>
        <v>17.48</v>
      </c>
      <c r="N87" s="2">
        <f t="shared" si="27"/>
        <v>16.86</v>
      </c>
      <c r="O87" s="2">
        <f t="shared" si="27"/>
        <v>16.21</v>
      </c>
      <c r="P87" s="2">
        <f t="shared" si="27"/>
        <v>15.450000000000001</v>
      </c>
      <c r="Q87" s="2">
        <f t="shared" si="27"/>
        <v>13.22</v>
      </c>
      <c r="R87" s="2">
        <f t="shared" si="27"/>
        <v>10.210000000000001</v>
      </c>
      <c r="S87" s="2">
        <f t="shared" si="27"/>
        <v>9.25</v>
      </c>
      <c r="T87" s="2">
        <f t="shared" si="27"/>
        <v>7.16</v>
      </c>
      <c r="U87" s="2">
        <f t="shared" si="27"/>
        <v>5.0600000000000005</v>
      </c>
      <c r="V87" s="2">
        <f t="shared" si="27"/>
        <v>4.76</v>
      </c>
      <c r="W87" s="2">
        <f t="shared" si="27"/>
        <v>3.84</v>
      </c>
      <c r="X87" s="2">
        <f t="shared" si="27"/>
        <v>3.37</v>
      </c>
      <c r="Y87" s="2">
        <f t="shared" si="27"/>
        <v>2.88</v>
      </c>
      <c r="Z87" s="2">
        <f t="shared" si="27"/>
        <v>2.81</v>
      </c>
      <c r="AA87" s="2">
        <f t="shared" si="27"/>
        <v>2.5</v>
      </c>
      <c r="AB87" s="2">
        <f t="shared" si="28"/>
        <v>2.06</v>
      </c>
      <c r="AC87" s="2">
        <f t="shared" si="28"/>
        <v>1.7</v>
      </c>
      <c r="AD87" s="2">
        <f t="shared" si="28"/>
        <v>1.6400000000000001</v>
      </c>
      <c r="AE87" s="2">
        <f t="shared" si="28"/>
        <v>1.4000000000000001</v>
      </c>
      <c r="AF87" s="2">
        <f t="shared" si="28"/>
        <v>1.33</v>
      </c>
      <c r="AG87" s="2">
        <f t="shared" si="28"/>
        <v>1.28</v>
      </c>
      <c r="AH87" s="2">
        <f t="shared" si="29"/>
        <v>1.08</v>
      </c>
      <c r="AI87" s="2">
        <f t="shared" si="29"/>
        <v>0.98</v>
      </c>
      <c r="AJ87" s="2">
        <f t="shared" si="29"/>
        <v>0.92</v>
      </c>
    </row>
    <row r="88" spans="1:36" x14ac:dyDescent="0.2">
      <c r="A88" t="str">
        <f>"primary_archetype_"&amp;TEXT(ROUND(Table213[[#This Row],[2016]],1),"0.0")</f>
        <v>primary_archetype_21.7</v>
      </c>
      <c r="B88" s="2">
        <f t="shared" si="22"/>
        <v>21.700000000000003</v>
      </c>
      <c r="C88" s="2">
        <f t="shared" si="21"/>
        <v>21.7</v>
      </c>
      <c r="D88" s="2">
        <f t="shared" si="26"/>
        <v>21.7</v>
      </c>
      <c r="E88" s="2">
        <f t="shared" si="26"/>
        <v>21.29</v>
      </c>
      <c r="F88" s="2">
        <f t="shared" si="26"/>
        <v>20.309999999999999</v>
      </c>
      <c r="G88" s="2">
        <f t="shared" si="26"/>
        <v>20.440000000000001</v>
      </c>
      <c r="H88" s="2">
        <f t="shared" si="26"/>
        <v>20.02</v>
      </c>
      <c r="I88" s="2">
        <f t="shared" si="26"/>
        <v>19.190000000000001</v>
      </c>
      <c r="J88" s="2">
        <f t="shared" si="26"/>
        <v>18.72</v>
      </c>
      <c r="K88" s="2">
        <f t="shared" si="26"/>
        <v>18.240000000000002</v>
      </c>
      <c r="L88" s="2">
        <f t="shared" si="26"/>
        <v>17.490000000000002</v>
      </c>
      <c r="M88" s="2">
        <f t="shared" si="26"/>
        <v>17.400000000000002</v>
      </c>
      <c r="N88" s="2">
        <f t="shared" si="27"/>
        <v>16.78</v>
      </c>
      <c r="O88" s="2">
        <f t="shared" si="27"/>
        <v>16.14</v>
      </c>
      <c r="P88" s="2">
        <f t="shared" si="27"/>
        <v>15.38</v>
      </c>
      <c r="Q88" s="2">
        <f t="shared" si="27"/>
        <v>13.16</v>
      </c>
      <c r="R88" s="2">
        <f t="shared" si="27"/>
        <v>10.17</v>
      </c>
      <c r="S88" s="2">
        <f t="shared" si="27"/>
        <v>9.2100000000000009</v>
      </c>
      <c r="T88" s="2">
        <f t="shared" si="27"/>
        <v>7.1400000000000006</v>
      </c>
      <c r="U88" s="2">
        <f t="shared" si="27"/>
        <v>5.04</v>
      </c>
      <c r="V88" s="2">
        <f t="shared" si="27"/>
        <v>4.74</v>
      </c>
      <c r="W88" s="2">
        <f t="shared" si="27"/>
        <v>3.8200000000000003</v>
      </c>
      <c r="X88" s="2">
        <f t="shared" si="27"/>
        <v>3.36</v>
      </c>
      <c r="Y88" s="2">
        <f t="shared" si="27"/>
        <v>2.87</v>
      </c>
      <c r="Z88" s="2">
        <f t="shared" si="27"/>
        <v>2.8000000000000003</v>
      </c>
      <c r="AA88" s="2">
        <f t="shared" si="27"/>
        <v>2.5</v>
      </c>
      <c r="AB88" s="2">
        <f t="shared" si="28"/>
        <v>2.06</v>
      </c>
      <c r="AC88" s="2">
        <f t="shared" si="28"/>
        <v>1.7</v>
      </c>
      <c r="AD88" s="2">
        <f t="shared" si="28"/>
        <v>1.6400000000000001</v>
      </c>
      <c r="AE88" s="2">
        <f t="shared" si="28"/>
        <v>1.3900000000000001</v>
      </c>
      <c r="AF88" s="2">
        <f t="shared" si="28"/>
        <v>1.33</v>
      </c>
      <c r="AG88" s="2">
        <f t="shared" si="28"/>
        <v>1.27</v>
      </c>
      <c r="AH88" s="2">
        <f t="shared" si="29"/>
        <v>1.08</v>
      </c>
      <c r="AI88" s="2">
        <f t="shared" si="29"/>
        <v>0.98</v>
      </c>
      <c r="AJ88" s="2">
        <f t="shared" si="29"/>
        <v>0.92</v>
      </c>
    </row>
    <row r="89" spans="1:36" x14ac:dyDescent="0.2">
      <c r="A89" t="str">
        <f>"primary_archetype_"&amp;TEXT(ROUND(Table213[[#This Row],[2016]],1),"0.0")</f>
        <v>primary_archetype_21.6</v>
      </c>
      <c r="B89" s="2">
        <f t="shared" si="22"/>
        <v>21.6</v>
      </c>
      <c r="C89" s="2">
        <f t="shared" si="21"/>
        <v>21.6</v>
      </c>
      <c r="D89" s="2">
        <f t="shared" si="26"/>
        <v>21.6</v>
      </c>
      <c r="E89" s="2">
        <f t="shared" si="26"/>
        <v>21.19</v>
      </c>
      <c r="F89" s="2">
        <f t="shared" si="26"/>
        <v>20.21</v>
      </c>
      <c r="G89" s="2">
        <f t="shared" si="26"/>
        <v>20.350000000000001</v>
      </c>
      <c r="H89" s="2">
        <f t="shared" si="26"/>
        <v>19.920000000000002</v>
      </c>
      <c r="I89" s="2">
        <f t="shared" si="26"/>
        <v>19.100000000000001</v>
      </c>
      <c r="J89" s="2">
        <f t="shared" si="26"/>
        <v>18.64</v>
      </c>
      <c r="K89" s="2">
        <f t="shared" si="26"/>
        <v>18.16</v>
      </c>
      <c r="L89" s="2">
        <f t="shared" si="26"/>
        <v>17.41</v>
      </c>
      <c r="M89" s="2">
        <f t="shared" si="26"/>
        <v>17.32</v>
      </c>
      <c r="N89" s="2">
        <f t="shared" si="27"/>
        <v>16.7</v>
      </c>
      <c r="O89" s="2">
        <f t="shared" si="27"/>
        <v>16.07</v>
      </c>
      <c r="P89" s="2">
        <f t="shared" si="27"/>
        <v>15.31</v>
      </c>
      <c r="Q89" s="2">
        <f t="shared" si="27"/>
        <v>13.1</v>
      </c>
      <c r="R89" s="2">
        <f t="shared" si="27"/>
        <v>10.120000000000001</v>
      </c>
      <c r="S89" s="2">
        <f t="shared" si="27"/>
        <v>9.17</v>
      </c>
      <c r="T89" s="2">
        <f t="shared" si="27"/>
        <v>7.11</v>
      </c>
      <c r="U89" s="2">
        <f t="shared" si="27"/>
        <v>5.0200000000000005</v>
      </c>
      <c r="V89" s="2">
        <f t="shared" si="27"/>
        <v>4.72</v>
      </c>
      <c r="W89" s="2">
        <f t="shared" si="27"/>
        <v>3.81</v>
      </c>
      <c r="X89" s="2">
        <f t="shared" si="27"/>
        <v>3.35</v>
      </c>
      <c r="Y89" s="2">
        <f t="shared" si="27"/>
        <v>2.86</v>
      </c>
      <c r="Z89" s="2">
        <f t="shared" si="27"/>
        <v>2.79</v>
      </c>
      <c r="AA89" s="2">
        <f t="shared" si="27"/>
        <v>2.4900000000000002</v>
      </c>
      <c r="AB89" s="2">
        <f t="shared" si="28"/>
        <v>2.0499999999999998</v>
      </c>
      <c r="AC89" s="2">
        <f t="shared" si="28"/>
        <v>1.69</v>
      </c>
      <c r="AD89" s="2">
        <f t="shared" si="28"/>
        <v>1.6300000000000001</v>
      </c>
      <c r="AE89" s="2">
        <f t="shared" si="28"/>
        <v>1.3900000000000001</v>
      </c>
      <c r="AF89" s="2">
        <f t="shared" si="28"/>
        <v>1.32</v>
      </c>
      <c r="AG89" s="2">
        <f t="shared" si="28"/>
        <v>1.27</v>
      </c>
      <c r="AH89" s="2">
        <f t="shared" si="29"/>
        <v>1.08</v>
      </c>
      <c r="AI89" s="2">
        <f t="shared" si="29"/>
        <v>0.98</v>
      </c>
      <c r="AJ89" s="2">
        <f t="shared" si="29"/>
        <v>0.92</v>
      </c>
    </row>
    <row r="90" spans="1:36" x14ac:dyDescent="0.2">
      <c r="A90" t="str">
        <f>"primary_archetype_"&amp;TEXT(ROUND(Table213[[#This Row],[2016]],1),"0.0")</f>
        <v>primary_archetype_21.5</v>
      </c>
      <c r="B90" s="2">
        <f t="shared" si="22"/>
        <v>21.5</v>
      </c>
      <c r="C90" s="2">
        <f t="shared" si="21"/>
        <v>21.5</v>
      </c>
      <c r="D90" s="2">
        <f t="shared" si="26"/>
        <v>21.5</v>
      </c>
      <c r="E90" s="2">
        <f t="shared" si="26"/>
        <v>21.1</v>
      </c>
      <c r="F90" s="2">
        <f t="shared" si="26"/>
        <v>20.12</v>
      </c>
      <c r="G90" s="2">
        <f t="shared" si="26"/>
        <v>20.260000000000002</v>
      </c>
      <c r="H90" s="2">
        <f t="shared" si="26"/>
        <v>19.830000000000002</v>
      </c>
      <c r="I90" s="2">
        <f t="shared" si="26"/>
        <v>19.010000000000002</v>
      </c>
      <c r="J90" s="2">
        <f t="shared" si="26"/>
        <v>18.55</v>
      </c>
      <c r="K90" s="2">
        <f t="shared" si="26"/>
        <v>18.080000000000002</v>
      </c>
      <c r="L90" s="2">
        <f t="shared" si="26"/>
        <v>17.330000000000002</v>
      </c>
      <c r="M90" s="2">
        <f t="shared" si="26"/>
        <v>17.240000000000002</v>
      </c>
      <c r="N90" s="2">
        <f t="shared" si="27"/>
        <v>16.63</v>
      </c>
      <c r="O90" s="2">
        <f t="shared" si="27"/>
        <v>15.99</v>
      </c>
      <c r="P90" s="2">
        <f t="shared" si="27"/>
        <v>15.24</v>
      </c>
      <c r="Q90" s="2">
        <f t="shared" si="27"/>
        <v>13.040000000000001</v>
      </c>
      <c r="R90" s="2">
        <f t="shared" si="27"/>
        <v>10.08</v>
      </c>
      <c r="S90" s="2">
        <f t="shared" si="27"/>
        <v>9.1300000000000008</v>
      </c>
      <c r="T90" s="2">
        <f t="shared" si="27"/>
        <v>7.08</v>
      </c>
      <c r="U90" s="2">
        <f t="shared" si="27"/>
        <v>5</v>
      </c>
      <c r="V90" s="2">
        <f t="shared" si="27"/>
        <v>4.7</v>
      </c>
      <c r="W90" s="2">
        <f t="shared" si="27"/>
        <v>3.79</v>
      </c>
      <c r="X90" s="2">
        <f t="shared" si="27"/>
        <v>3.33</v>
      </c>
      <c r="Y90" s="2">
        <f t="shared" si="27"/>
        <v>2.86</v>
      </c>
      <c r="Z90" s="2">
        <f t="shared" si="27"/>
        <v>2.7800000000000002</v>
      </c>
      <c r="AA90" s="2">
        <f t="shared" si="27"/>
        <v>2.48</v>
      </c>
      <c r="AB90" s="2">
        <f t="shared" si="28"/>
        <v>2.0499999999999998</v>
      </c>
      <c r="AC90" s="2">
        <f t="shared" si="28"/>
        <v>1.69</v>
      </c>
      <c r="AD90" s="2">
        <f t="shared" si="28"/>
        <v>1.6300000000000001</v>
      </c>
      <c r="AE90" s="2">
        <f t="shared" si="28"/>
        <v>1.3900000000000001</v>
      </c>
      <c r="AF90" s="2">
        <f t="shared" si="28"/>
        <v>1.32</v>
      </c>
      <c r="AG90" s="2">
        <f t="shared" si="28"/>
        <v>1.27</v>
      </c>
      <c r="AH90" s="2">
        <f t="shared" si="29"/>
        <v>1.08</v>
      </c>
      <c r="AI90" s="2">
        <f t="shared" si="29"/>
        <v>0.98</v>
      </c>
      <c r="AJ90" s="2">
        <f t="shared" si="29"/>
        <v>0.92</v>
      </c>
    </row>
    <row r="91" spans="1:36" x14ac:dyDescent="0.2">
      <c r="A91" t="str">
        <f>"primary_archetype_"&amp;TEXT(ROUND(Table213[[#This Row],[2016]],1),"0.0")</f>
        <v>primary_archetype_21.4</v>
      </c>
      <c r="B91" s="2">
        <f t="shared" si="22"/>
        <v>21.400000000000002</v>
      </c>
      <c r="C91" s="2">
        <f t="shared" si="21"/>
        <v>21.400000000000002</v>
      </c>
      <c r="D91" s="2">
        <f t="shared" si="26"/>
        <v>21.400000000000002</v>
      </c>
      <c r="E91" s="2">
        <f t="shared" si="26"/>
        <v>21</v>
      </c>
      <c r="F91" s="2">
        <f t="shared" si="26"/>
        <v>20.03</v>
      </c>
      <c r="G91" s="2">
        <f t="shared" si="26"/>
        <v>20.16</v>
      </c>
      <c r="H91" s="2">
        <f t="shared" si="26"/>
        <v>19.740000000000002</v>
      </c>
      <c r="I91" s="2">
        <f t="shared" si="26"/>
        <v>18.920000000000002</v>
      </c>
      <c r="J91" s="2">
        <f t="shared" si="26"/>
        <v>18.46</v>
      </c>
      <c r="K91" s="2">
        <f t="shared" si="26"/>
        <v>17.990000000000002</v>
      </c>
      <c r="L91" s="2">
        <f t="shared" si="26"/>
        <v>17.25</v>
      </c>
      <c r="M91" s="2">
        <f t="shared" si="26"/>
        <v>17.16</v>
      </c>
      <c r="N91" s="2">
        <f t="shared" si="27"/>
        <v>16.55</v>
      </c>
      <c r="O91" s="2">
        <f t="shared" si="27"/>
        <v>15.92</v>
      </c>
      <c r="P91" s="2">
        <f t="shared" si="27"/>
        <v>15.17</v>
      </c>
      <c r="Q91" s="2">
        <f t="shared" si="27"/>
        <v>12.98</v>
      </c>
      <c r="R91" s="2">
        <f t="shared" si="27"/>
        <v>10.029999999999999</v>
      </c>
      <c r="S91" s="2">
        <f t="shared" si="27"/>
        <v>9.09</v>
      </c>
      <c r="T91" s="2">
        <f t="shared" si="27"/>
        <v>7.05</v>
      </c>
      <c r="U91" s="2">
        <f t="shared" si="27"/>
        <v>4.9800000000000004</v>
      </c>
      <c r="V91" s="2">
        <f t="shared" si="27"/>
        <v>4.68</v>
      </c>
      <c r="W91" s="2">
        <f t="shared" si="27"/>
        <v>3.7800000000000002</v>
      </c>
      <c r="X91" s="2">
        <f t="shared" si="27"/>
        <v>3.3200000000000003</v>
      </c>
      <c r="Y91" s="2">
        <f t="shared" si="27"/>
        <v>2.85</v>
      </c>
      <c r="Z91" s="2">
        <f t="shared" si="27"/>
        <v>2.77</v>
      </c>
      <c r="AA91" s="2">
        <f t="shared" si="27"/>
        <v>2.4700000000000002</v>
      </c>
      <c r="AB91" s="2">
        <f t="shared" si="28"/>
        <v>2.04</v>
      </c>
      <c r="AC91" s="2">
        <f t="shared" si="28"/>
        <v>1.68</v>
      </c>
      <c r="AD91" s="2">
        <f t="shared" si="28"/>
        <v>1.6300000000000001</v>
      </c>
      <c r="AE91" s="2">
        <f t="shared" si="28"/>
        <v>1.3900000000000001</v>
      </c>
      <c r="AF91" s="2">
        <f t="shared" si="28"/>
        <v>1.32</v>
      </c>
      <c r="AG91" s="2">
        <f t="shared" si="28"/>
        <v>1.27</v>
      </c>
      <c r="AH91" s="2">
        <f t="shared" si="29"/>
        <v>1.08</v>
      </c>
      <c r="AI91" s="2">
        <f t="shared" si="29"/>
        <v>0.98</v>
      </c>
      <c r="AJ91" s="2">
        <f t="shared" si="29"/>
        <v>0.92</v>
      </c>
    </row>
    <row r="92" spans="1:36" x14ac:dyDescent="0.2">
      <c r="A92" t="str">
        <f>"primary_archetype_"&amp;TEXT(ROUND(Table213[[#This Row],[2016]],1),"0.0")</f>
        <v>primary_archetype_21.3</v>
      </c>
      <c r="B92" s="2">
        <f t="shared" si="22"/>
        <v>21.3</v>
      </c>
      <c r="C92" s="2">
        <f t="shared" si="21"/>
        <v>21.3</v>
      </c>
      <c r="D92" s="2">
        <f t="shared" si="26"/>
        <v>21.3</v>
      </c>
      <c r="E92" s="2">
        <f t="shared" si="26"/>
        <v>20.900000000000002</v>
      </c>
      <c r="F92" s="2">
        <f t="shared" si="26"/>
        <v>19.93</v>
      </c>
      <c r="G92" s="2">
        <f t="shared" si="26"/>
        <v>20.07</v>
      </c>
      <c r="H92" s="2">
        <f t="shared" si="26"/>
        <v>19.650000000000002</v>
      </c>
      <c r="I92" s="2">
        <f t="shared" si="26"/>
        <v>18.84</v>
      </c>
      <c r="J92" s="2">
        <f t="shared" si="26"/>
        <v>18.38</v>
      </c>
      <c r="K92" s="2">
        <f t="shared" si="26"/>
        <v>17.91</v>
      </c>
      <c r="L92" s="2">
        <f t="shared" si="26"/>
        <v>17.170000000000002</v>
      </c>
      <c r="M92" s="2">
        <f t="shared" si="26"/>
        <v>17.080000000000002</v>
      </c>
      <c r="N92" s="2">
        <f t="shared" si="27"/>
        <v>16.47</v>
      </c>
      <c r="O92" s="2">
        <f t="shared" si="27"/>
        <v>15.85</v>
      </c>
      <c r="P92" s="2">
        <f t="shared" si="27"/>
        <v>15.1</v>
      </c>
      <c r="Q92" s="2">
        <f t="shared" si="27"/>
        <v>12.93</v>
      </c>
      <c r="R92" s="2">
        <f t="shared" si="27"/>
        <v>9.99</v>
      </c>
      <c r="S92" s="2">
        <f t="shared" si="27"/>
        <v>9.0500000000000007</v>
      </c>
      <c r="T92" s="2">
        <f t="shared" si="27"/>
        <v>7.0200000000000005</v>
      </c>
      <c r="U92" s="2">
        <f t="shared" si="27"/>
        <v>4.96</v>
      </c>
      <c r="V92" s="2">
        <f t="shared" si="27"/>
        <v>4.67</v>
      </c>
      <c r="W92" s="2">
        <f t="shared" si="27"/>
        <v>3.77</v>
      </c>
      <c r="X92" s="2">
        <f t="shared" si="27"/>
        <v>3.31</v>
      </c>
      <c r="Y92" s="2">
        <f t="shared" si="27"/>
        <v>2.84</v>
      </c>
      <c r="Z92" s="2">
        <f t="shared" si="27"/>
        <v>2.7600000000000002</v>
      </c>
      <c r="AA92" s="2">
        <f t="shared" si="27"/>
        <v>2.4700000000000002</v>
      </c>
      <c r="AB92" s="2">
        <f t="shared" si="28"/>
        <v>2.0300000000000002</v>
      </c>
      <c r="AC92" s="2">
        <f t="shared" si="28"/>
        <v>1.68</v>
      </c>
      <c r="AD92" s="2">
        <f t="shared" si="28"/>
        <v>1.62</v>
      </c>
      <c r="AE92" s="2">
        <f t="shared" si="28"/>
        <v>1.3800000000000001</v>
      </c>
      <c r="AF92" s="2">
        <f t="shared" si="28"/>
        <v>1.32</v>
      </c>
      <c r="AG92" s="2">
        <f t="shared" si="28"/>
        <v>1.27</v>
      </c>
      <c r="AH92" s="2">
        <f t="shared" si="29"/>
        <v>1.08</v>
      </c>
      <c r="AI92" s="2">
        <f t="shared" si="29"/>
        <v>0.98</v>
      </c>
      <c r="AJ92" s="2">
        <f t="shared" si="29"/>
        <v>0.92</v>
      </c>
    </row>
    <row r="93" spans="1:36" x14ac:dyDescent="0.2">
      <c r="A93" t="str">
        <f>"primary_archetype_"&amp;TEXT(ROUND(Table213[[#This Row],[2016]],1),"0.0")</f>
        <v>primary_archetype_21.2</v>
      </c>
      <c r="B93" s="2">
        <f t="shared" si="22"/>
        <v>21.200000000000003</v>
      </c>
      <c r="C93" s="2">
        <f t="shared" si="21"/>
        <v>21.2</v>
      </c>
      <c r="D93" s="2">
        <f t="shared" ref="D93:M102" si="30">MROUND((($B93-$AJ$2)*((D$2-$AJ$2)/($B$2-$AJ$2)))+$AJ$2,0.01)</f>
        <v>21.2</v>
      </c>
      <c r="E93" s="2">
        <f t="shared" si="30"/>
        <v>20.8</v>
      </c>
      <c r="F93" s="2">
        <f t="shared" si="30"/>
        <v>19.84</v>
      </c>
      <c r="G93" s="2">
        <f t="shared" si="30"/>
        <v>19.97</v>
      </c>
      <c r="H93" s="2">
        <f t="shared" si="30"/>
        <v>19.559999999999999</v>
      </c>
      <c r="I93" s="2">
        <f t="shared" si="30"/>
        <v>18.75</v>
      </c>
      <c r="J93" s="2">
        <f t="shared" si="30"/>
        <v>18.29</v>
      </c>
      <c r="K93" s="2">
        <f t="shared" si="30"/>
        <v>17.830000000000002</v>
      </c>
      <c r="L93" s="2">
        <f t="shared" si="30"/>
        <v>17.09</v>
      </c>
      <c r="M93" s="2">
        <f t="shared" si="30"/>
        <v>17</v>
      </c>
      <c r="N93" s="2">
        <f t="shared" ref="N93:AA102" si="31">MROUND((($B93-$AJ$2)*((N$2-$AJ$2)/($B$2-$AJ$2)))+$AJ$2,0.01)</f>
        <v>16.399999999999999</v>
      </c>
      <c r="O93" s="2">
        <f t="shared" si="31"/>
        <v>15.77</v>
      </c>
      <c r="P93" s="2">
        <f t="shared" si="31"/>
        <v>15.030000000000001</v>
      </c>
      <c r="Q93" s="2">
        <f t="shared" si="31"/>
        <v>12.870000000000001</v>
      </c>
      <c r="R93" s="2">
        <f t="shared" si="31"/>
        <v>9.94</v>
      </c>
      <c r="S93" s="2">
        <f t="shared" si="31"/>
        <v>9.01</v>
      </c>
      <c r="T93" s="2">
        <f t="shared" si="31"/>
        <v>6.99</v>
      </c>
      <c r="U93" s="2">
        <f t="shared" si="31"/>
        <v>4.9400000000000004</v>
      </c>
      <c r="V93" s="2">
        <f t="shared" si="31"/>
        <v>4.6500000000000004</v>
      </c>
      <c r="W93" s="2">
        <f t="shared" si="31"/>
        <v>3.75</v>
      </c>
      <c r="X93" s="2">
        <f t="shared" si="31"/>
        <v>3.3000000000000003</v>
      </c>
      <c r="Y93" s="2">
        <f t="shared" si="31"/>
        <v>2.83</v>
      </c>
      <c r="Z93" s="2">
        <f t="shared" si="31"/>
        <v>2.75</v>
      </c>
      <c r="AA93" s="2">
        <f t="shared" si="31"/>
        <v>2.46</v>
      </c>
      <c r="AB93" s="2">
        <f t="shared" ref="AB93:AG102" si="32">MROUND((($B93-$AJ$2)*((AB$2-$AJ$2)/($B$2-$AJ$2)))+$AJ$2,0.01)</f>
        <v>2.0300000000000002</v>
      </c>
      <c r="AC93" s="2">
        <f t="shared" si="32"/>
        <v>1.68</v>
      </c>
      <c r="AD93" s="2">
        <f t="shared" si="32"/>
        <v>1.62</v>
      </c>
      <c r="AE93" s="2">
        <f t="shared" si="32"/>
        <v>1.3800000000000001</v>
      </c>
      <c r="AF93" s="2">
        <f t="shared" si="32"/>
        <v>1.32</v>
      </c>
      <c r="AG93" s="2">
        <f t="shared" si="32"/>
        <v>1.27</v>
      </c>
      <c r="AH93" s="2">
        <f t="shared" si="29"/>
        <v>1.08</v>
      </c>
      <c r="AI93" s="2">
        <f t="shared" si="29"/>
        <v>0.98</v>
      </c>
      <c r="AJ93" s="2">
        <f t="shared" si="29"/>
        <v>0.92</v>
      </c>
    </row>
    <row r="94" spans="1:36" x14ac:dyDescent="0.2">
      <c r="A94" t="str">
        <f>"primary_archetype_"&amp;TEXT(ROUND(Table213[[#This Row],[2016]],1),"0.0")</f>
        <v>primary_archetype_21.1</v>
      </c>
      <c r="B94" s="2">
        <f t="shared" si="22"/>
        <v>21.1</v>
      </c>
      <c r="C94" s="2">
        <f t="shared" si="21"/>
        <v>21.1</v>
      </c>
      <c r="D94" s="2">
        <f t="shared" si="30"/>
        <v>21.1</v>
      </c>
      <c r="E94" s="2">
        <f t="shared" si="30"/>
        <v>20.7</v>
      </c>
      <c r="F94" s="2">
        <f t="shared" si="30"/>
        <v>19.75</v>
      </c>
      <c r="G94" s="2">
        <f t="shared" si="30"/>
        <v>19.88</v>
      </c>
      <c r="H94" s="2">
        <f t="shared" si="30"/>
        <v>19.46</v>
      </c>
      <c r="I94" s="2">
        <f t="shared" si="30"/>
        <v>18.66</v>
      </c>
      <c r="J94" s="2">
        <f t="shared" si="30"/>
        <v>18.21</v>
      </c>
      <c r="K94" s="2">
        <f t="shared" si="30"/>
        <v>17.740000000000002</v>
      </c>
      <c r="L94" s="2">
        <f t="shared" si="30"/>
        <v>17.010000000000002</v>
      </c>
      <c r="M94" s="2">
        <f t="shared" si="30"/>
        <v>16.920000000000002</v>
      </c>
      <c r="N94" s="2">
        <f t="shared" si="31"/>
        <v>16.32</v>
      </c>
      <c r="O94" s="2">
        <f t="shared" si="31"/>
        <v>15.700000000000001</v>
      </c>
      <c r="P94" s="2">
        <f t="shared" si="31"/>
        <v>14.96</v>
      </c>
      <c r="Q94" s="2">
        <f t="shared" si="31"/>
        <v>12.81</v>
      </c>
      <c r="R94" s="2">
        <f t="shared" si="31"/>
        <v>9.9</v>
      </c>
      <c r="S94" s="2">
        <f t="shared" si="31"/>
        <v>8.9700000000000006</v>
      </c>
      <c r="T94" s="2">
        <f t="shared" si="31"/>
        <v>6.96</v>
      </c>
      <c r="U94" s="2">
        <f t="shared" si="31"/>
        <v>4.92</v>
      </c>
      <c r="V94" s="2">
        <f t="shared" si="31"/>
        <v>4.63</v>
      </c>
      <c r="W94" s="2">
        <f t="shared" si="31"/>
        <v>3.74</v>
      </c>
      <c r="X94" s="2">
        <f t="shared" si="31"/>
        <v>3.29</v>
      </c>
      <c r="Y94" s="2">
        <f t="shared" si="31"/>
        <v>2.82</v>
      </c>
      <c r="Z94" s="2">
        <f t="shared" si="31"/>
        <v>2.74</v>
      </c>
      <c r="AA94" s="2">
        <f t="shared" si="31"/>
        <v>2.4500000000000002</v>
      </c>
      <c r="AB94" s="2">
        <f t="shared" si="32"/>
        <v>2.02</v>
      </c>
      <c r="AC94" s="2">
        <f t="shared" si="32"/>
        <v>1.67</v>
      </c>
      <c r="AD94" s="2">
        <f t="shared" si="32"/>
        <v>1.62</v>
      </c>
      <c r="AE94" s="2">
        <f t="shared" si="32"/>
        <v>1.3800000000000001</v>
      </c>
      <c r="AF94" s="2">
        <f t="shared" si="32"/>
        <v>1.31</v>
      </c>
      <c r="AG94" s="2">
        <f t="shared" si="32"/>
        <v>1.26</v>
      </c>
      <c r="AH94" s="2">
        <f t="shared" si="29"/>
        <v>1.08</v>
      </c>
      <c r="AI94" s="2">
        <f t="shared" si="29"/>
        <v>0.97</v>
      </c>
      <c r="AJ94" s="2">
        <f t="shared" si="29"/>
        <v>0.92</v>
      </c>
    </row>
    <row r="95" spans="1:36" x14ac:dyDescent="0.2">
      <c r="A95" t="str">
        <f>"primary_archetype_"&amp;TEXT(ROUND(Table213[[#This Row],[2016]],1),"0.0")</f>
        <v>primary_archetype_21.0</v>
      </c>
      <c r="B95" s="2">
        <f t="shared" si="22"/>
        <v>21</v>
      </c>
      <c r="C95" s="2">
        <f t="shared" si="21"/>
        <v>21</v>
      </c>
      <c r="D95" s="2">
        <f t="shared" si="30"/>
        <v>21</v>
      </c>
      <c r="E95" s="2">
        <f t="shared" si="30"/>
        <v>20.61</v>
      </c>
      <c r="F95" s="2">
        <f t="shared" si="30"/>
        <v>19.650000000000002</v>
      </c>
      <c r="G95" s="2">
        <f t="shared" si="30"/>
        <v>19.79</v>
      </c>
      <c r="H95" s="2">
        <f t="shared" si="30"/>
        <v>19.37</v>
      </c>
      <c r="I95" s="2">
        <f t="shared" si="30"/>
        <v>18.57</v>
      </c>
      <c r="J95" s="2">
        <f t="shared" si="30"/>
        <v>18.12</v>
      </c>
      <c r="K95" s="2">
        <f t="shared" si="30"/>
        <v>17.66</v>
      </c>
      <c r="L95" s="2">
        <f t="shared" si="30"/>
        <v>16.93</v>
      </c>
      <c r="M95" s="2">
        <f t="shared" si="30"/>
        <v>16.84</v>
      </c>
      <c r="N95" s="2">
        <f t="shared" si="31"/>
        <v>16.25</v>
      </c>
      <c r="O95" s="2">
        <f t="shared" si="31"/>
        <v>15.63</v>
      </c>
      <c r="P95" s="2">
        <f t="shared" si="31"/>
        <v>14.89</v>
      </c>
      <c r="Q95" s="2">
        <f t="shared" si="31"/>
        <v>12.75</v>
      </c>
      <c r="R95" s="2">
        <f t="shared" si="31"/>
        <v>9.85</v>
      </c>
      <c r="S95" s="2">
        <f t="shared" si="31"/>
        <v>8.93</v>
      </c>
      <c r="T95" s="2">
        <f t="shared" si="31"/>
        <v>6.93</v>
      </c>
      <c r="U95" s="2">
        <f t="shared" si="31"/>
        <v>4.9000000000000004</v>
      </c>
      <c r="V95" s="2">
        <f t="shared" si="31"/>
        <v>4.6100000000000003</v>
      </c>
      <c r="W95" s="2">
        <f t="shared" si="31"/>
        <v>3.73</v>
      </c>
      <c r="X95" s="2">
        <f t="shared" si="31"/>
        <v>3.2800000000000002</v>
      </c>
      <c r="Y95" s="2">
        <f t="shared" si="31"/>
        <v>2.81</v>
      </c>
      <c r="Z95" s="2">
        <f t="shared" si="31"/>
        <v>2.74</v>
      </c>
      <c r="AA95" s="2">
        <f t="shared" si="31"/>
        <v>2.44</v>
      </c>
      <c r="AB95" s="2">
        <f t="shared" si="32"/>
        <v>2.02</v>
      </c>
      <c r="AC95" s="2">
        <f t="shared" si="32"/>
        <v>1.67</v>
      </c>
      <c r="AD95" s="2">
        <f t="shared" si="32"/>
        <v>1.61</v>
      </c>
      <c r="AE95" s="2">
        <f t="shared" si="32"/>
        <v>1.3800000000000001</v>
      </c>
      <c r="AF95" s="2">
        <f t="shared" si="32"/>
        <v>1.31</v>
      </c>
      <c r="AG95" s="2">
        <f t="shared" si="32"/>
        <v>1.26</v>
      </c>
      <c r="AH95" s="2">
        <f t="shared" si="29"/>
        <v>1.08</v>
      </c>
      <c r="AI95" s="2">
        <f t="shared" si="29"/>
        <v>0.97</v>
      </c>
      <c r="AJ95" s="2">
        <f t="shared" si="29"/>
        <v>0.92</v>
      </c>
    </row>
    <row r="96" spans="1:36" x14ac:dyDescent="0.2">
      <c r="A96" t="str">
        <f>"primary_archetype_"&amp;TEXT(ROUND(Table213[[#This Row],[2016]],1),"0.0")</f>
        <v>primary_archetype_20.9</v>
      </c>
      <c r="B96" s="2">
        <f t="shared" si="22"/>
        <v>20.900000000000002</v>
      </c>
      <c r="C96" s="2">
        <f t="shared" si="21"/>
        <v>20.900000000000002</v>
      </c>
      <c r="D96" s="2">
        <f t="shared" si="30"/>
        <v>20.900000000000002</v>
      </c>
      <c r="E96" s="2">
        <f t="shared" si="30"/>
        <v>20.51</v>
      </c>
      <c r="F96" s="2">
        <f t="shared" si="30"/>
        <v>19.559999999999999</v>
      </c>
      <c r="G96" s="2">
        <f t="shared" si="30"/>
        <v>19.690000000000001</v>
      </c>
      <c r="H96" s="2">
        <f t="shared" si="30"/>
        <v>19.28</v>
      </c>
      <c r="I96" s="2">
        <f t="shared" si="30"/>
        <v>18.48</v>
      </c>
      <c r="J96" s="2">
        <f t="shared" si="30"/>
        <v>18.04</v>
      </c>
      <c r="K96" s="2">
        <f t="shared" si="30"/>
        <v>17.580000000000002</v>
      </c>
      <c r="L96" s="2">
        <f t="shared" si="30"/>
        <v>16.850000000000001</v>
      </c>
      <c r="M96" s="2">
        <f t="shared" si="30"/>
        <v>16.760000000000002</v>
      </c>
      <c r="N96" s="2">
        <f t="shared" si="31"/>
        <v>16.170000000000002</v>
      </c>
      <c r="O96" s="2">
        <f t="shared" si="31"/>
        <v>15.55</v>
      </c>
      <c r="P96" s="2">
        <f t="shared" si="31"/>
        <v>14.82</v>
      </c>
      <c r="Q96" s="2">
        <f t="shared" si="31"/>
        <v>12.69</v>
      </c>
      <c r="R96" s="2">
        <f t="shared" si="31"/>
        <v>9.81</v>
      </c>
      <c r="S96" s="2">
        <f t="shared" si="31"/>
        <v>8.89</v>
      </c>
      <c r="T96" s="2">
        <f t="shared" si="31"/>
        <v>6.9</v>
      </c>
      <c r="U96" s="2">
        <f t="shared" si="31"/>
        <v>4.88</v>
      </c>
      <c r="V96" s="2">
        <f t="shared" si="31"/>
        <v>4.59</v>
      </c>
      <c r="W96" s="2">
        <f t="shared" si="31"/>
        <v>3.71</v>
      </c>
      <c r="X96" s="2">
        <f t="shared" si="31"/>
        <v>3.2600000000000002</v>
      </c>
      <c r="Y96" s="2">
        <f t="shared" si="31"/>
        <v>2.8000000000000003</v>
      </c>
      <c r="Z96" s="2">
        <f t="shared" si="31"/>
        <v>2.73</v>
      </c>
      <c r="AA96" s="2">
        <f t="shared" si="31"/>
        <v>2.44</v>
      </c>
      <c r="AB96" s="2">
        <f t="shared" si="32"/>
        <v>2.0100000000000002</v>
      </c>
      <c r="AC96" s="2">
        <f t="shared" si="32"/>
        <v>1.67</v>
      </c>
      <c r="AD96" s="2">
        <f t="shared" si="32"/>
        <v>1.61</v>
      </c>
      <c r="AE96" s="2">
        <f t="shared" si="32"/>
        <v>1.3800000000000001</v>
      </c>
      <c r="AF96" s="2">
        <f t="shared" si="32"/>
        <v>1.31</v>
      </c>
      <c r="AG96" s="2">
        <f t="shared" si="32"/>
        <v>1.26</v>
      </c>
      <c r="AH96" s="2">
        <f t="shared" si="29"/>
        <v>1.08</v>
      </c>
      <c r="AI96" s="2">
        <f t="shared" si="29"/>
        <v>0.97</v>
      </c>
      <c r="AJ96" s="2">
        <f t="shared" si="29"/>
        <v>0.92</v>
      </c>
    </row>
    <row r="97" spans="1:36" x14ac:dyDescent="0.2">
      <c r="A97" t="str">
        <f>"primary_archetype_"&amp;TEXT(ROUND(Table213[[#This Row],[2016]],1),"0.0")</f>
        <v>primary_archetype_20.8</v>
      </c>
      <c r="B97" s="2">
        <f t="shared" si="22"/>
        <v>20.8</v>
      </c>
      <c r="C97" s="2">
        <f t="shared" si="21"/>
        <v>20.8</v>
      </c>
      <c r="D97" s="2">
        <f t="shared" si="30"/>
        <v>20.8</v>
      </c>
      <c r="E97" s="2">
        <f t="shared" si="30"/>
        <v>20.41</v>
      </c>
      <c r="F97" s="2">
        <f t="shared" si="30"/>
        <v>19.47</v>
      </c>
      <c r="G97" s="2">
        <f t="shared" si="30"/>
        <v>19.600000000000001</v>
      </c>
      <c r="H97" s="2">
        <f t="shared" si="30"/>
        <v>19.190000000000001</v>
      </c>
      <c r="I97" s="2">
        <f t="shared" si="30"/>
        <v>18.400000000000002</v>
      </c>
      <c r="J97" s="2">
        <f t="shared" si="30"/>
        <v>17.95</v>
      </c>
      <c r="K97" s="2">
        <f t="shared" si="30"/>
        <v>17.490000000000002</v>
      </c>
      <c r="L97" s="2">
        <f t="shared" si="30"/>
        <v>16.77</v>
      </c>
      <c r="M97" s="2">
        <f t="shared" si="30"/>
        <v>16.68</v>
      </c>
      <c r="N97" s="2">
        <f t="shared" si="31"/>
        <v>16.09</v>
      </c>
      <c r="O97" s="2">
        <f t="shared" si="31"/>
        <v>15.48</v>
      </c>
      <c r="P97" s="2">
        <f t="shared" si="31"/>
        <v>14.76</v>
      </c>
      <c r="Q97" s="2">
        <f t="shared" si="31"/>
        <v>12.63</v>
      </c>
      <c r="R97" s="2">
        <f t="shared" si="31"/>
        <v>9.77</v>
      </c>
      <c r="S97" s="2">
        <f t="shared" si="31"/>
        <v>8.85</v>
      </c>
      <c r="T97" s="2">
        <f t="shared" si="31"/>
        <v>6.87</v>
      </c>
      <c r="U97" s="2">
        <f t="shared" si="31"/>
        <v>4.8600000000000003</v>
      </c>
      <c r="V97" s="2">
        <f t="shared" si="31"/>
        <v>4.57</v>
      </c>
      <c r="W97" s="2">
        <f t="shared" si="31"/>
        <v>3.7</v>
      </c>
      <c r="X97" s="2">
        <f t="shared" si="31"/>
        <v>3.25</v>
      </c>
      <c r="Y97" s="2">
        <f t="shared" si="31"/>
        <v>2.79</v>
      </c>
      <c r="Z97" s="2">
        <f t="shared" si="31"/>
        <v>2.72</v>
      </c>
      <c r="AA97" s="2">
        <f t="shared" si="31"/>
        <v>2.4300000000000002</v>
      </c>
      <c r="AB97" s="2">
        <f t="shared" si="32"/>
        <v>2.0100000000000002</v>
      </c>
      <c r="AC97" s="2">
        <f t="shared" si="32"/>
        <v>1.6600000000000001</v>
      </c>
      <c r="AD97" s="2">
        <f t="shared" si="32"/>
        <v>1.61</v>
      </c>
      <c r="AE97" s="2">
        <f t="shared" si="32"/>
        <v>1.37</v>
      </c>
      <c r="AF97" s="2">
        <f t="shared" si="32"/>
        <v>1.31</v>
      </c>
      <c r="AG97" s="2">
        <f t="shared" si="32"/>
        <v>1.26</v>
      </c>
      <c r="AH97" s="2">
        <f t="shared" si="29"/>
        <v>1.08</v>
      </c>
      <c r="AI97" s="2">
        <f t="shared" si="29"/>
        <v>0.97</v>
      </c>
      <c r="AJ97" s="2">
        <f t="shared" si="29"/>
        <v>0.92</v>
      </c>
    </row>
    <row r="98" spans="1:36" x14ac:dyDescent="0.2">
      <c r="A98" t="str">
        <f>"primary_archetype_"&amp;TEXT(ROUND(Table213[[#This Row],[2016]],1),"0.0")</f>
        <v>primary_archetype_20.7</v>
      </c>
      <c r="B98" s="2">
        <f t="shared" si="22"/>
        <v>20.700000000000003</v>
      </c>
      <c r="C98" s="2">
        <f t="shared" si="21"/>
        <v>20.7</v>
      </c>
      <c r="D98" s="2">
        <f t="shared" si="30"/>
        <v>20.7</v>
      </c>
      <c r="E98" s="2">
        <f t="shared" si="30"/>
        <v>20.309999999999999</v>
      </c>
      <c r="F98" s="2">
        <f t="shared" si="30"/>
        <v>19.37</v>
      </c>
      <c r="G98" s="2">
        <f t="shared" si="30"/>
        <v>19.5</v>
      </c>
      <c r="H98" s="2">
        <f t="shared" si="30"/>
        <v>19.100000000000001</v>
      </c>
      <c r="I98" s="2">
        <f t="shared" si="30"/>
        <v>18.309999999999999</v>
      </c>
      <c r="J98" s="2">
        <f t="shared" si="30"/>
        <v>17.87</v>
      </c>
      <c r="K98" s="2">
        <f t="shared" si="30"/>
        <v>17.41</v>
      </c>
      <c r="L98" s="2">
        <f t="shared" si="30"/>
        <v>16.690000000000001</v>
      </c>
      <c r="M98" s="2">
        <f t="shared" si="30"/>
        <v>16.61</v>
      </c>
      <c r="N98" s="2">
        <f t="shared" si="31"/>
        <v>16.02</v>
      </c>
      <c r="O98" s="2">
        <f t="shared" si="31"/>
        <v>15.41</v>
      </c>
      <c r="P98" s="2">
        <f t="shared" si="31"/>
        <v>14.69</v>
      </c>
      <c r="Q98" s="2">
        <f t="shared" si="31"/>
        <v>12.57</v>
      </c>
      <c r="R98" s="2">
        <f t="shared" si="31"/>
        <v>9.7200000000000006</v>
      </c>
      <c r="S98" s="2">
        <f t="shared" si="31"/>
        <v>8.81</v>
      </c>
      <c r="T98" s="2">
        <f t="shared" si="31"/>
        <v>6.84</v>
      </c>
      <c r="U98" s="2">
        <f t="shared" si="31"/>
        <v>4.84</v>
      </c>
      <c r="V98" s="2">
        <f t="shared" si="31"/>
        <v>4.5600000000000005</v>
      </c>
      <c r="W98" s="2">
        <f t="shared" si="31"/>
        <v>3.68</v>
      </c>
      <c r="X98" s="2">
        <f t="shared" si="31"/>
        <v>3.24</v>
      </c>
      <c r="Y98" s="2">
        <f t="shared" si="31"/>
        <v>2.7800000000000002</v>
      </c>
      <c r="Z98" s="2">
        <f t="shared" si="31"/>
        <v>2.71</v>
      </c>
      <c r="AA98" s="2">
        <f t="shared" si="31"/>
        <v>2.42</v>
      </c>
      <c r="AB98" s="2">
        <f t="shared" si="32"/>
        <v>2</v>
      </c>
      <c r="AC98" s="2">
        <f t="shared" si="32"/>
        <v>1.6600000000000001</v>
      </c>
      <c r="AD98" s="2">
        <f t="shared" si="32"/>
        <v>1.6</v>
      </c>
      <c r="AE98" s="2">
        <f t="shared" si="32"/>
        <v>1.37</v>
      </c>
      <c r="AF98" s="2">
        <f t="shared" si="32"/>
        <v>1.31</v>
      </c>
      <c r="AG98" s="2">
        <f t="shared" si="32"/>
        <v>1.26</v>
      </c>
      <c r="AH98" s="2">
        <f t="shared" si="29"/>
        <v>1.08</v>
      </c>
      <c r="AI98" s="2">
        <f t="shared" si="29"/>
        <v>0.97</v>
      </c>
      <c r="AJ98" s="2">
        <f t="shared" si="29"/>
        <v>0.92</v>
      </c>
    </row>
    <row r="99" spans="1:36" x14ac:dyDescent="0.2">
      <c r="A99" t="str">
        <f>"primary_archetype_"&amp;TEXT(ROUND(Table213[[#This Row],[2016]],1),"0.0")</f>
        <v>primary_archetype_20.6</v>
      </c>
      <c r="B99" s="2">
        <f t="shared" si="22"/>
        <v>20.6</v>
      </c>
      <c r="C99" s="2">
        <f t="shared" si="21"/>
        <v>20.6</v>
      </c>
      <c r="D99" s="2">
        <f t="shared" si="30"/>
        <v>20.6</v>
      </c>
      <c r="E99" s="2">
        <f t="shared" si="30"/>
        <v>20.21</v>
      </c>
      <c r="F99" s="2">
        <f t="shared" si="30"/>
        <v>19.28</v>
      </c>
      <c r="G99" s="2">
        <f t="shared" si="30"/>
        <v>19.41</v>
      </c>
      <c r="H99" s="2">
        <f t="shared" si="30"/>
        <v>19</v>
      </c>
      <c r="I99" s="2">
        <f t="shared" si="30"/>
        <v>18.22</v>
      </c>
      <c r="J99" s="2">
        <f t="shared" si="30"/>
        <v>17.78</v>
      </c>
      <c r="K99" s="2">
        <f t="shared" si="30"/>
        <v>17.330000000000002</v>
      </c>
      <c r="L99" s="2">
        <f t="shared" si="30"/>
        <v>16.61</v>
      </c>
      <c r="M99" s="2">
        <f t="shared" si="30"/>
        <v>16.53</v>
      </c>
      <c r="N99" s="2">
        <f t="shared" si="31"/>
        <v>15.94</v>
      </c>
      <c r="O99" s="2">
        <f t="shared" si="31"/>
        <v>15.33</v>
      </c>
      <c r="P99" s="2">
        <f t="shared" si="31"/>
        <v>14.620000000000001</v>
      </c>
      <c r="Q99" s="2">
        <f t="shared" si="31"/>
        <v>12.51</v>
      </c>
      <c r="R99" s="2">
        <f t="shared" si="31"/>
        <v>9.68</v>
      </c>
      <c r="S99" s="2">
        <f t="shared" si="31"/>
        <v>8.77</v>
      </c>
      <c r="T99" s="2">
        <f t="shared" si="31"/>
        <v>6.8100000000000005</v>
      </c>
      <c r="U99" s="2">
        <f t="shared" si="31"/>
        <v>4.82</v>
      </c>
      <c r="V99" s="2">
        <f t="shared" si="31"/>
        <v>4.54</v>
      </c>
      <c r="W99" s="2">
        <f t="shared" si="31"/>
        <v>3.67</v>
      </c>
      <c r="X99" s="2">
        <f t="shared" si="31"/>
        <v>3.23</v>
      </c>
      <c r="Y99" s="2">
        <f t="shared" si="31"/>
        <v>2.77</v>
      </c>
      <c r="Z99" s="2">
        <f t="shared" si="31"/>
        <v>2.7</v>
      </c>
      <c r="AA99" s="2">
        <f t="shared" si="31"/>
        <v>2.41</v>
      </c>
      <c r="AB99" s="2">
        <f t="shared" si="32"/>
        <v>2</v>
      </c>
      <c r="AC99" s="2">
        <f t="shared" si="32"/>
        <v>1.6600000000000001</v>
      </c>
      <c r="AD99" s="2">
        <f t="shared" si="32"/>
        <v>1.6</v>
      </c>
      <c r="AE99" s="2">
        <f t="shared" si="32"/>
        <v>1.37</v>
      </c>
      <c r="AF99" s="2">
        <f t="shared" si="32"/>
        <v>1.3</v>
      </c>
      <c r="AG99" s="2">
        <f t="shared" si="32"/>
        <v>1.26</v>
      </c>
      <c r="AH99" s="2">
        <f t="shared" si="29"/>
        <v>1.08</v>
      </c>
      <c r="AI99" s="2">
        <f t="shared" si="29"/>
        <v>0.97</v>
      </c>
      <c r="AJ99" s="2">
        <f t="shared" si="29"/>
        <v>0.92</v>
      </c>
    </row>
    <row r="100" spans="1:36" x14ac:dyDescent="0.2">
      <c r="A100" t="str">
        <f>"primary_archetype_"&amp;TEXT(ROUND(Table213[[#This Row],[2016]],1),"0.0")</f>
        <v>primary_archetype_20.5</v>
      </c>
      <c r="B100" s="2">
        <f t="shared" si="22"/>
        <v>20.5</v>
      </c>
      <c r="C100" s="2">
        <f t="shared" si="21"/>
        <v>20.5</v>
      </c>
      <c r="D100" s="2">
        <f t="shared" si="30"/>
        <v>20.5</v>
      </c>
      <c r="E100" s="2">
        <f t="shared" si="30"/>
        <v>20.12</v>
      </c>
      <c r="F100" s="2">
        <f t="shared" si="30"/>
        <v>19.190000000000001</v>
      </c>
      <c r="G100" s="2">
        <f t="shared" si="30"/>
        <v>19.32</v>
      </c>
      <c r="H100" s="2">
        <f t="shared" si="30"/>
        <v>18.91</v>
      </c>
      <c r="I100" s="2">
        <f t="shared" si="30"/>
        <v>18.13</v>
      </c>
      <c r="J100" s="2">
        <f t="shared" si="30"/>
        <v>17.690000000000001</v>
      </c>
      <c r="K100" s="2">
        <f t="shared" si="30"/>
        <v>17.240000000000002</v>
      </c>
      <c r="L100" s="2">
        <f t="shared" si="30"/>
        <v>16.53</v>
      </c>
      <c r="M100" s="2">
        <f t="shared" si="30"/>
        <v>16.45</v>
      </c>
      <c r="N100" s="2">
        <f t="shared" si="31"/>
        <v>15.860000000000001</v>
      </c>
      <c r="O100" s="2">
        <f t="shared" si="31"/>
        <v>15.26</v>
      </c>
      <c r="P100" s="2">
        <f t="shared" si="31"/>
        <v>14.55</v>
      </c>
      <c r="Q100" s="2">
        <f t="shared" si="31"/>
        <v>12.450000000000001</v>
      </c>
      <c r="R100" s="2">
        <f t="shared" si="31"/>
        <v>9.6300000000000008</v>
      </c>
      <c r="S100" s="2">
        <f t="shared" si="31"/>
        <v>8.73</v>
      </c>
      <c r="T100" s="2">
        <f t="shared" si="31"/>
        <v>6.78</v>
      </c>
      <c r="U100" s="2">
        <f t="shared" si="31"/>
        <v>4.8</v>
      </c>
      <c r="V100" s="2">
        <f t="shared" si="31"/>
        <v>4.5200000000000005</v>
      </c>
      <c r="W100" s="2">
        <f t="shared" si="31"/>
        <v>3.66</v>
      </c>
      <c r="X100" s="2">
        <f t="shared" si="31"/>
        <v>3.22</v>
      </c>
      <c r="Y100" s="2">
        <f t="shared" si="31"/>
        <v>2.7600000000000002</v>
      </c>
      <c r="Z100" s="2">
        <f t="shared" si="31"/>
        <v>2.69</v>
      </c>
      <c r="AA100" s="2">
        <f t="shared" si="31"/>
        <v>2.41</v>
      </c>
      <c r="AB100" s="2">
        <f t="shared" si="32"/>
        <v>1.99</v>
      </c>
      <c r="AC100" s="2">
        <f t="shared" si="32"/>
        <v>1.6500000000000001</v>
      </c>
      <c r="AD100" s="2">
        <f t="shared" si="32"/>
        <v>1.6</v>
      </c>
      <c r="AE100" s="2">
        <f t="shared" si="32"/>
        <v>1.37</v>
      </c>
      <c r="AF100" s="2">
        <f t="shared" si="32"/>
        <v>1.3</v>
      </c>
      <c r="AG100" s="2">
        <f t="shared" si="32"/>
        <v>1.25</v>
      </c>
      <c r="AH100" s="2">
        <f t="shared" si="29"/>
        <v>1.07</v>
      </c>
      <c r="AI100" s="2">
        <f t="shared" si="29"/>
        <v>0.97</v>
      </c>
      <c r="AJ100" s="2">
        <f t="shared" si="29"/>
        <v>0.92</v>
      </c>
    </row>
    <row r="101" spans="1:36" x14ac:dyDescent="0.2">
      <c r="A101" t="str">
        <f>"primary_archetype_"&amp;TEXT(ROUND(Table213[[#This Row],[2016]],1),"0.0")</f>
        <v>primary_archetype_20.4</v>
      </c>
      <c r="B101" s="2">
        <f t="shared" si="22"/>
        <v>20.400000000000002</v>
      </c>
      <c r="C101" s="2">
        <f t="shared" si="21"/>
        <v>20.400000000000002</v>
      </c>
      <c r="D101" s="2">
        <f t="shared" si="30"/>
        <v>20.400000000000002</v>
      </c>
      <c r="E101" s="2">
        <f t="shared" si="30"/>
        <v>20.02</v>
      </c>
      <c r="F101" s="2">
        <f t="shared" si="30"/>
        <v>19.09</v>
      </c>
      <c r="G101" s="2">
        <f t="shared" si="30"/>
        <v>19.22</v>
      </c>
      <c r="H101" s="2">
        <f t="shared" si="30"/>
        <v>18.82</v>
      </c>
      <c r="I101" s="2">
        <f t="shared" si="30"/>
        <v>18.04</v>
      </c>
      <c r="J101" s="2">
        <f t="shared" si="30"/>
        <v>17.61</v>
      </c>
      <c r="K101" s="2">
        <f t="shared" si="30"/>
        <v>17.16</v>
      </c>
      <c r="L101" s="2">
        <f t="shared" si="30"/>
        <v>16.45</v>
      </c>
      <c r="M101" s="2">
        <f t="shared" si="30"/>
        <v>16.37</v>
      </c>
      <c r="N101" s="2">
        <f t="shared" si="31"/>
        <v>15.790000000000001</v>
      </c>
      <c r="O101" s="2">
        <f t="shared" si="31"/>
        <v>15.19</v>
      </c>
      <c r="P101" s="2">
        <f t="shared" si="31"/>
        <v>14.48</v>
      </c>
      <c r="Q101" s="2">
        <f t="shared" si="31"/>
        <v>12.4</v>
      </c>
      <c r="R101" s="2">
        <f t="shared" si="31"/>
        <v>9.59</v>
      </c>
      <c r="S101" s="2">
        <f t="shared" si="31"/>
        <v>8.69</v>
      </c>
      <c r="T101" s="2">
        <f t="shared" si="31"/>
        <v>6.75</v>
      </c>
      <c r="U101" s="2">
        <f t="shared" si="31"/>
        <v>4.79</v>
      </c>
      <c r="V101" s="2">
        <f t="shared" si="31"/>
        <v>4.5</v>
      </c>
      <c r="W101" s="2">
        <f t="shared" si="31"/>
        <v>3.64</v>
      </c>
      <c r="X101" s="2">
        <f t="shared" si="31"/>
        <v>3.21</v>
      </c>
      <c r="Y101" s="2">
        <f t="shared" si="31"/>
        <v>2.75</v>
      </c>
      <c r="Z101" s="2">
        <f t="shared" si="31"/>
        <v>2.68</v>
      </c>
      <c r="AA101" s="2">
        <f t="shared" si="31"/>
        <v>2.4</v>
      </c>
      <c r="AB101" s="2">
        <f t="shared" si="32"/>
        <v>1.99</v>
      </c>
      <c r="AC101" s="2">
        <f t="shared" si="32"/>
        <v>1.6500000000000001</v>
      </c>
      <c r="AD101" s="2">
        <f t="shared" si="32"/>
        <v>1.59</v>
      </c>
      <c r="AE101" s="2">
        <f t="shared" si="32"/>
        <v>1.36</v>
      </c>
      <c r="AF101" s="2">
        <f t="shared" si="32"/>
        <v>1.3</v>
      </c>
      <c r="AG101" s="2">
        <f t="shared" si="32"/>
        <v>1.25</v>
      </c>
      <c r="AH101" s="2">
        <f t="shared" si="29"/>
        <v>1.07</v>
      </c>
      <c r="AI101" s="2">
        <f t="shared" si="29"/>
        <v>0.97</v>
      </c>
      <c r="AJ101" s="2">
        <f t="shared" si="29"/>
        <v>0.92</v>
      </c>
    </row>
    <row r="102" spans="1:36" x14ac:dyDescent="0.2">
      <c r="A102" t="str">
        <f>"primary_archetype_"&amp;TEXT(ROUND(Table213[[#This Row],[2016]],1),"0.0")</f>
        <v>primary_archetype_20.3</v>
      </c>
      <c r="B102" s="2">
        <f t="shared" si="22"/>
        <v>20.3</v>
      </c>
      <c r="C102" s="2">
        <f t="shared" si="21"/>
        <v>20.3</v>
      </c>
      <c r="D102" s="2">
        <f t="shared" si="30"/>
        <v>20.3</v>
      </c>
      <c r="E102" s="2">
        <f t="shared" si="30"/>
        <v>19.920000000000002</v>
      </c>
      <c r="F102" s="2">
        <f t="shared" si="30"/>
        <v>19</v>
      </c>
      <c r="G102" s="2">
        <f t="shared" si="30"/>
        <v>19.13</v>
      </c>
      <c r="H102" s="2">
        <f t="shared" si="30"/>
        <v>18.73</v>
      </c>
      <c r="I102" s="2">
        <f t="shared" si="30"/>
        <v>17.96</v>
      </c>
      <c r="J102" s="2">
        <f t="shared" si="30"/>
        <v>17.52</v>
      </c>
      <c r="K102" s="2">
        <f t="shared" si="30"/>
        <v>17.080000000000002</v>
      </c>
      <c r="L102" s="2">
        <f t="shared" si="30"/>
        <v>16.37</v>
      </c>
      <c r="M102" s="2">
        <f t="shared" si="30"/>
        <v>16.29</v>
      </c>
      <c r="N102" s="2">
        <f t="shared" si="31"/>
        <v>15.71</v>
      </c>
      <c r="O102" s="2">
        <f t="shared" si="31"/>
        <v>15.11</v>
      </c>
      <c r="P102" s="2">
        <f t="shared" si="31"/>
        <v>14.41</v>
      </c>
      <c r="Q102" s="2">
        <f t="shared" si="31"/>
        <v>12.34</v>
      </c>
      <c r="R102" s="2">
        <f t="shared" si="31"/>
        <v>9.5400000000000009</v>
      </c>
      <c r="S102" s="2">
        <f t="shared" si="31"/>
        <v>8.65</v>
      </c>
      <c r="T102" s="2">
        <f t="shared" si="31"/>
        <v>6.72</v>
      </c>
      <c r="U102" s="2">
        <f t="shared" si="31"/>
        <v>4.7700000000000005</v>
      </c>
      <c r="V102" s="2">
        <f t="shared" si="31"/>
        <v>4.4800000000000004</v>
      </c>
      <c r="W102" s="2">
        <f t="shared" si="31"/>
        <v>3.63</v>
      </c>
      <c r="X102" s="2">
        <f t="shared" si="31"/>
        <v>3.19</v>
      </c>
      <c r="Y102" s="2">
        <f t="shared" si="31"/>
        <v>2.74</v>
      </c>
      <c r="Z102" s="2">
        <f t="shared" si="31"/>
        <v>2.67</v>
      </c>
      <c r="AA102" s="2">
        <f t="shared" si="31"/>
        <v>2.39</v>
      </c>
      <c r="AB102" s="2">
        <f t="shared" si="32"/>
        <v>1.98</v>
      </c>
      <c r="AC102" s="2">
        <f t="shared" si="32"/>
        <v>1.6400000000000001</v>
      </c>
      <c r="AD102" s="2">
        <f t="shared" si="32"/>
        <v>1.59</v>
      </c>
      <c r="AE102" s="2">
        <f t="shared" si="32"/>
        <v>1.36</v>
      </c>
      <c r="AF102" s="2">
        <f t="shared" si="32"/>
        <v>1.3</v>
      </c>
      <c r="AG102" s="2">
        <f t="shared" si="32"/>
        <v>1.25</v>
      </c>
      <c r="AH102" s="2">
        <f t="shared" si="29"/>
        <v>1.07</v>
      </c>
      <c r="AI102" s="2">
        <f t="shared" si="29"/>
        <v>0.97</v>
      </c>
      <c r="AJ102" s="2">
        <f t="shared" si="29"/>
        <v>0.92</v>
      </c>
    </row>
    <row r="103" spans="1:36" x14ac:dyDescent="0.2">
      <c r="A103" t="str">
        <f>"primary_archetype_"&amp;TEXT(ROUND(Table213[[#This Row],[2016]],1),"0.0")</f>
        <v>primary_archetype_20.2</v>
      </c>
      <c r="B103" s="2">
        <f t="shared" si="22"/>
        <v>20.200000000000003</v>
      </c>
      <c r="C103" s="2">
        <f t="shared" si="21"/>
        <v>20.2</v>
      </c>
      <c r="D103" s="2">
        <f t="shared" ref="D103:M112" si="33">MROUND((($B103-$AJ$2)*((D$2-$AJ$2)/($B$2-$AJ$2)))+$AJ$2,0.01)</f>
        <v>20.2</v>
      </c>
      <c r="E103" s="2">
        <f t="shared" si="33"/>
        <v>19.82</v>
      </c>
      <c r="F103" s="2">
        <f t="shared" si="33"/>
        <v>18.91</v>
      </c>
      <c r="G103" s="2">
        <f t="shared" si="33"/>
        <v>19.03</v>
      </c>
      <c r="H103" s="2">
        <f t="shared" si="33"/>
        <v>18.64</v>
      </c>
      <c r="I103" s="2">
        <f t="shared" si="33"/>
        <v>17.87</v>
      </c>
      <c r="J103" s="2">
        <f t="shared" si="33"/>
        <v>17.440000000000001</v>
      </c>
      <c r="K103" s="2">
        <f t="shared" si="33"/>
        <v>16.990000000000002</v>
      </c>
      <c r="L103" s="2">
        <f t="shared" si="33"/>
        <v>16.29</v>
      </c>
      <c r="M103" s="2">
        <f t="shared" si="33"/>
        <v>16.21</v>
      </c>
      <c r="N103" s="2">
        <f t="shared" ref="N103:AA112" si="34">MROUND((($B103-$AJ$2)*((N$2-$AJ$2)/($B$2-$AJ$2)))+$AJ$2,0.01)</f>
        <v>15.64</v>
      </c>
      <c r="O103" s="2">
        <f t="shared" si="34"/>
        <v>15.040000000000001</v>
      </c>
      <c r="P103" s="2">
        <f t="shared" si="34"/>
        <v>14.34</v>
      </c>
      <c r="Q103" s="2">
        <f t="shared" si="34"/>
        <v>12.280000000000001</v>
      </c>
      <c r="R103" s="2">
        <f t="shared" si="34"/>
        <v>9.5</v>
      </c>
      <c r="S103" s="2">
        <f t="shared" si="34"/>
        <v>8.61</v>
      </c>
      <c r="T103" s="2">
        <f t="shared" si="34"/>
        <v>6.69</v>
      </c>
      <c r="U103" s="2">
        <f t="shared" si="34"/>
        <v>4.75</v>
      </c>
      <c r="V103" s="2">
        <f t="shared" si="34"/>
        <v>4.46</v>
      </c>
      <c r="W103" s="2">
        <f t="shared" si="34"/>
        <v>3.61</v>
      </c>
      <c r="X103" s="2">
        <f t="shared" si="34"/>
        <v>3.18</v>
      </c>
      <c r="Y103" s="2">
        <f t="shared" si="34"/>
        <v>2.73</v>
      </c>
      <c r="Z103" s="2">
        <f t="shared" si="34"/>
        <v>2.66</v>
      </c>
      <c r="AA103" s="2">
        <f t="shared" si="34"/>
        <v>2.38</v>
      </c>
      <c r="AB103" s="2">
        <f t="shared" ref="AB103:AG112" si="35">MROUND((($B103-$AJ$2)*((AB$2-$AJ$2)/($B$2-$AJ$2)))+$AJ$2,0.01)</f>
        <v>1.97</v>
      </c>
      <c r="AC103" s="2">
        <f t="shared" si="35"/>
        <v>1.6400000000000001</v>
      </c>
      <c r="AD103" s="2">
        <f t="shared" si="35"/>
        <v>1.59</v>
      </c>
      <c r="AE103" s="2">
        <f t="shared" si="35"/>
        <v>1.36</v>
      </c>
      <c r="AF103" s="2">
        <f t="shared" si="35"/>
        <v>1.3</v>
      </c>
      <c r="AG103" s="2">
        <f t="shared" si="35"/>
        <v>1.25</v>
      </c>
      <c r="AH103" s="2">
        <f t="shared" si="29"/>
        <v>1.07</v>
      </c>
      <c r="AI103" s="2">
        <f t="shared" si="29"/>
        <v>0.97</v>
      </c>
      <c r="AJ103" s="2">
        <f t="shared" si="29"/>
        <v>0.92</v>
      </c>
    </row>
    <row r="104" spans="1:36" x14ac:dyDescent="0.2">
      <c r="A104" t="str">
        <f>"primary_archetype_"&amp;TEXT(ROUND(Table213[[#This Row],[2016]],1),"0.0")</f>
        <v>primary_archetype_20.1</v>
      </c>
      <c r="B104" s="2">
        <f t="shared" si="22"/>
        <v>20.100000000000001</v>
      </c>
      <c r="C104" s="2">
        <f t="shared" si="21"/>
        <v>20.100000000000001</v>
      </c>
      <c r="D104" s="2">
        <f t="shared" si="33"/>
        <v>20.100000000000001</v>
      </c>
      <c r="E104" s="2">
        <f t="shared" si="33"/>
        <v>19.72</v>
      </c>
      <c r="F104" s="2">
        <f t="shared" si="33"/>
        <v>18.809999999999999</v>
      </c>
      <c r="G104" s="2">
        <f t="shared" si="33"/>
        <v>18.940000000000001</v>
      </c>
      <c r="H104" s="2">
        <f t="shared" si="33"/>
        <v>18.55</v>
      </c>
      <c r="I104" s="2">
        <f t="shared" si="33"/>
        <v>17.78</v>
      </c>
      <c r="J104" s="2">
        <f t="shared" si="33"/>
        <v>17.350000000000001</v>
      </c>
      <c r="K104" s="2">
        <f t="shared" si="33"/>
        <v>16.91</v>
      </c>
      <c r="L104" s="2">
        <f t="shared" si="33"/>
        <v>16.21</v>
      </c>
      <c r="M104" s="2">
        <f t="shared" si="33"/>
        <v>16.13</v>
      </c>
      <c r="N104" s="2">
        <f t="shared" si="34"/>
        <v>15.56</v>
      </c>
      <c r="O104" s="2">
        <f t="shared" si="34"/>
        <v>14.97</v>
      </c>
      <c r="P104" s="2">
        <f t="shared" si="34"/>
        <v>14.27</v>
      </c>
      <c r="Q104" s="2">
        <f t="shared" si="34"/>
        <v>12.22</v>
      </c>
      <c r="R104" s="2">
        <f t="shared" si="34"/>
        <v>9.4500000000000011</v>
      </c>
      <c r="S104" s="2">
        <f t="shared" si="34"/>
        <v>8.57</v>
      </c>
      <c r="T104" s="2">
        <f t="shared" si="34"/>
        <v>6.66</v>
      </c>
      <c r="U104" s="2">
        <f t="shared" si="34"/>
        <v>4.7300000000000004</v>
      </c>
      <c r="V104" s="2">
        <f t="shared" si="34"/>
        <v>4.45</v>
      </c>
      <c r="W104" s="2">
        <f t="shared" si="34"/>
        <v>3.6</v>
      </c>
      <c r="X104" s="2">
        <f t="shared" si="34"/>
        <v>3.17</v>
      </c>
      <c r="Y104" s="2">
        <f t="shared" si="34"/>
        <v>2.72</v>
      </c>
      <c r="Z104" s="2">
        <f t="shared" si="34"/>
        <v>2.65</v>
      </c>
      <c r="AA104" s="2">
        <f t="shared" si="34"/>
        <v>2.38</v>
      </c>
      <c r="AB104" s="2">
        <f t="shared" si="35"/>
        <v>1.97</v>
      </c>
      <c r="AC104" s="2">
        <f t="shared" si="35"/>
        <v>1.6400000000000001</v>
      </c>
      <c r="AD104" s="2">
        <f t="shared" si="35"/>
        <v>1.58</v>
      </c>
      <c r="AE104" s="2">
        <f t="shared" si="35"/>
        <v>1.36</v>
      </c>
      <c r="AF104" s="2">
        <f t="shared" si="35"/>
        <v>1.29</v>
      </c>
      <c r="AG104" s="2">
        <f t="shared" si="35"/>
        <v>1.25</v>
      </c>
      <c r="AH104" s="2">
        <f t="shared" si="29"/>
        <v>1.07</v>
      </c>
      <c r="AI104" s="2">
        <f t="shared" si="29"/>
        <v>0.97</v>
      </c>
      <c r="AJ104" s="2">
        <f t="shared" si="29"/>
        <v>0.92</v>
      </c>
    </row>
    <row r="105" spans="1:36" x14ac:dyDescent="0.2">
      <c r="A105" t="str">
        <f>"primary_archetype_"&amp;TEXT(ROUND(Table213[[#This Row],[2016]],1),"0.0")</f>
        <v>primary_archetype_20.0</v>
      </c>
      <c r="B105" s="2">
        <f t="shared" si="22"/>
        <v>20</v>
      </c>
      <c r="C105" s="2">
        <f t="shared" si="21"/>
        <v>20</v>
      </c>
      <c r="D105" s="2">
        <f t="shared" si="33"/>
        <v>20</v>
      </c>
      <c r="E105" s="2">
        <f t="shared" si="33"/>
        <v>19.63</v>
      </c>
      <c r="F105" s="2">
        <f t="shared" si="33"/>
        <v>18.72</v>
      </c>
      <c r="G105" s="2">
        <f t="shared" si="33"/>
        <v>18.850000000000001</v>
      </c>
      <c r="H105" s="2">
        <f t="shared" si="33"/>
        <v>18.45</v>
      </c>
      <c r="I105" s="2">
        <f t="shared" si="33"/>
        <v>17.690000000000001</v>
      </c>
      <c r="J105" s="2">
        <f t="shared" si="33"/>
        <v>17.27</v>
      </c>
      <c r="K105" s="2">
        <f t="shared" si="33"/>
        <v>16.830000000000002</v>
      </c>
      <c r="L105" s="2">
        <f t="shared" si="33"/>
        <v>16.13</v>
      </c>
      <c r="M105" s="2">
        <f t="shared" si="33"/>
        <v>16.05</v>
      </c>
      <c r="N105" s="2">
        <f t="shared" si="34"/>
        <v>15.48</v>
      </c>
      <c r="O105" s="2">
        <f t="shared" si="34"/>
        <v>14.89</v>
      </c>
      <c r="P105" s="2">
        <f t="shared" si="34"/>
        <v>14.200000000000001</v>
      </c>
      <c r="Q105" s="2">
        <f t="shared" si="34"/>
        <v>12.16</v>
      </c>
      <c r="R105" s="2">
        <f t="shared" si="34"/>
        <v>9.41</v>
      </c>
      <c r="S105" s="2">
        <f t="shared" si="34"/>
        <v>8.5299999999999994</v>
      </c>
      <c r="T105" s="2">
        <f t="shared" si="34"/>
        <v>6.63</v>
      </c>
      <c r="U105" s="2">
        <f t="shared" si="34"/>
        <v>4.71</v>
      </c>
      <c r="V105" s="2">
        <f t="shared" si="34"/>
        <v>4.43</v>
      </c>
      <c r="W105" s="2">
        <f t="shared" si="34"/>
        <v>3.59</v>
      </c>
      <c r="X105" s="2">
        <f t="shared" si="34"/>
        <v>3.16</v>
      </c>
      <c r="Y105" s="2">
        <f t="shared" si="34"/>
        <v>2.71</v>
      </c>
      <c r="Z105" s="2">
        <f t="shared" si="34"/>
        <v>2.65</v>
      </c>
      <c r="AA105" s="2">
        <f t="shared" si="34"/>
        <v>2.37</v>
      </c>
      <c r="AB105" s="2">
        <f t="shared" si="35"/>
        <v>1.96</v>
      </c>
      <c r="AC105" s="2">
        <f t="shared" si="35"/>
        <v>1.6300000000000001</v>
      </c>
      <c r="AD105" s="2">
        <f t="shared" si="35"/>
        <v>1.58</v>
      </c>
      <c r="AE105" s="2">
        <f t="shared" si="35"/>
        <v>1.35</v>
      </c>
      <c r="AF105" s="2">
        <f t="shared" si="35"/>
        <v>1.29</v>
      </c>
      <c r="AG105" s="2">
        <f t="shared" si="35"/>
        <v>1.25</v>
      </c>
      <c r="AH105" s="2">
        <f t="shared" si="29"/>
        <v>1.07</v>
      </c>
      <c r="AI105" s="2">
        <f t="shared" si="29"/>
        <v>0.97</v>
      </c>
      <c r="AJ105" s="2">
        <f t="shared" si="29"/>
        <v>0.92</v>
      </c>
    </row>
    <row r="106" spans="1:36" x14ac:dyDescent="0.2">
      <c r="A106" t="str">
        <f>"primary_archetype_"&amp;TEXT(ROUND(Table213[[#This Row],[2016]],1),"0.0")</f>
        <v>primary_archetype_19.9</v>
      </c>
      <c r="B106" s="2">
        <f t="shared" si="22"/>
        <v>19.900000000000002</v>
      </c>
      <c r="C106" s="2">
        <f t="shared" si="21"/>
        <v>19.900000000000002</v>
      </c>
      <c r="D106" s="2">
        <f t="shared" si="33"/>
        <v>19.900000000000002</v>
      </c>
      <c r="E106" s="2">
        <f t="shared" si="33"/>
        <v>19.53</v>
      </c>
      <c r="F106" s="2">
        <f t="shared" si="33"/>
        <v>18.63</v>
      </c>
      <c r="G106" s="2">
        <f t="shared" si="33"/>
        <v>18.75</v>
      </c>
      <c r="H106" s="2">
        <f t="shared" si="33"/>
        <v>18.36</v>
      </c>
      <c r="I106" s="2">
        <f t="shared" si="33"/>
        <v>17.600000000000001</v>
      </c>
      <c r="J106" s="2">
        <f t="shared" si="33"/>
        <v>17.18</v>
      </c>
      <c r="K106" s="2">
        <f t="shared" si="33"/>
        <v>16.740000000000002</v>
      </c>
      <c r="L106" s="2">
        <f t="shared" si="33"/>
        <v>16.05</v>
      </c>
      <c r="M106" s="2">
        <f t="shared" si="33"/>
        <v>15.97</v>
      </c>
      <c r="N106" s="2">
        <f t="shared" si="34"/>
        <v>15.41</v>
      </c>
      <c r="O106" s="2">
        <f t="shared" si="34"/>
        <v>14.82</v>
      </c>
      <c r="P106" s="2">
        <f t="shared" si="34"/>
        <v>14.13</v>
      </c>
      <c r="Q106" s="2">
        <f t="shared" si="34"/>
        <v>12.1</v>
      </c>
      <c r="R106" s="2">
        <f t="shared" si="34"/>
        <v>9.370000000000001</v>
      </c>
      <c r="S106" s="2">
        <f t="shared" si="34"/>
        <v>8.49</v>
      </c>
      <c r="T106" s="2">
        <f t="shared" si="34"/>
        <v>6.6000000000000005</v>
      </c>
      <c r="U106" s="2">
        <f t="shared" si="34"/>
        <v>4.6900000000000004</v>
      </c>
      <c r="V106" s="2">
        <f t="shared" si="34"/>
        <v>4.41</v>
      </c>
      <c r="W106" s="2">
        <f t="shared" si="34"/>
        <v>3.5700000000000003</v>
      </c>
      <c r="X106" s="2">
        <f t="shared" si="34"/>
        <v>3.15</v>
      </c>
      <c r="Y106" s="2">
        <f t="shared" si="34"/>
        <v>2.71</v>
      </c>
      <c r="Z106" s="2">
        <f t="shared" si="34"/>
        <v>2.64</v>
      </c>
      <c r="AA106" s="2">
        <f t="shared" si="34"/>
        <v>2.36</v>
      </c>
      <c r="AB106" s="2">
        <f t="shared" si="35"/>
        <v>1.96</v>
      </c>
      <c r="AC106" s="2">
        <f t="shared" si="35"/>
        <v>1.6300000000000001</v>
      </c>
      <c r="AD106" s="2">
        <f t="shared" si="35"/>
        <v>1.57</v>
      </c>
      <c r="AE106" s="2">
        <f t="shared" si="35"/>
        <v>1.35</v>
      </c>
      <c r="AF106" s="2">
        <f t="shared" si="35"/>
        <v>1.29</v>
      </c>
      <c r="AG106" s="2">
        <f t="shared" si="35"/>
        <v>1.24</v>
      </c>
      <c r="AH106" s="2">
        <f t="shared" si="29"/>
        <v>1.07</v>
      </c>
      <c r="AI106" s="2">
        <f t="shared" si="29"/>
        <v>0.97</v>
      </c>
      <c r="AJ106" s="2">
        <f t="shared" si="29"/>
        <v>0.92</v>
      </c>
    </row>
    <row r="107" spans="1:36" x14ac:dyDescent="0.2">
      <c r="A107" t="str">
        <f>"primary_archetype_"&amp;TEXT(ROUND(Table213[[#This Row],[2016]],1),"0.0")</f>
        <v>primary_archetype_19.8</v>
      </c>
      <c r="B107" s="2">
        <f t="shared" si="22"/>
        <v>19.8</v>
      </c>
      <c r="C107" s="2">
        <f t="shared" si="21"/>
        <v>19.8</v>
      </c>
      <c r="D107" s="2">
        <f t="shared" si="33"/>
        <v>19.8</v>
      </c>
      <c r="E107" s="2">
        <f t="shared" si="33"/>
        <v>19.43</v>
      </c>
      <c r="F107" s="2">
        <f t="shared" si="33"/>
        <v>18.53</v>
      </c>
      <c r="G107" s="2">
        <f t="shared" si="33"/>
        <v>18.66</v>
      </c>
      <c r="H107" s="2">
        <f t="shared" si="33"/>
        <v>18.27</v>
      </c>
      <c r="I107" s="2">
        <f t="shared" si="33"/>
        <v>17.52</v>
      </c>
      <c r="J107" s="2">
        <f t="shared" si="33"/>
        <v>17.09</v>
      </c>
      <c r="K107" s="2">
        <f t="shared" si="33"/>
        <v>16.66</v>
      </c>
      <c r="L107" s="2">
        <f t="shared" si="33"/>
        <v>15.97</v>
      </c>
      <c r="M107" s="2">
        <f t="shared" si="33"/>
        <v>15.89</v>
      </c>
      <c r="N107" s="2">
        <f t="shared" si="34"/>
        <v>15.33</v>
      </c>
      <c r="O107" s="2">
        <f t="shared" si="34"/>
        <v>14.75</v>
      </c>
      <c r="P107" s="2">
        <f t="shared" si="34"/>
        <v>14.06</v>
      </c>
      <c r="Q107" s="2">
        <f t="shared" si="34"/>
        <v>12.040000000000001</v>
      </c>
      <c r="R107" s="2">
        <f t="shared" si="34"/>
        <v>9.32</v>
      </c>
      <c r="S107" s="2">
        <f t="shared" si="34"/>
        <v>8.4499999999999993</v>
      </c>
      <c r="T107" s="2">
        <f t="shared" si="34"/>
        <v>6.57</v>
      </c>
      <c r="U107" s="2">
        <f t="shared" si="34"/>
        <v>4.67</v>
      </c>
      <c r="V107" s="2">
        <f t="shared" si="34"/>
        <v>4.3899999999999997</v>
      </c>
      <c r="W107" s="2">
        <f t="shared" si="34"/>
        <v>3.56</v>
      </c>
      <c r="X107" s="2">
        <f t="shared" si="34"/>
        <v>3.14</v>
      </c>
      <c r="Y107" s="2">
        <f t="shared" si="34"/>
        <v>2.7</v>
      </c>
      <c r="Z107" s="2">
        <f t="shared" si="34"/>
        <v>2.63</v>
      </c>
      <c r="AA107" s="2">
        <f t="shared" si="34"/>
        <v>2.35</v>
      </c>
      <c r="AB107" s="2">
        <f t="shared" si="35"/>
        <v>1.95</v>
      </c>
      <c r="AC107" s="2">
        <f t="shared" si="35"/>
        <v>1.6300000000000001</v>
      </c>
      <c r="AD107" s="2">
        <f t="shared" si="35"/>
        <v>1.57</v>
      </c>
      <c r="AE107" s="2">
        <f t="shared" si="35"/>
        <v>1.35</v>
      </c>
      <c r="AF107" s="2">
        <f t="shared" si="35"/>
        <v>1.29</v>
      </c>
      <c r="AG107" s="2">
        <f t="shared" si="35"/>
        <v>1.24</v>
      </c>
      <c r="AH107" s="2">
        <f t="shared" si="29"/>
        <v>1.07</v>
      </c>
      <c r="AI107" s="2">
        <f t="shared" si="29"/>
        <v>0.97</v>
      </c>
      <c r="AJ107" s="2">
        <f t="shared" si="29"/>
        <v>0.92</v>
      </c>
    </row>
    <row r="108" spans="1:36" x14ac:dyDescent="0.2">
      <c r="A108" t="str">
        <f>"primary_archetype_"&amp;TEXT(ROUND(Table213[[#This Row],[2016]],1),"0.0")</f>
        <v>primary_archetype_19.7</v>
      </c>
      <c r="B108" s="2">
        <f t="shared" si="22"/>
        <v>19.700000000000003</v>
      </c>
      <c r="C108" s="2">
        <f t="shared" si="21"/>
        <v>19.7</v>
      </c>
      <c r="D108" s="2">
        <f t="shared" si="33"/>
        <v>19.7</v>
      </c>
      <c r="E108" s="2">
        <f t="shared" si="33"/>
        <v>19.330000000000002</v>
      </c>
      <c r="F108" s="2">
        <f t="shared" si="33"/>
        <v>18.440000000000001</v>
      </c>
      <c r="G108" s="2">
        <f t="shared" si="33"/>
        <v>18.559999999999999</v>
      </c>
      <c r="H108" s="2">
        <f t="shared" si="33"/>
        <v>18.18</v>
      </c>
      <c r="I108" s="2">
        <f t="shared" si="33"/>
        <v>17.43</v>
      </c>
      <c r="J108" s="2">
        <f t="shared" si="33"/>
        <v>17.010000000000002</v>
      </c>
      <c r="K108" s="2">
        <f t="shared" si="33"/>
        <v>16.580000000000002</v>
      </c>
      <c r="L108" s="2">
        <f t="shared" si="33"/>
        <v>15.9</v>
      </c>
      <c r="M108" s="2">
        <f t="shared" si="33"/>
        <v>15.81</v>
      </c>
      <c r="N108" s="2">
        <f t="shared" si="34"/>
        <v>15.25</v>
      </c>
      <c r="O108" s="2">
        <f t="shared" si="34"/>
        <v>14.67</v>
      </c>
      <c r="P108" s="2">
        <f t="shared" si="34"/>
        <v>13.99</v>
      </c>
      <c r="Q108" s="2">
        <f t="shared" si="34"/>
        <v>11.98</v>
      </c>
      <c r="R108" s="2">
        <f t="shared" si="34"/>
        <v>9.2799999999999994</v>
      </c>
      <c r="S108" s="2">
        <f t="shared" si="34"/>
        <v>8.41</v>
      </c>
      <c r="T108" s="2">
        <f t="shared" si="34"/>
        <v>6.54</v>
      </c>
      <c r="U108" s="2">
        <f t="shared" si="34"/>
        <v>4.6500000000000004</v>
      </c>
      <c r="V108" s="2">
        <f t="shared" si="34"/>
        <v>4.37</v>
      </c>
      <c r="W108" s="2">
        <f t="shared" si="34"/>
        <v>3.54</v>
      </c>
      <c r="X108" s="2">
        <f t="shared" si="34"/>
        <v>3.12</v>
      </c>
      <c r="Y108" s="2">
        <f t="shared" si="34"/>
        <v>2.69</v>
      </c>
      <c r="Z108" s="2">
        <f t="shared" si="34"/>
        <v>2.62</v>
      </c>
      <c r="AA108" s="2">
        <f t="shared" si="34"/>
        <v>2.35</v>
      </c>
      <c r="AB108" s="2">
        <f t="shared" si="35"/>
        <v>1.95</v>
      </c>
      <c r="AC108" s="2">
        <f t="shared" si="35"/>
        <v>1.62</v>
      </c>
      <c r="AD108" s="2">
        <f t="shared" si="35"/>
        <v>1.57</v>
      </c>
      <c r="AE108" s="2">
        <f t="shared" si="35"/>
        <v>1.35</v>
      </c>
      <c r="AF108" s="2">
        <f t="shared" si="35"/>
        <v>1.29</v>
      </c>
      <c r="AG108" s="2">
        <f t="shared" si="35"/>
        <v>1.24</v>
      </c>
      <c r="AH108" s="2">
        <f t="shared" si="29"/>
        <v>1.07</v>
      </c>
      <c r="AI108" s="2">
        <f t="shared" si="29"/>
        <v>0.97</v>
      </c>
      <c r="AJ108" s="2">
        <f t="shared" si="29"/>
        <v>0.92</v>
      </c>
    </row>
    <row r="109" spans="1:36" x14ac:dyDescent="0.2">
      <c r="A109" t="str">
        <f>"primary_archetype_"&amp;TEXT(ROUND(Table213[[#This Row],[2016]],1),"0.0")</f>
        <v>primary_archetype_19.6</v>
      </c>
      <c r="B109" s="2">
        <f t="shared" si="22"/>
        <v>19.600000000000001</v>
      </c>
      <c r="C109" s="2">
        <f t="shared" si="21"/>
        <v>19.600000000000001</v>
      </c>
      <c r="D109" s="2">
        <f t="shared" si="33"/>
        <v>19.600000000000001</v>
      </c>
      <c r="E109" s="2">
        <f t="shared" si="33"/>
        <v>19.23</v>
      </c>
      <c r="F109" s="2">
        <f t="shared" si="33"/>
        <v>18.350000000000001</v>
      </c>
      <c r="G109" s="2">
        <f t="shared" si="33"/>
        <v>18.47</v>
      </c>
      <c r="H109" s="2">
        <f t="shared" si="33"/>
        <v>18.09</v>
      </c>
      <c r="I109" s="2">
        <f t="shared" si="33"/>
        <v>17.34</v>
      </c>
      <c r="J109" s="2">
        <f t="shared" si="33"/>
        <v>16.920000000000002</v>
      </c>
      <c r="K109" s="2">
        <f t="shared" si="33"/>
        <v>16.490000000000002</v>
      </c>
      <c r="L109" s="2">
        <f t="shared" si="33"/>
        <v>15.82</v>
      </c>
      <c r="M109" s="2">
        <f t="shared" si="33"/>
        <v>15.73</v>
      </c>
      <c r="N109" s="2">
        <f t="shared" si="34"/>
        <v>15.18</v>
      </c>
      <c r="O109" s="2">
        <f t="shared" si="34"/>
        <v>14.6</v>
      </c>
      <c r="P109" s="2">
        <f t="shared" si="34"/>
        <v>13.92</v>
      </c>
      <c r="Q109" s="2">
        <f t="shared" si="34"/>
        <v>11.92</v>
      </c>
      <c r="R109" s="2">
        <f t="shared" si="34"/>
        <v>9.23</v>
      </c>
      <c r="S109" s="2">
        <f t="shared" si="34"/>
        <v>8.370000000000001</v>
      </c>
      <c r="T109" s="2">
        <f t="shared" si="34"/>
        <v>6.51</v>
      </c>
      <c r="U109" s="2">
        <f t="shared" si="34"/>
        <v>4.63</v>
      </c>
      <c r="V109" s="2">
        <f t="shared" si="34"/>
        <v>4.3500000000000005</v>
      </c>
      <c r="W109" s="2">
        <f t="shared" si="34"/>
        <v>3.5300000000000002</v>
      </c>
      <c r="X109" s="2">
        <f t="shared" si="34"/>
        <v>3.11</v>
      </c>
      <c r="Y109" s="2">
        <f t="shared" si="34"/>
        <v>2.68</v>
      </c>
      <c r="Z109" s="2">
        <f t="shared" si="34"/>
        <v>2.61</v>
      </c>
      <c r="AA109" s="2">
        <f t="shared" si="34"/>
        <v>2.34</v>
      </c>
      <c r="AB109" s="2">
        <f t="shared" si="35"/>
        <v>1.94</v>
      </c>
      <c r="AC109" s="2">
        <f t="shared" si="35"/>
        <v>1.62</v>
      </c>
      <c r="AD109" s="2">
        <f t="shared" si="35"/>
        <v>1.56</v>
      </c>
      <c r="AE109" s="2">
        <f t="shared" si="35"/>
        <v>1.35</v>
      </c>
      <c r="AF109" s="2">
        <f t="shared" si="35"/>
        <v>1.28</v>
      </c>
      <c r="AG109" s="2">
        <f t="shared" si="35"/>
        <v>1.24</v>
      </c>
      <c r="AH109" s="2">
        <f t="shared" si="29"/>
        <v>1.07</v>
      </c>
      <c r="AI109" s="2">
        <f t="shared" si="29"/>
        <v>0.97</v>
      </c>
      <c r="AJ109" s="2">
        <f t="shared" si="29"/>
        <v>0.92</v>
      </c>
    </row>
    <row r="110" spans="1:36" x14ac:dyDescent="0.2">
      <c r="A110" t="str">
        <f>"primary_archetype_"&amp;TEXT(ROUND(Table213[[#This Row],[2016]],1),"0.0")</f>
        <v>primary_archetype_19.5</v>
      </c>
      <c r="B110" s="2">
        <f t="shared" si="22"/>
        <v>19.5</v>
      </c>
      <c r="C110" s="2">
        <f t="shared" si="21"/>
        <v>19.5</v>
      </c>
      <c r="D110" s="2">
        <f t="shared" si="33"/>
        <v>19.5</v>
      </c>
      <c r="E110" s="2">
        <f t="shared" si="33"/>
        <v>19.14</v>
      </c>
      <c r="F110" s="2">
        <f t="shared" si="33"/>
        <v>18.25</v>
      </c>
      <c r="G110" s="2">
        <f t="shared" si="33"/>
        <v>18.38</v>
      </c>
      <c r="H110" s="2">
        <f t="shared" si="33"/>
        <v>17.990000000000002</v>
      </c>
      <c r="I110" s="2">
        <f t="shared" si="33"/>
        <v>17.25</v>
      </c>
      <c r="J110" s="2">
        <f t="shared" si="33"/>
        <v>16.84</v>
      </c>
      <c r="K110" s="2">
        <f t="shared" si="33"/>
        <v>16.41</v>
      </c>
      <c r="L110" s="2">
        <f t="shared" si="33"/>
        <v>15.74</v>
      </c>
      <c r="M110" s="2">
        <f t="shared" si="33"/>
        <v>15.65</v>
      </c>
      <c r="N110" s="2">
        <f t="shared" si="34"/>
        <v>15.1</v>
      </c>
      <c r="O110" s="2">
        <f t="shared" si="34"/>
        <v>14.530000000000001</v>
      </c>
      <c r="P110" s="2">
        <f t="shared" si="34"/>
        <v>13.85</v>
      </c>
      <c r="Q110" s="2">
        <f t="shared" si="34"/>
        <v>11.870000000000001</v>
      </c>
      <c r="R110" s="2">
        <f t="shared" si="34"/>
        <v>9.19</v>
      </c>
      <c r="S110" s="2">
        <f t="shared" si="34"/>
        <v>8.33</v>
      </c>
      <c r="T110" s="2">
        <f t="shared" si="34"/>
        <v>6.48</v>
      </c>
      <c r="U110" s="2">
        <f t="shared" si="34"/>
        <v>4.6100000000000003</v>
      </c>
      <c r="V110" s="2">
        <f t="shared" si="34"/>
        <v>4.34</v>
      </c>
      <c r="W110" s="2">
        <f t="shared" si="34"/>
        <v>3.52</v>
      </c>
      <c r="X110" s="2">
        <f t="shared" si="34"/>
        <v>3.1</v>
      </c>
      <c r="Y110" s="2">
        <f t="shared" si="34"/>
        <v>2.67</v>
      </c>
      <c r="Z110" s="2">
        <f t="shared" si="34"/>
        <v>2.6</v>
      </c>
      <c r="AA110" s="2">
        <f t="shared" si="34"/>
        <v>2.33</v>
      </c>
      <c r="AB110" s="2">
        <f t="shared" si="35"/>
        <v>1.94</v>
      </c>
      <c r="AC110" s="2">
        <f t="shared" si="35"/>
        <v>1.61</v>
      </c>
      <c r="AD110" s="2">
        <f t="shared" si="35"/>
        <v>1.56</v>
      </c>
      <c r="AE110" s="2">
        <f t="shared" si="35"/>
        <v>1.34</v>
      </c>
      <c r="AF110" s="2">
        <f t="shared" si="35"/>
        <v>1.28</v>
      </c>
      <c r="AG110" s="2">
        <f t="shared" si="35"/>
        <v>1.24</v>
      </c>
      <c r="AH110" s="2">
        <f t="shared" si="29"/>
        <v>1.07</v>
      </c>
      <c r="AI110" s="2">
        <f t="shared" si="29"/>
        <v>0.97</v>
      </c>
      <c r="AJ110" s="2">
        <f t="shared" si="29"/>
        <v>0.92</v>
      </c>
    </row>
    <row r="111" spans="1:36" x14ac:dyDescent="0.2">
      <c r="A111" t="str">
        <f>"primary_archetype_"&amp;TEXT(ROUND(Table213[[#This Row],[2016]],1),"0.0")</f>
        <v>primary_archetype_19.4</v>
      </c>
      <c r="B111" s="2">
        <f t="shared" si="22"/>
        <v>19.400000000000002</v>
      </c>
      <c r="C111" s="2">
        <f t="shared" si="21"/>
        <v>19.400000000000002</v>
      </c>
      <c r="D111" s="2">
        <f t="shared" si="33"/>
        <v>19.400000000000002</v>
      </c>
      <c r="E111" s="2">
        <f t="shared" si="33"/>
        <v>19.04</v>
      </c>
      <c r="F111" s="2">
        <f t="shared" si="33"/>
        <v>18.16</v>
      </c>
      <c r="G111" s="2">
        <f t="shared" si="33"/>
        <v>18.28</v>
      </c>
      <c r="H111" s="2">
        <f t="shared" si="33"/>
        <v>17.900000000000002</v>
      </c>
      <c r="I111" s="2">
        <f t="shared" si="33"/>
        <v>17.170000000000002</v>
      </c>
      <c r="J111" s="2">
        <f t="shared" si="33"/>
        <v>16.75</v>
      </c>
      <c r="K111" s="2">
        <f t="shared" si="33"/>
        <v>16.330000000000002</v>
      </c>
      <c r="L111" s="2">
        <f t="shared" si="33"/>
        <v>15.66</v>
      </c>
      <c r="M111" s="2">
        <f t="shared" si="33"/>
        <v>15.57</v>
      </c>
      <c r="N111" s="2">
        <f t="shared" si="34"/>
        <v>15.02</v>
      </c>
      <c r="O111" s="2">
        <f t="shared" si="34"/>
        <v>14.450000000000001</v>
      </c>
      <c r="P111" s="2">
        <f t="shared" si="34"/>
        <v>13.780000000000001</v>
      </c>
      <c r="Q111" s="2">
        <f t="shared" si="34"/>
        <v>11.81</v>
      </c>
      <c r="R111" s="2">
        <f t="shared" si="34"/>
        <v>9.14</v>
      </c>
      <c r="S111" s="2">
        <f t="shared" si="34"/>
        <v>8.2900000000000009</v>
      </c>
      <c r="T111" s="2">
        <f t="shared" si="34"/>
        <v>6.45</v>
      </c>
      <c r="U111" s="2">
        <f t="shared" si="34"/>
        <v>4.59</v>
      </c>
      <c r="V111" s="2">
        <f t="shared" si="34"/>
        <v>4.32</v>
      </c>
      <c r="W111" s="2">
        <f t="shared" si="34"/>
        <v>3.5</v>
      </c>
      <c r="X111" s="2">
        <f t="shared" si="34"/>
        <v>3.09</v>
      </c>
      <c r="Y111" s="2">
        <f t="shared" si="34"/>
        <v>2.66</v>
      </c>
      <c r="Z111" s="2">
        <f t="shared" si="34"/>
        <v>2.59</v>
      </c>
      <c r="AA111" s="2">
        <f t="shared" si="34"/>
        <v>2.3199999999999998</v>
      </c>
      <c r="AB111" s="2">
        <f t="shared" si="35"/>
        <v>1.93</v>
      </c>
      <c r="AC111" s="2">
        <f t="shared" si="35"/>
        <v>1.61</v>
      </c>
      <c r="AD111" s="2">
        <f t="shared" si="35"/>
        <v>1.56</v>
      </c>
      <c r="AE111" s="2">
        <f t="shared" si="35"/>
        <v>1.34</v>
      </c>
      <c r="AF111" s="2">
        <f t="shared" si="35"/>
        <v>1.28</v>
      </c>
      <c r="AG111" s="2">
        <f t="shared" si="35"/>
        <v>1.24</v>
      </c>
      <c r="AH111" s="2">
        <f t="shared" si="29"/>
        <v>1.07</v>
      </c>
      <c r="AI111" s="2">
        <f t="shared" si="29"/>
        <v>0.97</v>
      </c>
      <c r="AJ111" s="2">
        <f t="shared" si="29"/>
        <v>0.92</v>
      </c>
    </row>
    <row r="112" spans="1:36" x14ac:dyDescent="0.2">
      <c r="A112" t="str">
        <f>"primary_archetype_"&amp;TEXT(ROUND(Table213[[#This Row],[2016]],1),"0.0")</f>
        <v>primary_archetype_19.3</v>
      </c>
      <c r="B112" s="2">
        <f t="shared" si="22"/>
        <v>19.3</v>
      </c>
      <c r="C112" s="2">
        <f t="shared" si="21"/>
        <v>19.3</v>
      </c>
      <c r="D112" s="2">
        <f t="shared" si="33"/>
        <v>19.3</v>
      </c>
      <c r="E112" s="2">
        <f t="shared" si="33"/>
        <v>18.940000000000001</v>
      </c>
      <c r="F112" s="2">
        <f t="shared" si="33"/>
        <v>18.07</v>
      </c>
      <c r="G112" s="2">
        <f t="shared" si="33"/>
        <v>18.190000000000001</v>
      </c>
      <c r="H112" s="2">
        <f t="shared" si="33"/>
        <v>17.809999999999999</v>
      </c>
      <c r="I112" s="2">
        <f t="shared" si="33"/>
        <v>17.080000000000002</v>
      </c>
      <c r="J112" s="2">
        <f t="shared" si="33"/>
        <v>16.670000000000002</v>
      </c>
      <c r="K112" s="2">
        <f t="shared" si="33"/>
        <v>16.240000000000002</v>
      </c>
      <c r="L112" s="2">
        <f t="shared" si="33"/>
        <v>15.58</v>
      </c>
      <c r="M112" s="2">
        <f t="shared" si="33"/>
        <v>15.5</v>
      </c>
      <c r="N112" s="2">
        <f t="shared" si="34"/>
        <v>14.950000000000001</v>
      </c>
      <c r="O112" s="2">
        <f t="shared" si="34"/>
        <v>14.38</v>
      </c>
      <c r="P112" s="2">
        <f t="shared" si="34"/>
        <v>13.71</v>
      </c>
      <c r="Q112" s="2">
        <f t="shared" si="34"/>
        <v>11.75</v>
      </c>
      <c r="R112" s="2">
        <f t="shared" si="34"/>
        <v>9.1</v>
      </c>
      <c r="S112" s="2">
        <f t="shared" si="34"/>
        <v>8.25</v>
      </c>
      <c r="T112" s="2">
        <f t="shared" si="34"/>
        <v>6.42</v>
      </c>
      <c r="U112" s="2">
        <f t="shared" si="34"/>
        <v>4.57</v>
      </c>
      <c r="V112" s="2">
        <f t="shared" si="34"/>
        <v>4.3</v>
      </c>
      <c r="W112" s="2">
        <f t="shared" si="34"/>
        <v>3.49</v>
      </c>
      <c r="X112" s="2">
        <f t="shared" si="34"/>
        <v>3.08</v>
      </c>
      <c r="Y112" s="2">
        <f t="shared" si="34"/>
        <v>2.65</v>
      </c>
      <c r="Z112" s="2">
        <f t="shared" si="34"/>
        <v>2.58</v>
      </c>
      <c r="AA112" s="2">
        <f t="shared" si="34"/>
        <v>2.3199999999999998</v>
      </c>
      <c r="AB112" s="2">
        <f t="shared" si="35"/>
        <v>1.93</v>
      </c>
      <c r="AC112" s="2">
        <f t="shared" si="35"/>
        <v>1.61</v>
      </c>
      <c r="AD112" s="2">
        <f t="shared" si="35"/>
        <v>1.55</v>
      </c>
      <c r="AE112" s="2">
        <f t="shared" si="35"/>
        <v>1.34</v>
      </c>
      <c r="AF112" s="2">
        <f t="shared" si="35"/>
        <v>1.28</v>
      </c>
      <c r="AG112" s="2">
        <f t="shared" si="35"/>
        <v>1.23</v>
      </c>
      <c r="AH112" s="2">
        <f t="shared" si="29"/>
        <v>1.07</v>
      </c>
      <c r="AI112" s="2">
        <f t="shared" si="29"/>
        <v>0.97</v>
      </c>
      <c r="AJ112" s="2">
        <f t="shared" si="29"/>
        <v>0.92</v>
      </c>
    </row>
    <row r="113" spans="1:36" x14ac:dyDescent="0.2">
      <c r="A113" t="str">
        <f>"primary_archetype_"&amp;TEXT(ROUND(Table213[[#This Row],[2016]],1),"0.0")</f>
        <v>primary_archetype_19.2</v>
      </c>
      <c r="B113" s="2">
        <f t="shared" si="22"/>
        <v>19.200000000000003</v>
      </c>
      <c r="C113" s="2">
        <f t="shared" si="21"/>
        <v>19.2</v>
      </c>
      <c r="D113" s="2">
        <f t="shared" ref="D113:M122" si="36">MROUND((($B113-$AJ$2)*((D$2-$AJ$2)/($B$2-$AJ$2)))+$AJ$2,0.01)</f>
        <v>19.2</v>
      </c>
      <c r="E113" s="2">
        <f t="shared" si="36"/>
        <v>18.84</v>
      </c>
      <c r="F113" s="2">
        <f t="shared" si="36"/>
        <v>17.97</v>
      </c>
      <c r="G113" s="2">
        <f t="shared" si="36"/>
        <v>18.09</v>
      </c>
      <c r="H113" s="2">
        <f t="shared" si="36"/>
        <v>17.72</v>
      </c>
      <c r="I113" s="2">
        <f t="shared" si="36"/>
        <v>16.990000000000002</v>
      </c>
      <c r="J113" s="2">
        <f t="shared" si="36"/>
        <v>16.580000000000002</v>
      </c>
      <c r="K113" s="2">
        <f t="shared" si="36"/>
        <v>16.16</v>
      </c>
      <c r="L113" s="2">
        <f t="shared" si="36"/>
        <v>15.5</v>
      </c>
      <c r="M113" s="2">
        <f t="shared" si="36"/>
        <v>15.42</v>
      </c>
      <c r="N113" s="2">
        <f t="shared" ref="N113:AA122" si="37">MROUND((($B113-$AJ$2)*((N$2-$AJ$2)/($B$2-$AJ$2)))+$AJ$2,0.01)</f>
        <v>14.870000000000001</v>
      </c>
      <c r="O113" s="2">
        <f t="shared" si="37"/>
        <v>14.31</v>
      </c>
      <c r="P113" s="2">
        <f t="shared" si="37"/>
        <v>13.64</v>
      </c>
      <c r="Q113" s="2">
        <f t="shared" si="37"/>
        <v>11.69</v>
      </c>
      <c r="R113" s="2">
        <f t="shared" si="37"/>
        <v>9.0500000000000007</v>
      </c>
      <c r="S113" s="2">
        <f t="shared" si="37"/>
        <v>8.2100000000000009</v>
      </c>
      <c r="T113" s="2">
        <f t="shared" si="37"/>
        <v>6.3900000000000006</v>
      </c>
      <c r="U113" s="2">
        <f t="shared" si="37"/>
        <v>4.55</v>
      </c>
      <c r="V113" s="2">
        <f t="shared" si="37"/>
        <v>4.28</v>
      </c>
      <c r="W113" s="2">
        <f t="shared" si="37"/>
        <v>3.47</v>
      </c>
      <c r="X113" s="2">
        <f t="shared" si="37"/>
        <v>3.06</v>
      </c>
      <c r="Y113" s="2">
        <f t="shared" si="37"/>
        <v>2.64</v>
      </c>
      <c r="Z113" s="2">
        <f t="shared" si="37"/>
        <v>2.57</v>
      </c>
      <c r="AA113" s="2">
        <f t="shared" si="37"/>
        <v>2.31</v>
      </c>
      <c r="AB113" s="2">
        <f t="shared" ref="AB113:AG122" si="38">MROUND((($B113-$AJ$2)*((AB$2-$AJ$2)/($B$2-$AJ$2)))+$AJ$2,0.01)</f>
        <v>1.92</v>
      </c>
      <c r="AC113" s="2">
        <f t="shared" si="38"/>
        <v>1.6</v>
      </c>
      <c r="AD113" s="2">
        <f t="shared" si="38"/>
        <v>1.55</v>
      </c>
      <c r="AE113" s="2">
        <f t="shared" si="38"/>
        <v>1.34</v>
      </c>
      <c r="AF113" s="2">
        <f t="shared" si="38"/>
        <v>1.28</v>
      </c>
      <c r="AG113" s="2">
        <f t="shared" si="38"/>
        <v>1.23</v>
      </c>
      <c r="AH113" s="2">
        <f t="shared" si="29"/>
        <v>1.06</v>
      </c>
      <c r="AI113" s="2">
        <f t="shared" si="29"/>
        <v>0.97</v>
      </c>
      <c r="AJ113" s="2">
        <f t="shared" si="29"/>
        <v>0.92</v>
      </c>
    </row>
    <row r="114" spans="1:36" x14ac:dyDescent="0.2">
      <c r="A114" t="str">
        <f>"primary_archetype_"&amp;TEXT(ROUND(Table213[[#This Row],[2016]],1),"0.0")</f>
        <v>primary_archetype_19.1</v>
      </c>
      <c r="B114" s="2">
        <f t="shared" si="22"/>
        <v>19.100000000000001</v>
      </c>
      <c r="C114" s="2">
        <f t="shared" si="21"/>
        <v>19.100000000000001</v>
      </c>
      <c r="D114" s="2">
        <f t="shared" si="36"/>
        <v>19.100000000000001</v>
      </c>
      <c r="E114" s="2">
        <f t="shared" si="36"/>
        <v>18.740000000000002</v>
      </c>
      <c r="F114" s="2">
        <f t="shared" si="36"/>
        <v>17.88</v>
      </c>
      <c r="G114" s="2">
        <f t="shared" si="36"/>
        <v>18</v>
      </c>
      <c r="H114" s="2">
        <f t="shared" si="36"/>
        <v>17.63</v>
      </c>
      <c r="I114" s="2">
        <f t="shared" si="36"/>
        <v>16.899999999999999</v>
      </c>
      <c r="J114" s="2">
        <f t="shared" si="36"/>
        <v>16.490000000000002</v>
      </c>
      <c r="K114" s="2">
        <f t="shared" si="36"/>
        <v>16.080000000000002</v>
      </c>
      <c r="L114" s="2">
        <f t="shared" si="36"/>
        <v>15.42</v>
      </c>
      <c r="M114" s="2">
        <f t="shared" si="36"/>
        <v>15.34</v>
      </c>
      <c r="N114" s="2">
        <f t="shared" si="37"/>
        <v>14.8</v>
      </c>
      <c r="O114" s="2">
        <f t="shared" si="37"/>
        <v>14.24</v>
      </c>
      <c r="P114" s="2">
        <f t="shared" si="37"/>
        <v>13.57</v>
      </c>
      <c r="Q114" s="2">
        <f t="shared" si="37"/>
        <v>11.63</v>
      </c>
      <c r="R114" s="2">
        <f t="shared" si="37"/>
        <v>9.01</v>
      </c>
      <c r="S114" s="2">
        <f t="shared" si="37"/>
        <v>8.17</v>
      </c>
      <c r="T114" s="2">
        <f t="shared" si="37"/>
        <v>6.36</v>
      </c>
      <c r="U114" s="2">
        <f t="shared" si="37"/>
        <v>4.53</v>
      </c>
      <c r="V114" s="2">
        <f t="shared" si="37"/>
        <v>4.26</v>
      </c>
      <c r="W114" s="2">
        <f t="shared" si="37"/>
        <v>3.46</v>
      </c>
      <c r="X114" s="2">
        <f t="shared" si="37"/>
        <v>3.0500000000000003</v>
      </c>
      <c r="Y114" s="2">
        <f t="shared" si="37"/>
        <v>2.63</v>
      </c>
      <c r="Z114" s="2">
        <f t="shared" si="37"/>
        <v>2.56</v>
      </c>
      <c r="AA114" s="2">
        <f t="shared" si="37"/>
        <v>2.3000000000000003</v>
      </c>
      <c r="AB114" s="2">
        <f t="shared" si="38"/>
        <v>1.9100000000000001</v>
      </c>
      <c r="AC114" s="2">
        <f t="shared" si="38"/>
        <v>1.6</v>
      </c>
      <c r="AD114" s="2">
        <f t="shared" si="38"/>
        <v>1.55</v>
      </c>
      <c r="AE114" s="2">
        <f t="shared" si="38"/>
        <v>1.33</v>
      </c>
      <c r="AF114" s="2">
        <f t="shared" si="38"/>
        <v>1.28</v>
      </c>
      <c r="AG114" s="2">
        <f t="shared" si="38"/>
        <v>1.23</v>
      </c>
      <c r="AH114" s="2">
        <f t="shared" si="29"/>
        <v>1.06</v>
      </c>
      <c r="AI114" s="2">
        <f t="shared" si="29"/>
        <v>0.97</v>
      </c>
      <c r="AJ114" s="2">
        <f t="shared" si="29"/>
        <v>0.92</v>
      </c>
    </row>
    <row r="115" spans="1:36" x14ac:dyDescent="0.2">
      <c r="A115" t="str">
        <f>"primary_archetype_"&amp;TEXT(ROUND(Table213[[#This Row],[2016]],1),"0.0")</f>
        <v>primary_archetype_19.0</v>
      </c>
      <c r="B115" s="2">
        <f t="shared" si="22"/>
        <v>19</v>
      </c>
      <c r="C115" s="2">
        <f t="shared" si="21"/>
        <v>19</v>
      </c>
      <c r="D115" s="2">
        <f t="shared" si="36"/>
        <v>19</v>
      </c>
      <c r="E115" s="2">
        <f t="shared" si="36"/>
        <v>18.650000000000002</v>
      </c>
      <c r="F115" s="2">
        <f t="shared" si="36"/>
        <v>17.79</v>
      </c>
      <c r="G115" s="2">
        <f t="shared" si="36"/>
        <v>17.91</v>
      </c>
      <c r="H115" s="2">
        <f t="shared" si="36"/>
        <v>17.53</v>
      </c>
      <c r="I115" s="2">
        <f t="shared" si="36"/>
        <v>16.809999999999999</v>
      </c>
      <c r="J115" s="2">
        <f t="shared" si="36"/>
        <v>16.41</v>
      </c>
      <c r="K115" s="2">
        <f t="shared" si="36"/>
        <v>15.99</v>
      </c>
      <c r="L115" s="2">
        <f t="shared" si="36"/>
        <v>15.34</v>
      </c>
      <c r="M115" s="2">
        <f t="shared" si="36"/>
        <v>15.26</v>
      </c>
      <c r="N115" s="2">
        <f t="shared" si="37"/>
        <v>14.72</v>
      </c>
      <c r="O115" s="2">
        <f t="shared" si="37"/>
        <v>14.16</v>
      </c>
      <c r="P115" s="2">
        <f t="shared" si="37"/>
        <v>13.5</v>
      </c>
      <c r="Q115" s="2">
        <f t="shared" si="37"/>
        <v>11.57</v>
      </c>
      <c r="R115" s="2">
        <f t="shared" si="37"/>
        <v>8.9700000000000006</v>
      </c>
      <c r="S115" s="2">
        <f t="shared" si="37"/>
        <v>8.1300000000000008</v>
      </c>
      <c r="T115" s="2">
        <f t="shared" si="37"/>
        <v>6.33</v>
      </c>
      <c r="U115" s="2">
        <f t="shared" si="37"/>
        <v>4.51</v>
      </c>
      <c r="V115" s="2">
        <f t="shared" si="37"/>
        <v>4.24</v>
      </c>
      <c r="W115" s="2">
        <f t="shared" si="37"/>
        <v>3.45</v>
      </c>
      <c r="X115" s="2">
        <f t="shared" si="37"/>
        <v>3.04</v>
      </c>
      <c r="Y115" s="2">
        <f t="shared" si="37"/>
        <v>2.62</v>
      </c>
      <c r="Z115" s="2">
        <f t="shared" si="37"/>
        <v>2.5500000000000003</v>
      </c>
      <c r="AA115" s="2">
        <f t="shared" si="37"/>
        <v>2.29</v>
      </c>
      <c r="AB115" s="2">
        <f t="shared" si="38"/>
        <v>1.9100000000000001</v>
      </c>
      <c r="AC115" s="2">
        <f t="shared" si="38"/>
        <v>1.6</v>
      </c>
      <c r="AD115" s="2">
        <f t="shared" si="38"/>
        <v>1.54</v>
      </c>
      <c r="AE115" s="2">
        <f t="shared" si="38"/>
        <v>1.33</v>
      </c>
      <c r="AF115" s="2">
        <f t="shared" si="38"/>
        <v>1.27</v>
      </c>
      <c r="AG115" s="2">
        <f t="shared" si="38"/>
        <v>1.23</v>
      </c>
      <c r="AH115" s="2">
        <f t="shared" si="29"/>
        <v>1.06</v>
      </c>
      <c r="AI115" s="2">
        <f t="shared" si="29"/>
        <v>0.97</v>
      </c>
      <c r="AJ115" s="2">
        <f t="shared" si="29"/>
        <v>0.92</v>
      </c>
    </row>
    <row r="116" spans="1:36" x14ac:dyDescent="0.2">
      <c r="A116" t="str">
        <f>"primary_archetype_"&amp;TEXT(ROUND(Table213[[#This Row],[2016]],1),"0.0")</f>
        <v>primary_archetype_18.9</v>
      </c>
      <c r="B116" s="2">
        <f t="shared" si="22"/>
        <v>18.900000000000002</v>
      </c>
      <c r="C116" s="2">
        <f t="shared" si="21"/>
        <v>18.900000000000002</v>
      </c>
      <c r="D116" s="2">
        <f t="shared" si="36"/>
        <v>18.900000000000002</v>
      </c>
      <c r="E116" s="2">
        <f t="shared" si="36"/>
        <v>18.55</v>
      </c>
      <c r="F116" s="2">
        <f t="shared" si="36"/>
        <v>17.690000000000001</v>
      </c>
      <c r="G116" s="2">
        <f t="shared" si="36"/>
        <v>17.809999999999999</v>
      </c>
      <c r="H116" s="2">
        <f t="shared" si="36"/>
        <v>17.440000000000001</v>
      </c>
      <c r="I116" s="2">
        <f t="shared" si="36"/>
        <v>16.73</v>
      </c>
      <c r="J116" s="2">
        <f t="shared" si="36"/>
        <v>16.32</v>
      </c>
      <c r="K116" s="2">
        <f t="shared" si="36"/>
        <v>15.91</v>
      </c>
      <c r="L116" s="2">
        <f t="shared" si="36"/>
        <v>15.26</v>
      </c>
      <c r="M116" s="2">
        <f t="shared" si="36"/>
        <v>15.18</v>
      </c>
      <c r="N116" s="2">
        <f t="shared" si="37"/>
        <v>14.64</v>
      </c>
      <c r="O116" s="2">
        <f t="shared" si="37"/>
        <v>14.09</v>
      </c>
      <c r="P116" s="2">
        <f t="shared" si="37"/>
        <v>13.43</v>
      </c>
      <c r="Q116" s="2">
        <f t="shared" si="37"/>
        <v>11.51</v>
      </c>
      <c r="R116" s="2">
        <f t="shared" si="37"/>
        <v>8.92</v>
      </c>
      <c r="S116" s="2">
        <f t="shared" si="37"/>
        <v>8.09</v>
      </c>
      <c r="T116" s="2">
        <f t="shared" si="37"/>
        <v>6.3</v>
      </c>
      <c r="U116" s="2">
        <f t="shared" si="37"/>
        <v>4.49</v>
      </c>
      <c r="V116" s="2">
        <f t="shared" si="37"/>
        <v>4.2300000000000004</v>
      </c>
      <c r="W116" s="2">
        <f t="shared" si="37"/>
        <v>3.43</v>
      </c>
      <c r="X116" s="2">
        <f t="shared" si="37"/>
        <v>3.0300000000000002</v>
      </c>
      <c r="Y116" s="2">
        <f t="shared" si="37"/>
        <v>2.61</v>
      </c>
      <c r="Z116" s="2">
        <f t="shared" si="37"/>
        <v>2.5500000000000003</v>
      </c>
      <c r="AA116" s="2">
        <f t="shared" si="37"/>
        <v>2.29</v>
      </c>
      <c r="AB116" s="2">
        <f t="shared" si="38"/>
        <v>1.9000000000000001</v>
      </c>
      <c r="AC116" s="2">
        <f t="shared" si="38"/>
        <v>1.59</v>
      </c>
      <c r="AD116" s="2">
        <f t="shared" si="38"/>
        <v>1.54</v>
      </c>
      <c r="AE116" s="2">
        <f t="shared" si="38"/>
        <v>1.33</v>
      </c>
      <c r="AF116" s="2">
        <f t="shared" si="38"/>
        <v>1.27</v>
      </c>
      <c r="AG116" s="2">
        <f t="shared" si="38"/>
        <v>1.23</v>
      </c>
      <c r="AH116" s="2">
        <f t="shared" si="29"/>
        <v>1.06</v>
      </c>
      <c r="AI116" s="2">
        <f t="shared" si="29"/>
        <v>0.97</v>
      </c>
      <c r="AJ116" s="2">
        <f t="shared" si="29"/>
        <v>0.92</v>
      </c>
    </row>
    <row r="117" spans="1:36" x14ac:dyDescent="0.2">
      <c r="A117" t="str">
        <f>"primary_archetype_"&amp;TEXT(ROUND(Table213[[#This Row],[2016]],1),"0.0")</f>
        <v>primary_archetype_18.8</v>
      </c>
      <c r="B117" s="2">
        <f t="shared" si="22"/>
        <v>18.8</v>
      </c>
      <c r="C117" s="2">
        <f t="shared" si="21"/>
        <v>18.8</v>
      </c>
      <c r="D117" s="2">
        <f t="shared" si="36"/>
        <v>18.8</v>
      </c>
      <c r="E117" s="2">
        <f t="shared" si="36"/>
        <v>18.45</v>
      </c>
      <c r="F117" s="2">
        <f t="shared" si="36"/>
        <v>17.600000000000001</v>
      </c>
      <c r="G117" s="2">
        <f t="shared" si="36"/>
        <v>17.72</v>
      </c>
      <c r="H117" s="2">
        <f t="shared" si="36"/>
        <v>17.350000000000001</v>
      </c>
      <c r="I117" s="2">
        <f t="shared" si="36"/>
        <v>16.64</v>
      </c>
      <c r="J117" s="2">
        <f t="shared" si="36"/>
        <v>16.240000000000002</v>
      </c>
      <c r="K117" s="2">
        <f t="shared" si="36"/>
        <v>15.83</v>
      </c>
      <c r="L117" s="2">
        <f t="shared" si="36"/>
        <v>15.18</v>
      </c>
      <c r="M117" s="2">
        <f t="shared" si="36"/>
        <v>15.1</v>
      </c>
      <c r="N117" s="2">
        <f t="shared" si="37"/>
        <v>14.57</v>
      </c>
      <c r="O117" s="2">
        <f t="shared" si="37"/>
        <v>14.02</v>
      </c>
      <c r="P117" s="2">
        <f t="shared" si="37"/>
        <v>13.36</v>
      </c>
      <c r="Q117" s="2">
        <f t="shared" si="37"/>
        <v>11.450000000000001</v>
      </c>
      <c r="R117" s="2">
        <f t="shared" si="37"/>
        <v>8.8800000000000008</v>
      </c>
      <c r="S117" s="2">
        <f t="shared" si="37"/>
        <v>8.0500000000000007</v>
      </c>
      <c r="T117" s="2">
        <f t="shared" si="37"/>
        <v>6.2700000000000005</v>
      </c>
      <c r="U117" s="2">
        <f t="shared" si="37"/>
        <v>4.47</v>
      </c>
      <c r="V117" s="2">
        <f t="shared" si="37"/>
        <v>4.21</v>
      </c>
      <c r="W117" s="2">
        <f t="shared" si="37"/>
        <v>3.42</v>
      </c>
      <c r="X117" s="2">
        <f t="shared" si="37"/>
        <v>3.02</v>
      </c>
      <c r="Y117" s="2">
        <f t="shared" si="37"/>
        <v>2.6</v>
      </c>
      <c r="Z117" s="2">
        <f t="shared" si="37"/>
        <v>2.54</v>
      </c>
      <c r="AA117" s="2">
        <f t="shared" si="37"/>
        <v>2.2800000000000002</v>
      </c>
      <c r="AB117" s="2">
        <f t="shared" si="38"/>
        <v>1.9000000000000001</v>
      </c>
      <c r="AC117" s="2">
        <f t="shared" si="38"/>
        <v>1.59</v>
      </c>
      <c r="AD117" s="2">
        <f t="shared" si="38"/>
        <v>1.54</v>
      </c>
      <c r="AE117" s="2">
        <f t="shared" si="38"/>
        <v>1.33</v>
      </c>
      <c r="AF117" s="2">
        <f t="shared" si="38"/>
        <v>1.27</v>
      </c>
      <c r="AG117" s="2">
        <f t="shared" si="38"/>
        <v>1.23</v>
      </c>
      <c r="AH117" s="2">
        <f t="shared" si="29"/>
        <v>1.06</v>
      </c>
      <c r="AI117" s="2">
        <f t="shared" si="29"/>
        <v>0.97</v>
      </c>
      <c r="AJ117" s="2">
        <f t="shared" si="29"/>
        <v>0.92</v>
      </c>
    </row>
    <row r="118" spans="1:36" x14ac:dyDescent="0.2">
      <c r="A118" t="str">
        <f>"primary_archetype_"&amp;TEXT(ROUND(Table213[[#This Row],[2016]],1),"0.0")</f>
        <v>primary_archetype_18.7</v>
      </c>
      <c r="B118" s="2">
        <f t="shared" si="22"/>
        <v>18.7</v>
      </c>
      <c r="C118" s="2">
        <f t="shared" si="21"/>
        <v>18.7</v>
      </c>
      <c r="D118" s="2">
        <f t="shared" si="36"/>
        <v>18.7</v>
      </c>
      <c r="E118" s="2">
        <f t="shared" si="36"/>
        <v>18.350000000000001</v>
      </c>
      <c r="F118" s="2">
        <f t="shared" si="36"/>
        <v>17.510000000000002</v>
      </c>
      <c r="G118" s="2">
        <f t="shared" si="36"/>
        <v>17.62</v>
      </c>
      <c r="H118" s="2">
        <f t="shared" si="36"/>
        <v>17.260000000000002</v>
      </c>
      <c r="I118" s="2">
        <f t="shared" si="36"/>
        <v>16.55</v>
      </c>
      <c r="J118" s="2">
        <f t="shared" si="36"/>
        <v>16.149999999999999</v>
      </c>
      <c r="K118" s="2">
        <f t="shared" si="36"/>
        <v>15.74</v>
      </c>
      <c r="L118" s="2">
        <f t="shared" si="36"/>
        <v>15.1</v>
      </c>
      <c r="M118" s="2">
        <f t="shared" si="36"/>
        <v>15.02</v>
      </c>
      <c r="N118" s="2">
        <f t="shared" si="37"/>
        <v>14.49</v>
      </c>
      <c r="O118" s="2">
        <f t="shared" si="37"/>
        <v>13.94</v>
      </c>
      <c r="P118" s="2">
        <f t="shared" si="37"/>
        <v>13.290000000000001</v>
      </c>
      <c r="Q118" s="2">
        <f t="shared" si="37"/>
        <v>11.39</v>
      </c>
      <c r="R118" s="2">
        <f t="shared" si="37"/>
        <v>8.83</v>
      </c>
      <c r="S118" s="2">
        <f t="shared" si="37"/>
        <v>8.01</v>
      </c>
      <c r="T118" s="2">
        <f t="shared" si="37"/>
        <v>6.24</v>
      </c>
      <c r="U118" s="2">
        <f t="shared" si="37"/>
        <v>4.45</v>
      </c>
      <c r="V118" s="2">
        <f t="shared" si="37"/>
        <v>4.1900000000000004</v>
      </c>
      <c r="W118" s="2">
        <f t="shared" si="37"/>
        <v>3.4</v>
      </c>
      <c r="X118" s="2">
        <f t="shared" si="37"/>
        <v>3.0100000000000002</v>
      </c>
      <c r="Y118" s="2">
        <f t="shared" si="37"/>
        <v>2.59</v>
      </c>
      <c r="Z118" s="2">
        <f t="shared" si="37"/>
        <v>2.5300000000000002</v>
      </c>
      <c r="AA118" s="2">
        <f t="shared" si="37"/>
        <v>2.27</v>
      </c>
      <c r="AB118" s="2">
        <f t="shared" si="38"/>
        <v>1.8900000000000001</v>
      </c>
      <c r="AC118" s="2">
        <f t="shared" si="38"/>
        <v>1.58</v>
      </c>
      <c r="AD118" s="2">
        <f t="shared" si="38"/>
        <v>1.53</v>
      </c>
      <c r="AE118" s="2">
        <f t="shared" si="38"/>
        <v>1.33</v>
      </c>
      <c r="AF118" s="2">
        <f t="shared" si="38"/>
        <v>1.27</v>
      </c>
      <c r="AG118" s="2">
        <f t="shared" si="38"/>
        <v>1.22</v>
      </c>
      <c r="AH118" s="2">
        <f t="shared" si="29"/>
        <v>1.06</v>
      </c>
      <c r="AI118" s="2">
        <f t="shared" si="29"/>
        <v>0.97</v>
      </c>
      <c r="AJ118" s="2">
        <f t="shared" si="29"/>
        <v>0.92</v>
      </c>
    </row>
    <row r="119" spans="1:36" x14ac:dyDescent="0.2">
      <c r="A119" t="str">
        <f>"primary_archetype_"&amp;TEXT(ROUND(Table213[[#This Row],[2016]],1),"0.0")</f>
        <v>primary_archetype_18.6</v>
      </c>
      <c r="B119" s="2">
        <f t="shared" si="22"/>
        <v>18.600000000000001</v>
      </c>
      <c r="C119" s="2">
        <f t="shared" si="21"/>
        <v>18.600000000000001</v>
      </c>
      <c r="D119" s="2">
        <f t="shared" si="36"/>
        <v>18.600000000000001</v>
      </c>
      <c r="E119" s="2">
        <f t="shared" si="36"/>
        <v>18.25</v>
      </c>
      <c r="F119" s="2">
        <f t="shared" si="36"/>
        <v>17.41</v>
      </c>
      <c r="G119" s="2">
        <f t="shared" si="36"/>
        <v>17.53</v>
      </c>
      <c r="H119" s="2">
        <f t="shared" si="36"/>
        <v>17.170000000000002</v>
      </c>
      <c r="I119" s="2">
        <f t="shared" si="36"/>
        <v>16.46</v>
      </c>
      <c r="J119" s="2">
        <f t="shared" si="36"/>
        <v>16.07</v>
      </c>
      <c r="K119" s="2">
        <f t="shared" si="36"/>
        <v>15.66</v>
      </c>
      <c r="L119" s="2">
        <f t="shared" si="36"/>
        <v>15.02</v>
      </c>
      <c r="M119" s="2">
        <f t="shared" si="36"/>
        <v>14.94</v>
      </c>
      <c r="N119" s="2">
        <f t="shared" si="37"/>
        <v>14.41</v>
      </c>
      <c r="O119" s="2">
        <f t="shared" si="37"/>
        <v>13.870000000000001</v>
      </c>
      <c r="P119" s="2">
        <f t="shared" si="37"/>
        <v>13.22</v>
      </c>
      <c r="Q119" s="2">
        <f t="shared" si="37"/>
        <v>11.34</v>
      </c>
      <c r="R119" s="2">
        <f t="shared" si="37"/>
        <v>8.7900000000000009</v>
      </c>
      <c r="S119" s="2">
        <f t="shared" si="37"/>
        <v>7.97</v>
      </c>
      <c r="T119" s="2">
        <f t="shared" si="37"/>
        <v>6.21</v>
      </c>
      <c r="U119" s="2">
        <f t="shared" si="37"/>
        <v>4.43</v>
      </c>
      <c r="V119" s="2">
        <f t="shared" si="37"/>
        <v>4.17</v>
      </c>
      <c r="W119" s="2">
        <f t="shared" si="37"/>
        <v>3.39</v>
      </c>
      <c r="X119" s="2">
        <f t="shared" si="37"/>
        <v>2.99</v>
      </c>
      <c r="Y119" s="2">
        <f t="shared" si="37"/>
        <v>2.58</v>
      </c>
      <c r="Z119" s="2">
        <f t="shared" si="37"/>
        <v>2.52</v>
      </c>
      <c r="AA119" s="2">
        <f t="shared" si="37"/>
        <v>2.2600000000000002</v>
      </c>
      <c r="AB119" s="2">
        <f t="shared" si="38"/>
        <v>1.8900000000000001</v>
      </c>
      <c r="AC119" s="2">
        <f t="shared" si="38"/>
        <v>1.58</v>
      </c>
      <c r="AD119" s="2">
        <f t="shared" si="38"/>
        <v>1.53</v>
      </c>
      <c r="AE119" s="2">
        <f t="shared" si="38"/>
        <v>1.32</v>
      </c>
      <c r="AF119" s="2">
        <f t="shared" si="38"/>
        <v>1.27</v>
      </c>
      <c r="AG119" s="2">
        <f t="shared" si="38"/>
        <v>1.22</v>
      </c>
      <c r="AH119" s="2">
        <f t="shared" si="29"/>
        <v>1.06</v>
      </c>
      <c r="AI119" s="2">
        <f t="shared" si="29"/>
        <v>0.97</v>
      </c>
      <c r="AJ119" s="2">
        <f t="shared" si="29"/>
        <v>0.92</v>
      </c>
    </row>
    <row r="120" spans="1:36" x14ac:dyDescent="0.2">
      <c r="A120" t="str">
        <f>"primary_archetype_"&amp;TEXT(ROUND(Table213[[#This Row],[2016]],1),"0.0")</f>
        <v>primary_archetype_18.5</v>
      </c>
      <c r="B120" s="2">
        <f t="shared" si="22"/>
        <v>18.5</v>
      </c>
      <c r="C120" s="2">
        <f t="shared" si="21"/>
        <v>18.5</v>
      </c>
      <c r="D120" s="2">
        <f t="shared" si="36"/>
        <v>18.5</v>
      </c>
      <c r="E120" s="2">
        <f t="shared" si="36"/>
        <v>18.150000000000002</v>
      </c>
      <c r="F120" s="2">
        <f t="shared" si="36"/>
        <v>17.32</v>
      </c>
      <c r="G120" s="2">
        <f t="shared" si="36"/>
        <v>17.440000000000001</v>
      </c>
      <c r="H120" s="2">
        <f t="shared" si="36"/>
        <v>17.07</v>
      </c>
      <c r="I120" s="2">
        <f t="shared" si="36"/>
        <v>16.37</v>
      </c>
      <c r="J120" s="2">
        <f t="shared" si="36"/>
        <v>15.98</v>
      </c>
      <c r="K120" s="2">
        <f t="shared" si="36"/>
        <v>15.58</v>
      </c>
      <c r="L120" s="2">
        <f t="shared" si="36"/>
        <v>14.94</v>
      </c>
      <c r="M120" s="2">
        <f t="shared" si="36"/>
        <v>14.86</v>
      </c>
      <c r="N120" s="2">
        <f t="shared" si="37"/>
        <v>14.34</v>
      </c>
      <c r="O120" s="2">
        <f t="shared" si="37"/>
        <v>13.8</v>
      </c>
      <c r="P120" s="2">
        <f t="shared" si="37"/>
        <v>13.15</v>
      </c>
      <c r="Q120" s="2">
        <f t="shared" si="37"/>
        <v>11.28</v>
      </c>
      <c r="R120" s="2">
        <f t="shared" si="37"/>
        <v>8.74</v>
      </c>
      <c r="S120" s="2">
        <f t="shared" si="37"/>
        <v>7.9300000000000006</v>
      </c>
      <c r="T120" s="2">
        <f t="shared" si="37"/>
        <v>6.18</v>
      </c>
      <c r="U120" s="2">
        <f t="shared" si="37"/>
        <v>4.41</v>
      </c>
      <c r="V120" s="2">
        <f t="shared" si="37"/>
        <v>4.1500000000000004</v>
      </c>
      <c r="W120" s="2">
        <f t="shared" si="37"/>
        <v>3.38</v>
      </c>
      <c r="X120" s="2">
        <f t="shared" si="37"/>
        <v>2.98</v>
      </c>
      <c r="Y120" s="2">
        <f t="shared" si="37"/>
        <v>2.57</v>
      </c>
      <c r="Z120" s="2">
        <f t="shared" si="37"/>
        <v>2.5100000000000002</v>
      </c>
      <c r="AA120" s="2">
        <f t="shared" si="37"/>
        <v>2.25</v>
      </c>
      <c r="AB120" s="2">
        <f t="shared" si="38"/>
        <v>1.8800000000000001</v>
      </c>
      <c r="AC120" s="2">
        <f t="shared" si="38"/>
        <v>1.58</v>
      </c>
      <c r="AD120" s="2">
        <f t="shared" si="38"/>
        <v>1.53</v>
      </c>
      <c r="AE120" s="2">
        <f t="shared" si="38"/>
        <v>1.32</v>
      </c>
      <c r="AF120" s="2">
        <f t="shared" si="38"/>
        <v>1.26</v>
      </c>
      <c r="AG120" s="2">
        <f t="shared" si="38"/>
        <v>1.22</v>
      </c>
      <c r="AH120" s="2">
        <f t="shared" si="29"/>
        <v>1.06</v>
      </c>
      <c r="AI120" s="2">
        <f t="shared" si="29"/>
        <v>0.97</v>
      </c>
      <c r="AJ120" s="2">
        <f t="shared" si="29"/>
        <v>0.92</v>
      </c>
    </row>
    <row r="121" spans="1:36" x14ac:dyDescent="0.2">
      <c r="A121" t="str">
        <f>"primary_archetype_"&amp;TEXT(ROUND(Table213[[#This Row],[2016]],1),"0.0")</f>
        <v>primary_archetype_18.4</v>
      </c>
      <c r="B121" s="2">
        <f t="shared" si="22"/>
        <v>18.400000000000002</v>
      </c>
      <c r="C121" s="2">
        <f t="shared" si="21"/>
        <v>18.400000000000002</v>
      </c>
      <c r="D121" s="2">
        <f t="shared" si="36"/>
        <v>18.400000000000002</v>
      </c>
      <c r="E121" s="2">
        <f t="shared" si="36"/>
        <v>18.059999999999999</v>
      </c>
      <c r="F121" s="2">
        <f t="shared" si="36"/>
        <v>17.23</v>
      </c>
      <c r="G121" s="2">
        <f t="shared" si="36"/>
        <v>17.34</v>
      </c>
      <c r="H121" s="2">
        <f t="shared" si="36"/>
        <v>16.98</v>
      </c>
      <c r="I121" s="2">
        <f t="shared" si="36"/>
        <v>16.29</v>
      </c>
      <c r="J121" s="2">
        <f t="shared" si="36"/>
        <v>15.89</v>
      </c>
      <c r="K121" s="2">
        <f t="shared" si="36"/>
        <v>15.49</v>
      </c>
      <c r="L121" s="2">
        <f t="shared" si="36"/>
        <v>14.86</v>
      </c>
      <c r="M121" s="2">
        <f t="shared" si="36"/>
        <v>14.780000000000001</v>
      </c>
      <c r="N121" s="2">
        <f t="shared" si="37"/>
        <v>14.26</v>
      </c>
      <c r="O121" s="2">
        <f t="shared" si="37"/>
        <v>13.72</v>
      </c>
      <c r="P121" s="2">
        <f t="shared" si="37"/>
        <v>13.09</v>
      </c>
      <c r="Q121" s="2">
        <f t="shared" si="37"/>
        <v>11.22</v>
      </c>
      <c r="R121" s="2">
        <f t="shared" si="37"/>
        <v>8.7000000000000011</v>
      </c>
      <c r="S121" s="2">
        <f t="shared" si="37"/>
        <v>7.8900000000000006</v>
      </c>
      <c r="T121" s="2">
        <f t="shared" si="37"/>
        <v>6.15</v>
      </c>
      <c r="U121" s="2">
        <f t="shared" si="37"/>
        <v>4.3899999999999997</v>
      </c>
      <c r="V121" s="2">
        <f t="shared" si="37"/>
        <v>4.13</v>
      </c>
      <c r="W121" s="2">
        <f t="shared" si="37"/>
        <v>3.36</v>
      </c>
      <c r="X121" s="2">
        <f t="shared" si="37"/>
        <v>2.97</v>
      </c>
      <c r="Y121" s="2">
        <f t="shared" si="37"/>
        <v>2.56</v>
      </c>
      <c r="Z121" s="2">
        <f t="shared" si="37"/>
        <v>2.5</v>
      </c>
      <c r="AA121" s="2">
        <f t="shared" si="37"/>
        <v>2.25</v>
      </c>
      <c r="AB121" s="2">
        <f t="shared" si="38"/>
        <v>1.8800000000000001</v>
      </c>
      <c r="AC121" s="2">
        <f t="shared" si="38"/>
        <v>1.57</v>
      </c>
      <c r="AD121" s="2">
        <f t="shared" si="38"/>
        <v>1.52</v>
      </c>
      <c r="AE121" s="2">
        <f t="shared" si="38"/>
        <v>1.32</v>
      </c>
      <c r="AF121" s="2">
        <f t="shared" si="38"/>
        <v>1.26</v>
      </c>
      <c r="AG121" s="2">
        <f t="shared" si="38"/>
        <v>1.22</v>
      </c>
      <c r="AH121" s="2">
        <f t="shared" si="29"/>
        <v>1.06</v>
      </c>
      <c r="AI121" s="2">
        <f t="shared" si="29"/>
        <v>0.97</v>
      </c>
      <c r="AJ121" s="2">
        <f t="shared" si="29"/>
        <v>0.92</v>
      </c>
    </row>
    <row r="122" spans="1:36" x14ac:dyDescent="0.2">
      <c r="A122" t="str">
        <f>"primary_archetype_"&amp;TEXT(ROUND(Table213[[#This Row],[2016]],1),"0.0")</f>
        <v>primary_archetype_18.3</v>
      </c>
      <c r="B122" s="2">
        <f t="shared" si="22"/>
        <v>18.3</v>
      </c>
      <c r="C122" s="2">
        <f t="shared" si="21"/>
        <v>18.3</v>
      </c>
      <c r="D122" s="2">
        <f t="shared" si="36"/>
        <v>18.3</v>
      </c>
      <c r="E122" s="2">
        <f t="shared" si="36"/>
        <v>17.96</v>
      </c>
      <c r="F122" s="2">
        <f t="shared" si="36"/>
        <v>17.13</v>
      </c>
      <c r="G122" s="2">
        <f t="shared" si="36"/>
        <v>17.25</v>
      </c>
      <c r="H122" s="2">
        <f t="shared" si="36"/>
        <v>16.89</v>
      </c>
      <c r="I122" s="2">
        <f t="shared" si="36"/>
        <v>16.2</v>
      </c>
      <c r="J122" s="2">
        <f t="shared" si="36"/>
        <v>15.81</v>
      </c>
      <c r="K122" s="2">
        <f t="shared" si="36"/>
        <v>15.41</v>
      </c>
      <c r="L122" s="2">
        <f t="shared" si="36"/>
        <v>14.780000000000001</v>
      </c>
      <c r="M122" s="2">
        <f t="shared" si="36"/>
        <v>14.700000000000001</v>
      </c>
      <c r="N122" s="2">
        <f t="shared" si="37"/>
        <v>14.19</v>
      </c>
      <c r="O122" s="2">
        <f t="shared" si="37"/>
        <v>13.65</v>
      </c>
      <c r="P122" s="2">
        <f t="shared" si="37"/>
        <v>13.02</v>
      </c>
      <c r="Q122" s="2">
        <f t="shared" si="37"/>
        <v>11.16</v>
      </c>
      <c r="R122" s="2">
        <f t="shared" si="37"/>
        <v>8.65</v>
      </c>
      <c r="S122" s="2">
        <f t="shared" si="37"/>
        <v>7.86</v>
      </c>
      <c r="T122" s="2">
        <f t="shared" si="37"/>
        <v>6.12</v>
      </c>
      <c r="U122" s="2">
        <f t="shared" si="37"/>
        <v>4.37</v>
      </c>
      <c r="V122" s="2">
        <f t="shared" si="37"/>
        <v>4.1100000000000003</v>
      </c>
      <c r="W122" s="2">
        <f t="shared" si="37"/>
        <v>3.35</v>
      </c>
      <c r="X122" s="2">
        <f t="shared" si="37"/>
        <v>2.96</v>
      </c>
      <c r="Y122" s="2">
        <f t="shared" si="37"/>
        <v>2.56</v>
      </c>
      <c r="Z122" s="2">
        <f t="shared" si="37"/>
        <v>2.4900000000000002</v>
      </c>
      <c r="AA122" s="2">
        <f t="shared" si="37"/>
        <v>2.2400000000000002</v>
      </c>
      <c r="AB122" s="2">
        <f t="shared" si="38"/>
        <v>1.87</v>
      </c>
      <c r="AC122" s="2">
        <f t="shared" si="38"/>
        <v>1.57</v>
      </c>
      <c r="AD122" s="2">
        <f t="shared" si="38"/>
        <v>1.52</v>
      </c>
      <c r="AE122" s="2">
        <f t="shared" si="38"/>
        <v>1.32</v>
      </c>
      <c r="AF122" s="2">
        <f t="shared" si="38"/>
        <v>1.26</v>
      </c>
      <c r="AG122" s="2">
        <f t="shared" si="38"/>
        <v>1.22</v>
      </c>
      <c r="AH122" s="2">
        <f t="shared" si="29"/>
        <v>1.06</v>
      </c>
      <c r="AI122" s="2">
        <f t="shared" si="29"/>
        <v>0.97</v>
      </c>
      <c r="AJ122" s="2">
        <f t="shared" si="29"/>
        <v>0.92</v>
      </c>
    </row>
    <row r="123" spans="1:36" x14ac:dyDescent="0.2">
      <c r="A123" t="str">
        <f>"primary_archetype_"&amp;TEXT(ROUND(Table213[[#This Row],[2016]],1),"0.0")</f>
        <v>primary_archetype_18.2</v>
      </c>
      <c r="B123" s="2">
        <f t="shared" si="22"/>
        <v>18.2</v>
      </c>
      <c r="C123" s="2">
        <f t="shared" si="21"/>
        <v>18.2</v>
      </c>
      <c r="D123" s="2">
        <f t="shared" ref="D123:M132" si="39">MROUND((($B123-$AJ$2)*((D$2-$AJ$2)/($B$2-$AJ$2)))+$AJ$2,0.01)</f>
        <v>18.2</v>
      </c>
      <c r="E123" s="2">
        <f t="shared" si="39"/>
        <v>17.86</v>
      </c>
      <c r="F123" s="2">
        <f t="shared" si="39"/>
        <v>17.04</v>
      </c>
      <c r="G123" s="2">
        <f t="shared" si="39"/>
        <v>17.16</v>
      </c>
      <c r="H123" s="2">
        <f t="shared" si="39"/>
        <v>16.8</v>
      </c>
      <c r="I123" s="2">
        <f t="shared" si="39"/>
        <v>16.11</v>
      </c>
      <c r="J123" s="2">
        <f t="shared" si="39"/>
        <v>15.72</v>
      </c>
      <c r="K123" s="2">
        <f t="shared" si="39"/>
        <v>15.33</v>
      </c>
      <c r="L123" s="2">
        <f t="shared" si="39"/>
        <v>14.700000000000001</v>
      </c>
      <c r="M123" s="2">
        <f t="shared" si="39"/>
        <v>14.620000000000001</v>
      </c>
      <c r="N123" s="2">
        <f t="shared" ref="N123:AA132" si="40">MROUND((($B123-$AJ$2)*((N$2-$AJ$2)/($B$2-$AJ$2)))+$AJ$2,0.01)</f>
        <v>14.11</v>
      </c>
      <c r="O123" s="2">
        <f t="shared" si="40"/>
        <v>13.58</v>
      </c>
      <c r="P123" s="2">
        <f t="shared" si="40"/>
        <v>12.950000000000001</v>
      </c>
      <c r="Q123" s="2">
        <f t="shared" si="40"/>
        <v>11.1</v>
      </c>
      <c r="R123" s="2">
        <f t="shared" si="40"/>
        <v>8.61</v>
      </c>
      <c r="S123" s="2">
        <f t="shared" si="40"/>
        <v>7.82</v>
      </c>
      <c r="T123" s="2">
        <f t="shared" si="40"/>
        <v>6.09</v>
      </c>
      <c r="U123" s="2">
        <f t="shared" si="40"/>
        <v>4.3500000000000005</v>
      </c>
      <c r="V123" s="2">
        <f t="shared" si="40"/>
        <v>4.0999999999999996</v>
      </c>
      <c r="W123" s="2">
        <f t="shared" si="40"/>
        <v>3.33</v>
      </c>
      <c r="X123" s="2">
        <f t="shared" si="40"/>
        <v>2.95</v>
      </c>
      <c r="Y123" s="2">
        <f t="shared" si="40"/>
        <v>2.5500000000000003</v>
      </c>
      <c r="Z123" s="2">
        <f t="shared" si="40"/>
        <v>2.48</v>
      </c>
      <c r="AA123" s="2">
        <f t="shared" si="40"/>
        <v>2.23</v>
      </c>
      <c r="AB123" s="2">
        <f t="shared" ref="AB123:AG132" si="41">MROUND((($B123-$AJ$2)*((AB$2-$AJ$2)/($B$2-$AJ$2)))+$AJ$2,0.01)</f>
        <v>1.87</v>
      </c>
      <c r="AC123" s="2">
        <f t="shared" si="41"/>
        <v>1.57</v>
      </c>
      <c r="AD123" s="2">
        <f t="shared" si="41"/>
        <v>1.52</v>
      </c>
      <c r="AE123" s="2">
        <f t="shared" si="41"/>
        <v>1.31</v>
      </c>
      <c r="AF123" s="2">
        <f t="shared" si="41"/>
        <v>1.26</v>
      </c>
      <c r="AG123" s="2">
        <f t="shared" si="41"/>
        <v>1.22</v>
      </c>
      <c r="AH123" s="2">
        <f t="shared" si="29"/>
        <v>1.06</v>
      </c>
      <c r="AI123" s="2">
        <f t="shared" si="29"/>
        <v>0.97</v>
      </c>
      <c r="AJ123" s="2">
        <f t="shared" si="29"/>
        <v>0.92</v>
      </c>
    </row>
    <row r="124" spans="1:36" x14ac:dyDescent="0.2">
      <c r="A124" t="str">
        <f>"primary_archetype_"&amp;TEXT(ROUND(Table213[[#This Row],[2016]],1),"0.0")</f>
        <v>primary_archetype_18.1</v>
      </c>
      <c r="B124" s="2">
        <f t="shared" si="22"/>
        <v>18.100000000000001</v>
      </c>
      <c r="C124" s="2">
        <f t="shared" si="21"/>
        <v>18.100000000000001</v>
      </c>
      <c r="D124" s="2">
        <f t="shared" si="39"/>
        <v>18.100000000000001</v>
      </c>
      <c r="E124" s="2">
        <f t="shared" si="39"/>
        <v>17.760000000000002</v>
      </c>
      <c r="F124" s="2">
        <f t="shared" si="39"/>
        <v>16.95</v>
      </c>
      <c r="G124" s="2">
        <f t="shared" si="39"/>
        <v>17.059999999999999</v>
      </c>
      <c r="H124" s="2">
        <f t="shared" si="39"/>
        <v>16.71</v>
      </c>
      <c r="I124" s="2">
        <f t="shared" si="39"/>
        <v>16.02</v>
      </c>
      <c r="J124" s="2">
        <f t="shared" si="39"/>
        <v>15.64</v>
      </c>
      <c r="K124" s="2">
        <f t="shared" si="39"/>
        <v>15.24</v>
      </c>
      <c r="L124" s="2">
        <f t="shared" si="39"/>
        <v>14.620000000000001</v>
      </c>
      <c r="M124" s="2">
        <f t="shared" si="39"/>
        <v>14.540000000000001</v>
      </c>
      <c r="N124" s="2">
        <f t="shared" si="40"/>
        <v>14.030000000000001</v>
      </c>
      <c r="O124" s="2">
        <f t="shared" si="40"/>
        <v>13.5</v>
      </c>
      <c r="P124" s="2">
        <f t="shared" si="40"/>
        <v>12.88</v>
      </c>
      <c r="Q124" s="2">
        <f t="shared" si="40"/>
        <v>11.040000000000001</v>
      </c>
      <c r="R124" s="2">
        <f t="shared" si="40"/>
        <v>8.56</v>
      </c>
      <c r="S124" s="2">
        <f t="shared" si="40"/>
        <v>7.78</v>
      </c>
      <c r="T124" s="2">
        <f t="shared" si="40"/>
        <v>6.0600000000000005</v>
      </c>
      <c r="U124" s="2">
        <f t="shared" si="40"/>
        <v>4.33</v>
      </c>
      <c r="V124" s="2">
        <f t="shared" si="40"/>
        <v>4.08</v>
      </c>
      <c r="W124" s="2">
        <f t="shared" si="40"/>
        <v>3.3200000000000003</v>
      </c>
      <c r="X124" s="2">
        <f t="shared" si="40"/>
        <v>2.94</v>
      </c>
      <c r="Y124" s="2">
        <f t="shared" si="40"/>
        <v>2.54</v>
      </c>
      <c r="Z124" s="2">
        <f t="shared" si="40"/>
        <v>2.4700000000000002</v>
      </c>
      <c r="AA124" s="2">
        <f t="shared" si="40"/>
        <v>2.2200000000000002</v>
      </c>
      <c r="AB124" s="2">
        <f t="shared" si="41"/>
        <v>1.86</v>
      </c>
      <c r="AC124" s="2">
        <f t="shared" si="41"/>
        <v>1.56</v>
      </c>
      <c r="AD124" s="2">
        <f t="shared" si="41"/>
        <v>1.51</v>
      </c>
      <c r="AE124" s="2">
        <f t="shared" si="41"/>
        <v>1.31</v>
      </c>
      <c r="AF124" s="2">
        <f t="shared" si="41"/>
        <v>1.26</v>
      </c>
      <c r="AG124" s="2">
        <f t="shared" si="41"/>
        <v>1.21</v>
      </c>
      <c r="AH124" s="2">
        <f t="shared" si="29"/>
        <v>1.06</v>
      </c>
      <c r="AI124" s="2">
        <f t="shared" si="29"/>
        <v>0.97</v>
      </c>
      <c r="AJ124" s="2">
        <f t="shared" si="29"/>
        <v>0.92</v>
      </c>
    </row>
    <row r="125" spans="1:36" x14ac:dyDescent="0.2">
      <c r="A125" t="str">
        <f>"primary_archetype_"&amp;TEXT(ROUND(Table213[[#This Row],[2016]],1),"0.0")</f>
        <v>primary_archetype_18.0</v>
      </c>
      <c r="B125" s="2">
        <f t="shared" si="22"/>
        <v>18</v>
      </c>
      <c r="C125" s="2">
        <f t="shared" si="21"/>
        <v>18</v>
      </c>
      <c r="D125" s="2">
        <f t="shared" si="39"/>
        <v>18</v>
      </c>
      <c r="E125" s="2">
        <f t="shared" si="39"/>
        <v>17.66</v>
      </c>
      <c r="F125" s="2">
        <f t="shared" si="39"/>
        <v>16.850000000000001</v>
      </c>
      <c r="G125" s="2">
        <f t="shared" si="39"/>
        <v>16.97</v>
      </c>
      <c r="H125" s="2">
        <f t="shared" si="39"/>
        <v>16.62</v>
      </c>
      <c r="I125" s="2">
        <f t="shared" si="39"/>
        <v>15.93</v>
      </c>
      <c r="J125" s="2">
        <f t="shared" si="39"/>
        <v>15.55</v>
      </c>
      <c r="K125" s="2">
        <f t="shared" si="39"/>
        <v>15.16</v>
      </c>
      <c r="L125" s="2">
        <f t="shared" si="39"/>
        <v>14.540000000000001</v>
      </c>
      <c r="M125" s="2">
        <f t="shared" si="39"/>
        <v>14.46</v>
      </c>
      <c r="N125" s="2">
        <f t="shared" si="40"/>
        <v>13.96</v>
      </c>
      <c r="O125" s="2">
        <f t="shared" si="40"/>
        <v>13.43</v>
      </c>
      <c r="P125" s="2">
        <f t="shared" si="40"/>
        <v>12.81</v>
      </c>
      <c r="Q125" s="2">
        <f t="shared" si="40"/>
        <v>10.98</v>
      </c>
      <c r="R125" s="2">
        <f t="shared" si="40"/>
        <v>8.52</v>
      </c>
      <c r="S125" s="2">
        <f t="shared" si="40"/>
        <v>7.74</v>
      </c>
      <c r="T125" s="2">
        <f t="shared" si="40"/>
        <v>6.03</v>
      </c>
      <c r="U125" s="2">
        <f t="shared" si="40"/>
        <v>4.3100000000000005</v>
      </c>
      <c r="V125" s="2">
        <f t="shared" si="40"/>
        <v>4.0600000000000005</v>
      </c>
      <c r="W125" s="2">
        <f t="shared" si="40"/>
        <v>3.31</v>
      </c>
      <c r="X125" s="2">
        <f t="shared" si="40"/>
        <v>2.92</v>
      </c>
      <c r="Y125" s="2">
        <f t="shared" si="40"/>
        <v>2.5300000000000002</v>
      </c>
      <c r="Z125" s="2">
        <f t="shared" si="40"/>
        <v>2.46</v>
      </c>
      <c r="AA125" s="2">
        <f t="shared" si="40"/>
        <v>2.2200000000000002</v>
      </c>
      <c r="AB125" s="2">
        <f t="shared" si="41"/>
        <v>1.86</v>
      </c>
      <c r="AC125" s="2">
        <f t="shared" si="41"/>
        <v>1.56</v>
      </c>
      <c r="AD125" s="2">
        <f t="shared" si="41"/>
        <v>1.51</v>
      </c>
      <c r="AE125" s="2">
        <f t="shared" si="41"/>
        <v>1.31</v>
      </c>
      <c r="AF125" s="2">
        <f t="shared" si="41"/>
        <v>1.25</v>
      </c>
      <c r="AG125" s="2">
        <f t="shared" si="41"/>
        <v>1.21</v>
      </c>
      <c r="AH125" s="2">
        <f t="shared" si="29"/>
        <v>1.06</v>
      </c>
      <c r="AI125" s="2">
        <f t="shared" si="29"/>
        <v>0.97</v>
      </c>
      <c r="AJ125" s="2">
        <f t="shared" si="29"/>
        <v>0.92</v>
      </c>
    </row>
    <row r="126" spans="1:36" x14ac:dyDescent="0.2">
      <c r="A126" t="str">
        <f>"primary_archetype_"&amp;TEXT(ROUND(Table213[[#This Row],[2016]],1),"0.0")</f>
        <v>primary_archetype_17.9</v>
      </c>
      <c r="B126" s="2">
        <f t="shared" si="22"/>
        <v>17.900000000000002</v>
      </c>
      <c r="C126" s="2">
        <f t="shared" si="21"/>
        <v>17.900000000000002</v>
      </c>
      <c r="D126" s="2">
        <f t="shared" si="39"/>
        <v>17.900000000000002</v>
      </c>
      <c r="E126" s="2">
        <f t="shared" si="39"/>
        <v>17.57</v>
      </c>
      <c r="F126" s="2">
        <f t="shared" si="39"/>
        <v>16.760000000000002</v>
      </c>
      <c r="G126" s="2">
        <f t="shared" si="39"/>
        <v>16.87</v>
      </c>
      <c r="H126" s="2">
        <f t="shared" si="39"/>
        <v>16.52</v>
      </c>
      <c r="I126" s="2">
        <f t="shared" si="39"/>
        <v>15.85</v>
      </c>
      <c r="J126" s="2">
        <f t="shared" si="39"/>
        <v>15.47</v>
      </c>
      <c r="K126" s="2">
        <f t="shared" si="39"/>
        <v>15.08</v>
      </c>
      <c r="L126" s="2">
        <f t="shared" si="39"/>
        <v>14.46</v>
      </c>
      <c r="M126" s="2">
        <f t="shared" si="39"/>
        <v>14.39</v>
      </c>
      <c r="N126" s="2">
        <f t="shared" si="40"/>
        <v>13.88</v>
      </c>
      <c r="O126" s="2">
        <f t="shared" si="40"/>
        <v>13.36</v>
      </c>
      <c r="P126" s="2">
        <f t="shared" si="40"/>
        <v>12.74</v>
      </c>
      <c r="Q126" s="2">
        <f t="shared" si="40"/>
        <v>10.92</v>
      </c>
      <c r="R126" s="2">
        <f t="shared" si="40"/>
        <v>8.48</v>
      </c>
      <c r="S126" s="2">
        <f t="shared" si="40"/>
        <v>7.7</v>
      </c>
      <c r="T126" s="2">
        <f t="shared" si="40"/>
        <v>6</v>
      </c>
      <c r="U126" s="2">
        <f t="shared" si="40"/>
        <v>4.29</v>
      </c>
      <c r="V126" s="2">
        <f t="shared" si="40"/>
        <v>4.04</v>
      </c>
      <c r="W126" s="2">
        <f t="shared" si="40"/>
        <v>3.29</v>
      </c>
      <c r="X126" s="2">
        <f t="shared" si="40"/>
        <v>2.91</v>
      </c>
      <c r="Y126" s="2">
        <f t="shared" si="40"/>
        <v>2.52</v>
      </c>
      <c r="Z126" s="2">
        <f t="shared" si="40"/>
        <v>2.46</v>
      </c>
      <c r="AA126" s="2">
        <f t="shared" si="40"/>
        <v>2.21</v>
      </c>
      <c r="AB126" s="2">
        <f t="shared" si="41"/>
        <v>1.85</v>
      </c>
      <c r="AC126" s="2">
        <f t="shared" si="41"/>
        <v>1.55</v>
      </c>
      <c r="AD126" s="2">
        <f t="shared" si="41"/>
        <v>1.51</v>
      </c>
      <c r="AE126" s="2">
        <f t="shared" si="41"/>
        <v>1.31</v>
      </c>
      <c r="AF126" s="2">
        <f t="shared" si="41"/>
        <v>1.25</v>
      </c>
      <c r="AG126" s="2">
        <f t="shared" si="41"/>
        <v>1.21</v>
      </c>
      <c r="AH126" s="2">
        <f t="shared" si="29"/>
        <v>1.05</v>
      </c>
      <c r="AI126" s="2">
        <f t="shared" si="29"/>
        <v>0.97</v>
      </c>
      <c r="AJ126" s="2">
        <f t="shared" si="29"/>
        <v>0.92</v>
      </c>
    </row>
    <row r="127" spans="1:36" x14ac:dyDescent="0.2">
      <c r="A127" t="str">
        <f>"primary_archetype_"&amp;TEXT(ROUND(Table213[[#This Row],[2016]],1),"0.0")</f>
        <v>primary_archetype_17.8</v>
      </c>
      <c r="B127" s="2">
        <f t="shared" si="22"/>
        <v>17.8</v>
      </c>
      <c r="C127" s="2">
        <f t="shared" si="21"/>
        <v>17.8</v>
      </c>
      <c r="D127" s="2">
        <f t="shared" si="39"/>
        <v>17.8</v>
      </c>
      <c r="E127" s="2">
        <f t="shared" si="39"/>
        <v>17.47</v>
      </c>
      <c r="F127" s="2">
        <f t="shared" si="39"/>
        <v>16.670000000000002</v>
      </c>
      <c r="G127" s="2">
        <f t="shared" si="39"/>
        <v>16.78</v>
      </c>
      <c r="H127" s="2">
        <f t="shared" si="39"/>
        <v>16.43</v>
      </c>
      <c r="I127" s="2">
        <f t="shared" si="39"/>
        <v>15.76</v>
      </c>
      <c r="J127" s="2">
        <f t="shared" si="39"/>
        <v>15.38</v>
      </c>
      <c r="K127" s="2">
        <f t="shared" si="39"/>
        <v>14.99</v>
      </c>
      <c r="L127" s="2">
        <f t="shared" si="39"/>
        <v>14.38</v>
      </c>
      <c r="M127" s="2">
        <f t="shared" si="39"/>
        <v>14.31</v>
      </c>
      <c r="N127" s="2">
        <f t="shared" si="40"/>
        <v>13.8</v>
      </c>
      <c r="O127" s="2">
        <f t="shared" si="40"/>
        <v>13.280000000000001</v>
      </c>
      <c r="P127" s="2">
        <f t="shared" si="40"/>
        <v>12.67</v>
      </c>
      <c r="Q127" s="2">
        <f t="shared" si="40"/>
        <v>10.86</v>
      </c>
      <c r="R127" s="2">
        <f t="shared" si="40"/>
        <v>8.43</v>
      </c>
      <c r="S127" s="2">
        <f t="shared" si="40"/>
        <v>7.66</v>
      </c>
      <c r="T127" s="2">
        <f t="shared" si="40"/>
        <v>5.97</v>
      </c>
      <c r="U127" s="2">
        <f t="shared" si="40"/>
        <v>4.2700000000000005</v>
      </c>
      <c r="V127" s="2">
        <f t="shared" si="40"/>
        <v>4.0200000000000005</v>
      </c>
      <c r="W127" s="2">
        <f t="shared" si="40"/>
        <v>3.2800000000000002</v>
      </c>
      <c r="X127" s="2">
        <f t="shared" si="40"/>
        <v>2.9</v>
      </c>
      <c r="Y127" s="2">
        <f t="shared" si="40"/>
        <v>2.5100000000000002</v>
      </c>
      <c r="Z127" s="2">
        <f t="shared" si="40"/>
        <v>2.4500000000000002</v>
      </c>
      <c r="AA127" s="2">
        <f t="shared" si="40"/>
        <v>2.2000000000000002</v>
      </c>
      <c r="AB127" s="2">
        <f t="shared" si="41"/>
        <v>1.84</v>
      </c>
      <c r="AC127" s="2">
        <f t="shared" si="41"/>
        <v>1.55</v>
      </c>
      <c r="AD127" s="2">
        <f t="shared" si="41"/>
        <v>1.5</v>
      </c>
      <c r="AE127" s="2">
        <f t="shared" si="41"/>
        <v>1.31</v>
      </c>
      <c r="AF127" s="2">
        <f t="shared" si="41"/>
        <v>1.25</v>
      </c>
      <c r="AG127" s="2">
        <f t="shared" si="41"/>
        <v>1.21</v>
      </c>
      <c r="AH127" s="2">
        <f t="shared" si="29"/>
        <v>1.05</v>
      </c>
      <c r="AI127" s="2">
        <f t="shared" si="29"/>
        <v>0.97</v>
      </c>
      <c r="AJ127" s="2">
        <f t="shared" si="29"/>
        <v>0.92</v>
      </c>
    </row>
    <row r="128" spans="1:36" x14ac:dyDescent="0.2">
      <c r="A128" t="str">
        <f>"primary_archetype_"&amp;TEXT(ROUND(Table213[[#This Row],[2016]],1),"0.0")</f>
        <v>primary_archetype_17.7</v>
      </c>
      <c r="B128" s="2">
        <f t="shared" si="22"/>
        <v>17.7</v>
      </c>
      <c r="C128" s="2">
        <f t="shared" si="21"/>
        <v>17.7</v>
      </c>
      <c r="D128" s="2">
        <f t="shared" si="39"/>
        <v>17.7</v>
      </c>
      <c r="E128" s="2">
        <f t="shared" si="39"/>
        <v>17.37</v>
      </c>
      <c r="F128" s="2">
        <f t="shared" si="39"/>
        <v>16.57</v>
      </c>
      <c r="G128" s="2">
        <f t="shared" si="39"/>
        <v>16.690000000000001</v>
      </c>
      <c r="H128" s="2">
        <f t="shared" si="39"/>
        <v>16.34</v>
      </c>
      <c r="I128" s="2">
        <f t="shared" si="39"/>
        <v>15.67</v>
      </c>
      <c r="J128" s="2">
        <f t="shared" si="39"/>
        <v>15.3</v>
      </c>
      <c r="K128" s="2">
        <f t="shared" si="39"/>
        <v>14.91</v>
      </c>
      <c r="L128" s="2">
        <f t="shared" si="39"/>
        <v>14.3</v>
      </c>
      <c r="M128" s="2">
        <f t="shared" si="39"/>
        <v>14.23</v>
      </c>
      <c r="N128" s="2">
        <f t="shared" si="40"/>
        <v>13.73</v>
      </c>
      <c r="O128" s="2">
        <f t="shared" si="40"/>
        <v>13.21</v>
      </c>
      <c r="P128" s="2">
        <f t="shared" si="40"/>
        <v>12.6</v>
      </c>
      <c r="Q128" s="2">
        <f t="shared" si="40"/>
        <v>10.81</v>
      </c>
      <c r="R128" s="2">
        <f t="shared" si="40"/>
        <v>8.39</v>
      </c>
      <c r="S128" s="2">
        <f t="shared" si="40"/>
        <v>7.62</v>
      </c>
      <c r="T128" s="2">
        <f t="shared" si="40"/>
        <v>5.94</v>
      </c>
      <c r="U128" s="2">
        <f t="shared" si="40"/>
        <v>4.25</v>
      </c>
      <c r="V128" s="2">
        <f t="shared" si="40"/>
        <v>4</v>
      </c>
      <c r="W128" s="2">
        <f t="shared" si="40"/>
        <v>3.2600000000000002</v>
      </c>
      <c r="X128" s="2">
        <f t="shared" si="40"/>
        <v>2.89</v>
      </c>
      <c r="Y128" s="2">
        <f t="shared" si="40"/>
        <v>2.5</v>
      </c>
      <c r="Z128" s="2">
        <f t="shared" si="40"/>
        <v>2.44</v>
      </c>
      <c r="AA128" s="2">
        <f t="shared" si="40"/>
        <v>2.19</v>
      </c>
      <c r="AB128" s="2">
        <f t="shared" si="41"/>
        <v>1.84</v>
      </c>
      <c r="AC128" s="2">
        <f t="shared" si="41"/>
        <v>1.55</v>
      </c>
      <c r="AD128" s="2">
        <f t="shared" si="41"/>
        <v>1.5</v>
      </c>
      <c r="AE128" s="2">
        <f t="shared" si="41"/>
        <v>1.3</v>
      </c>
      <c r="AF128" s="2">
        <f t="shared" si="41"/>
        <v>1.25</v>
      </c>
      <c r="AG128" s="2">
        <f t="shared" si="41"/>
        <v>1.21</v>
      </c>
      <c r="AH128" s="2">
        <f t="shared" si="29"/>
        <v>1.05</v>
      </c>
      <c r="AI128" s="2">
        <f t="shared" si="29"/>
        <v>0.97</v>
      </c>
      <c r="AJ128" s="2">
        <f t="shared" si="29"/>
        <v>0.92</v>
      </c>
    </row>
    <row r="129" spans="1:36" x14ac:dyDescent="0.2">
      <c r="A129" t="str">
        <f>"primary_archetype_"&amp;TEXT(ROUND(Table213[[#This Row],[2016]],1),"0.0")</f>
        <v>primary_archetype_17.6</v>
      </c>
      <c r="B129" s="2">
        <f t="shared" si="22"/>
        <v>17.600000000000001</v>
      </c>
      <c r="C129" s="2">
        <f t="shared" si="21"/>
        <v>17.600000000000001</v>
      </c>
      <c r="D129" s="2">
        <f t="shared" si="39"/>
        <v>17.600000000000001</v>
      </c>
      <c r="E129" s="2">
        <f t="shared" si="39"/>
        <v>17.27</v>
      </c>
      <c r="F129" s="2">
        <f t="shared" si="39"/>
        <v>16.48</v>
      </c>
      <c r="G129" s="2">
        <f t="shared" si="39"/>
        <v>16.59</v>
      </c>
      <c r="H129" s="2">
        <f t="shared" si="39"/>
        <v>16.25</v>
      </c>
      <c r="I129" s="2">
        <f t="shared" si="39"/>
        <v>15.58</v>
      </c>
      <c r="J129" s="2">
        <f t="shared" si="39"/>
        <v>15.21</v>
      </c>
      <c r="K129" s="2">
        <f t="shared" si="39"/>
        <v>14.83</v>
      </c>
      <c r="L129" s="2">
        <f t="shared" si="39"/>
        <v>14.22</v>
      </c>
      <c r="M129" s="2">
        <f t="shared" si="39"/>
        <v>14.15</v>
      </c>
      <c r="N129" s="2">
        <f t="shared" si="40"/>
        <v>13.65</v>
      </c>
      <c r="O129" s="2">
        <f t="shared" si="40"/>
        <v>13.14</v>
      </c>
      <c r="P129" s="2">
        <f t="shared" si="40"/>
        <v>12.530000000000001</v>
      </c>
      <c r="Q129" s="2">
        <f t="shared" si="40"/>
        <v>10.75</v>
      </c>
      <c r="R129" s="2">
        <f t="shared" si="40"/>
        <v>8.34</v>
      </c>
      <c r="S129" s="2">
        <f t="shared" si="40"/>
        <v>7.58</v>
      </c>
      <c r="T129" s="2">
        <f t="shared" si="40"/>
        <v>5.91</v>
      </c>
      <c r="U129" s="2">
        <f t="shared" si="40"/>
        <v>4.2300000000000004</v>
      </c>
      <c r="V129" s="2">
        <f t="shared" si="40"/>
        <v>3.99</v>
      </c>
      <c r="W129" s="2">
        <f t="shared" si="40"/>
        <v>3.25</v>
      </c>
      <c r="X129" s="2">
        <f t="shared" si="40"/>
        <v>2.88</v>
      </c>
      <c r="Y129" s="2">
        <f t="shared" si="40"/>
        <v>2.4900000000000002</v>
      </c>
      <c r="Z129" s="2">
        <f t="shared" si="40"/>
        <v>2.4300000000000002</v>
      </c>
      <c r="AA129" s="2">
        <f t="shared" si="40"/>
        <v>2.19</v>
      </c>
      <c r="AB129" s="2">
        <f t="shared" si="41"/>
        <v>1.83</v>
      </c>
      <c r="AC129" s="2">
        <f t="shared" si="41"/>
        <v>1.54</v>
      </c>
      <c r="AD129" s="2">
        <f t="shared" si="41"/>
        <v>1.5</v>
      </c>
      <c r="AE129" s="2">
        <f t="shared" si="41"/>
        <v>1.3</v>
      </c>
      <c r="AF129" s="2">
        <f t="shared" si="41"/>
        <v>1.25</v>
      </c>
      <c r="AG129" s="2">
        <f t="shared" si="41"/>
        <v>1.21</v>
      </c>
      <c r="AH129" s="2">
        <f t="shared" si="29"/>
        <v>1.05</v>
      </c>
      <c r="AI129" s="2">
        <f t="shared" si="29"/>
        <v>0.97</v>
      </c>
      <c r="AJ129" s="2">
        <f t="shared" si="29"/>
        <v>0.92</v>
      </c>
    </row>
    <row r="130" spans="1:36" x14ac:dyDescent="0.2">
      <c r="A130" t="str">
        <f>"primary_archetype_"&amp;TEXT(ROUND(Table213[[#This Row],[2016]],1),"0.0")</f>
        <v>primary_archetype_17.5</v>
      </c>
      <c r="B130" s="2">
        <f t="shared" si="22"/>
        <v>17.5</v>
      </c>
      <c r="C130" s="2">
        <f t="shared" si="21"/>
        <v>17.5</v>
      </c>
      <c r="D130" s="2">
        <f t="shared" si="39"/>
        <v>17.5</v>
      </c>
      <c r="E130" s="2">
        <f t="shared" si="39"/>
        <v>17.170000000000002</v>
      </c>
      <c r="F130" s="2">
        <f t="shared" si="39"/>
        <v>16.39</v>
      </c>
      <c r="G130" s="2">
        <f t="shared" si="39"/>
        <v>16.5</v>
      </c>
      <c r="H130" s="2">
        <f t="shared" si="39"/>
        <v>16.16</v>
      </c>
      <c r="I130" s="2">
        <f t="shared" si="39"/>
        <v>15.5</v>
      </c>
      <c r="J130" s="2">
        <f t="shared" si="39"/>
        <v>15.120000000000001</v>
      </c>
      <c r="K130" s="2">
        <f t="shared" si="39"/>
        <v>14.74</v>
      </c>
      <c r="L130" s="2">
        <f t="shared" si="39"/>
        <v>14.14</v>
      </c>
      <c r="M130" s="2">
        <f t="shared" si="39"/>
        <v>14.07</v>
      </c>
      <c r="N130" s="2">
        <f t="shared" si="40"/>
        <v>13.57</v>
      </c>
      <c r="O130" s="2">
        <f t="shared" si="40"/>
        <v>13.06</v>
      </c>
      <c r="P130" s="2">
        <f t="shared" si="40"/>
        <v>12.46</v>
      </c>
      <c r="Q130" s="2">
        <f t="shared" si="40"/>
        <v>10.69</v>
      </c>
      <c r="R130" s="2">
        <f t="shared" si="40"/>
        <v>8.3000000000000007</v>
      </c>
      <c r="S130" s="2">
        <f t="shared" si="40"/>
        <v>7.54</v>
      </c>
      <c r="T130" s="2">
        <f t="shared" si="40"/>
        <v>5.88</v>
      </c>
      <c r="U130" s="2">
        <f t="shared" si="40"/>
        <v>4.21</v>
      </c>
      <c r="V130" s="2">
        <f t="shared" si="40"/>
        <v>3.97</v>
      </c>
      <c r="W130" s="2">
        <f t="shared" si="40"/>
        <v>3.24</v>
      </c>
      <c r="X130" s="2">
        <f t="shared" si="40"/>
        <v>2.87</v>
      </c>
      <c r="Y130" s="2">
        <f t="shared" si="40"/>
        <v>2.48</v>
      </c>
      <c r="Z130" s="2">
        <f t="shared" si="40"/>
        <v>2.42</v>
      </c>
      <c r="AA130" s="2">
        <f t="shared" si="40"/>
        <v>2.1800000000000002</v>
      </c>
      <c r="AB130" s="2">
        <f t="shared" si="41"/>
        <v>1.83</v>
      </c>
      <c r="AC130" s="2">
        <f t="shared" si="41"/>
        <v>1.54</v>
      </c>
      <c r="AD130" s="2">
        <f t="shared" si="41"/>
        <v>1.49</v>
      </c>
      <c r="AE130" s="2">
        <f t="shared" si="41"/>
        <v>1.3</v>
      </c>
      <c r="AF130" s="2">
        <f t="shared" si="41"/>
        <v>1.24</v>
      </c>
      <c r="AG130" s="2">
        <f t="shared" si="41"/>
        <v>1.2</v>
      </c>
      <c r="AH130" s="2">
        <f t="shared" si="29"/>
        <v>1.05</v>
      </c>
      <c r="AI130" s="2">
        <f t="shared" si="29"/>
        <v>0.97</v>
      </c>
      <c r="AJ130" s="2">
        <f t="shared" si="29"/>
        <v>0.92</v>
      </c>
    </row>
    <row r="131" spans="1:36" x14ac:dyDescent="0.2">
      <c r="A131" t="str">
        <f>"primary_archetype_"&amp;TEXT(ROUND(Table213[[#This Row],[2016]],1),"0.0")</f>
        <v>primary_archetype_17.4</v>
      </c>
      <c r="B131" s="2">
        <f t="shared" si="22"/>
        <v>17.400000000000002</v>
      </c>
      <c r="C131" s="2">
        <f t="shared" si="21"/>
        <v>17.400000000000002</v>
      </c>
      <c r="D131" s="2">
        <f t="shared" si="39"/>
        <v>17.400000000000002</v>
      </c>
      <c r="E131" s="2">
        <f t="shared" si="39"/>
        <v>17.080000000000002</v>
      </c>
      <c r="F131" s="2">
        <f t="shared" si="39"/>
        <v>16.29</v>
      </c>
      <c r="G131" s="2">
        <f t="shared" si="39"/>
        <v>16.399999999999999</v>
      </c>
      <c r="H131" s="2">
        <f t="shared" si="39"/>
        <v>16.059999999999999</v>
      </c>
      <c r="I131" s="2">
        <f t="shared" si="39"/>
        <v>15.41</v>
      </c>
      <c r="J131" s="2">
        <f t="shared" si="39"/>
        <v>15.040000000000001</v>
      </c>
      <c r="K131" s="2">
        <f t="shared" si="39"/>
        <v>14.66</v>
      </c>
      <c r="L131" s="2">
        <f t="shared" si="39"/>
        <v>14.06</v>
      </c>
      <c r="M131" s="2">
        <f t="shared" si="39"/>
        <v>13.99</v>
      </c>
      <c r="N131" s="2">
        <f t="shared" si="40"/>
        <v>13.5</v>
      </c>
      <c r="O131" s="2">
        <f t="shared" si="40"/>
        <v>12.99</v>
      </c>
      <c r="P131" s="2">
        <f t="shared" si="40"/>
        <v>12.39</v>
      </c>
      <c r="Q131" s="2">
        <f t="shared" si="40"/>
        <v>10.63</v>
      </c>
      <c r="R131" s="2">
        <f t="shared" si="40"/>
        <v>8.25</v>
      </c>
      <c r="S131" s="2">
        <f t="shared" si="40"/>
        <v>7.5</v>
      </c>
      <c r="T131" s="2">
        <f t="shared" si="40"/>
        <v>5.8500000000000005</v>
      </c>
      <c r="U131" s="2">
        <f t="shared" si="40"/>
        <v>4.1900000000000004</v>
      </c>
      <c r="V131" s="2">
        <f t="shared" si="40"/>
        <v>3.95</v>
      </c>
      <c r="W131" s="2">
        <f t="shared" si="40"/>
        <v>3.22</v>
      </c>
      <c r="X131" s="2">
        <f t="shared" si="40"/>
        <v>2.85</v>
      </c>
      <c r="Y131" s="2">
        <f t="shared" si="40"/>
        <v>2.4700000000000002</v>
      </c>
      <c r="Z131" s="2">
        <f t="shared" si="40"/>
        <v>2.41</v>
      </c>
      <c r="AA131" s="2">
        <f t="shared" si="40"/>
        <v>2.17</v>
      </c>
      <c r="AB131" s="2">
        <f t="shared" si="41"/>
        <v>1.82</v>
      </c>
      <c r="AC131" s="2">
        <f t="shared" si="41"/>
        <v>1.54</v>
      </c>
      <c r="AD131" s="2">
        <f t="shared" si="41"/>
        <v>1.49</v>
      </c>
      <c r="AE131" s="2">
        <f t="shared" si="41"/>
        <v>1.3</v>
      </c>
      <c r="AF131" s="2">
        <f t="shared" si="41"/>
        <v>1.24</v>
      </c>
      <c r="AG131" s="2">
        <f t="shared" si="41"/>
        <v>1.2</v>
      </c>
      <c r="AH131" s="2">
        <f t="shared" si="29"/>
        <v>1.05</v>
      </c>
      <c r="AI131" s="2">
        <f t="shared" si="29"/>
        <v>0.97</v>
      </c>
      <c r="AJ131" s="2">
        <f t="shared" si="29"/>
        <v>0.92</v>
      </c>
    </row>
    <row r="132" spans="1:36" x14ac:dyDescent="0.2">
      <c r="A132" t="str">
        <f>"primary_archetype_"&amp;TEXT(ROUND(Table213[[#This Row],[2016]],1),"0.0")</f>
        <v>primary_archetype_17.3</v>
      </c>
      <c r="B132" s="2">
        <f t="shared" si="22"/>
        <v>17.3</v>
      </c>
      <c r="C132" s="2">
        <f t="shared" si="21"/>
        <v>17.3</v>
      </c>
      <c r="D132" s="2">
        <f t="shared" si="39"/>
        <v>17.3</v>
      </c>
      <c r="E132" s="2">
        <f t="shared" si="39"/>
        <v>16.98</v>
      </c>
      <c r="F132" s="2">
        <f t="shared" si="39"/>
        <v>16.2</v>
      </c>
      <c r="G132" s="2">
        <f t="shared" si="39"/>
        <v>16.309999999999999</v>
      </c>
      <c r="H132" s="2">
        <f t="shared" si="39"/>
        <v>15.97</v>
      </c>
      <c r="I132" s="2">
        <f t="shared" si="39"/>
        <v>15.32</v>
      </c>
      <c r="J132" s="2">
        <f t="shared" si="39"/>
        <v>14.950000000000001</v>
      </c>
      <c r="K132" s="2">
        <f t="shared" si="39"/>
        <v>14.58</v>
      </c>
      <c r="L132" s="2">
        <f t="shared" si="39"/>
        <v>13.98</v>
      </c>
      <c r="M132" s="2">
        <f t="shared" si="39"/>
        <v>13.91</v>
      </c>
      <c r="N132" s="2">
        <f t="shared" si="40"/>
        <v>13.42</v>
      </c>
      <c r="O132" s="2">
        <f t="shared" si="40"/>
        <v>12.92</v>
      </c>
      <c r="P132" s="2">
        <f t="shared" si="40"/>
        <v>12.32</v>
      </c>
      <c r="Q132" s="2">
        <f t="shared" si="40"/>
        <v>10.57</v>
      </c>
      <c r="R132" s="2">
        <f t="shared" si="40"/>
        <v>8.2100000000000009</v>
      </c>
      <c r="S132" s="2">
        <f t="shared" si="40"/>
        <v>7.46</v>
      </c>
      <c r="T132" s="2">
        <f t="shared" si="40"/>
        <v>5.82</v>
      </c>
      <c r="U132" s="2">
        <f t="shared" si="40"/>
        <v>4.17</v>
      </c>
      <c r="V132" s="2">
        <f t="shared" si="40"/>
        <v>3.93</v>
      </c>
      <c r="W132" s="2">
        <f t="shared" si="40"/>
        <v>3.21</v>
      </c>
      <c r="X132" s="2">
        <f t="shared" si="40"/>
        <v>2.84</v>
      </c>
      <c r="Y132" s="2">
        <f t="shared" si="40"/>
        <v>2.46</v>
      </c>
      <c r="Z132" s="2">
        <f t="shared" si="40"/>
        <v>2.4</v>
      </c>
      <c r="AA132" s="2">
        <f t="shared" si="40"/>
        <v>2.16</v>
      </c>
      <c r="AB132" s="2">
        <f t="shared" si="41"/>
        <v>1.82</v>
      </c>
      <c r="AC132" s="2">
        <f t="shared" si="41"/>
        <v>1.53</v>
      </c>
      <c r="AD132" s="2">
        <f t="shared" si="41"/>
        <v>1.49</v>
      </c>
      <c r="AE132" s="2">
        <f t="shared" si="41"/>
        <v>1.29</v>
      </c>
      <c r="AF132" s="2">
        <f t="shared" si="41"/>
        <v>1.24</v>
      </c>
      <c r="AG132" s="2">
        <f t="shared" si="41"/>
        <v>1.2</v>
      </c>
      <c r="AH132" s="2">
        <f t="shared" si="29"/>
        <v>1.05</v>
      </c>
      <c r="AI132" s="2">
        <f t="shared" si="29"/>
        <v>0.97</v>
      </c>
      <c r="AJ132" s="2">
        <f t="shared" si="29"/>
        <v>0.92</v>
      </c>
    </row>
    <row r="133" spans="1:36" x14ac:dyDescent="0.2">
      <c r="A133" t="str">
        <f>"primary_archetype_"&amp;TEXT(ROUND(Table213[[#This Row],[2016]],1),"0.0")</f>
        <v>primary_archetype_17.2</v>
      </c>
      <c r="B133" s="2">
        <f t="shared" si="22"/>
        <v>17.2</v>
      </c>
      <c r="C133" s="2">
        <f t="shared" ref="C133:C196" si="42">MROUND((($B133-$AJ$2)*((C$2-$AJ$2)/($B$2-$AJ$2)))+$AJ$2,0.01)</f>
        <v>17.2</v>
      </c>
      <c r="D133" s="2">
        <f t="shared" ref="D133:M142" si="43">MROUND((($B133-$AJ$2)*((D$2-$AJ$2)/($B$2-$AJ$2)))+$AJ$2,0.01)</f>
        <v>17.2</v>
      </c>
      <c r="E133" s="2">
        <f t="shared" si="43"/>
        <v>16.88</v>
      </c>
      <c r="F133" s="2">
        <f t="shared" si="43"/>
        <v>16.11</v>
      </c>
      <c r="G133" s="2">
        <f t="shared" si="43"/>
        <v>16.22</v>
      </c>
      <c r="H133" s="2">
        <f t="shared" si="43"/>
        <v>15.88</v>
      </c>
      <c r="I133" s="2">
        <f t="shared" si="43"/>
        <v>15.23</v>
      </c>
      <c r="J133" s="2">
        <f t="shared" si="43"/>
        <v>14.870000000000001</v>
      </c>
      <c r="K133" s="2">
        <f t="shared" si="43"/>
        <v>14.49</v>
      </c>
      <c r="L133" s="2">
        <f t="shared" si="43"/>
        <v>13.9</v>
      </c>
      <c r="M133" s="2">
        <f t="shared" si="43"/>
        <v>13.83</v>
      </c>
      <c r="N133" s="2">
        <f t="shared" ref="N133:AA142" si="44">MROUND((($B133-$AJ$2)*((N$2-$AJ$2)/($B$2-$AJ$2)))+$AJ$2,0.01)</f>
        <v>13.35</v>
      </c>
      <c r="O133" s="2">
        <f t="shared" si="44"/>
        <v>12.84</v>
      </c>
      <c r="P133" s="2">
        <f t="shared" si="44"/>
        <v>12.25</v>
      </c>
      <c r="Q133" s="2">
        <f t="shared" si="44"/>
        <v>10.51</v>
      </c>
      <c r="R133" s="2">
        <f t="shared" si="44"/>
        <v>8.16</v>
      </c>
      <c r="S133" s="2">
        <f t="shared" si="44"/>
        <v>7.42</v>
      </c>
      <c r="T133" s="2">
        <f t="shared" si="44"/>
        <v>5.79</v>
      </c>
      <c r="U133" s="2">
        <f t="shared" si="44"/>
        <v>4.1500000000000004</v>
      </c>
      <c r="V133" s="2">
        <f t="shared" si="44"/>
        <v>3.91</v>
      </c>
      <c r="W133" s="2">
        <f t="shared" si="44"/>
        <v>3.2</v>
      </c>
      <c r="X133" s="2">
        <f t="shared" si="44"/>
        <v>2.83</v>
      </c>
      <c r="Y133" s="2">
        <f t="shared" si="44"/>
        <v>2.4500000000000002</v>
      </c>
      <c r="Z133" s="2">
        <f t="shared" si="44"/>
        <v>2.39</v>
      </c>
      <c r="AA133" s="2">
        <f t="shared" si="44"/>
        <v>2.16</v>
      </c>
      <c r="AB133" s="2">
        <f t="shared" ref="AB133:AG142" si="45">MROUND((($B133-$AJ$2)*((AB$2-$AJ$2)/($B$2-$AJ$2)))+$AJ$2,0.01)</f>
        <v>1.81</v>
      </c>
      <c r="AC133" s="2">
        <f t="shared" si="45"/>
        <v>1.53</v>
      </c>
      <c r="AD133" s="2">
        <f t="shared" si="45"/>
        <v>1.48</v>
      </c>
      <c r="AE133" s="2">
        <f t="shared" si="45"/>
        <v>1.29</v>
      </c>
      <c r="AF133" s="2">
        <f t="shared" si="45"/>
        <v>1.24</v>
      </c>
      <c r="AG133" s="2">
        <f t="shared" si="45"/>
        <v>1.2</v>
      </c>
      <c r="AH133" s="2">
        <f t="shared" si="29"/>
        <v>1.05</v>
      </c>
      <c r="AI133" s="2">
        <f t="shared" si="29"/>
        <v>0.97</v>
      </c>
      <c r="AJ133" s="2">
        <f t="shared" si="29"/>
        <v>0.92</v>
      </c>
    </row>
    <row r="134" spans="1:36" x14ac:dyDescent="0.2">
      <c r="A134" t="str">
        <f>"primary_archetype_"&amp;TEXT(ROUND(Table213[[#This Row],[2016]],1),"0.0")</f>
        <v>primary_archetype_17.1</v>
      </c>
      <c r="B134" s="2">
        <f t="shared" si="22"/>
        <v>17.100000000000001</v>
      </c>
      <c r="C134" s="2">
        <f t="shared" si="42"/>
        <v>17.100000000000001</v>
      </c>
      <c r="D134" s="2">
        <f t="shared" si="43"/>
        <v>17.100000000000001</v>
      </c>
      <c r="E134" s="2">
        <f t="shared" si="43"/>
        <v>16.78</v>
      </c>
      <c r="F134" s="2">
        <f t="shared" si="43"/>
        <v>16.010000000000002</v>
      </c>
      <c r="G134" s="2">
        <f t="shared" si="43"/>
        <v>16.12</v>
      </c>
      <c r="H134" s="2">
        <f t="shared" si="43"/>
        <v>15.790000000000001</v>
      </c>
      <c r="I134" s="2">
        <f t="shared" si="43"/>
        <v>15.14</v>
      </c>
      <c r="J134" s="2">
        <f t="shared" si="43"/>
        <v>14.780000000000001</v>
      </c>
      <c r="K134" s="2">
        <f t="shared" si="43"/>
        <v>14.41</v>
      </c>
      <c r="L134" s="2">
        <f t="shared" si="43"/>
        <v>13.82</v>
      </c>
      <c r="M134" s="2">
        <f t="shared" si="43"/>
        <v>13.75</v>
      </c>
      <c r="N134" s="2">
        <f t="shared" si="44"/>
        <v>13.27</v>
      </c>
      <c r="O134" s="2">
        <f t="shared" si="44"/>
        <v>12.77</v>
      </c>
      <c r="P134" s="2">
        <f t="shared" si="44"/>
        <v>12.18</v>
      </c>
      <c r="Q134" s="2">
        <f t="shared" si="44"/>
        <v>10.450000000000001</v>
      </c>
      <c r="R134" s="2">
        <f t="shared" si="44"/>
        <v>8.120000000000001</v>
      </c>
      <c r="S134" s="2">
        <f t="shared" si="44"/>
        <v>7.38</v>
      </c>
      <c r="T134" s="2">
        <f t="shared" si="44"/>
        <v>5.76</v>
      </c>
      <c r="U134" s="2">
        <f t="shared" si="44"/>
        <v>4.13</v>
      </c>
      <c r="V134" s="2">
        <f t="shared" si="44"/>
        <v>3.89</v>
      </c>
      <c r="W134" s="2">
        <f t="shared" si="44"/>
        <v>3.18</v>
      </c>
      <c r="X134" s="2">
        <f t="shared" si="44"/>
        <v>2.82</v>
      </c>
      <c r="Y134" s="2">
        <f t="shared" si="44"/>
        <v>2.44</v>
      </c>
      <c r="Z134" s="2">
        <f t="shared" si="44"/>
        <v>2.38</v>
      </c>
      <c r="AA134" s="2">
        <f t="shared" si="44"/>
        <v>2.15</v>
      </c>
      <c r="AB134" s="2">
        <f t="shared" si="45"/>
        <v>1.81</v>
      </c>
      <c r="AC134" s="2">
        <f t="shared" si="45"/>
        <v>1.53</v>
      </c>
      <c r="AD134" s="2">
        <f t="shared" si="45"/>
        <v>1.48</v>
      </c>
      <c r="AE134" s="2">
        <f t="shared" si="45"/>
        <v>1.29</v>
      </c>
      <c r="AF134" s="2">
        <f t="shared" si="45"/>
        <v>1.24</v>
      </c>
      <c r="AG134" s="2">
        <f t="shared" si="45"/>
        <v>1.2</v>
      </c>
      <c r="AH134" s="2">
        <f t="shared" si="29"/>
        <v>1.05</v>
      </c>
      <c r="AI134" s="2">
        <f t="shared" si="29"/>
        <v>0.96</v>
      </c>
      <c r="AJ134" s="2">
        <f t="shared" si="29"/>
        <v>0.92</v>
      </c>
    </row>
    <row r="135" spans="1:36" x14ac:dyDescent="0.2">
      <c r="A135" t="str">
        <f>"primary_archetype_"&amp;TEXT(ROUND(Table213[[#This Row],[2016]],1),"0.0")</f>
        <v>primary_archetype_17.0</v>
      </c>
      <c r="B135" s="2">
        <f t="shared" ref="B135:B199" si="46">MROUND(B134-0.1,0.1)</f>
        <v>17</v>
      </c>
      <c r="C135" s="2">
        <f t="shared" si="42"/>
        <v>17</v>
      </c>
      <c r="D135" s="2">
        <f t="shared" si="43"/>
        <v>17</v>
      </c>
      <c r="E135" s="2">
        <f t="shared" si="43"/>
        <v>16.68</v>
      </c>
      <c r="F135" s="2">
        <f t="shared" si="43"/>
        <v>15.92</v>
      </c>
      <c r="G135" s="2">
        <f t="shared" si="43"/>
        <v>16.03</v>
      </c>
      <c r="H135" s="2">
        <f t="shared" si="43"/>
        <v>15.700000000000001</v>
      </c>
      <c r="I135" s="2">
        <f t="shared" si="43"/>
        <v>15.06</v>
      </c>
      <c r="J135" s="2">
        <f t="shared" si="43"/>
        <v>14.700000000000001</v>
      </c>
      <c r="K135" s="2">
        <f t="shared" si="43"/>
        <v>14.33</v>
      </c>
      <c r="L135" s="2">
        <f t="shared" si="43"/>
        <v>13.74</v>
      </c>
      <c r="M135" s="2">
        <f t="shared" si="43"/>
        <v>13.67</v>
      </c>
      <c r="N135" s="2">
        <f t="shared" si="44"/>
        <v>13.19</v>
      </c>
      <c r="O135" s="2">
        <f t="shared" si="44"/>
        <v>12.700000000000001</v>
      </c>
      <c r="P135" s="2">
        <f t="shared" si="44"/>
        <v>12.11</v>
      </c>
      <c r="Q135" s="2">
        <f t="shared" si="44"/>
        <v>10.39</v>
      </c>
      <c r="R135" s="2">
        <f t="shared" si="44"/>
        <v>8.08</v>
      </c>
      <c r="S135" s="2">
        <f t="shared" si="44"/>
        <v>7.34</v>
      </c>
      <c r="T135" s="2">
        <f t="shared" si="44"/>
        <v>5.73</v>
      </c>
      <c r="U135" s="2">
        <f t="shared" si="44"/>
        <v>4.1100000000000003</v>
      </c>
      <c r="V135" s="2">
        <f t="shared" si="44"/>
        <v>3.88</v>
      </c>
      <c r="W135" s="2">
        <f t="shared" si="44"/>
        <v>3.17</v>
      </c>
      <c r="X135" s="2">
        <f t="shared" si="44"/>
        <v>2.81</v>
      </c>
      <c r="Y135" s="2">
        <f t="shared" si="44"/>
        <v>2.4300000000000002</v>
      </c>
      <c r="Z135" s="2">
        <f t="shared" si="44"/>
        <v>2.37</v>
      </c>
      <c r="AA135" s="2">
        <f t="shared" si="44"/>
        <v>2.14</v>
      </c>
      <c r="AB135" s="2">
        <f t="shared" si="45"/>
        <v>1.8</v>
      </c>
      <c r="AC135" s="2">
        <f t="shared" si="45"/>
        <v>1.52</v>
      </c>
      <c r="AD135" s="2">
        <f t="shared" si="45"/>
        <v>1.48</v>
      </c>
      <c r="AE135" s="2">
        <f t="shared" si="45"/>
        <v>1.29</v>
      </c>
      <c r="AF135" s="2">
        <f t="shared" si="45"/>
        <v>1.23</v>
      </c>
      <c r="AG135" s="2">
        <f t="shared" si="45"/>
        <v>1.2</v>
      </c>
      <c r="AH135" s="2">
        <f t="shared" si="29"/>
        <v>1.05</v>
      </c>
      <c r="AI135" s="2">
        <f t="shared" si="29"/>
        <v>0.96</v>
      </c>
      <c r="AJ135" s="2">
        <f t="shared" si="29"/>
        <v>0.92</v>
      </c>
    </row>
    <row r="136" spans="1:36" x14ac:dyDescent="0.2">
      <c r="A136" t="str">
        <f>"primary_archetype_"&amp;TEXT(ROUND(Table213[[#This Row],[2016]],1),"0.0")</f>
        <v>primary_archetype_16.9</v>
      </c>
      <c r="B136" s="2">
        <f t="shared" si="46"/>
        <v>16.900000000000002</v>
      </c>
      <c r="C136" s="2">
        <f t="shared" si="42"/>
        <v>16.899999999999999</v>
      </c>
      <c r="D136" s="2">
        <f t="shared" si="43"/>
        <v>16.899999999999999</v>
      </c>
      <c r="E136" s="2">
        <f t="shared" si="43"/>
        <v>16.59</v>
      </c>
      <c r="F136" s="2">
        <f t="shared" si="43"/>
        <v>15.83</v>
      </c>
      <c r="G136" s="2">
        <f t="shared" si="43"/>
        <v>15.93</v>
      </c>
      <c r="H136" s="2">
        <f t="shared" si="43"/>
        <v>15.6</v>
      </c>
      <c r="I136" s="2">
        <f t="shared" si="43"/>
        <v>14.97</v>
      </c>
      <c r="J136" s="2">
        <f t="shared" si="43"/>
        <v>14.61</v>
      </c>
      <c r="K136" s="2">
        <f t="shared" si="43"/>
        <v>14.24</v>
      </c>
      <c r="L136" s="2">
        <f t="shared" si="43"/>
        <v>13.66</v>
      </c>
      <c r="M136" s="2">
        <f t="shared" si="43"/>
        <v>13.59</v>
      </c>
      <c r="N136" s="2">
        <f t="shared" si="44"/>
        <v>13.120000000000001</v>
      </c>
      <c r="O136" s="2">
        <f t="shared" si="44"/>
        <v>12.620000000000001</v>
      </c>
      <c r="P136" s="2">
        <f t="shared" si="44"/>
        <v>12.040000000000001</v>
      </c>
      <c r="Q136" s="2">
        <f t="shared" si="44"/>
        <v>10.33</v>
      </c>
      <c r="R136" s="2">
        <f t="shared" si="44"/>
        <v>8.0299999999999994</v>
      </c>
      <c r="S136" s="2">
        <f t="shared" si="44"/>
        <v>7.3</v>
      </c>
      <c r="T136" s="2">
        <f t="shared" si="44"/>
        <v>5.7</v>
      </c>
      <c r="U136" s="2">
        <f t="shared" si="44"/>
        <v>4.09</v>
      </c>
      <c r="V136" s="2">
        <f t="shared" si="44"/>
        <v>3.86</v>
      </c>
      <c r="W136" s="2">
        <f t="shared" si="44"/>
        <v>3.15</v>
      </c>
      <c r="X136" s="2">
        <f t="shared" si="44"/>
        <v>2.8000000000000003</v>
      </c>
      <c r="Y136" s="2">
        <f t="shared" si="44"/>
        <v>2.42</v>
      </c>
      <c r="Z136" s="2">
        <f t="shared" si="44"/>
        <v>2.37</v>
      </c>
      <c r="AA136" s="2">
        <f t="shared" si="44"/>
        <v>2.13</v>
      </c>
      <c r="AB136" s="2">
        <f t="shared" si="45"/>
        <v>1.8</v>
      </c>
      <c r="AC136" s="2">
        <f t="shared" si="45"/>
        <v>1.52</v>
      </c>
      <c r="AD136" s="2">
        <f t="shared" si="45"/>
        <v>1.47</v>
      </c>
      <c r="AE136" s="2">
        <f t="shared" si="45"/>
        <v>1.28</v>
      </c>
      <c r="AF136" s="2">
        <f t="shared" si="45"/>
        <v>1.23</v>
      </c>
      <c r="AG136" s="2">
        <f t="shared" si="45"/>
        <v>1.19</v>
      </c>
      <c r="AH136" s="2">
        <f t="shared" si="29"/>
        <v>1.05</v>
      </c>
      <c r="AI136" s="2">
        <f t="shared" si="29"/>
        <v>0.96</v>
      </c>
      <c r="AJ136" s="2">
        <f t="shared" si="29"/>
        <v>0.92</v>
      </c>
    </row>
    <row r="137" spans="1:36" x14ac:dyDescent="0.2">
      <c r="A137" t="str">
        <f>"primary_archetype_"&amp;TEXT(ROUND(Table213[[#This Row],[2016]],1),"0.0")</f>
        <v>primary_archetype_16.8</v>
      </c>
      <c r="B137" s="2">
        <f t="shared" si="46"/>
        <v>16.8</v>
      </c>
      <c r="C137" s="2">
        <f t="shared" si="42"/>
        <v>16.8</v>
      </c>
      <c r="D137" s="2">
        <f t="shared" si="43"/>
        <v>16.8</v>
      </c>
      <c r="E137" s="2">
        <f t="shared" si="43"/>
        <v>16.490000000000002</v>
      </c>
      <c r="F137" s="2">
        <f t="shared" si="43"/>
        <v>15.73</v>
      </c>
      <c r="G137" s="2">
        <f t="shared" si="43"/>
        <v>15.84</v>
      </c>
      <c r="H137" s="2">
        <f t="shared" si="43"/>
        <v>15.51</v>
      </c>
      <c r="I137" s="2">
        <f t="shared" si="43"/>
        <v>14.88</v>
      </c>
      <c r="J137" s="2">
        <f t="shared" si="43"/>
        <v>14.52</v>
      </c>
      <c r="K137" s="2">
        <f t="shared" si="43"/>
        <v>14.16</v>
      </c>
      <c r="L137" s="2">
        <f t="shared" si="43"/>
        <v>13.58</v>
      </c>
      <c r="M137" s="2">
        <f t="shared" si="43"/>
        <v>13.51</v>
      </c>
      <c r="N137" s="2">
        <f t="shared" si="44"/>
        <v>13.040000000000001</v>
      </c>
      <c r="O137" s="2">
        <f t="shared" si="44"/>
        <v>12.55</v>
      </c>
      <c r="P137" s="2">
        <f t="shared" si="44"/>
        <v>11.97</v>
      </c>
      <c r="Q137" s="2">
        <f t="shared" si="44"/>
        <v>10.28</v>
      </c>
      <c r="R137" s="2">
        <f t="shared" si="44"/>
        <v>7.99</v>
      </c>
      <c r="S137" s="2">
        <f t="shared" si="44"/>
        <v>7.26</v>
      </c>
      <c r="T137" s="2">
        <f t="shared" si="44"/>
        <v>5.67</v>
      </c>
      <c r="U137" s="2">
        <f t="shared" si="44"/>
        <v>4.07</v>
      </c>
      <c r="V137" s="2">
        <f t="shared" si="44"/>
        <v>3.84</v>
      </c>
      <c r="W137" s="2">
        <f t="shared" si="44"/>
        <v>3.14</v>
      </c>
      <c r="X137" s="2">
        <f t="shared" si="44"/>
        <v>2.7800000000000002</v>
      </c>
      <c r="Y137" s="2">
        <f t="shared" si="44"/>
        <v>2.41</v>
      </c>
      <c r="Z137" s="2">
        <f t="shared" si="44"/>
        <v>2.36</v>
      </c>
      <c r="AA137" s="2">
        <f t="shared" si="44"/>
        <v>2.13</v>
      </c>
      <c r="AB137" s="2">
        <f t="shared" si="45"/>
        <v>1.79</v>
      </c>
      <c r="AC137" s="2">
        <f t="shared" si="45"/>
        <v>1.51</v>
      </c>
      <c r="AD137" s="2">
        <f t="shared" si="45"/>
        <v>1.47</v>
      </c>
      <c r="AE137" s="2">
        <f t="shared" si="45"/>
        <v>1.28</v>
      </c>
      <c r="AF137" s="2">
        <f t="shared" si="45"/>
        <v>1.23</v>
      </c>
      <c r="AG137" s="2">
        <f t="shared" si="45"/>
        <v>1.19</v>
      </c>
      <c r="AH137" s="2">
        <f t="shared" si="29"/>
        <v>1.05</v>
      </c>
      <c r="AI137" s="2">
        <f t="shared" si="29"/>
        <v>0.96</v>
      </c>
      <c r="AJ137" s="2">
        <f t="shared" si="29"/>
        <v>0.92</v>
      </c>
    </row>
    <row r="138" spans="1:36" x14ac:dyDescent="0.2">
      <c r="A138" t="str">
        <f>"primary_archetype_"&amp;TEXT(ROUND(Table213[[#This Row],[2016]],1),"0.0")</f>
        <v>primary_archetype_16.7</v>
      </c>
      <c r="B138" s="2">
        <f t="shared" si="46"/>
        <v>16.7</v>
      </c>
      <c r="C138" s="2">
        <f t="shared" si="42"/>
        <v>16.7</v>
      </c>
      <c r="D138" s="2">
        <f t="shared" si="43"/>
        <v>16.7</v>
      </c>
      <c r="E138" s="2">
        <f t="shared" si="43"/>
        <v>16.39</v>
      </c>
      <c r="F138" s="2">
        <f t="shared" si="43"/>
        <v>15.64</v>
      </c>
      <c r="G138" s="2">
        <f t="shared" si="43"/>
        <v>15.75</v>
      </c>
      <c r="H138" s="2">
        <f t="shared" si="43"/>
        <v>15.42</v>
      </c>
      <c r="I138" s="2">
        <f t="shared" si="43"/>
        <v>14.790000000000001</v>
      </c>
      <c r="J138" s="2">
        <f t="shared" si="43"/>
        <v>14.44</v>
      </c>
      <c r="K138" s="2">
        <f t="shared" si="43"/>
        <v>14.08</v>
      </c>
      <c r="L138" s="2">
        <f t="shared" si="43"/>
        <v>13.5</v>
      </c>
      <c r="M138" s="2">
        <f t="shared" si="43"/>
        <v>13.43</v>
      </c>
      <c r="N138" s="2">
        <f t="shared" si="44"/>
        <v>12.96</v>
      </c>
      <c r="O138" s="2">
        <f t="shared" si="44"/>
        <v>12.48</v>
      </c>
      <c r="P138" s="2">
        <f t="shared" si="44"/>
        <v>11.9</v>
      </c>
      <c r="Q138" s="2">
        <f t="shared" si="44"/>
        <v>10.220000000000001</v>
      </c>
      <c r="R138" s="2">
        <f t="shared" si="44"/>
        <v>7.94</v>
      </c>
      <c r="S138" s="2">
        <f t="shared" si="44"/>
        <v>7.22</v>
      </c>
      <c r="T138" s="2">
        <f t="shared" si="44"/>
        <v>5.64</v>
      </c>
      <c r="U138" s="2">
        <f t="shared" si="44"/>
        <v>4.05</v>
      </c>
      <c r="V138" s="2">
        <f t="shared" si="44"/>
        <v>3.8200000000000003</v>
      </c>
      <c r="W138" s="2">
        <f t="shared" si="44"/>
        <v>3.13</v>
      </c>
      <c r="X138" s="2">
        <f t="shared" si="44"/>
        <v>2.77</v>
      </c>
      <c r="Y138" s="2">
        <f t="shared" si="44"/>
        <v>2.4</v>
      </c>
      <c r="Z138" s="2">
        <f t="shared" si="44"/>
        <v>2.35</v>
      </c>
      <c r="AA138" s="2">
        <f t="shared" si="44"/>
        <v>2.12</v>
      </c>
      <c r="AB138" s="2">
        <f t="shared" si="45"/>
        <v>1.78</v>
      </c>
      <c r="AC138" s="2">
        <f t="shared" si="45"/>
        <v>1.51</v>
      </c>
      <c r="AD138" s="2">
        <f t="shared" si="45"/>
        <v>1.47</v>
      </c>
      <c r="AE138" s="2">
        <f t="shared" si="45"/>
        <v>1.28</v>
      </c>
      <c r="AF138" s="2">
        <f t="shared" si="45"/>
        <v>1.23</v>
      </c>
      <c r="AG138" s="2">
        <f t="shared" si="45"/>
        <v>1.19</v>
      </c>
      <c r="AH138" s="2">
        <f t="shared" si="29"/>
        <v>1.05</v>
      </c>
      <c r="AI138" s="2">
        <f t="shared" si="29"/>
        <v>0.96</v>
      </c>
      <c r="AJ138" s="2">
        <f t="shared" si="29"/>
        <v>0.92</v>
      </c>
    </row>
    <row r="139" spans="1:36" x14ac:dyDescent="0.2">
      <c r="A139" t="str">
        <f>"primary_archetype_"&amp;TEXT(ROUND(Table213[[#This Row],[2016]],1),"0.0")</f>
        <v>primary_archetype_16.6</v>
      </c>
      <c r="B139" s="2">
        <f t="shared" si="46"/>
        <v>16.600000000000001</v>
      </c>
      <c r="C139" s="2">
        <f t="shared" si="42"/>
        <v>16.600000000000001</v>
      </c>
      <c r="D139" s="2">
        <f t="shared" si="43"/>
        <v>16.600000000000001</v>
      </c>
      <c r="E139" s="2">
        <f t="shared" si="43"/>
        <v>16.29</v>
      </c>
      <c r="F139" s="2">
        <f t="shared" si="43"/>
        <v>15.55</v>
      </c>
      <c r="G139" s="2">
        <f t="shared" si="43"/>
        <v>15.65</v>
      </c>
      <c r="H139" s="2">
        <f t="shared" si="43"/>
        <v>15.33</v>
      </c>
      <c r="I139" s="2">
        <f t="shared" si="43"/>
        <v>14.700000000000001</v>
      </c>
      <c r="J139" s="2">
        <f t="shared" si="43"/>
        <v>14.35</v>
      </c>
      <c r="K139" s="2">
        <f t="shared" si="43"/>
        <v>13.99</v>
      </c>
      <c r="L139" s="2">
        <f t="shared" si="43"/>
        <v>13.42</v>
      </c>
      <c r="M139" s="2">
        <f t="shared" si="43"/>
        <v>13.35</v>
      </c>
      <c r="N139" s="2">
        <f t="shared" si="44"/>
        <v>12.89</v>
      </c>
      <c r="O139" s="2">
        <f t="shared" si="44"/>
        <v>12.4</v>
      </c>
      <c r="P139" s="2">
        <f t="shared" si="44"/>
        <v>11.83</v>
      </c>
      <c r="Q139" s="2">
        <f t="shared" si="44"/>
        <v>10.16</v>
      </c>
      <c r="R139" s="2">
        <f t="shared" si="44"/>
        <v>7.9</v>
      </c>
      <c r="S139" s="2">
        <f t="shared" si="44"/>
        <v>7.18</v>
      </c>
      <c r="T139" s="2">
        <f t="shared" si="44"/>
        <v>5.61</v>
      </c>
      <c r="U139" s="2">
        <f t="shared" si="44"/>
        <v>4.03</v>
      </c>
      <c r="V139" s="2">
        <f t="shared" si="44"/>
        <v>3.8000000000000003</v>
      </c>
      <c r="W139" s="2">
        <f t="shared" si="44"/>
        <v>3.11</v>
      </c>
      <c r="X139" s="2">
        <f t="shared" si="44"/>
        <v>2.7600000000000002</v>
      </c>
      <c r="Y139" s="2">
        <f t="shared" si="44"/>
        <v>2.4</v>
      </c>
      <c r="Z139" s="2">
        <f t="shared" si="44"/>
        <v>2.34</v>
      </c>
      <c r="AA139" s="2">
        <f t="shared" si="44"/>
        <v>2.11</v>
      </c>
      <c r="AB139" s="2">
        <f t="shared" si="45"/>
        <v>1.78</v>
      </c>
      <c r="AC139" s="2">
        <f t="shared" si="45"/>
        <v>1.51</v>
      </c>
      <c r="AD139" s="2">
        <f t="shared" si="45"/>
        <v>1.46</v>
      </c>
      <c r="AE139" s="2">
        <f t="shared" si="45"/>
        <v>1.28</v>
      </c>
      <c r="AF139" s="2">
        <f t="shared" si="45"/>
        <v>1.23</v>
      </c>
      <c r="AG139" s="2">
        <f t="shared" si="45"/>
        <v>1.19</v>
      </c>
      <c r="AH139" s="2">
        <f t="shared" si="29"/>
        <v>1.04</v>
      </c>
      <c r="AI139" s="2">
        <f t="shared" si="29"/>
        <v>0.96</v>
      </c>
      <c r="AJ139" s="2">
        <f t="shared" si="29"/>
        <v>0.92</v>
      </c>
    </row>
    <row r="140" spans="1:36" x14ac:dyDescent="0.2">
      <c r="A140" t="str">
        <f>"primary_archetype_"&amp;TEXT(ROUND(Table213[[#This Row],[2016]],1),"0.0")</f>
        <v>primary_archetype_16.5</v>
      </c>
      <c r="B140" s="2">
        <f t="shared" si="46"/>
        <v>16.5</v>
      </c>
      <c r="C140" s="2">
        <f t="shared" si="42"/>
        <v>16.5</v>
      </c>
      <c r="D140" s="2">
        <f t="shared" si="43"/>
        <v>16.5</v>
      </c>
      <c r="E140" s="2">
        <f t="shared" si="43"/>
        <v>16.190000000000001</v>
      </c>
      <c r="F140" s="2">
        <f t="shared" si="43"/>
        <v>15.450000000000001</v>
      </c>
      <c r="G140" s="2">
        <f t="shared" si="43"/>
        <v>15.56</v>
      </c>
      <c r="H140" s="2">
        <f t="shared" si="43"/>
        <v>15.24</v>
      </c>
      <c r="I140" s="2">
        <f t="shared" si="43"/>
        <v>14.620000000000001</v>
      </c>
      <c r="J140" s="2">
        <f t="shared" si="43"/>
        <v>14.27</v>
      </c>
      <c r="K140" s="2">
        <f t="shared" si="43"/>
        <v>13.91</v>
      </c>
      <c r="L140" s="2">
        <f t="shared" si="43"/>
        <v>13.34</v>
      </c>
      <c r="M140" s="2">
        <f t="shared" si="43"/>
        <v>13.280000000000001</v>
      </c>
      <c r="N140" s="2">
        <f t="shared" si="44"/>
        <v>12.81</v>
      </c>
      <c r="O140" s="2">
        <f t="shared" si="44"/>
        <v>12.33</v>
      </c>
      <c r="P140" s="2">
        <f t="shared" si="44"/>
        <v>11.76</v>
      </c>
      <c r="Q140" s="2">
        <f t="shared" si="44"/>
        <v>10.1</v>
      </c>
      <c r="R140" s="2">
        <f t="shared" si="44"/>
        <v>7.8500000000000005</v>
      </c>
      <c r="S140" s="2">
        <f t="shared" si="44"/>
        <v>7.1400000000000006</v>
      </c>
      <c r="T140" s="2">
        <f t="shared" si="44"/>
        <v>5.58</v>
      </c>
      <c r="U140" s="2">
        <f t="shared" si="44"/>
        <v>4.01</v>
      </c>
      <c r="V140" s="2">
        <f t="shared" si="44"/>
        <v>3.7800000000000002</v>
      </c>
      <c r="W140" s="2">
        <f t="shared" si="44"/>
        <v>3.1</v>
      </c>
      <c r="X140" s="2">
        <f t="shared" si="44"/>
        <v>2.75</v>
      </c>
      <c r="Y140" s="2">
        <f t="shared" si="44"/>
        <v>2.39</v>
      </c>
      <c r="Z140" s="2">
        <f t="shared" si="44"/>
        <v>2.33</v>
      </c>
      <c r="AA140" s="2">
        <f t="shared" si="44"/>
        <v>2.1</v>
      </c>
      <c r="AB140" s="2">
        <f t="shared" si="45"/>
        <v>1.77</v>
      </c>
      <c r="AC140" s="2">
        <f t="shared" si="45"/>
        <v>1.5</v>
      </c>
      <c r="AD140" s="2">
        <f t="shared" si="45"/>
        <v>1.46</v>
      </c>
      <c r="AE140" s="2">
        <f t="shared" si="45"/>
        <v>1.28</v>
      </c>
      <c r="AF140" s="2">
        <f t="shared" si="45"/>
        <v>1.23</v>
      </c>
      <c r="AG140" s="2">
        <f t="shared" si="45"/>
        <v>1.19</v>
      </c>
      <c r="AH140" s="2">
        <f t="shared" si="29"/>
        <v>1.04</v>
      </c>
      <c r="AI140" s="2">
        <f t="shared" si="29"/>
        <v>0.96</v>
      </c>
      <c r="AJ140" s="2">
        <f t="shared" si="29"/>
        <v>0.92</v>
      </c>
    </row>
    <row r="141" spans="1:36" x14ac:dyDescent="0.2">
      <c r="A141" t="str">
        <f>"primary_archetype_"&amp;TEXT(ROUND(Table213[[#This Row],[2016]],1),"0.0")</f>
        <v>primary_archetype_16.4</v>
      </c>
      <c r="B141" s="2">
        <f t="shared" si="46"/>
        <v>16.400000000000002</v>
      </c>
      <c r="C141" s="2">
        <f t="shared" si="42"/>
        <v>16.399999999999999</v>
      </c>
      <c r="D141" s="2">
        <f t="shared" si="43"/>
        <v>16.399999999999999</v>
      </c>
      <c r="E141" s="2">
        <f t="shared" si="43"/>
        <v>16.100000000000001</v>
      </c>
      <c r="F141" s="2">
        <f t="shared" si="43"/>
        <v>15.36</v>
      </c>
      <c r="G141" s="2">
        <f t="shared" si="43"/>
        <v>15.46</v>
      </c>
      <c r="H141" s="2">
        <f t="shared" si="43"/>
        <v>15.15</v>
      </c>
      <c r="I141" s="2">
        <f t="shared" si="43"/>
        <v>14.530000000000001</v>
      </c>
      <c r="J141" s="2">
        <f t="shared" si="43"/>
        <v>14.18</v>
      </c>
      <c r="K141" s="2">
        <f t="shared" si="43"/>
        <v>13.83</v>
      </c>
      <c r="L141" s="2">
        <f t="shared" si="43"/>
        <v>13.26</v>
      </c>
      <c r="M141" s="2">
        <f t="shared" si="43"/>
        <v>13.200000000000001</v>
      </c>
      <c r="N141" s="2">
        <f t="shared" si="44"/>
        <v>12.74</v>
      </c>
      <c r="O141" s="2">
        <f t="shared" si="44"/>
        <v>12.26</v>
      </c>
      <c r="P141" s="2">
        <f t="shared" si="44"/>
        <v>11.69</v>
      </c>
      <c r="Q141" s="2">
        <f t="shared" si="44"/>
        <v>10.040000000000001</v>
      </c>
      <c r="R141" s="2">
        <f t="shared" si="44"/>
        <v>7.8100000000000005</v>
      </c>
      <c r="S141" s="2">
        <f t="shared" si="44"/>
        <v>7.1000000000000005</v>
      </c>
      <c r="T141" s="2">
        <f t="shared" si="44"/>
        <v>5.55</v>
      </c>
      <c r="U141" s="2">
        <f t="shared" si="44"/>
        <v>3.99</v>
      </c>
      <c r="V141" s="2">
        <f t="shared" si="44"/>
        <v>3.77</v>
      </c>
      <c r="W141" s="2">
        <f t="shared" si="44"/>
        <v>3.08</v>
      </c>
      <c r="X141" s="2">
        <f t="shared" si="44"/>
        <v>2.74</v>
      </c>
      <c r="Y141" s="2">
        <f t="shared" si="44"/>
        <v>2.38</v>
      </c>
      <c r="Z141" s="2">
        <f t="shared" si="44"/>
        <v>2.3199999999999998</v>
      </c>
      <c r="AA141" s="2">
        <f t="shared" si="44"/>
        <v>2.1</v>
      </c>
      <c r="AB141" s="2">
        <f t="shared" si="45"/>
        <v>1.77</v>
      </c>
      <c r="AC141" s="2">
        <f t="shared" si="45"/>
        <v>1.5</v>
      </c>
      <c r="AD141" s="2">
        <f t="shared" si="45"/>
        <v>1.45</v>
      </c>
      <c r="AE141" s="2">
        <f t="shared" si="45"/>
        <v>1.27</v>
      </c>
      <c r="AF141" s="2">
        <f t="shared" si="45"/>
        <v>1.22</v>
      </c>
      <c r="AG141" s="2">
        <f t="shared" si="45"/>
        <v>1.19</v>
      </c>
      <c r="AH141" s="2">
        <f t="shared" si="29"/>
        <v>1.04</v>
      </c>
      <c r="AI141" s="2">
        <f t="shared" si="29"/>
        <v>0.96</v>
      </c>
      <c r="AJ141" s="2">
        <f t="shared" si="29"/>
        <v>0.92</v>
      </c>
    </row>
    <row r="142" spans="1:36" x14ac:dyDescent="0.2">
      <c r="A142" t="str">
        <f>"primary_archetype_"&amp;TEXT(ROUND(Table213[[#This Row],[2016]],1),"0.0")</f>
        <v>primary_archetype_16.3</v>
      </c>
      <c r="B142" s="2">
        <f t="shared" si="46"/>
        <v>16.3</v>
      </c>
      <c r="C142" s="2">
        <f t="shared" si="42"/>
        <v>16.3</v>
      </c>
      <c r="D142" s="2">
        <f t="shared" si="43"/>
        <v>16.3</v>
      </c>
      <c r="E142" s="2">
        <f t="shared" si="43"/>
        <v>16</v>
      </c>
      <c r="F142" s="2">
        <f t="shared" si="43"/>
        <v>15.27</v>
      </c>
      <c r="G142" s="2">
        <f t="shared" si="43"/>
        <v>15.370000000000001</v>
      </c>
      <c r="H142" s="2">
        <f t="shared" si="43"/>
        <v>15.05</v>
      </c>
      <c r="I142" s="2">
        <f t="shared" si="43"/>
        <v>14.44</v>
      </c>
      <c r="J142" s="2">
        <f t="shared" si="43"/>
        <v>14.1</v>
      </c>
      <c r="K142" s="2">
        <f t="shared" si="43"/>
        <v>13.74</v>
      </c>
      <c r="L142" s="2">
        <f t="shared" si="43"/>
        <v>13.18</v>
      </c>
      <c r="M142" s="2">
        <f t="shared" si="43"/>
        <v>13.120000000000001</v>
      </c>
      <c r="N142" s="2">
        <f t="shared" si="44"/>
        <v>12.66</v>
      </c>
      <c r="O142" s="2">
        <f t="shared" si="44"/>
        <v>12.18</v>
      </c>
      <c r="P142" s="2">
        <f t="shared" si="44"/>
        <v>11.620000000000001</v>
      </c>
      <c r="Q142" s="2">
        <f t="shared" si="44"/>
        <v>9.98</v>
      </c>
      <c r="R142" s="2">
        <f t="shared" si="44"/>
        <v>7.76</v>
      </c>
      <c r="S142" s="2">
        <f t="shared" si="44"/>
        <v>7.0600000000000005</v>
      </c>
      <c r="T142" s="2">
        <f t="shared" si="44"/>
        <v>5.5200000000000005</v>
      </c>
      <c r="U142" s="2">
        <f t="shared" si="44"/>
        <v>3.97</v>
      </c>
      <c r="V142" s="2">
        <f t="shared" si="44"/>
        <v>3.75</v>
      </c>
      <c r="W142" s="2">
        <f t="shared" si="44"/>
        <v>3.0700000000000003</v>
      </c>
      <c r="X142" s="2">
        <f t="shared" si="44"/>
        <v>2.73</v>
      </c>
      <c r="Y142" s="2">
        <f t="shared" si="44"/>
        <v>2.37</v>
      </c>
      <c r="Z142" s="2">
        <f t="shared" si="44"/>
        <v>2.31</v>
      </c>
      <c r="AA142" s="2">
        <f t="shared" si="44"/>
        <v>2.09</v>
      </c>
      <c r="AB142" s="2">
        <f t="shared" si="45"/>
        <v>1.76</v>
      </c>
      <c r="AC142" s="2">
        <f t="shared" si="45"/>
        <v>1.5</v>
      </c>
      <c r="AD142" s="2">
        <f t="shared" si="45"/>
        <v>1.45</v>
      </c>
      <c r="AE142" s="2">
        <f t="shared" si="45"/>
        <v>1.27</v>
      </c>
      <c r="AF142" s="2">
        <f t="shared" si="45"/>
        <v>1.22</v>
      </c>
      <c r="AG142" s="2">
        <f t="shared" si="45"/>
        <v>1.18</v>
      </c>
      <c r="AH142" s="2">
        <f t="shared" si="29"/>
        <v>1.04</v>
      </c>
      <c r="AI142" s="2">
        <f t="shared" si="29"/>
        <v>0.96</v>
      </c>
      <c r="AJ142" s="2">
        <f t="shared" si="29"/>
        <v>0.92</v>
      </c>
    </row>
    <row r="143" spans="1:36" x14ac:dyDescent="0.2">
      <c r="A143" t="str">
        <f>"primary_archetype_"&amp;TEXT(ROUND(Table213[[#This Row],[2016]],1),"0.0")</f>
        <v>primary_archetype_16.2</v>
      </c>
      <c r="B143" s="2">
        <f t="shared" si="46"/>
        <v>16.2</v>
      </c>
      <c r="C143" s="2">
        <f t="shared" si="42"/>
        <v>16.2</v>
      </c>
      <c r="D143" s="2">
        <f t="shared" ref="D143:M152" si="47">MROUND((($B143-$AJ$2)*((D$2-$AJ$2)/($B$2-$AJ$2)))+$AJ$2,0.01)</f>
        <v>16.2</v>
      </c>
      <c r="E143" s="2">
        <f t="shared" si="47"/>
        <v>15.9</v>
      </c>
      <c r="F143" s="2">
        <f t="shared" si="47"/>
        <v>15.17</v>
      </c>
      <c r="G143" s="2">
        <f t="shared" si="47"/>
        <v>15.280000000000001</v>
      </c>
      <c r="H143" s="2">
        <f t="shared" si="47"/>
        <v>14.96</v>
      </c>
      <c r="I143" s="2">
        <f t="shared" si="47"/>
        <v>14.35</v>
      </c>
      <c r="J143" s="2">
        <f t="shared" si="47"/>
        <v>14.01</v>
      </c>
      <c r="K143" s="2">
        <f t="shared" si="47"/>
        <v>13.66</v>
      </c>
      <c r="L143" s="2">
        <f t="shared" si="47"/>
        <v>13.1</v>
      </c>
      <c r="M143" s="2">
        <f t="shared" si="47"/>
        <v>13.040000000000001</v>
      </c>
      <c r="N143" s="2">
        <f t="shared" ref="N143:AA152" si="48">MROUND((($B143-$AJ$2)*((N$2-$AJ$2)/($B$2-$AJ$2)))+$AJ$2,0.01)</f>
        <v>12.58</v>
      </c>
      <c r="O143" s="2">
        <f t="shared" si="48"/>
        <v>12.11</v>
      </c>
      <c r="P143" s="2">
        <f t="shared" si="48"/>
        <v>11.55</v>
      </c>
      <c r="Q143" s="2">
        <f t="shared" si="48"/>
        <v>9.92</v>
      </c>
      <c r="R143" s="2">
        <f t="shared" si="48"/>
        <v>7.72</v>
      </c>
      <c r="S143" s="2">
        <f t="shared" si="48"/>
        <v>7.0200000000000005</v>
      </c>
      <c r="T143" s="2">
        <f t="shared" si="48"/>
        <v>5.49</v>
      </c>
      <c r="U143" s="2">
        <f t="shared" si="48"/>
        <v>3.95</v>
      </c>
      <c r="V143" s="2">
        <f t="shared" si="48"/>
        <v>3.73</v>
      </c>
      <c r="W143" s="2">
        <f t="shared" si="48"/>
        <v>3.06</v>
      </c>
      <c r="X143" s="2">
        <f t="shared" si="48"/>
        <v>2.71</v>
      </c>
      <c r="Y143" s="2">
        <f t="shared" si="48"/>
        <v>2.36</v>
      </c>
      <c r="Z143" s="2">
        <f t="shared" si="48"/>
        <v>2.3000000000000003</v>
      </c>
      <c r="AA143" s="2">
        <f t="shared" si="48"/>
        <v>2.08</v>
      </c>
      <c r="AB143" s="2">
        <f t="shared" ref="AB143:AG152" si="49">MROUND((($B143-$AJ$2)*((AB$2-$AJ$2)/($B$2-$AJ$2)))+$AJ$2,0.01)</f>
        <v>1.76</v>
      </c>
      <c r="AC143" s="2">
        <f t="shared" si="49"/>
        <v>1.49</v>
      </c>
      <c r="AD143" s="2">
        <f t="shared" si="49"/>
        <v>1.45</v>
      </c>
      <c r="AE143" s="2">
        <f t="shared" si="49"/>
        <v>1.27</v>
      </c>
      <c r="AF143" s="2">
        <f t="shared" si="49"/>
        <v>1.22</v>
      </c>
      <c r="AG143" s="2">
        <f t="shared" si="49"/>
        <v>1.18</v>
      </c>
      <c r="AH143" s="2">
        <f t="shared" si="29"/>
        <v>1.04</v>
      </c>
      <c r="AI143" s="2">
        <f t="shared" si="29"/>
        <v>0.96</v>
      </c>
      <c r="AJ143" s="2">
        <f t="shared" si="29"/>
        <v>0.92</v>
      </c>
    </row>
    <row r="144" spans="1:36" x14ac:dyDescent="0.2">
      <c r="A144" t="str">
        <f>"primary_archetype_"&amp;TEXT(ROUND(Table213[[#This Row],[2016]],1),"0.0")</f>
        <v>primary_archetype_16.1</v>
      </c>
      <c r="B144" s="2">
        <f t="shared" si="46"/>
        <v>16.100000000000001</v>
      </c>
      <c r="C144" s="2">
        <f t="shared" si="42"/>
        <v>16.100000000000001</v>
      </c>
      <c r="D144" s="2">
        <f t="shared" si="47"/>
        <v>16.100000000000001</v>
      </c>
      <c r="E144" s="2">
        <f t="shared" si="47"/>
        <v>15.8</v>
      </c>
      <c r="F144" s="2">
        <f t="shared" si="47"/>
        <v>15.08</v>
      </c>
      <c r="G144" s="2">
        <f t="shared" si="47"/>
        <v>15.18</v>
      </c>
      <c r="H144" s="2">
        <f t="shared" si="47"/>
        <v>14.870000000000001</v>
      </c>
      <c r="I144" s="2">
        <f t="shared" si="47"/>
        <v>14.26</v>
      </c>
      <c r="J144" s="2">
        <f t="shared" si="47"/>
        <v>13.92</v>
      </c>
      <c r="K144" s="2">
        <f t="shared" si="47"/>
        <v>13.58</v>
      </c>
      <c r="L144" s="2">
        <f t="shared" si="47"/>
        <v>13.02</v>
      </c>
      <c r="M144" s="2">
        <f t="shared" si="47"/>
        <v>12.96</v>
      </c>
      <c r="N144" s="2">
        <f t="shared" si="48"/>
        <v>12.51</v>
      </c>
      <c r="O144" s="2">
        <f t="shared" si="48"/>
        <v>12.040000000000001</v>
      </c>
      <c r="P144" s="2">
        <f t="shared" si="48"/>
        <v>11.48</v>
      </c>
      <c r="Q144" s="2">
        <f t="shared" si="48"/>
        <v>9.86</v>
      </c>
      <c r="R144" s="2">
        <f t="shared" si="48"/>
        <v>7.68</v>
      </c>
      <c r="S144" s="2">
        <f t="shared" si="48"/>
        <v>6.98</v>
      </c>
      <c r="T144" s="2">
        <f t="shared" si="48"/>
        <v>5.46</v>
      </c>
      <c r="U144" s="2">
        <f t="shared" si="48"/>
        <v>3.93</v>
      </c>
      <c r="V144" s="2">
        <f t="shared" si="48"/>
        <v>3.71</v>
      </c>
      <c r="W144" s="2">
        <f t="shared" si="48"/>
        <v>3.04</v>
      </c>
      <c r="X144" s="2">
        <f t="shared" si="48"/>
        <v>2.7</v>
      </c>
      <c r="Y144" s="2">
        <f t="shared" si="48"/>
        <v>2.35</v>
      </c>
      <c r="Z144" s="2">
        <f t="shared" si="48"/>
        <v>2.29</v>
      </c>
      <c r="AA144" s="2">
        <f t="shared" si="48"/>
        <v>2.0699999999999998</v>
      </c>
      <c r="AB144" s="2">
        <f t="shared" si="49"/>
        <v>1.75</v>
      </c>
      <c r="AC144" s="2">
        <f t="shared" si="49"/>
        <v>1.49</v>
      </c>
      <c r="AD144" s="2">
        <f t="shared" si="49"/>
        <v>1.44</v>
      </c>
      <c r="AE144" s="2">
        <f t="shared" si="49"/>
        <v>1.27</v>
      </c>
      <c r="AF144" s="2">
        <f t="shared" si="49"/>
        <v>1.22</v>
      </c>
      <c r="AG144" s="2">
        <f t="shared" si="49"/>
        <v>1.18</v>
      </c>
      <c r="AH144" s="2">
        <f t="shared" si="29"/>
        <v>1.04</v>
      </c>
      <c r="AI144" s="2">
        <f t="shared" si="29"/>
        <v>0.96</v>
      </c>
      <c r="AJ144" s="2">
        <f t="shared" si="29"/>
        <v>0.92</v>
      </c>
    </row>
    <row r="145" spans="1:36" x14ac:dyDescent="0.2">
      <c r="A145" t="str">
        <f>"primary_archetype_"&amp;TEXT(ROUND(Table213[[#This Row],[2016]],1),"0.0")</f>
        <v>primary_archetype_16.0</v>
      </c>
      <c r="B145" s="2">
        <f t="shared" si="46"/>
        <v>16</v>
      </c>
      <c r="C145" s="2">
        <f t="shared" si="42"/>
        <v>16</v>
      </c>
      <c r="D145" s="2">
        <f t="shared" si="47"/>
        <v>16</v>
      </c>
      <c r="E145" s="2">
        <f t="shared" si="47"/>
        <v>15.700000000000001</v>
      </c>
      <c r="F145" s="2">
        <f t="shared" si="47"/>
        <v>14.99</v>
      </c>
      <c r="G145" s="2">
        <f t="shared" si="47"/>
        <v>15.09</v>
      </c>
      <c r="H145" s="2">
        <f t="shared" si="47"/>
        <v>14.780000000000001</v>
      </c>
      <c r="I145" s="2">
        <f t="shared" si="47"/>
        <v>14.18</v>
      </c>
      <c r="J145" s="2">
        <f t="shared" si="47"/>
        <v>13.84</v>
      </c>
      <c r="K145" s="2">
        <f t="shared" si="47"/>
        <v>13.49</v>
      </c>
      <c r="L145" s="2">
        <f t="shared" si="47"/>
        <v>12.950000000000001</v>
      </c>
      <c r="M145" s="2">
        <f t="shared" si="47"/>
        <v>12.88</v>
      </c>
      <c r="N145" s="2">
        <f t="shared" si="48"/>
        <v>12.43</v>
      </c>
      <c r="O145" s="2">
        <f t="shared" si="48"/>
        <v>11.96</v>
      </c>
      <c r="P145" s="2">
        <f t="shared" si="48"/>
        <v>11.42</v>
      </c>
      <c r="Q145" s="2">
        <f t="shared" si="48"/>
        <v>9.8000000000000007</v>
      </c>
      <c r="R145" s="2">
        <f t="shared" si="48"/>
        <v>7.63</v>
      </c>
      <c r="S145" s="2">
        <f t="shared" si="48"/>
        <v>6.94</v>
      </c>
      <c r="T145" s="2">
        <f t="shared" si="48"/>
        <v>5.43</v>
      </c>
      <c r="U145" s="2">
        <f t="shared" si="48"/>
        <v>3.91</v>
      </c>
      <c r="V145" s="2">
        <f t="shared" si="48"/>
        <v>3.69</v>
      </c>
      <c r="W145" s="2">
        <f t="shared" si="48"/>
        <v>3.0300000000000002</v>
      </c>
      <c r="X145" s="2">
        <f t="shared" si="48"/>
        <v>2.69</v>
      </c>
      <c r="Y145" s="2">
        <f t="shared" si="48"/>
        <v>2.34</v>
      </c>
      <c r="Z145" s="2">
        <f t="shared" si="48"/>
        <v>2.2800000000000002</v>
      </c>
      <c r="AA145" s="2">
        <f t="shared" si="48"/>
        <v>2.0699999999999998</v>
      </c>
      <c r="AB145" s="2">
        <f t="shared" si="49"/>
        <v>1.75</v>
      </c>
      <c r="AC145" s="2">
        <f t="shared" si="49"/>
        <v>1.48</v>
      </c>
      <c r="AD145" s="2">
        <f t="shared" si="49"/>
        <v>1.44</v>
      </c>
      <c r="AE145" s="2">
        <f t="shared" si="49"/>
        <v>1.26</v>
      </c>
      <c r="AF145" s="2">
        <f t="shared" si="49"/>
        <v>1.22</v>
      </c>
      <c r="AG145" s="2">
        <f t="shared" si="49"/>
        <v>1.18</v>
      </c>
      <c r="AH145" s="2">
        <f t="shared" si="29"/>
        <v>1.04</v>
      </c>
      <c r="AI145" s="2">
        <f t="shared" si="29"/>
        <v>0.96</v>
      </c>
      <c r="AJ145" s="2">
        <f t="shared" si="29"/>
        <v>0.92</v>
      </c>
    </row>
    <row r="146" spans="1:36" x14ac:dyDescent="0.2">
      <c r="A146" t="str">
        <f>"primary_archetype_"&amp;TEXT(ROUND(Table213[[#This Row],[2016]],1),"0.0")</f>
        <v>primary_archetype_15.9</v>
      </c>
      <c r="B146" s="2">
        <f t="shared" si="46"/>
        <v>15.9</v>
      </c>
      <c r="C146" s="2">
        <f t="shared" si="42"/>
        <v>15.9</v>
      </c>
      <c r="D146" s="2">
        <f t="shared" si="47"/>
        <v>15.9</v>
      </c>
      <c r="E146" s="2">
        <f t="shared" si="47"/>
        <v>15.610000000000001</v>
      </c>
      <c r="F146" s="2">
        <f t="shared" si="47"/>
        <v>14.89</v>
      </c>
      <c r="G146" s="2">
        <f t="shared" si="47"/>
        <v>14.99</v>
      </c>
      <c r="H146" s="2">
        <f t="shared" si="47"/>
        <v>14.69</v>
      </c>
      <c r="I146" s="2">
        <f t="shared" si="47"/>
        <v>14.09</v>
      </c>
      <c r="J146" s="2">
        <f t="shared" si="47"/>
        <v>13.75</v>
      </c>
      <c r="K146" s="2">
        <f t="shared" si="47"/>
        <v>13.41</v>
      </c>
      <c r="L146" s="2">
        <f t="shared" si="47"/>
        <v>12.870000000000001</v>
      </c>
      <c r="M146" s="2">
        <f t="shared" si="47"/>
        <v>12.8</v>
      </c>
      <c r="N146" s="2">
        <f t="shared" si="48"/>
        <v>12.35</v>
      </c>
      <c r="O146" s="2">
        <f t="shared" si="48"/>
        <v>11.89</v>
      </c>
      <c r="P146" s="2">
        <f t="shared" si="48"/>
        <v>11.35</v>
      </c>
      <c r="Q146" s="2">
        <f t="shared" si="48"/>
        <v>9.75</v>
      </c>
      <c r="R146" s="2">
        <f t="shared" si="48"/>
        <v>7.59</v>
      </c>
      <c r="S146" s="2">
        <f t="shared" si="48"/>
        <v>6.9</v>
      </c>
      <c r="T146" s="2">
        <f t="shared" si="48"/>
        <v>5.4</v>
      </c>
      <c r="U146" s="2">
        <f t="shared" si="48"/>
        <v>3.89</v>
      </c>
      <c r="V146" s="2">
        <f t="shared" si="48"/>
        <v>3.67</v>
      </c>
      <c r="W146" s="2">
        <f t="shared" si="48"/>
        <v>3.0100000000000002</v>
      </c>
      <c r="X146" s="2">
        <f t="shared" si="48"/>
        <v>2.68</v>
      </c>
      <c r="Y146" s="2">
        <f t="shared" si="48"/>
        <v>2.33</v>
      </c>
      <c r="Z146" s="2">
        <f t="shared" si="48"/>
        <v>2.2800000000000002</v>
      </c>
      <c r="AA146" s="2">
        <f t="shared" si="48"/>
        <v>2.06</v>
      </c>
      <c r="AB146" s="2">
        <f t="shared" si="49"/>
        <v>1.74</v>
      </c>
      <c r="AC146" s="2">
        <f t="shared" si="49"/>
        <v>1.48</v>
      </c>
      <c r="AD146" s="2">
        <f t="shared" si="49"/>
        <v>1.44</v>
      </c>
      <c r="AE146" s="2">
        <f t="shared" si="49"/>
        <v>1.26</v>
      </c>
      <c r="AF146" s="2">
        <f t="shared" si="49"/>
        <v>1.21</v>
      </c>
      <c r="AG146" s="2">
        <f t="shared" si="49"/>
        <v>1.18</v>
      </c>
      <c r="AH146" s="2">
        <f t="shared" si="29"/>
        <v>1.04</v>
      </c>
      <c r="AI146" s="2">
        <f t="shared" si="29"/>
        <v>0.96</v>
      </c>
      <c r="AJ146" s="2">
        <f t="shared" si="29"/>
        <v>0.92</v>
      </c>
    </row>
    <row r="147" spans="1:36" x14ac:dyDescent="0.2">
      <c r="A147" t="str">
        <f>"primary_archetype_"&amp;TEXT(ROUND(Table213[[#This Row],[2016]],1),"0.0")</f>
        <v>primary_archetype_15.8</v>
      </c>
      <c r="B147" s="2">
        <f t="shared" si="46"/>
        <v>15.8</v>
      </c>
      <c r="C147" s="2">
        <f t="shared" si="42"/>
        <v>15.8</v>
      </c>
      <c r="D147" s="2">
        <f t="shared" si="47"/>
        <v>15.8</v>
      </c>
      <c r="E147" s="2">
        <f t="shared" si="47"/>
        <v>15.51</v>
      </c>
      <c r="F147" s="2">
        <f t="shared" si="47"/>
        <v>14.8</v>
      </c>
      <c r="G147" s="2">
        <f t="shared" si="47"/>
        <v>14.9</v>
      </c>
      <c r="H147" s="2">
        <f t="shared" si="47"/>
        <v>14.59</v>
      </c>
      <c r="I147" s="2">
        <f t="shared" si="47"/>
        <v>14</v>
      </c>
      <c r="J147" s="2">
        <f t="shared" si="47"/>
        <v>13.67</v>
      </c>
      <c r="K147" s="2">
        <f t="shared" si="47"/>
        <v>13.33</v>
      </c>
      <c r="L147" s="2">
        <f t="shared" si="47"/>
        <v>12.790000000000001</v>
      </c>
      <c r="M147" s="2">
        <f t="shared" si="47"/>
        <v>12.72</v>
      </c>
      <c r="N147" s="2">
        <f t="shared" si="48"/>
        <v>12.280000000000001</v>
      </c>
      <c r="O147" s="2">
        <f t="shared" si="48"/>
        <v>11.82</v>
      </c>
      <c r="P147" s="2">
        <f t="shared" si="48"/>
        <v>11.28</v>
      </c>
      <c r="Q147" s="2">
        <f t="shared" si="48"/>
        <v>9.69</v>
      </c>
      <c r="R147" s="2">
        <f t="shared" si="48"/>
        <v>7.54</v>
      </c>
      <c r="S147" s="2">
        <f t="shared" si="48"/>
        <v>6.86</v>
      </c>
      <c r="T147" s="2">
        <f t="shared" si="48"/>
        <v>5.37</v>
      </c>
      <c r="U147" s="2">
        <f t="shared" si="48"/>
        <v>3.87</v>
      </c>
      <c r="V147" s="2">
        <f t="shared" si="48"/>
        <v>3.66</v>
      </c>
      <c r="W147" s="2">
        <f t="shared" si="48"/>
        <v>3</v>
      </c>
      <c r="X147" s="2">
        <f t="shared" si="48"/>
        <v>2.67</v>
      </c>
      <c r="Y147" s="2">
        <f t="shared" si="48"/>
        <v>2.3199999999999998</v>
      </c>
      <c r="Z147" s="2">
        <f t="shared" si="48"/>
        <v>2.27</v>
      </c>
      <c r="AA147" s="2">
        <f t="shared" si="48"/>
        <v>2.0499999999999998</v>
      </c>
      <c r="AB147" s="2">
        <f t="shared" si="49"/>
        <v>1.74</v>
      </c>
      <c r="AC147" s="2">
        <f t="shared" si="49"/>
        <v>1.48</v>
      </c>
      <c r="AD147" s="2">
        <f t="shared" si="49"/>
        <v>1.43</v>
      </c>
      <c r="AE147" s="2">
        <f t="shared" si="49"/>
        <v>1.26</v>
      </c>
      <c r="AF147" s="2">
        <f t="shared" si="49"/>
        <v>1.21</v>
      </c>
      <c r="AG147" s="2">
        <f t="shared" si="49"/>
        <v>1.18</v>
      </c>
      <c r="AH147" s="2">
        <f t="shared" ref="AH147:AJ210" si="50">MROUND((($B147-$AJ$2)*((AH$2-$AJ$2)/($B$2-$AJ$2)))+$AJ$2,0.01)</f>
        <v>1.04</v>
      </c>
      <c r="AI147" s="2">
        <f t="shared" si="50"/>
        <v>0.96</v>
      </c>
      <c r="AJ147" s="2">
        <f t="shared" si="50"/>
        <v>0.92</v>
      </c>
    </row>
    <row r="148" spans="1:36" x14ac:dyDescent="0.2">
      <c r="A148" t="str">
        <f>"primary_archetype_"&amp;TEXT(ROUND(Table213[[#This Row],[2016]],1),"0.0")</f>
        <v>primary_archetype_15.7</v>
      </c>
      <c r="B148" s="2">
        <f t="shared" si="46"/>
        <v>15.700000000000001</v>
      </c>
      <c r="C148" s="2">
        <f t="shared" si="42"/>
        <v>15.700000000000001</v>
      </c>
      <c r="D148" s="2">
        <f t="shared" si="47"/>
        <v>15.700000000000001</v>
      </c>
      <c r="E148" s="2">
        <f t="shared" si="47"/>
        <v>15.41</v>
      </c>
      <c r="F148" s="2">
        <f t="shared" si="47"/>
        <v>14.71</v>
      </c>
      <c r="G148" s="2">
        <f t="shared" si="47"/>
        <v>14.81</v>
      </c>
      <c r="H148" s="2">
        <f t="shared" si="47"/>
        <v>14.5</v>
      </c>
      <c r="I148" s="2">
        <f t="shared" si="47"/>
        <v>13.91</v>
      </c>
      <c r="J148" s="2">
        <f t="shared" si="47"/>
        <v>13.58</v>
      </c>
      <c r="K148" s="2">
        <f t="shared" si="47"/>
        <v>13.24</v>
      </c>
      <c r="L148" s="2">
        <f t="shared" si="47"/>
        <v>12.71</v>
      </c>
      <c r="M148" s="2">
        <f t="shared" si="47"/>
        <v>12.64</v>
      </c>
      <c r="N148" s="2">
        <f t="shared" si="48"/>
        <v>12.200000000000001</v>
      </c>
      <c r="O148" s="2">
        <f t="shared" si="48"/>
        <v>11.75</v>
      </c>
      <c r="P148" s="2">
        <f t="shared" si="48"/>
        <v>11.21</v>
      </c>
      <c r="Q148" s="2">
        <f t="shared" si="48"/>
        <v>9.6300000000000008</v>
      </c>
      <c r="R148" s="2">
        <f t="shared" si="48"/>
        <v>7.5</v>
      </c>
      <c r="S148" s="2">
        <f t="shared" si="48"/>
        <v>6.82</v>
      </c>
      <c r="T148" s="2">
        <f t="shared" si="48"/>
        <v>5.34</v>
      </c>
      <c r="U148" s="2">
        <f t="shared" si="48"/>
        <v>3.85</v>
      </c>
      <c r="V148" s="2">
        <f t="shared" si="48"/>
        <v>3.64</v>
      </c>
      <c r="W148" s="2">
        <f t="shared" si="48"/>
        <v>2.99</v>
      </c>
      <c r="X148" s="2">
        <f t="shared" si="48"/>
        <v>2.66</v>
      </c>
      <c r="Y148" s="2">
        <f t="shared" si="48"/>
        <v>2.31</v>
      </c>
      <c r="Z148" s="2">
        <f t="shared" si="48"/>
        <v>2.2600000000000002</v>
      </c>
      <c r="AA148" s="2">
        <f t="shared" si="48"/>
        <v>2.04</v>
      </c>
      <c r="AB148" s="2">
        <f t="shared" si="49"/>
        <v>1.73</v>
      </c>
      <c r="AC148" s="2">
        <f t="shared" si="49"/>
        <v>1.47</v>
      </c>
      <c r="AD148" s="2">
        <f t="shared" si="49"/>
        <v>1.43</v>
      </c>
      <c r="AE148" s="2">
        <f t="shared" si="49"/>
        <v>1.26</v>
      </c>
      <c r="AF148" s="2">
        <f t="shared" si="49"/>
        <v>1.21</v>
      </c>
      <c r="AG148" s="2">
        <f t="shared" si="49"/>
        <v>1.17</v>
      </c>
      <c r="AH148" s="2">
        <f t="shared" si="50"/>
        <v>1.04</v>
      </c>
      <c r="AI148" s="2">
        <f t="shared" si="50"/>
        <v>0.96</v>
      </c>
      <c r="AJ148" s="2">
        <f t="shared" si="50"/>
        <v>0.92</v>
      </c>
    </row>
    <row r="149" spans="1:36" x14ac:dyDescent="0.2">
      <c r="A149" t="str">
        <f>"primary_archetype_"&amp;TEXT(ROUND(Table213[[#This Row],[2016]],1),"0.0")</f>
        <v>primary_archetype_15.6</v>
      </c>
      <c r="B149" s="2">
        <f t="shared" si="46"/>
        <v>15.600000000000001</v>
      </c>
      <c r="C149" s="2">
        <f t="shared" si="42"/>
        <v>15.6</v>
      </c>
      <c r="D149" s="2">
        <f t="shared" si="47"/>
        <v>15.6</v>
      </c>
      <c r="E149" s="2">
        <f t="shared" si="47"/>
        <v>15.31</v>
      </c>
      <c r="F149" s="2">
        <f t="shared" si="47"/>
        <v>14.620000000000001</v>
      </c>
      <c r="G149" s="2">
        <f t="shared" si="47"/>
        <v>14.71</v>
      </c>
      <c r="H149" s="2">
        <f t="shared" si="47"/>
        <v>14.41</v>
      </c>
      <c r="I149" s="2">
        <f t="shared" si="47"/>
        <v>13.82</v>
      </c>
      <c r="J149" s="2">
        <f t="shared" si="47"/>
        <v>13.5</v>
      </c>
      <c r="K149" s="2">
        <f t="shared" si="47"/>
        <v>13.16</v>
      </c>
      <c r="L149" s="2">
        <f t="shared" si="47"/>
        <v>12.63</v>
      </c>
      <c r="M149" s="2">
        <f t="shared" si="47"/>
        <v>12.56</v>
      </c>
      <c r="N149" s="2">
        <f t="shared" si="48"/>
        <v>12.120000000000001</v>
      </c>
      <c r="O149" s="2">
        <f t="shared" si="48"/>
        <v>11.67</v>
      </c>
      <c r="P149" s="2">
        <f t="shared" si="48"/>
        <v>11.14</v>
      </c>
      <c r="Q149" s="2">
        <f t="shared" si="48"/>
        <v>9.57</v>
      </c>
      <c r="R149" s="2">
        <f t="shared" si="48"/>
        <v>7.45</v>
      </c>
      <c r="S149" s="2">
        <f t="shared" si="48"/>
        <v>6.78</v>
      </c>
      <c r="T149" s="2">
        <f t="shared" si="48"/>
        <v>5.3100000000000005</v>
      </c>
      <c r="U149" s="2">
        <f t="shared" si="48"/>
        <v>3.83</v>
      </c>
      <c r="V149" s="2">
        <f t="shared" si="48"/>
        <v>3.62</v>
      </c>
      <c r="W149" s="2">
        <f t="shared" si="48"/>
        <v>2.97</v>
      </c>
      <c r="X149" s="2">
        <f t="shared" si="48"/>
        <v>2.64</v>
      </c>
      <c r="Y149" s="2">
        <f t="shared" si="48"/>
        <v>2.3000000000000003</v>
      </c>
      <c r="Z149" s="2">
        <f t="shared" si="48"/>
        <v>2.25</v>
      </c>
      <c r="AA149" s="2">
        <f t="shared" si="48"/>
        <v>2.04</v>
      </c>
      <c r="AB149" s="2">
        <f t="shared" si="49"/>
        <v>1.72</v>
      </c>
      <c r="AC149" s="2">
        <f t="shared" si="49"/>
        <v>1.47</v>
      </c>
      <c r="AD149" s="2">
        <f t="shared" si="49"/>
        <v>1.43</v>
      </c>
      <c r="AE149" s="2">
        <f t="shared" si="49"/>
        <v>1.26</v>
      </c>
      <c r="AF149" s="2">
        <f t="shared" si="49"/>
        <v>1.21</v>
      </c>
      <c r="AG149" s="2">
        <f t="shared" si="49"/>
        <v>1.17</v>
      </c>
      <c r="AH149" s="2">
        <f t="shared" si="50"/>
        <v>1.04</v>
      </c>
      <c r="AI149" s="2">
        <f t="shared" si="50"/>
        <v>0.96</v>
      </c>
      <c r="AJ149" s="2">
        <f t="shared" si="50"/>
        <v>0.92</v>
      </c>
    </row>
    <row r="150" spans="1:36" x14ac:dyDescent="0.2">
      <c r="A150" t="str">
        <f>"primary_archetype_"&amp;TEXT(ROUND(Table213[[#This Row],[2016]],1),"0.0")</f>
        <v>primary_archetype_15.5</v>
      </c>
      <c r="B150" s="2">
        <f t="shared" si="46"/>
        <v>15.5</v>
      </c>
      <c r="C150" s="2">
        <f t="shared" si="42"/>
        <v>15.5</v>
      </c>
      <c r="D150" s="2">
        <f t="shared" si="47"/>
        <v>15.5</v>
      </c>
      <c r="E150" s="2">
        <f t="shared" si="47"/>
        <v>15.21</v>
      </c>
      <c r="F150" s="2">
        <f t="shared" si="47"/>
        <v>14.52</v>
      </c>
      <c r="G150" s="2">
        <f t="shared" si="47"/>
        <v>14.620000000000001</v>
      </c>
      <c r="H150" s="2">
        <f t="shared" si="47"/>
        <v>14.32</v>
      </c>
      <c r="I150" s="2">
        <f t="shared" si="47"/>
        <v>13.74</v>
      </c>
      <c r="J150" s="2">
        <f t="shared" si="47"/>
        <v>13.41</v>
      </c>
      <c r="K150" s="2">
        <f t="shared" si="47"/>
        <v>13.08</v>
      </c>
      <c r="L150" s="2">
        <f t="shared" si="47"/>
        <v>12.55</v>
      </c>
      <c r="M150" s="2">
        <f t="shared" si="47"/>
        <v>12.48</v>
      </c>
      <c r="N150" s="2">
        <f t="shared" si="48"/>
        <v>12.05</v>
      </c>
      <c r="O150" s="2">
        <f t="shared" si="48"/>
        <v>11.6</v>
      </c>
      <c r="P150" s="2">
        <f t="shared" si="48"/>
        <v>11.07</v>
      </c>
      <c r="Q150" s="2">
        <f t="shared" si="48"/>
        <v>9.51</v>
      </c>
      <c r="R150" s="2">
        <f t="shared" si="48"/>
        <v>7.41</v>
      </c>
      <c r="S150" s="2">
        <f t="shared" si="48"/>
        <v>6.74</v>
      </c>
      <c r="T150" s="2">
        <f t="shared" si="48"/>
        <v>5.28</v>
      </c>
      <c r="U150" s="2">
        <f t="shared" si="48"/>
        <v>3.81</v>
      </c>
      <c r="V150" s="2">
        <f t="shared" si="48"/>
        <v>3.6</v>
      </c>
      <c r="W150" s="2">
        <f t="shared" si="48"/>
        <v>2.96</v>
      </c>
      <c r="X150" s="2">
        <f t="shared" si="48"/>
        <v>2.63</v>
      </c>
      <c r="Y150" s="2">
        <f t="shared" si="48"/>
        <v>2.29</v>
      </c>
      <c r="Z150" s="2">
        <f t="shared" si="48"/>
        <v>2.2400000000000002</v>
      </c>
      <c r="AA150" s="2">
        <f t="shared" si="48"/>
        <v>2.0300000000000002</v>
      </c>
      <c r="AB150" s="2">
        <f t="shared" si="49"/>
        <v>1.72</v>
      </c>
      <c r="AC150" s="2">
        <f t="shared" si="49"/>
        <v>1.47</v>
      </c>
      <c r="AD150" s="2">
        <f t="shared" si="49"/>
        <v>1.42</v>
      </c>
      <c r="AE150" s="2">
        <f t="shared" si="49"/>
        <v>1.25</v>
      </c>
      <c r="AF150" s="2">
        <f t="shared" si="49"/>
        <v>1.21</v>
      </c>
      <c r="AG150" s="2">
        <f t="shared" si="49"/>
        <v>1.17</v>
      </c>
      <c r="AH150" s="2">
        <f t="shared" si="50"/>
        <v>1.04</v>
      </c>
      <c r="AI150" s="2">
        <f t="shared" si="50"/>
        <v>0.96</v>
      </c>
      <c r="AJ150" s="2">
        <f t="shared" si="50"/>
        <v>0.92</v>
      </c>
    </row>
    <row r="151" spans="1:36" x14ac:dyDescent="0.2">
      <c r="A151" t="str">
        <f>"primary_archetype_"&amp;TEXT(ROUND(Table213[[#This Row],[2016]],1),"0.0")</f>
        <v>primary_archetype_15.4</v>
      </c>
      <c r="B151" s="2">
        <f t="shared" si="46"/>
        <v>15.4</v>
      </c>
      <c r="C151" s="2">
        <f t="shared" si="42"/>
        <v>15.4</v>
      </c>
      <c r="D151" s="2">
        <f t="shared" si="47"/>
        <v>15.4</v>
      </c>
      <c r="E151" s="2">
        <f t="shared" si="47"/>
        <v>15.120000000000001</v>
      </c>
      <c r="F151" s="2">
        <f t="shared" si="47"/>
        <v>14.43</v>
      </c>
      <c r="G151" s="2">
        <f t="shared" si="47"/>
        <v>14.52</v>
      </c>
      <c r="H151" s="2">
        <f t="shared" si="47"/>
        <v>14.23</v>
      </c>
      <c r="I151" s="2">
        <f t="shared" si="47"/>
        <v>13.65</v>
      </c>
      <c r="J151" s="2">
        <f t="shared" si="47"/>
        <v>13.33</v>
      </c>
      <c r="K151" s="2">
        <f t="shared" si="47"/>
        <v>12.99</v>
      </c>
      <c r="L151" s="2">
        <f t="shared" si="47"/>
        <v>12.47</v>
      </c>
      <c r="M151" s="2">
        <f t="shared" si="47"/>
        <v>12.4</v>
      </c>
      <c r="N151" s="2">
        <f t="shared" si="48"/>
        <v>11.97</v>
      </c>
      <c r="O151" s="2">
        <f t="shared" si="48"/>
        <v>11.53</v>
      </c>
      <c r="P151" s="2">
        <f t="shared" si="48"/>
        <v>11</v>
      </c>
      <c r="Q151" s="2">
        <f t="shared" si="48"/>
        <v>9.4500000000000011</v>
      </c>
      <c r="R151" s="2">
        <f t="shared" si="48"/>
        <v>7.36</v>
      </c>
      <c r="S151" s="2">
        <f t="shared" si="48"/>
        <v>6.7</v>
      </c>
      <c r="T151" s="2">
        <f t="shared" si="48"/>
        <v>5.25</v>
      </c>
      <c r="U151" s="2">
        <f t="shared" si="48"/>
        <v>3.79</v>
      </c>
      <c r="V151" s="2">
        <f t="shared" si="48"/>
        <v>3.58</v>
      </c>
      <c r="W151" s="2">
        <f t="shared" si="48"/>
        <v>2.94</v>
      </c>
      <c r="X151" s="2">
        <f t="shared" si="48"/>
        <v>2.62</v>
      </c>
      <c r="Y151" s="2">
        <f t="shared" si="48"/>
        <v>2.2800000000000002</v>
      </c>
      <c r="Z151" s="2">
        <f t="shared" si="48"/>
        <v>2.23</v>
      </c>
      <c r="AA151" s="2">
        <f t="shared" si="48"/>
        <v>2.02</v>
      </c>
      <c r="AB151" s="2">
        <f t="shared" si="49"/>
        <v>1.71</v>
      </c>
      <c r="AC151" s="2">
        <f t="shared" si="49"/>
        <v>1.46</v>
      </c>
      <c r="AD151" s="2">
        <f t="shared" si="49"/>
        <v>1.42</v>
      </c>
      <c r="AE151" s="2">
        <f t="shared" si="49"/>
        <v>1.25</v>
      </c>
      <c r="AF151" s="2">
        <f t="shared" si="49"/>
        <v>1.2</v>
      </c>
      <c r="AG151" s="2">
        <f t="shared" si="49"/>
        <v>1.17</v>
      </c>
      <c r="AH151" s="2">
        <f t="shared" si="50"/>
        <v>1.04</v>
      </c>
      <c r="AI151" s="2">
        <f t="shared" si="50"/>
        <v>0.96</v>
      </c>
      <c r="AJ151" s="2">
        <f t="shared" si="50"/>
        <v>0.92</v>
      </c>
    </row>
    <row r="152" spans="1:36" x14ac:dyDescent="0.2">
      <c r="A152" t="str">
        <f>"primary_archetype_"&amp;TEXT(ROUND(Table213[[#This Row],[2016]],1),"0.0")</f>
        <v>primary_archetype_15.3</v>
      </c>
      <c r="B152" s="2">
        <f t="shared" si="46"/>
        <v>15.3</v>
      </c>
      <c r="C152" s="2">
        <f t="shared" si="42"/>
        <v>15.3</v>
      </c>
      <c r="D152" s="2">
        <f t="shared" si="47"/>
        <v>15.3</v>
      </c>
      <c r="E152" s="2">
        <f t="shared" si="47"/>
        <v>15.02</v>
      </c>
      <c r="F152" s="2">
        <f t="shared" si="47"/>
        <v>14.34</v>
      </c>
      <c r="G152" s="2">
        <f t="shared" si="47"/>
        <v>14.43</v>
      </c>
      <c r="H152" s="2">
        <f t="shared" si="47"/>
        <v>14.13</v>
      </c>
      <c r="I152" s="2">
        <f t="shared" si="47"/>
        <v>13.56</v>
      </c>
      <c r="J152" s="2">
        <f t="shared" si="47"/>
        <v>13.24</v>
      </c>
      <c r="K152" s="2">
        <f t="shared" si="47"/>
        <v>12.91</v>
      </c>
      <c r="L152" s="2">
        <f t="shared" si="47"/>
        <v>12.39</v>
      </c>
      <c r="M152" s="2">
        <f t="shared" si="47"/>
        <v>12.32</v>
      </c>
      <c r="N152" s="2">
        <f t="shared" si="48"/>
        <v>11.9</v>
      </c>
      <c r="O152" s="2">
        <f t="shared" si="48"/>
        <v>11.450000000000001</v>
      </c>
      <c r="P152" s="2">
        <f t="shared" si="48"/>
        <v>10.93</v>
      </c>
      <c r="Q152" s="2">
        <f t="shared" si="48"/>
        <v>9.39</v>
      </c>
      <c r="R152" s="2">
        <f t="shared" si="48"/>
        <v>7.32</v>
      </c>
      <c r="S152" s="2">
        <f t="shared" si="48"/>
        <v>6.66</v>
      </c>
      <c r="T152" s="2">
        <f t="shared" si="48"/>
        <v>5.22</v>
      </c>
      <c r="U152" s="2">
        <f t="shared" si="48"/>
        <v>3.77</v>
      </c>
      <c r="V152" s="2">
        <f t="shared" si="48"/>
        <v>3.56</v>
      </c>
      <c r="W152" s="2">
        <f t="shared" si="48"/>
        <v>2.93</v>
      </c>
      <c r="X152" s="2">
        <f t="shared" si="48"/>
        <v>2.61</v>
      </c>
      <c r="Y152" s="2">
        <f t="shared" si="48"/>
        <v>2.27</v>
      </c>
      <c r="Z152" s="2">
        <f t="shared" si="48"/>
        <v>2.2200000000000002</v>
      </c>
      <c r="AA152" s="2">
        <f t="shared" si="48"/>
        <v>2.0100000000000002</v>
      </c>
      <c r="AB152" s="2">
        <f t="shared" si="49"/>
        <v>1.71</v>
      </c>
      <c r="AC152" s="2">
        <f t="shared" si="49"/>
        <v>1.46</v>
      </c>
      <c r="AD152" s="2">
        <f t="shared" si="49"/>
        <v>1.42</v>
      </c>
      <c r="AE152" s="2">
        <f t="shared" si="49"/>
        <v>1.25</v>
      </c>
      <c r="AF152" s="2">
        <f t="shared" si="49"/>
        <v>1.2</v>
      </c>
      <c r="AG152" s="2">
        <f t="shared" si="49"/>
        <v>1.17</v>
      </c>
      <c r="AH152" s="2">
        <f t="shared" si="50"/>
        <v>1.03</v>
      </c>
      <c r="AI152" s="2">
        <f t="shared" si="50"/>
        <v>0.96</v>
      </c>
      <c r="AJ152" s="2">
        <f t="shared" si="50"/>
        <v>0.92</v>
      </c>
    </row>
    <row r="153" spans="1:36" x14ac:dyDescent="0.2">
      <c r="A153" t="str">
        <f>"primary_archetype_"&amp;TEXT(ROUND(Table213[[#This Row],[2016]],1),"0.0")</f>
        <v>primary_archetype_15.2</v>
      </c>
      <c r="B153" s="2">
        <f t="shared" si="46"/>
        <v>15.200000000000001</v>
      </c>
      <c r="C153" s="2">
        <f t="shared" si="42"/>
        <v>15.200000000000001</v>
      </c>
      <c r="D153" s="2">
        <f t="shared" ref="D153:M162" si="51">MROUND((($B153-$AJ$2)*((D$2-$AJ$2)/($B$2-$AJ$2)))+$AJ$2,0.01)</f>
        <v>15.200000000000001</v>
      </c>
      <c r="E153" s="2">
        <f t="shared" si="51"/>
        <v>14.92</v>
      </c>
      <c r="F153" s="2">
        <f t="shared" si="51"/>
        <v>14.24</v>
      </c>
      <c r="G153" s="2">
        <f t="shared" si="51"/>
        <v>14.34</v>
      </c>
      <c r="H153" s="2">
        <f t="shared" si="51"/>
        <v>14.040000000000001</v>
      </c>
      <c r="I153" s="2">
        <f t="shared" si="51"/>
        <v>13.47</v>
      </c>
      <c r="J153" s="2">
        <f t="shared" si="51"/>
        <v>13.15</v>
      </c>
      <c r="K153" s="2">
        <f t="shared" si="51"/>
        <v>12.83</v>
      </c>
      <c r="L153" s="2">
        <f t="shared" si="51"/>
        <v>12.31</v>
      </c>
      <c r="M153" s="2">
        <f t="shared" si="51"/>
        <v>12.24</v>
      </c>
      <c r="N153" s="2">
        <f t="shared" ref="N153:AA162" si="52">MROUND((($B153-$AJ$2)*((N$2-$AJ$2)/($B$2-$AJ$2)))+$AJ$2,0.01)</f>
        <v>11.82</v>
      </c>
      <c r="O153" s="2">
        <f t="shared" si="52"/>
        <v>11.38</v>
      </c>
      <c r="P153" s="2">
        <f t="shared" si="52"/>
        <v>10.86</v>
      </c>
      <c r="Q153" s="2">
        <f t="shared" si="52"/>
        <v>9.33</v>
      </c>
      <c r="R153" s="2">
        <f t="shared" si="52"/>
        <v>7.2700000000000005</v>
      </c>
      <c r="S153" s="2">
        <f t="shared" si="52"/>
        <v>6.62</v>
      </c>
      <c r="T153" s="2">
        <f t="shared" si="52"/>
        <v>5.19</v>
      </c>
      <c r="U153" s="2">
        <f t="shared" si="52"/>
        <v>3.75</v>
      </c>
      <c r="V153" s="2">
        <f t="shared" si="52"/>
        <v>3.5500000000000003</v>
      </c>
      <c r="W153" s="2">
        <f t="shared" si="52"/>
        <v>2.92</v>
      </c>
      <c r="X153" s="2">
        <f t="shared" si="52"/>
        <v>2.6</v>
      </c>
      <c r="Y153" s="2">
        <f t="shared" si="52"/>
        <v>2.2600000000000002</v>
      </c>
      <c r="Z153" s="2">
        <f t="shared" si="52"/>
        <v>2.21</v>
      </c>
      <c r="AA153" s="2">
        <f t="shared" si="52"/>
        <v>2.0100000000000002</v>
      </c>
      <c r="AB153" s="2">
        <f t="shared" ref="AB153:AG162" si="53">MROUND((($B153-$AJ$2)*((AB$2-$AJ$2)/($B$2-$AJ$2)))+$AJ$2,0.01)</f>
        <v>1.7</v>
      </c>
      <c r="AC153" s="2">
        <f t="shared" si="53"/>
        <v>1.45</v>
      </c>
      <c r="AD153" s="2">
        <f t="shared" si="53"/>
        <v>1.41</v>
      </c>
      <c r="AE153" s="2">
        <f t="shared" si="53"/>
        <v>1.25</v>
      </c>
      <c r="AF153" s="2">
        <f t="shared" si="53"/>
        <v>1.2</v>
      </c>
      <c r="AG153" s="2">
        <f t="shared" si="53"/>
        <v>1.17</v>
      </c>
      <c r="AH153" s="2">
        <f t="shared" si="50"/>
        <v>1.03</v>
      </c>
      <c r="AI153" s="2">
        <f t="shared" si="50"/>
        <v>0.96</v>
      </c>
      <c r="AJ153" s="2">
        <f t="shared" si="50"/>
        <v>0.92</v>
      </c>
    </row>
    <row r="154" spans="1:36" x14ac:dyDescent="0.2">
      <c r="A154" t="str">
        <f>"primary_archetype_"&amp;TEXT(ROUND(Table213[[#This Row],[2016]],1),"0.0")</f>
        <v>primary_archetype_15.1</v>
      </c>
      <c r="B154" s="2">
        <f t="shared" si="46"/>
        <v>15.100000000000001</v>
      </c>
      <c r="C154" s="2">
        <f t="shared" si="42"/>
        <v>15.1</v>
      </c>
      <c r="D154" s="2">
        <f t="shared" si="51"/>
        <v>15.1</v>
      </c>
      <c r="E154" s="2">
        <f t="shared" si="51"/>
        <v>14.82</v>
      </c>
      <c r="F154" s="2">
        <f t="shared" si="51"/>
        <v>14.15</v>
      </c>
      <c r="G154" s="2">
        <f t="shared" si="51"/>
        <v>14.24</v>
      </c>
      <c r="H154" s="2">
        <f t="shared" si="51"/>
        <v>13.950000000000001</v>
      </c>
      <c r="I154" s="2">
        <f t="shared" si="51"/>
        <v>13.39</v>
      </c>
      <c r="J154" s="2">
        <f t="shared" si="51"/>
        <v>13.07</v>
      </c>
      <c r="K154" s="2">
        <f t="shared" si="51"/>
        <v>12.74</v>
      </c>
      <c r="L154" s="2">
        <f t="shared" si="51"/>
        <v>12.23</v>
      </c>
      <c r="M154" s="2">
        <f t="shared" si="51"/>
        <v>12.16</v>
      </c>
      <c r="N154" s="2">
        <f t="shared" si="52"/>
        <v>11.74</v>
      </c>
      <c r="O154" s="2">
        <f t="shared" si="52"/>
        <v>11.31</v>
      </c>
      <c r="P154" s="2">
        <f t="shared" si="52"/>
        <v>10.790000000000001</v>
      </c>
      <c r="Q154" s="2">
        <f t="shared" si="52"/>
        <v>9.27</v>
      </c>
      <c r="R154" s="2">
        <f t="shared" si="52"/>
        <v>7.23</v>
      </c>
      <c r="S154" s="2">
        <f t="shared" si="52"/>
        <v>6.58</v>
      </c>
      <c r="T154" s="2">
        <f t="shared" si="52"/>
        <v>5.16</v>
      </c>
      <c r="U154" s="2">
        <f t="shared" si="52"/>
        <v>3.73</v>
      </c>
      <c r="V154" s="2">
        <f t="shared" si="52"/>
        <v>3.5300000000000002</v>
      </c>
      <c r="W154" s="2">
        <f t="shared" si="52"/>
        <v>2.9</v>
      </c>
      <c r="X154" s="2">
        <f t="shared" si="52"/>
        <v>2.58</v>
      </c>
      <c r="Y154" s="2">
        <f t="shared" si="52"/>
        <v>2.25</v>
      </c>
      <c r="Z154" s="2">
        <f t="shared" si="52"/>
        <v>2.2000000000000002</v>
      </c>
      <c r="AA154" s="2">
        <f t="shared" si="52"/>
        <v>2</v>
      </c>
      <c r="AB154" s="2">
        <f t="shared" si="53"/>
        <v>1.7</v>
      </c>
      <c r="AC154" s="2">
        <f t="shared" si="53"/>
        <v>1.45</v>
      </c>
      <c r="AD154" s="2">
        <f t="shared" si="53"/>
        <v>1.41</v>
      </c>
      <c r="AE154" s="2">
        <f t="shared" si="53"/>
        <v>1.24</v>
      </c>
      <c r="AF154" s="2">
        <f t="shared" si="53"/>
        <v>1.2</v>
      </c>
      <c r="AG154" s="2">
        <f t="shared" si="53"/>
        <v>1.1599999999999999</v>
      </c>
      <c r="AH154" s="2">
        <f t="shared" si="50"/>
        <v>1.03</v>
      </c>
      <c r="AI154" s="2">
        <f t="shared" si="50"/>
        <v>0.96</v>
      </c>
      <c r="AJ154" s="2">
        <f t="shared" si="50"/>
        <v>0.92</v>
      </c>
    </row>
    <row r="155" spans="1:36" x14ac:dyDescent="0.2">
      <c r="A155" t="str">
        <f>"primary_archetype_"&amp;TEXT(ROUND(Table213[[#This Row],[2016]],1),"0.0")</f>
        <v>primary_archetype_15.0</v>
      </c>
      <c r="B155" s="2">
        <f t="shared" si="46"/>
        <v>15</v>
      </c>
      <c r="C155" s="2">
        <f t="shared" si="42"/>
        <v>15</v>
      </c>
      <c r="D155" s="2">
        <f t="shared" si="51"/>
        <v>15</v>
      </c>
      <c r="E155" s="2">
        <f t="shared" si="51"/>
        <v>14.72</v>
      </c>
      <c r="F155" s="2">
        <f t="shared" si="51"/>
        <v>14.06</v>
      </c>
      <c r="G155" s="2">
        <f t="shared" si="51"/>
        <v>14.15</v>
      </c>
      <c r="H155" s="2">
        <f t="shared" si="51"/>
        <v>13.86</v>
      </c>
      <c r="I155" s="2">
        <f t="shared" si="51"/>
        <v>13.3</v>
      </c>
      <c r="J155" s="2">
        <f t="shared" si="51"/>
        <v>12.98</v>
      </c>
      <c r="K155" s="2">
        <f t="shared" si="51"/>
        <v>12.66</v>
      </c>
      <c r="L155" s="2">
        <f t="shared" si="51"/>
        <v>12.15</v>
      </c>
      <c r="M155" s="2">
        <f t="shared" si="51"/>
        <v>12.09</v>
      </c>
      <c r="N155" s="2">
        <f t="shared" si="52"/>
        <v>11.67</v>
      </c>
      <c r="O155" s="2">
        <f t="shared" si="52"/>
        <v>11.23</v>
      </c>
      <c r="P155" s="2">
        <f t="shared" si="52"/>
        <v>10.72</v>
      </c>
      <c r="Q155" s="2">
        <f t="shared" si="52"/>
        <v>9.2200000000000006</v>
      </c>
      <c r="R155" s="2">
        <f t="shared" si="52"/>
        <v>7.19</v>
      </c>
      <c r="S155" s="2">
        <f t="shared" si="52"/>
        <v>6.54</v>
      </c>
      <c r="T155" s="2">
        <f t="shared" si="52"/>
        <v>5.13</v>
      </c>
      <c r="U155" s="2">
        <f t="shared" si="52"/>
        <v>3.71</v>
      </c>
      <c r="V155" s="2">
        <f t="shared" si="52"/>
        <v>3.5100000000000002</v>
      </c>
      <c r="W155" s="2">
        <f t="shared" si="52"/>
        <v>2.89</v>
      </c>
      <c r="X155" s="2">
        <f t="shared" si="52"/>
        <v>2.57</v>
      </c>
      <c r="Y155" s="2">
        <f t="shared" si="52"/>
        <v>2.25</v>
      </c>
      <c r="Z155" s="2">
        <f t="shared" si="52"/>
        <v>2.19</v>
      </c>
      <c r="AA155" s="2">
        <f t="shared" si="52"/>
        <v>1.99</v>
      </c>
      <c r="AB155" s="2">
        <f t="shared" si="53"/>
        <v>1.69</v>
      </c>
      <c r="AC155" s="2">
        <f t="shared" si="53"/>
        <v>1.45</v>
      </c>
      <c r="AD155" s="2">
        <f t="shared" si="53"/>
        <v>1.41</v>
      </c>
      <c r="AE155" s="2">
        <f t="shared" si="53"/>
        <v>1.24</v>
      </c>
      <c r="AF155" s="2">
        <f t="shared" si="53"/>
        <v>1.2</v>
      </c>
      <c r="AG155" s="2">
        <f t="shared" si="53"/>
        <v>1.1599999999999999</v>
      </c>
      <c r="AH155" s="2">
        <f t="shared" si="50"/>
        <v>1.03</v>
      </c>
      <c r="AI155" s="2">
        <f t="shared" si="50"/>
        <v>0.96</v>
      </c>
      <c r="AJ155" s="2">
        <f t="shared" si="50"/>
        <v>0.92</v>
      </c>
    </row>
    <row r="156" spans="1:36" x14ac:dyDescent="0.2">
      <c r="A156" t="str">
        <f>"primary_archetype_"&amp;TEXT(ROUND(Table213[[#This Row],[2016]],1),"0.0")</f>
        <v>primary_archetype_14.9</v>
      </c>
      <c r="B156" s="2">
        <f t="shared" si="46"/>
        <v>14.9</v>
      </c>
      <c r="C156" s="2">
        <f t="shared" si="42"/>
        <v>14.9</v>
      </c>
      <c r="D156" s="2">
        <f t="shared" si="51"/>
        <v>14.9</v>
      </c>
      <c r="E156" s="2">
        <f t="shared" si="51"/>
        <v>14.63</v>
      </c>
      <c r="F156" s="2">
        <f t="shared" si="51"/>
        <v>13.96</v>
      </c>
      <c r="G156" s="2">
        <f t="shared" si="51"/>
        <v>14.05</v>
      </c>
      <c r="H156" s="2">
        <f t="shared" si="51"/>
        <v>13.77</v>
      </c>
      <c r="I156" s="2">
        <f t="shared" si="51"/>
        <v>13.21</v>
      </c>
      <c r="J156" s="2">
        <f t="shared" si="51"/>
        <v>12.9</v>
      </c>
      <c r="K156" s="2">
        <f t="shared" si="51"/>
        <v>12.58</v>
      </c>
      <c r="L156" s="2">
        <f t="shared" si="51"/>
        <v>12.07</v>
      </c>
      <c r="M156" s="2">
        <f t="shared" si="51"/>
        <v>12.01</v>
      </c>
      <c r="N156" s="2">
        <f t="shared" si="52"/>
        <v>11.59</v>
      </c>
      <c r="O156" s="2">
        <f t="shared" si="52"/>
        <v>11.16</v>
      </c>
      <c r="P156" s="2">
        <f t="shared" si="52"/>
        <v>10.65</v>
      </c>
      <c r="Q156" s="2">
        <f t="shared" si="52"/>
        <v>9.16</v>
      </c>
      <c r="R156" s="2">
        <f t="shared" si="52"/>
        <v>7.1400000000000006</v>
      </c>
      <c r="S156" s="2">
        <f t="shared" si="52"/>
        <v>6.5</v>
      </c>
      <c r="T156" s="2">
        <f t="shared" si="52"/>
        <v>5.1000000000000005</v>
      </c>
      <c r="U156" s="2">
        <f t="shared" si="52"/>
        <v>3.69</v>
      </c>
      <c r="V156" s="2">
        <f t="shared" si="52"/>
        <v>3.49</v>
      </c>
      <c r="W156" s="2">
        <f t="shared" si="52"/>
        <v>2.87</v>
      </c>
      <c r="X156" s="2">
        <f t="shared" si="52"/>
        <v>2.56</v>
      </c>
      <c r="Y156" s="2">
        <f t="shared" si="52"/>
        <v>2.2400000000000002</v>
      </c>
      <c r="Z156" s="2">
        <f t="shared" si="52"/>
        <v>2.19</v>
      </c>
      <c r="AA156" s="2">
        <f t="shared" si="52"/>
        <v>1.98</v>
      </c>
      <c r="AB156" s="2">
        <f t="shared" si="53"/>
        <v>1.69</v>
      </c>
      <c r="AC156" s="2">
        <f t="shared" si="53"/>
        <v>1.44</v>
      </c>
      <c r="AD156" s="2">
        <f t="shared" si="53"/>
        <v>1.4000000000000001</v>
      </c>
      <c r="AE156" s="2">
        <f t="shared" si="53"/>
        <v>1.24</v>
      </c>
      <c r="AF156" s="2">
        <f t="shared" si="53"/>
        <v>1.19</v>
      </c>
      <c r="AG156" s="2">
        <f t="shared" si="53"/>
        <v>1.1599999999999999</v>
      </c>
      <c r="AH156" s="2">
        <f t="shared" si="50"/>
        <v>1.03</v>
      </c>
      <c r="AI156" s="2">
        <f t="shared" si="50"/>
        <v>0.96</v>
      </c>
      <c r="AJ156" s="2">
        <f t="shared" si="50"/>
        <v>0.92</v>
      </c>
    </row>
    <row r="157" spans="1:36" x14ac:dyDescent="0.2">
      <c r="A157" t="str">
        <f>"primary_archetype_"&amp;TEXT(ROUND(Table213[[#This Row],[2016]],1),"0.0")</f>
        <v>primary_archetype_14.8</v>
      </c>
      <c r="B157" s="2">
        <f t="shared" si="46"/>
        <v>14.8</v>
      </c>
      <c r="C157" s="2">
        <f t="shared" si="42"/>
        <v>14.8</v>
      </c>
      <c r="D157" s="2">
        <f t="shared" si="51"/>
        <v>14.8</v>
      </c>
      <c r="E157" s="2">
        <f t="shared" si="51"/>
        <v>14.530000000000001</v>
      </c>
      <c r="F157" s="2">
        <f t="shared" si="51"/>
        <v>13.870000000000001</v>
      </c>
      <c r="G157" s="2">
        <f t="shared" si="51"/>
        <v>13.96</v>
      </c>
      <c r="H157" s="2">
        <f t="shared" si="51"/>
        <v>13.67</v>
      </c>
      <c r="I157" s="2">
        <f t="shared" si="51"/>
        <v>13.120000000000001</v>
      </c>
      <c r="J157" s="2">
        <f t="shared" si="51"/>
        <v>12.81</v>
      </c>
      <c r="K157" s="2">
        <f t="shared" si="51"/>
        <v>12.49</v>
      </c>
      <c r="L157" s="2">
        <f t="shared" si="51"/>
        <v>11.99</v>
      </c>
      <c r="M157" s="2">
        <f t="shared" si="51"/>
        <v>11.93</v>
      </c>
      <c r="N157" s="2">
        <f t="shared" si="52"/>
        <v>11.51</v>
      </c>
      <c r="O157" s="2">
        <f t="shared" si="52"/>
        <v>11.09</v>
      </c>
      <c r="P157" s="2">
        <f t="shared" si="52"/>
        <v>10.58</v>
      </c>
      <c r="Q157" s="2">
        <f t="shared" si="52"/>
        <v>9.1</v>
      </c>
      <c r="R157" s="2">
        <f t="shared" si="52"/>
        <v>7.1000000000000005</v>
      </c>
      <c r="S157" s="2">
        <f t="shared" si="52"/>
        <v>6.46</v>
      </c>
      <c r="T157" s="2">
        <f t="shared" si="52"/>
        <v>5.07</v>
      </c>
      <c r="U157" s="2">
        <f t="shared" si="52"/>
        <v>3.68</v>
      </c>
      <c r="V157" s="2">
        <f t="shared" si="52"/>
        <v>3.47</v>
      </c>
      <c r="W157" s="2">
        <f t="shared" si="52"/>
        <v>2.86</v>
      </c>
      <c r="X157" s="2">
        <f t="shared" si="52"/>
        <v>2.5500000000000003</v>
      </c>
      <c r="Y157" s="2">
        <f t="shared" si="52"/>
        <v>2.23</v>
      </c>
      <c r="Z157" s="2">
        <f t="shared" si="52"/>
        <v>2.1800000000000002</v>
      </c>
      <c r="AA157" s="2">
        <f t="shared" si="52"/>
        <v>1.97</v>
      </c>
      <c r="AB157" s="2">
        <f t="shared" si="53"/>
        <v>1.68</v>
      </c>
      <c r="AC157" s="2">
        <f t="shared" si="53"/>
        <v>1.44</v>
      </c>
      <c r="AD157" s="2">
        <f t="shared" si="53"/>
        <v>1.4000000000000001</v>
      </c>
      <c r="AE157" s="2">
        <f t="shared" si="53"/>
        <v>1.24</v>
      </c>
      <c r="AF157" s="2">
        <f t="shared" si="53"/>
        <v>1.19</v>
      </c>
      <c r="AG157" s="2">
        <f t="shared" si="53"/>
        <v>1.1599999999999999</v>
      </c>
      <c r="AH157" s="2">
        <f t="shared" si="50"/>
        <v>1.03</v>
      </c>
      <c r="AI157" s="2">
        <f t="shared" si="50"/>
        <v>0.96</v>
      </c>
      <c r="AJ157" s="2">
        <f t="shared" si="50"/>
        <v>0.92</v>
      </c>
    </row>
    <row r="158" spans="1:36" x14ac:dyDescent="0.2">
      <c r="A158" t="str">
        <f>"primary_archetype_"&amp;TEXT(ROUND(Table213[[#This Row],[2016]],1),"0.0")</f>
        <v>primary_archetype_14.7</v>
      </c>
      <c r="B158" s="2">
        <f t="shared" si="46"/>
        <v>14.700000000000001</v>
      </c>
      <c r="C158" s="2">
        <f t="shared" si="42"/>
        <v>14.700000000000001</v>
      </c>
      <c r="D158" s="2">
        <f t="shared" si="51"/>
        <v>14.700000000000001</v>
      </c>
      <c r="E158" s="2">
        <f t="shared" si="51"/>
        <v>14.43</v>
      </c>
      <c r="F158" s="2">
        <f t="shared" si="51"/>
        <v>13.780000000000001</v>
      </c>
      <c r="G158" s="2">
        <f t="shared" si="51"/>
        <v>13.870000000000001</v>
      </c>
      <c r="H158" s="2">
        <f t="shared" si="51"/>
        <v>13.58</v>
      </c>
      <c r="I158" s="2">
        <f t="shared" si="51"/>
        <v>13.030000000000001</v>
      </c>
      <c r="J158" s="2">
        <f t="shared" si="51"/>
        <v>12.73</v>
      </c>
      <c r="K158" s="2">
        <f t="shared" si="51"/>
        <v>12.41</v>
      </c>
      <c r="L158" s="2">
        <f t="shared" si="51"/>
        <v>11.91</v>
      </c>
      <c r="M158" s="2">
        <f t="shared" si="51"/>
        <v>11.85</v>
      </c>
      <c r="N158" s="2">
        <f t="shared" si="52"/>
        <v>11.44</v>
      </c>
      <c r="O158" s="2">
        <f t="shared" si="52"/>
        <v>11.01</v>
      </c>
      <c r="P158" s="2">
        <f t="shared" si="52"/>
        <v>10.51</v>
      </c>
      <c r="Q158" s="2">
        <f t="shared" si="52"/>
        <v>9.0400000000000009</v>
      </c>
      <c r="R158" s="2">
        <f t="shared" si="52"/>
        <v>7.05</v>
      </c>
      <c r="S158" s="2">
        <f t="shared" si="52"/>
        <v>6.42</v>
      </c>
      <c r="T158" s="2">
        <f t="shared" si="52"/>
        <v>5.04</v>
      </c>
      <c r="U158" s="2">
        <f t="shared" si="52"/>
        <v>3.66</v>
      </c>
      <c r="V158" s="2">
        <f t="shared" si="52"/>
        <v>3.45</v>
      </c>
      <c r="W158" s="2">
        <f t="shared" si="52"/>
        <v>2.85</v>
      </c>
      <c r="X158" s="2">
        <f t="shared" si="52"/>
        <v>2.54</v>
      </c>
      <c r="Y158" s="2">
        <f t="shared" si="52"/>
        <v>2.2200000000000002</v>
      </c>
      <c r="Z158" s="2">
        <f t="shared" si="52"/>
        <v>2.17</v>
      </c>
      <c r="AA158" s="2">
        <f t="shared" si="52"/>
        <v>1.97</v>
      </c>
      <c r="AB158" s="2">
        <f t="shared" si="53"/>
        <v>1.68</v>
      </c>
      <c r="AC158" s="2">
        <f t="shared" si="53"/>
        <v>1.44</v>
      </c>
      <c r="AD158" s="2">
        <f t="shared" si="53"/>
        <v>1.4000000000000001</v>
      </c>
      <c r="AE158" s="2">
        <f t="shared" si="53"/>
        <v>1.24</v>
      </c>
      <c r="AF158" s="2">
        <f t="shared" si="53"/>
        <v>1.19</v>
      </c>
      <c r="AG158" s="2">
        <f t="shared" si="53"/>
        <v>1.1599999999999999</v>
      </c>
      <c r="AH158" s="2">
        <f t="shared" si="50"/>
        <v>1.03</v>
      </c>
      <c r="AI158" s="2">
        <f t="shared" si="50"/>
        <v>0.96</v>
      </c>
      <c r="AJ158" s="2">
        <f t="shared" si="50"/>
        <v>0.92</v>
      </c>
    </row>
    <row r="159" spans="1:36" x14ac:dyDescent="0.2">
      <c r="A159" t="str">
        <f>"primary_archetype_"&amp;TEXT(ROUND(Table213[[#This Row],[2016]],1),"0.0")</f>
        <v>primary_archetype_14.6</v>
      </c>
      <c r="B159" s="2">
        <f t="shared" si="46"/>
        <v>14.600000000000001</v>
      </c>
      <c r="C159" s="2">
        <f t="shared" si="42"/>
        <v>14.6</v>
      </c>
      <c r="D159" s="2">
        <f t="shared" si="51"/>
        <v>14.6</v>
      </c>
      <c r="E159" s="2">
        <f t="shared" si="51"/>
        <v>14.33</v>
      </c>
      <c r="F159" s="2">
        <f t="shared" si="51"/>
        <v>13.68</v>
      </c>
      <c r="G159" s="2">
        <f t="shared" si="51"/>
        <v>13.77</v>
      </c>
      <c r="H159" s="2">
        <f t="shared" si="51"/>
        <v>13.49</v>
      </c>
      <c r="I159" s="2">
        <f t="shared" si="51"/>
        <v>12.950000000000001</v>
      </c>
      <c r="J159" s="2">
        <f t="shared" si="51"/>
        <v>12.64</v>
      </c>
      <c r="K159" s="2">
        <f t="shared" si="51"/>
        <v>12.33</v>
      </c>
      <c r="L159" s="2">
        <f t="shared" si="51"/>
        <v>11.83</v>
      </c>
      <c r="M159" s="2">
        <f t="shared" si="51"/>
        <v>11.77</v>
      </c>
      <c r="N159" s="2">
        <f t="shared" si="52"/>
        <v>11.36</v>
      </c>
      <c r="O159" s="2">
        <f t="shared" si="52"/>
        <v>10.94</v>
      </c>
      <c r="P159" s="2">
        <f t="shared" si="52"/>
        <v>10.44</v>
      </c>
      <c r="Q159" s="2">
        <f t="shared" si="52"/>
        <v>8.98</v>
      </c>
      <c r="R159" s="2">
        <f t="shared" si="52"/>
        <v>7.01</v>
      </c>
      <c r="S159" s="2">
        <f t="shared" si="52"/>
        <v>6.38</v>
      </c>
      <c r="T159" s="2">
        <f t="shared" si="52"/>
        <v>5.01</v>
      </c>
      <c r="U159" s="2">
        <f t="shared" si="52"/>
        <v>3.64</v>
      </c>
      <c r="V159" s="2">
        <f t="shared" si="52"/>
        <v>3.44</v>
      </c>
      <c r="W159" s="2">
        <f t="shared" si="52"/>
        <v>2.83</v>
      </c>
      <c r="X159" s="2">
        <f t="shared" si="52"/>
        <v>2.5300000000000002</v>
      </c>
      <c r="Y159" s="2">
        <f t="shared" si="52"/>
        <v>2.21</v>
      </c>
      <c r="Z159" s="2">
        <f t="shared" si="52"/>
        <v>2.16</v>
      </c>
      <c r="AA159" s="2">
        <f t="shared" si="52"/>
        <v>1.96</v>
      </c>
      <c r="AB159" s="2">
        <f t="shared" si="53"/>
        <v>1.67</v>
      </c>
      <c r="AC159" s="2">
        <f t="shared" si="53"/>
        <v>1.43</v>
      </c>
      <c r="AD159" s="2">
        <f t="shared" si="53"/>
        <v>1.3900000000000001</v>
      </c>
      <c r="AE159" s="2">
        <f t="shared" si="53"/>
        <v>1.23</v>
      </c>
      <c r="AF159" s="2">
        <f t="shared" si="53"/>
        <v>1.19</v>
      </c>
      <c r="AG159" s="2">
        <f t="shared" si="53"/>
        <v>1.1599999999999999</v>
      </c>
      <c r="AH159" s="2">
        <f t="shared" si="50"/>
        <v>1.03</v>
      </c>
      <c r="AI159" s="2">
        <f t="shared" si="50"/>
        <v>0.96</v>
      </c>
      <c r="AJ159" s="2">
        <f t="shared" si="50"/>
        <v>0.92</v>
      </c>
    </row>
    <row r="160" spans="1:36" x14ac:dyDescent="0.2">
      <c r="A160" t="str">
        <f>"primary_archetype_"&amp;TEXT(ROUND(Table213[[#This Row],[2016]],1),"0.0")</f>
        <v>primary_archetype_14.5</v>
      </c>
      <c r="B160" s="2">
        <f t="shared" si="46"/>
        <v>14.5</v>
      </c>
      <c r="C160" s="2">
        <f t="shared" si="42"/>
        <v>14.5</v>
      </c>
      <c r="D160" s="2">
        <f t="shared" si="51"/>
        <v>14.5</v>
      </c>
      <c r="E160" s="2">
        <f t="shared" si="51"/>
        <v>14.23</v>
      </c>
      <c r="F160" s="2">
        <f t="shared" si="51"/>
        <v>13.59</v>
      </c>
      <c r="G160" s="2">
        <f t="shared" si="51"/>
        <v>13.68</v>
      </c>
      <c r="H160" s="2">
        <f t="shared" si="51"/>
        <v>13.4</v>
      </c>
      <c r="I160" s="2">
        <f t="shared" si="51"/>
        <v>12.86</v>
      </c>
      <c r="J160" s="2">
        <f t="shared" si="51"/>
        <v>12.55</v>
      </c>
      <c r="K160" s="2">
        <f t="shared" si="51"/>
        <v>12.24</v>
      </c>
      <c r="L160" s="2">
        <f t="shared" si="51"/>
        <v>11.75</v>
      </c>
      <c r="M160" s="2">
        <f t="shared" si="51"/>
        <v>11.69</v>
      </c>
      <c r="N160" s="2">
        <f t="shared" si="52"/>
        <v>11.290000000000001</v>
      </c>
      <c r="O160" s="2">
        <f t="shared" si="52"/>
        <v>10.870000000000001</v>
      </c>
      <c r="P160" s="2">
        <f t="shared" si="52"/>
        <v>10.370000000000001</v>
      </c>
      <c r="Q160" s="2">
        <f t="shared" si="52"/>
        <v>8.92</v>
      </c>
      <c r="R160" s="2">
        <f t="shared" si="52"/>
        <v>6.96</v>
      </c>
      <c r="S160" s="2">
        <f t="shared" si="52"/>
        <v>6.34</v>
      </c>
      <c r="T160" s="2">
        <f t="shared" si="52"/>
        <v>4.9800000000000004</v>
      </c>
      <c r="U160" s="2">
        <f t="shared" si="52"/>
        <v>3.62</v>
      </c>
      <c r="V160" s="2">
        <f t="shared" si="52"/>
        <v>3.42</v>
      </c>
      <c r="W160" s="2">
        <f t="shared" si="52"/>
        <v>2.82</v>
      </c>
      <c r="X160" s="2">
        <f t="shared" si="52"/>
        <v>2.5100000000000002</v>
      </c>
      <c r="Y160" s="2">
        <f t="shared" si="52"/>
        <v>2.2000000000000002</v>
      </c>
      <c r="Z160" s="2">
        <f t="shared" si="52"/>
        <v>2.15</v>
      </c>
      <c r="AA160" s="2">
        <f t="shared" si="52"/>
        <v>1.95</v>
      </c>
      <c r="AB160" s="2">
        <f t="shared" si="53"/>
        <v>1.6600000000000001</v>
      </c>
      <c r="AC160" s="2">
        <f t="shared" si="53"/>
        <v>1.43</v>
      </c>
      <c r="AD160" s="2">
        <f t="shared" si="53"/>
        <v>1.3900000000000001</v>
      </c>
      <c r="AE160" s="2">
        <f t="shared" si="53"/>
        <v>1.23</v>
      </c>
      <c r="AF160" s="2">
        <f t="shared" si="53"/>
        <v>1.19</v>
      </c>
      <c r="AG160" s="2">
        <f t="shared" si="53"/>
        <v>1.1500000000000001</v>
      </c>
      <c r="AH160" s="2">
        <f t="shared" si="50"/>
        <v>1.03</v>
      </c>
      <c r="AI160" s="2">
        <f t="shared" si="50"/>
        <v>0.96</v>
      </c>
      <c r="AJ160" s="2">
        <f t="shared" si="50"/>
        <v>0.92</v>
      </c>
    </row>
    <row r="161" spans="1:36" x14ac:dyDescent="0.2">
      <c r="A161" t="str">
        <f>"primary_archetype_"&amp;TEXT(ROUND(Table213[[#This Row],[2016]],1),"0.0")</f>
        <v>primary_archetype_14.4</v>
      </c>
      <c r="B161" s="2">
        <f t="shared" si="46"/>
        <v>14.4</v>
      </c>
      <c r="C161" s="2">
        <f t="shared" si="42"/>
        <v>14.4</v>
      </c>
      <c r="D161" s="2">
        <f t="shared" si="51"/>
        <v>14.4</v>
      </c>
      <c r="E161" s="2">
        <f t="shared" si="51"/>
        <v>14.14</v>
      </c>
      <c r="F161" s="2">
        <f t="shared" si="51"/>
        <v>13.5</v>
      </c>
      <c r="G161" s="2">
        <f t="shared" si="51"/>
        <v>13.59</v>
      </c>
      <c r="H161" s="2">
        <f t="shared" si="51"/>
        <v>13.31</v>
      </c>
      <c r="I161" s="2">
        <f t="shared" si="51"/>
        <v>12.77</v>
      </c>
      <c r="J161" s="2">
        <f t="shared" si="51"/>
        <v>12.47</v>
      </c>
      <c r="K161" s="2">
        <f t="shared" si="51"/>
        <v>12.16</v>
      </c>
      <c r="L161" s="2">
        <f t="shared" si="51"/>
        <v>11.67</v>
      </c>
      <c r="M161" s="2">
        <f t="shared" si="51"/>
        <v>11.61</v>
      </c>
      <c r="N161" s="2">
        <f t="shared" si="52"/>
        <v>11.21</v>
      </c>
      <c r="O161" s="2">
        <f t="shared" si="52"/>
        <v>10.790000000000001</v>
      </c>
      <c r="P161" s="2">
        <f t="shared" si="52"/>
        <v>10.3</v>
      </c>
      <c r="Q161" s="2">
        <f t="shared" si="52"/>
        <v>8.86</v>
      </c>
      <c r="R161" s="2">
        <f t="shared" si="52"/>
        <v>6.92</v>
      </c>
      <c r="S161" s="2">
        <f t="shared" si="52"/>
        <v>6.3</v>
      </c>
      <c r="T161" s="2">
        <f t="shared" si="52"/>
        <v>4.95</v>
      </c>
      <c r="U161" s="2">
        <f t="shared" si="52"/>
        <v>3.6</v>
      </c>
      <c r="V161" s="2">
        <f t="shared" si="52"/>
        <v>3.4</v>
      </c>
      <c r="W161" s="2">
        <f t="shared" si="52"/>
        <v>2.8000000000000003</v>
      </c>
      <c r="X161" s="2">
        <f t="shared" si="52"/>
        <v>2.5</v>
      </c>
      <c r="Y161" s="2">
        <f t="shared" si="52"/>
        <v>2.19</v>
      </c>
      <c r="Z161" s="2">
        <f t="shared" si="52"/>
        <v>2.14</v>
      </c>
      <c r="AA161" s="2">
        <f t="shared" si="52"/>
        <v>1.94</v>
      </c>
      <c r="AB161" s="2">
        <f t="shared" si="53"/>
        <v>1.6600000000000001</v>
      </c>
      <c r="AC161" s="2">
        <f t="shared" si="53"/>
        <v>1.43</v>
      </c>
      <c r="AD161" s="2">
        <f t="shared" si="53"/>
        <v>1.3900000000000001</v>
      </c>
      <c r="AE161" s="2">
        <f t="shared" si="53"/>
        <v>1.23</v>
      </c>
      <c r="AF161" s="2">
        <f t="shared" si="53"/>
        <v>1.18</v>
      </c>
      <c r="AG161" s="2">
        <f t="shared" si="53"/>
        <v>1.1500000000000001</v>
      </c>
      <c r="AH161" s="2">
        <f t="shared" si="50"/>
        <v>1.03</v>
      </c>
      <c r="AI161" s="2">
        <f t="shared" si="50"/>
        <v>0.96</v>
      </c>
      <c r="AJ161" s="2">
        <f t="shared" si="50"/>
        <v>0.92</v>
      </c>
    </row>
    <row r="162" spans="1:36" x14ac:dyDescent="0.2">
      <c r="A162" t="str">
        <f>"primary_archetype_"&amp;TEXT(ROUND(Table213[[#This Row],[2016]],1),"0.0")</f>
        <v>primary_archetype_14.3</v>
      </c>
      <c r="B162" s="2">
        <f t="shared" si="46"/>
        <v>14.3</v>
      </c>
      <c r="C162" s="2">
        <f t="shared" si="42"/>
        <v>14.3</v>
      </c>
      <c r="D162" s="2">
        <f t="shared" si="51"/>
        <v>14.3</v>
      </c>
      <c r="E162" s="2">
        <f t="shared" si="51"/>
        <v>14.040000000000001</v>
      </c>
      <c r="F162" s="2">
        <f t="shared" si="51"/>
        <v>13.4</v>
      </c>
      <c r="G162" s="2">
        <f t="shared" si="51"/>
        <v>13.49</v>
      </c>
      <c r="H162" s="2">
        <f t="shared" si="51"/>
        <v>13.22</v>
      </c>
      <c r="I162" s="2">
        <f t="shared" si="51"/>
        <v>12.68</v>
      </c>
      <c r="J162" s="2">
        <f t="shared" si="51"/>
        <v>12.38</v>
      </c>
      <c r="K162" s="2">
        <f t="shared" si="51"/>
        <v>12.08</v>
      </c>
      <c r="L162" s="2">
        <f t="shared" si="51"/>
        <v>11.59</v>
      </c>
      <c r="M162" s="2">
        <f t="shared" si="51"/>
        <v>11.53</v>
      </c>
      <c r="N162" s="2">
        <f t="shared" si="52"/>
        <v>11.13</v>
      </c>
      <c r="O162" s="2">
        <f t="shared" si="52"/>
        <v>10.72</v>
      </c>
      <c r="P162" s="2">
        <f t="shared" si="52"/>
        <v>10.23</v>
      </c>
      <c r="Q162" s="2">
        <f t="shared" si="52"/>
        <v>8.8000000000000007</v>
      </c>
      <c r="R162" s="2">
        <f t="shared" si="52"/>
        <v>6.87</v>
      </c>
      <c r="S162" s="2">
        <f t="shared" si="52"/>
        <v>6.26</v>
      </c>
      <c r="T162" s="2">
        <f t="shared" si="52"/>
        <v>4.92</v>
      </c>
      <c r="U162" s="2">
        <f t="shared" si="52"/>
        <v>3.58</v>
      </c>
      <c r="V162" s="2">
        <f t="shared" si="52"/>
        <v>3.38</v>
      </c>
      <c r="W162" s="2">
        <f t="shared" si="52"/>
        <v>2.79</v>
      </c>
      <c r="X162" s="2">
        <f t="shared" si="52"/>
        <v>2.4900000000000002</v>
      </c>
      <c r="Y162" s="2">
        <f t="shared" si="52"/>
        <v>2.1800000000000002</v>
      </c>
      <c r="Z162" s="2">
        <f t="shared" si="52"/>
        <v>2.13</v>
      </c>
      <c r="AA162" s="2">
        <f t="shared" si="52"/>
        <v>1.94</v>
      </c>
      <c r="AB162" s="2">
        <f t="shared" si="53"/>
        <v>1.6500000000000001</v>
      </c>
      <c r="AC162" s="2">
        <f t="shared" si="53"/>
        <v>1.42</v>
      </c>
      <c r="AD162" s="2">
        <f t="shared" si="53"/>
        <v>1.3800000000000001</v>
      </c>
      <c r="AE162" s="2">
        <f t="shared" si="53"/>
        <v>1.23</v>
      </c>
      <c r="AF162" s="2">
        <f t="shared" si="53"/>
        <v>1.18</v>
      </c>
      <c r="AG162" s="2">
        <f t="shared" si="53"/>
        <v>1.1500000000000001</v>
      </c>
      <c r="AH162" s="2">
        <f t="shared" si="50"/>
        <v>1.03</v>
      </c>
      <c r="AI162" s="2">
        <f t="shared" si="50"/>
        <v>0.96</v>
      </c>
      <c r="AJ162" s="2">
        <f t="shared" si="50"/>
        <v>0.92</v>
      </c>
    </row>
    <row r="163" spans="1:36" x14ac:dyDescent="0.2">
      <c r="A163" t="str">
        <f>"primary_archetype_"&amp;TEXT(ROUND(Table213[[#This Row],[2016]],1),"0.0")</f>
        <v>primary_archetype_14.2</v>
      </c>
      <c r="B163" s="2">
        <f t="shared" si="46"/>
        <v>14.200000000000001</v>
      </c>
      <c r="C163" s="2">
        <f t="shared" si="42"/>
        <v>14.200000000000001</v>
      </c>
      <c r="D163" s="2">
        <f t="shared" ref="D163:M172" si="54">MROUND((($B163-$AJ$2)*((D$2-$AJ$2)/($B$2-$AJ$2)))+$AJ$2,0.01)</f>
        <v>14.200000000000001</v>
      </c>
      <c r="E163" s="2">
        <f t="shared" si="54"/>
        <v>13.94</v>
      </c>
      <c r="F163" s="2">
        <f t="shared" si="54"/>
        <v>13.31</v>
      </c>
      <c r="G163" s="2">
        <f t="shared" si="54"/>
        <v>13.4</v>
      </c>
      <c r="H163" s="2">
        <f t="shared" si="54"/>
        <v>13.120000000000001</v>
      </c>
      <c r="I163" s="2">
        <f t="shared" si="54"/>
        <v>12.59</v>
      </c>
      <c r="J163" s="2">
        <f t="shared" si="54"/>
        <v>12.3</v>
      </c>
      <c r="K163" s="2">
        <f t="shared" si="54"/>
        <v>11.99</v>
      </c>
      <c r="L163" s="2">
        <f t="shared" si="54"/>
        <v>11.51</v>
      </c>
      <c r="M163" s="2">
        <f t="shared" si="54"/>
        <v>11.450000000000001</v>
      </c>
      <c r="N163" s="2">
        <f t="shared" ref="N163:AA172" si="55">MROUND((($B163-$AJ$2)*((N$2-$AJ$2)/($B$2-$AJ$2)))+$AJ$2,0.01)</f>
        <v>11.06</v>
      </c>
      <c r="O163" s="2">
        <f t="shared" si="55"/>
        <v>10.65</v>
      </c>
      <c r="P163" s="2">
        <f t="shared" si="55"/>
        <v>10.16</v>
      </c>
      <c r="Q163" s="2">
        <f t="shared" si="55"/>
        <v>8.74</v>
      </c>
      <c r="R163" s="2">
        <f t="shared" si="55"/>
        <v>6.83</v>
      </c>
      <c r="S163" s="2">
        <f t="shared" si="55"/>
        <v>6.22</v>
      </c>
      <c r="T163" s="2">
        <f t="shared" si="55"/>
        <v>4.8899999999999997</v>
      </c>
      <c r="U163" s="2">
        <f t="shared" si="55"/>
        <v>3.56</v>
      </c>
      <c r="V163" s="2">
        <f t="shared" si="55"/>
        <v>3.36</v>
      </c>
      <c r="W163" s="2">
        <f t="shared" si="55"/>
        <v>2.7800000000000002</v>
      </c>
      <c r="X163" s="2">
        <f t="shared" si="55"/>
        <v>2.48</v>
      </c>
      <c r="Y163" s="2">
        <f t="shared" si="55"/>
        <v>2.17</v>
      </c>
      <c r="Z163" s="2">
        <f t="shared" si="55"/>
        <v>2.12</v>
      </c>
      <c r="AA163" s="2">
        <f t="shared" si="55"/>
        <v>1.93</v>
      </c>
      <c r="AB163" s="2">
        <f t="shared" ref="AB163:AG172" si="56">MROUND((($B163-$AJ$2)*((AB$2-$AJ$2)/($B$2-$AJ$2)))+$AJ$2,0.01)</f>
        <v>1.6500000000000001</v>
      </c>
      <c r="AC163" s="2">
        <f t="shared" si="56"/>
        <v>1.42</v>
      </c>
      <c r="AD163" s="2">
        <f t="shared" si="56"/>
        <v>1.3800000000000001</v>
      </c>
      <c r="AE163" s="2">
        <f t="shared" si="56"/>
        <v>1.22</v>
      </c>
      <c r="AF163" s="2">
        <f t="shared" si="56"/>
        <v>1.18</v>
      </c>
      <c r="AG163" s="2">
        <f t="shared" si="56"/>
        <v>1.1500000000000001</v>
      </c>
      <c r="AH163" s="2">
        <f t="shared" si="50"/>
        <v>1.03</v>
      </c>
      <c r="AI163" s="2">
        <f t="shared" si="50"/>
        <v>0.96</v>
      </c>
      <c r="AJ163" s="2">
        <f t="shared" si="50"/>
        <v>0.92</v>
      </c>
    </row>
    <row r="164" spans="1:36" x14ac:dyDescent="0.2">
      <c r="A164" t="str">
        <f>"primary_archetype_"&amp;TEXT(ROUND(Table213[[#This Row],[2016]],1),"0.0")</f>
        <v>primary_archetype_14.1</v>
      </c>
      <c r="B164" s="2">
        <f t="shared" si="46"/>
        <v>14.100000000000001</v>
      </c>
      <c r="C164" s="2">
        <f t="shared" si="42"/>
        <v>14.1</v>
      </c>
      <c r="D164" s="2">
        <f t="shared" si="54"/>
        <v>14.1</v>
      </c>
      <c r="E164" s="2">
        <f t="shared" si="54"/>
        <v>13.84</v>
      </c>
      <c r="F164" s="2">
        <f t="shared" si="54"/>
        <v>13.22</v>
      </c>
      <c r="G164" s="2">
        <f t="shared" si="54"/>
        <v>13.3</v>
      </c>
      <c r="H164" s="2">
        <f t="shared" si="54"/>
        <v>13.030000000000001</v>
      </c>
      <c r="I164" s="2">
        <f t="shared" si="54"/>
        <v>12.51</v>
      </c>
      <c r="J164" s="2">
        <f t="shared" si="54"/>
        <v>12.21</v>
      </c>
      <c r="K164" s="2">
        <f t="shared" si="54"/>
        <v>11.91</v>
      </c>
      <c r="L164" s="2">
        <f t="shared" si="54"/>
        <v>11.43</v>
      </c>
      <c r="M164" s="2">
        <f t="shared" si="54"/>
        <v>11.370000000000001</v>
      </c>
      <c r="N164" s="2">
        <f t="shared" si="55"/>
        <v>10.98</v>
      </c>
      <c r="O164" s="2">
        <f t="shared" si="55"/>
        <v>10.57</v>
      </c>
      <c r="P164" s="2">
        <f t="shared" si="55"/>
        <v>10.09</v>
      </c>
      <c r="Q164" s="2">
        <f t="shared" si="55"/>
        <v>8.68</v>
      </c>
      <c r="R164" s="2">
        <f t="shared" si="55"/>
        <v>6.79</v>
      </c>
      <c r="S164" s="2">
        <f t="shared" si="55"/>
        <v>6.18</v>
      </c>
      <c r="T164" s="2">
        <f t="shared" si="55"/>
        <v>4.8600000000000003</v>
      </c>
      <c r="U164" s="2">
        <f t="shared" si="55"/>
        <v>3.54</v>
      </c>
      <c r="V164" s="2">
        <f t="shared" si="55"/>
        <v>3.34</v>
      </c>
      <c r="W164" s="2">
        <f t="shared" si="55"/>
        <v>2.7600000000000002</v>
      </c>
      <c r="X164" s="2">
        <f t="shared" si="55"/>
        <v>2.4700000000000002</v>
      </c>
      <c r="Y164" s="2">
        <f t="shared" si="55"/>
        <v>2.16</v>
      </c>
      <c r="Z164" s="2">
        <f t="shared" si="55"/>
        <v>2.11</v>
      </c>
      <c r="AA164" s="2">
        <f t="shared" si="55"/>
        <v>1.92</v>
      </c>
      <c r="AB164" s="2">
        <f t="shared" si="56"/>
        <v>1.6400000000000001</v>
      </c>
      <c r="AC164" s="2">
        <f t="shared" si="56"/>
        <v>1.41</v>
      </c>
      <c r="AD164" s="2">
        <f t="shared" si="56"/>
        <v>1.3800000000000001</v>
      </c>
      <c r="AE164" s="2">
        <f t="shared" si="56"/>
        <v>1.22</v>
      </c>
      <c r="AF164" s="2">
        <f t="shared" si="56"/>
        <v>1.18</v>
      </c>
      <c r="AG164" s="2">
        <f t="shared" si="56"/>
        <v>1.1500000000000001</v>
      </c>
      <c r="AH164" s="2">
        <f t="shared" si="50"/>
        <v>1.03</v>
      </c>
      <c r="AI164" s="2">
        <f t="shared" si="50"/>
        <v>0.96</v>
      </c>
      <c r="AJ164" s="2">
        <f t="shared" si="50"/>
        <v>0.92</v>
      </c>
    </row>
    <row r="165" spans="1:36" x14ac:dyDescent="0.2">
      <c r="A165" t="str">
        <f>"primary_archetype_"&amp;TEXT(ROUND(Table213[[#This Row],[2016]],1),"0.0")</f>
        <v>primary_archetype_14.0</v>
      </c>
      <c r="B165" s="2">
        <f t="shared" si="46"/>
        <v>14</v>
      </c>
      <c r="C165" s="2">
        <f t="shared" si="42"/>
        <v>14</v>
      </c>
      <c r="D165" s="2">
        <f t="shared" si="54"/>
        <v>14</v>
      </c>
      <c r="E165" s="2">
        <f t="shared" si="54"/>
        <v>13.74</v>
      </c>
      <c r="F165" s="2">
        <f t="shared" si="54"/>
        <v>13.120000000000001</v>
      </c>
      <c r="G165" s="2">
        <f t="shared" si="54"/>
        <v>13.21</v>
      </c>
      <c r="H165" s="2">
        <f t="shared" si="54"/>
        <v>12.94</v>
      </c>
      <c r="I165" s="2">
        <f t="shared" si="54"/>
        <v>12.42</v>
      </c>
      <c r="J165" s="2">
        <f t="shared" si="54"/>
        <v>12.13</v>
      </c>
      <c r="K165" s="2">
        <f t="shared" si="54"/>
        <v>11.83</v>
      </c>
      <c r="L165" s="2">
        <f t="shared" si="54"/>
        <v>11.35</v>
      </c>
      <c r="M165" s="2">
        <f t="shared" si="54"/>
        <v>11.290000000000001</v>
      </c>
      <c r="N165" s="2">
        <f t="shared" si="55"/>
        <v>10.9</v>
      </c>
      <c r="O165" s="2">
        <f t="shared" si="55"/>
        <v>10.5</v>
      </c>
      <c r="P165" s="2">
        <f t="shared" si="55"/>
        <v>10.02</v>
      </c>
      <c r="Q165" s="2">
        <f t="shared" si="55"/>
        <v>8.6300000000000008</v>
      </c>
      <c r="R165" s="2">
        <f t="shared" si="55"/>
        <v>6.74</v>
      </c>
      <c r="S165" s="2">
        <f t="shared" si="55"/>
        <v>6.1400000000000006</v>
      </c>
      <c r="T165" s="2">
        <f t="shared" si="55"/>
        <v>4.83</v>
      </c>
      <c r="U165" s="2">
        <f t="shared" si="55"/>
        <v>3.52</v>
      </c>
      <c r="V165" s="2">
        <f t="shared" si="55"/>
        <v>3.33</v>
      </c>
      <c r="W165" s="2">
        <f t="shared" si="55"/>
        <v>2.75</v>
      </c>
      <c r="X165" s="2">
        <f t="shared" si="55"/>
        <v>2.46</v>
      </c>
      <c r="Y165" s="2">
        <f t="shared" si="55"/>
        <v>2.15</v>
      </c>
      <c r="Z165" s="2">
        <f t="shared" si="55"/>
        <v>2.1</v>
      </c>
      <c r="AA165" s="2">
        <f t="shared" si="55"/>
        <v>1.9100000000000001</v>
      </c>
      <c r="AB165" s="2">
        <f t="shared" si="56"/>
        <v>1.6400000000000001</v>
      </c>
      <c r="AC165" s="2">
        <f t="shared" si="56"/>
        <v>1.41</v>
      </c>
      <c r="AD165" s="2">
        <f t="shared" si="56"/>
        <v>1.37</v>
      </c>
      <c r="AE165" s="2">
        <f t="shared" si="56"/>
        <v>1.22</v>
      </c>
      <c r="AF165" s="2">
        <f t="shared" si="56"/>
        <v>1.18</v>
      </c>
      <c r="AG165" s="2">
        <f t="shared" si="56"/>
        <v>1.1400000000000001</v>
      </c>
      <c r="AH165" s="2">
        <f t="shared" si="50"/>
        <v>1.02</v>
      </c>
      <c r="AI165" s="2">
        <f t="shared" si="50"/>
        <v>0.96</v>
      </c>
      <c r="AJ165" s="2">
        <f t="shared" si="50"/>
        <v>0.92</v>
      </c>
    </row>
    <row r="166" spans="1:36" x14ac:dyDescent="0.2">
      <c r="A166" t="str">
        <f>"primary_archetype_"&amp;TEXT(ROUND(Table213[[#This Row],[2016]],1),"0.0")</f>
        <v>primary_archetype_13.9</v>
      </c>
      <c r="B166" s="2">
        <f t="shared" si="46"/>
        <v>13.9</v>
      </c>
      <c r="C166" s="2">
        <f t="shared" si="42"/>
        <v>13.9</v>
      </c>
      <c r="D166" s="2">
        <f t="shared" si="54"/>
        <v>13.9</v>
      </c>
      <c r="E166" s="2">
        <f t="shared" si="54"/>
        <v>13.65</v>
      </c>
      <c r="F166" s="2">
        <f t="shared" si="54"/>
        <v>13.030000000000001</v>
      </c>
      <c r="G166" s="2">
        <f t="shared" si="54"/>
        <v>13.120000000000001</v>
      </c>
      <c r="H166" s="2">
        <f t="shared" si="54"/>
        <v>12.85</v>
      </c>
      <c r="I166" s="2">
        <f t="shared" si="54"/>
        <v>12.33</v>
      </c>
      <c r="J166" s="2">
        <f t="shared" si="54"/>
        <v>12.040000000000001</v>
      </c>
      <c r="K166" s="2">
        <f t="shared" si="54"/>
        <v>11.74</v>
      </c>
      <c r="L166" s="2">
        <f t="shared" si="54"/>
        <v>11.27</v>
      </c>
      <c r="M166" s="2">
        <f t="shared" si="54"/>
        <v>11.21</v>
      </c>
      <c r="N166" s="2">
        <f t="shared" si="55"/>
        <v>10.83</v>
      </c>
      <c r="O166" s="2">
        <f t="shared" si="55"/>
        <v>10.43</v>
      </c>
      <c r="P166" s="2">
        <f t="shared" si="55"/>
        <v>9.9500000000000011</v>
      </c>
      <c r="Q166" s="2">
        <f t="shared" si="55"/>
        <v>8.57</v>
      </c>
      <c r="R166" s="2">
        <f t="shared" si="55"/>
        <v>6.7</v>
      </c>
      <c r="S166" s="2">
        <f t="shared" si="55"/>
        <v>6.1000000000000005</v>
      </c>
      <c r="T166" s="2">
        <f t="shared" si="55"/>
        <v>4.8</v>
      </c>
      <c r="U166" s="2">
        <f t="shared" si="55"/>
        <v>3.5</v>
      </c>
      <c r="V166" s="2">
        <f t="shared" si="55"/>
        <v>3.31</v>
      </c>
      <c r="W166" s="2">
        <f t="shared" si="55"/>
        <v>2.73</v>
      </c>
      <c r="X166" s="2">
        <f t="shared" si="55"/>
        <v>2.44</v>
      </c>
      <c r="Y166" s="2">
        <f t="shared" si="55"/>
        <v>2.14</v>
      </c>
      <c r="Z166" s="2">
        <f t="shared" si="55"/>
        <v>2.1</v>
      </c>
      <c r="AA166" s="2">
        <f t="shared" si="55"/>
        <v>1.9100000000000001</v>
      </c>
      <c r="AB166" s="2">
        <f t="shared" si="56"/>
        <v>1.6300000000000001</v>
      </c>
      <c r="AC166" s="2">
        <f t="shared" si="56"/>
        <v>1.41</v>
      </c>
      <c r="AD166" s="2">
        <f t="shared" si="56"/>
        <v>1.37</v>
      </c>
      <c r="AE166" s="2">
        <f t="shared" si="56"/>
        <v>1.22</v>
      </c>
      <c r="AF166" s="2">
        <f t="shared" si="56"/>
        <v>1.18</v>
      </c>
      <c r="AG166" s="2">
        <f t="shared" si="56"/>
        <v>1.1400000000000001</v>
      </c>
      <c r="AH166" s="2">
        <f t="shared" si="50"/>
        <v>1.02</v>
      </c>
      <c r="AI166" s="2">
        <f t="shared" si="50"/>
        <v>0.96</v>
      </c>
      <c r="AJ166" s="2">
        <f t="shared" si="50"/>
        <v>0.92</v>
      </c>
    </row>
    <row r="167" spans="1:36" x14ac:dyDescent="0.2">
      <c r="A167" t="str">
        <f>"primary_archetype_"&amp;TEXT(ROUND(Table213[[#This Row],[2016]],1),"0.0")</f>
        <v>primary_archetype_13.8</v>
      </c>
      <c r="B167" s="2">
        <f t="shared" si="46"/>
        <v>13.8</v>
      </c>
      <c r="C167" s="2">
        <f t="shared" si="42"/>
        <v>13.8</v>
      </c>
      <c r="D167" s="2">
        <f t="shared" si="54"/>
        <v>13.8</v>
      </c>
      <c r="E167" s="2">
        <f t="shared" si="54"/>
        <v>13.55</v>
      </c>
      <c r="F167" s="2">
        <f t="shared" si="54"/>
        <v>12.94</v>
      </c>
      <c r="G167" s="2">
        <f t="shared" si="54"/>
        <v>13.02</v>
      </c>
      <c r="H167" s="2">
        <f t="shared" si="54"/>
        <v>12.76</v>
      </c>
      <c r="I167" s="2">
        <f t="shared" si="54"/>
        <v>12.24</v>
      </c>
      <c r="J167" s="2">
        <f t="shared" si="54"/>
        <v>11.950000000000001</v>
      </c>
      <c r="K167" s="2">
        <f t="shared" si="54"/>
        <v>11.66</v>
      </c>
      <c r="L167" s="2">
        <f t="shared" si="54"/>
        <v>11.19</v>
      </c>
      <c r="M167" s="2">
        <f t="shared" si="54"/>
        <v>11.13</v>
      </c>
      <c r="N167" s="2">
        <f t="shared" si="55"/>
        <v>10.75</v>
      </c>
      <c r="O167" s="2">
        <f t="shared" si="55"/>
        <v>10.35</v>
      </c>
      <c r="P167" s="2">
        <f t="shared" si="55"/>
        <v>9.8800000000000008</v>
      </c>
      <c r="Q167" s="2">
        <f t="shared" si="55"/>
        <v>8.51</v>
      </c>
      <c r="R167" s="2">
        <f t="shared" si="55"/>
        <v>6.65</v>
      </c>
      <c r="S167" s="2">
        <f t="shared" si="55"/>
        <v>6.0600000000000005</v>
      </c>
      <c r="T167" s="2">
        <f t="shared" si="55"/>
        <v>4.7700000000000005</v>
      </c>
      <c r="U167" s="2">
        <f t="shared" si="55"/>
        <v>3.48</v>
      </c>
      <c r="V167" s="2">
        <f t="shared" si="55"/>
        <v>3.29</v>
      </c>
      <c r="W167" s="2">
        <f t="shared" si="55"/>
        <v>2.72</v>
      </c>
      <c r="X167" s="2">
        <f t="shared" si="55"/>
        <v>2.4300000000000002</v>
      </c>
      <c r="Y167" s="2">
        <f t="shared" si="55"/>
        <v>2.13</v>
      </c>
      <c r="Z167" s="2">
        <f t="shared" si="55"/>
        <v>2.09</v>
      </c>
      <c r="AA167" s="2">
        <f t="shared" si="55"/>
        <v>1.9000000000000001</v>
      </c>
      <c r="AB167" s="2">
        <f t="shared" si="56"/>
        <v>1.6300000000000001</v>
      </c>
      <c r="AC167" s="2">
        <f t="shared" si="56"/>
        <v>1.4000000000000001</v>
      </c>
      <c r="AD167" s="2">
        <f t="shared" si="56"/>
        <v>1.37</v>
      </c>
      <c r="AE167" s="2">
        <f t="shared" si="56"/>
        <v>1.22</v>
      </c>
      <c r="AF167" s="2">
        <f t="shared" si="56"/>
        <v>1.17</v>
      </c>
      <c r="AG167" s="2">
        <f t="shared" si="56"/>
        <v>1.1400000000000001</v>
      </c>
      <c r="AH167" s="2">
        <f t="shared" si="50"/>
        <v>1.02</v>
      </c>
      <c r="AI167" s="2">
        <f t="shared" si="50"/>
        <v>0.96</v>
      </c>
      <c r="AJ167" s="2">
        <f t="shared" si="50"/>
        <v>0.92</v>
      </c>
    </row>
    <row r="168" spans="1:36" x14ac:dyDescent="0.2">
      <c r="A168" t="str">
        <f>"primary_archetype_"&amp;TEXT(ROUND(Table213[[#This Row],[2016]],1),"0.0")</f>
        <v>primary_archetype_13.7</v>
      </c>
      <c r="B168" s="2">
        <f t="shared" si="46"/>
        <v>13.700000000000001</v>
      </c>
      <c r="C168" s="2">
        <f t="shared" si="42"/>
        <v>13.700000000000001</v>
      </c>
      <c r="D168" s="2">
        <f t="shared" si="54"/>
        <v>13.700000000000001</v>
      </c>
      <c r="E168" s="2">
        <f t="shared" si="54"/>
        <v>13.450000000000001</v>
      </c>
      <c r="F168" s="2">
        <f t="shared" si="54"/>
        <v>12.84</v>
      </c>
      <c r="G168" s="2">
        <f t="shared" si="54"/>
        <v>12.93</v>
      </c>
      <c r="H168" s="2">
        <f t="shared" si="54"/>
        <v>12.66</v>
      </c>
      <c r="I168" s="2">
        <f t="shared" si="54"/>
        <v>12.15</v>
      </c>
      <c r="J168" s="2">
        <f t="shared" si="54"/>
        <v>11.870000000000001</v>
      </c>
      <c r="K168" s="2">
        <f t="shared" si="54"/>
        <v>11.58</v>
      </c>
      <c r="L168" s="2">
        <f t="shared" si="54"/>
        <v>11.11</v>
      </c>
      <c r="M168" s="2">
        <f t="shared" si="54"/>
        <v>11.05</v>
      </c>
      <c r="N168" s="2">
        <f t="shared" si="55"/>
        <v>10.67</v>
      </c>
      <c r="O168" s="2">
        <f t="shared" si="55"/>
        <v>10.28</v>
      </c>
      <c r="P168" s="2">
        <f t="shared" si="55"/>
        <v>9.81</v>
      </c>
      <c r="Q168" s="2">
        <f t="shared" si="55"/>
        <v>8.4499999999999993</v>
      </c>
      <c r="R168" s="2">
        <f t="shared" si="55"/>
        <v>6.61</v>
      </c>
      <c r="S168" s="2">
        <f t="shared" si="55"/>
        <v>6.0200000000000005</v>
      </c>
      <c r="T168" s="2">
        <f t="shared" si="55"/>
        <v>4.74</v>
      </c>
      <c r="U168" s="2">
        <f t="shared" si="55"/>
        <v>3.46</v>
      </c>
      <c r="V168" s="2">
        <f t="shared" si="55"/>
        <v>3.27</v>
      </c>
      <c r="W168" s="2">
        <f t="shared" si="55"/>
        <v>2.71</v>
      </c>
      <c r="X168" s="2">
        <f t="shared" si="55"/>
        <v>2.42</v>
      </c>
      <c r="Y168" s="2">
        <f t="shared" si="55"/>
        <v>2.12</v>
      </c>
      <c r="Z168" s="2">
        <f t="shared" si="55"/>
        <v>2.08</v>
      </c>
      <c r="AA168" s="2">
        <f t="shared" si="55"/>
        <v>1.8900000000000001</v>
      </c>
      <c r="AB168" s="2">
        <f t="shared" si="56"/>
        <v>1.62</v>
      </c>
      <c r="AC168" s="2">
        <f t="shared" si="56"/>
        <v>1.4000000000000001</v>
      </c>
      <c r="AD168" s="2">
        <f t="shared" si="56"/>
        <v>1.36</v>
      </c>
      <c r="AE168" s="2">
        <f t="shared" si="56"/>
        <v>1.21</v>
      </c>
      <c r="AF168" s="2">
        <f t="shared" si="56"/>
        <v>1.17</v>
      </c>
      <c r="AG168" s="2">
        <f t="shared" si="56"/>
        <v>1.1400000000000001</v>
      </c>
      <c r="AH168" s="2">
        <f t="shared" si="50"/>
        <v>1.02</v>
      </c>
      <c r="AI168" s="2">
        <f t="shared" si="50"/>
        <v>0.96</v>
      </c>
      <c r="AJ168" s="2">
        <f t="shared" si="50"/>
        <v>0.92</v>
      </c>
    </row>
    <row r="169" spans="1:36" x14ac:dyDescent="0.2">
      <c r="A169" t="str">
        <f>"primary_archetype_"&amp;TEXT(ROUND(Table213[[#This Row],[2016]],1),"0.0")</f>
        <v>primary_archetype_13.6</v>
      </c>
      <c r="B169" s="2">
        <f t="shared" si="46"/>
        <v>13.600000000000001</v>
      </c>
      <c r="C169" s="2">
        <f t="shared" si="42"/>
        <v>13.6</v>
      </c>
      <c r="D169" s="2">
        <f t="shared" si="54"/>
        <v>13.6</v>
      </c>
      <c r="E169" s="2">
        <f t="shared" si="54"/>
        <v>13.35</v>
      </c>
      <c r="F169" s="2">
        <f t="shared" si="54"/>
        <v>12.75</v>
      </c>
      <c r="G169" s="2">
        <f t="shared" si="54"/>
        <v>12.83</v>
      </c>
      <c r="H169" s="2">
        <f t="shared" si="54"/>
        <v>12.57</v>
      </c>
      <c r="I169" s="2">
        <f t="shared" si="54"/>
        <v>12.07</v>
      </c>
      <c r="J169" s="2">
        <f t="shared" si="54"/>
        <v>11.78</v>
      </c>
      <c r="K169" s="2">
        <f t="shared" si="54"/>
        <v>11.49</v>
      </c>
      <c r="L169" s="2">
        <f t="shared" si="54"/>
        <v>11.03</v>
      </c>
      <c r="M169" s="2">
        <f t="shared" si="54"/>
        <v>10.98</v>
      </c>
      <c r="N169" s="2">
        <f t="shared" si="55"/>
        <v>10.6</v>
      </c>
      <c r="O169" s="2">
        <f t="shared" si="55"/>
        <v>10.210000000000001</v>
      </c>
      <c r="P169" s="2">
        <f t="shared" si="55"/>
        <v>9.75</v>
      </c>
      <c r="Q169" s="2">
        <f t="shared" si="55"/>
        <v>8.39</v>
      </c>
      <c r="R169" s="2">
        <f t="shared" si="55"/>
        <v>6.5600000000000005</v>
      </c>
      <c r="S169" s="2">
        <f t="shared" si="55"/>
        <v>5.98</v>
      </c>
      <c r="T169" s="2">
        <f t="shared" si="55"/>
        <v>4.71</v>
      </c>
      <c r="U169" s="2">
        <f t="shared" si="55"/>
        <v>3.44</v>
      </c>
      <c r="V169" s="2">
        <f t="shared" si="55"/>
        <v>3.25</v>
      </c>
      <c r="W169" s="2">
        <f t="shared" si="55"/>
        <v>2.69</v>
      </c>
      <c r="X169" s="2">
        <f t="shared" si="55"/>
        <v>2.41</v>
      </c>
      <c r="Y169" s="2">
        <f t="shared" si="55"/>
        <v>2.11</v>
      </c>
      <c r="Z169" s="2">
        <f t="shared" si="55"/>
        <v>2.0699999999999998</v>
      </c>
      <c r="AA169" s="2">
        <f t="shared" si="55"/>
        <v>1.8800000000000001</v>
      </c>
      <c r="AB169" s="2">
        <f t="shared" si="56"/>
        <v>1.62</v>
      </c>
      <c r="AC169" s="2">
        <f t="shared" si="56"/>
        <v>1.4000000000000001</v>
      </c>
      <c r="AD169" s="2">
        <f t="shared" si="56"/>
        <v>1.36</v>
      </c>
      <c r="AE169" s="2">
        <f t="shared" si="56"/>
        <v>1.21</v>
      </c>
      <c r="AF169" s="2">
        <f t="shared" si="56"/>
        <v>1.17</v>
      </c>
      <c r="AG169" s="2">
        <f t="shared" si="56"/>
        <v>1.1400000000000001</v>
      </c>
      <c r="AH169" s="2">
        <f t="shared" si="50"/>
        <v>1.02</v>
      </c>
      <c r="AI169" s="2">
        <f t="shared" si="50"/>
        <v>0.96</v>
      </c>
      <c r="AJ169" s="2">
        <f t="shared" si="50"/>
        <v>0.92</v>
      </c>
    </row>
    <row r="170" spans="1:36" x14ac:dyDescent="0.2">
      <c r="A170" t="str">
        <f>"primary_archetype_"&amp;TEXT(ROUND(Table213[[#This Row],[2016]],1),"0.0")</f>
        <v>primary_archetype_13.5</v>
      </c>
      <c r="B170" s="2">
        <f t="shared" si="46"/>
        <v>13.5</v>
      </c>
      <c r="C170" s="2">
        <f t="shared" si="42"/>
        <v>13.5</v>
      </c>
      <c r="D170" s="2">
        <f t="shared" si="54"/>
        <v>13.5</v>
      </c>
      <c r="E170" s="2">
        <f t="shared" si="54"/>
        <v>13.25</v>
      </c>
      <c r="F170" s="2">
        <f t="shared" si="54"/>
        <v>12.66</v>
      </c>
      <c r="G170" s="2">
        <f t="shared" si="54"/>
        <v>12.74</v>
      </c>
      <c r="H170" s="2">
        <f t="shared" si="54"/>
        <v>12.48</v>
      </c>
      <c r="I170" s="2">
        <f t="shared" si="54"/>
        <v>11.98</v>
      </c>
      <c r="J170" s="2">
        <f t="shared" si="54"/>
        <v>11.700000000000001</v>
      </c>
      <c r="K170" s="2">
        <f t="shared" si="54"/>
        <v>11.41</v>
      </c>
      <c r="L170" s="2">
        <f t="shared" si="54"/>
        <v>10.950000000000001</v>
      </c>
      <c r="M170" s="2">
        <f t="shared" si="54"/>
        <v>10.9</v>
      </c>
      <c r="N170" s="2">
        <f t="shared" si="55"/>
        <v>10.52</v>
      </c>
      <c r="O170" s="2">
        <f t="shared" si="55"/>
        <v>10.130000000000001</v>
      </c>
      <c r="P170" s="2">
        <f t="shared" si="55"/>
        <v>9.68</v>
      </c>
      <c r="Q170" s="2">
        <f t="shared" si="55"/>
        <v>8.33</v>
      </c>
      <c r="R170" s="2">
        <f t="shared" si="55"/>
        <v>6.5200000000000005</v>
      </c>
      <c r="S170" s="2">
        <f t="shared" si="55"/>
        <v>5.94</v>
      </c>
      <c r="T170" s="2">
        <f t="shared" si="55"/>
        <v>4.68</v>
      </c>
      <c r="U170" s="2">
        <f t="shared" si="55"/>
        <v>3.42</v>
      </c>
      <c r="V170" s="2">
        <f t="shared" si="55"/>
        <v>3.23</v>
      </c>
      <c r="W170" s="2">
        <f t="shared" si="55"/>
        <v>2.68</v>
      </c>
      <c r="X170" s="2">
        <f t="shared" si="55"/>
        <v>2.4</v>
      </c>
      <c r="Y170" s="2">
        <f t="shared" si="55"/>
        <v>2.1</v>
      </c>
      <c r="Z170" s="2">
        <f t="shared" si="55"/>
        <v>2.06</v>
      </c>
      <c r="AA170" s="2">
        <f t="shared" si="55"/>
        <v>1.8800000000000001</v>
      </c>
      <c r="AB170" s="2">
        <f t="shared" si="56"/>
        <v>1.61</v>
      </c>
      <c r="AC170" s="2">
        <f t="shared" si="56"/>
        <v>1.3900000000000001</v>
      </c>
      <c r="AD170" s="2">
        <f t="shared" si="56"/>
        <v>1.36</v>
      </c>
      <c r="AE170" s="2">
        <f t="shared" si="56"/>
        <v>1.21</v>
      </c>
      <c r="AF170" s="2">
        <f t="shared" si="56"/>
        <v>1.17</v>
      </c>
      <c r="AG170" s="2">
        <f t="shared" si="56"/>
        <v>1.1400000000000001</v>
      </c>
      <c r="AH170" s="2">
        <f t="shared" si="50"/>
        <v>1.02</v>
      </c>
      <c r="AI170" s="2">
        <f t="shared" si="50"/>
        <v>0.96</v>
      </c>
      <c r="AJ170" s="2">
        <f t="shared" si="50"/>
        <v>0.92</v>
      </c>
    </row>
    <row r="171" spans="1:36" x14ac:dyDescent="0.2">
      <c r="A171" t="str">
        <f>"primary_archetype_"&amp;TEXT(ROUND(Table213[[#This Row],[2016]],1),"0.0")</f>
        <v>primary_archetype_13.4</v>
      </c>
      <c r="B171" s="2">
        <f t="shared" si="46"/>
        <v>13.4</v>
      </c>
      <c r="C171" s="2">
        <f t="shared" si="42"/>
        <v>13.4</v>
      </c>
      <c r="D171" s="2">
        <f t="shared" si="54"/>
        <v>13.4</v>
      </c>
      <c r="E171" s="2">
        <f t="shared" si="54"/>
        <v>13.16</v>
      </c>
      <c r="F171" s="2">
        <f t="shared" si="54"/>
        <v>12.56</v>
      </c>
      <c r="G171" s="2">
        <f t="shared" si="54"/>
        <v>12.65</v>
      </c>
      <c r="H171" s="2">
        <f t="shared" si="54"/>
        <v>12.39</v>
      </c>
      <c r="I171" s="2">
        <f t="shared" si="54"/>
        <v>11.89</v>
      </c>
      <c r="J171" s="2">
        <f t="shared" si="54"/>
        <v>11.61</v>
      </c>
      <c r="K171" s="2">
        <f t="shared" si="54"/>
        <v>11.32</v>
      </c>
      <c r="L171" s="2">
        <f t="shared" si="54"/>
        <v>10.870000000000001</v>
      </c>
      <c r="M171" s="2">
        <f t="shared" si="54"/>
        <v>10.82</v>
      </c>
      <c r="N171" s="2">
        <f t="shared" si="55"/>
        <v>10.450000000000001</v>
      </c>
      <c r="O171" s="2">
        <f t="shared" si="55"/>
        <v>10.06</v>
      </c>
      <c r="P171" s="2">
        <f t="shared" si="55"/>
        <v>9.61</v>
      </c>
      <c r="Q171" s="2">
        <f t="shared" si="55"/>
        <v>8.27</v>
      </c>
      <c r="R171" s="2">
        <f t="shared" si="55"/>
        <v>6.47</v>
      </c>
      <c r="S171" s="2">
        <f t="shared" si="55"/>
        <v>5.9</v>
      </c>
      <c r="T171" s="2">
        <f t="shared" si="55"/>
        <v>4.6500000000000004</v>
      </c>
      <c r="U171" s="2">
        <f t="shared" si="55"/>
        <v>3.4</v>
      </c>
      <c r="V171" s="2">
        <f t="shared" si="55"/>
        <v>3.22</v>
      </c>
      <c r="W171" s="2">
        <f t="shared" si="55"/>
        <v>2.66</v>
      </c>
      <c r="X171" s="2">
        <f t="shared" si="55"/>
        <v>2.39</v>
      </c>
      <c r="Y171" s="2">
        <f t="shared" si="55"/>
        <v>2.1</v>
      </c>
      <c r="Z171" s="2">
        <f t="shared" si="55"/>
        <v>2.0499999999999998</v>
      </c>
      <c r="AA171" s="2">
        <f t="shared" si="55"/>
        <v>1.87</v>
      </c>
      <c r="AB171" s="2">
        <f t="shared" si="56"/>
        <v>1.6</v>
      </c>
      <c r="AC171" s="2">
        <f t="shared" si="56"/>
        <v>1.3900000000000001</v>
      </c>
      <c r="AD171" s="2">
        <f t="shared" si="56"/>
        <v>1.35</v>
      </c>
      <c r="AE171" s="2">
        <f t="shared" si="56"/>
        <v>1.21</v>
      </c>
      <c r="AF171" s="2">
        <f t="shared" si="56"/>
        <v>1.17</v>
      </c>
      <c r="AG171" s="2">
        <f t="shared" si="56"/>
        <v>1.1300000000000001</v>
      </c>
      <c r="AH171" s="2">
        <f t="shared" si="50"/>
        <v>1.02</v>
      </c>
      <c r="AI171" s="2">
        <f t="shared" si="50"/>
        <v>0.96</v>
      </c>
      <c r="AJ171" s="2">
        <f t="shared" si="50"/>
        <v>0.92</v>
      </c>
    </row>
    <row r="172" spans="1:36" x14ac:dyDescent="0.2">
      <c r="A172" t="str">
        <f>"primary_archetype_"&amp;TEXT(ROUND(Table213[[#This Row],[2016]],1),"0.0")</f>
        <v>primary_archetype_13.3</v>
      </c>
      <c r="B172" s="2">
        <f t="shared" si="46"/>
        <v>13.3</v>
      </c>
      <c r="C172" s="2">
        <f t="shared" si="42"/>
        <v>13.3</v>
      </c>
      <c r="D172" s="2">
        <f t="shared" si="54"/>
        <v>13.3</v>
      </c>
      <c r="E172" s="2">
        <f t="shared" si="54"/>
        <v>13.06</v>
      </c>
      <c r="F172" s="2">
        <f t="shared" si="54"/>
        <v>12.47</v>
      </c>
      <c r="G172" s="2">
        <f t="shared" si="54"/>
        <v>12.55</v>
      </c>
      <c r="H172" s="2">
        <f t="shared" si="54"/>
        <v>12.3</v>
      </c>
      <c r="I172" s="2">
        <f t="shared" si="54"/>
        <v>11.8</v>
      </c>
      <c r="J172" s="2">
        <f t="shared" si="54"/>
        <v>11.53</v>
      </c>
      <c r="K172" s="2">
        <f t="shared" si="54"/>
        <v>11.24</v>
      </c>
      <c r="L172" s="2">
        <f t="shared" si="54"/>
        <v>10.790000000000001</v>
      </c>
      <c r="M172" s="2">
        <f t="shared" si="54"/>
        <v>10.74</v>
      </c>
      <c r="N172" s="2">
        <f t="shared" si="55"/>
        <v>10.370000000000001</v>
      </c>
      <c r="O172" s="2">
        <f t="shared" si="55"/>
        <v>9.99</v>
      </c>
      <c r="P172" s="2">
        <f t="shared" si="55"/>
        <v>9.5400000000000009</v>
      </c>
      <c r="Q172" s="2">
        <f t="shared" si="55"/>
        <v>8.2100000000000009</v>
      </c>
      <c r="R172" s="2">
        <f t="shared" si="55"/>
        <v>6.43</v>
      </c>
      <c r="S172" s="2">
        <f t="shared" si="55"/>
        <v>5.86</v>
      </c>
      <c r="T172" s="2">
        <f t="shared" si="55"/>
        <v>4.62</v>
      </c>
      <c r="U172" s="2">
        <f t="shared" si="55"/>
        <v>3.38</v>
      </c>
      <c r="V172" s="2">
        <f t="shared" si="55"/>
        <v>3.2</v>
      </c>
      <c r="W172" s="2">
        <f t="shared" si="55"/>
        <v>2.65</v>
      </c>
      <c r="X172" s="2">
        <f t="shared" si="55"/>
        <v>2.37</v>
      </c>
      <c r="Y172" s="2">
        <f t="shared" si="55"/>
        <v>2.09</v>
      </c>
      <c r="Z172" s="2">
        <f t="shared" si="55"/>
        <v>2.04</v>
      </c>
      <c r="AA172" s="2">
        <f t="shared" si="55"/>
        <v>1.86</v>
      </c>
      <c r="AB172" s="2">
        <f t="shared" si="56"/>
        <v>1.6</v>
      </c>
      <c r="AC172" s="2">
        <f t="shared" si="56"/>
        <v>1.3800000000000001</v>
      </c>
      <c r="AD172" s="2">
        <f t="shared" si="56"/>
        <v>1.35</v>
      </c>
      <c r="AE172" s="2">
        <f t="shared" si="56"/>
        <v>1.2</v>
      </c>
      <c r="AF172" s="2">
        <f t="shared" si="56"/>
        <v>1.1599999999999999</v>
      </c>
      <c r="AG172" s="2">
        <f t="shared" si="56"/>
        <v>1.1300000000000001</v>
      </c>
      <c r="AH172" s="2">
        <f t="shared" si="50"/>
        <v>1.02</v>
      </c>
      <c r="AI172" s="2">
        <f t="shared" si="50"/>
        <v>0.96</v>
      </c>
      <c r="AJ172" s="2">
        <f t="shared" si="50"/>
        <v>0.92</v>
      </c>
    </row>
    <row r="173" spans="1:36" x14ac:dyDescent="0.2">
      <c r="A173" t="str">
        <f>"primary_archetype_"&amp;TEXT(ROUND(Table213[[#This Row],[2016]],1),"0.0")</f>
        <v>primary_archetype_13.2</v>
      </c>
      <c r="B173" s="2">
        <f t="shared" si="46"/>
        <v>13.200000000000001</v>
      </c>
      <c r="C173" s="2">
        <f t="shared" si="42"/>
        <v>13.200000000000001</v>
      </c>
      <c r="D173" s="2">
        <f t="shared" ref="D173:M182" si="57">MROUND((($B173-$AJ$2)*((D$2-$AJ$2)/($B$2-$AJ$2)))+$AJ$2,0.01)</f>
        <v>13.200000000000001</v>
      </c>
      <c r="E173" s="2">
        <f t="shared" si="57"/>
        <v>12.96</v>
      </c>
      <c r="F173" s="2">
        <f t="shared" si="57"/>
        <v>12.38</v>
      </c>
      <c r="G173" s="2">
        <f t="shared" si="57"/>
        <v>12.46</v>
      </c>
      <c r="H173" s="2">
        <f t="shared" si="57"/>
        <v>12.200000000000001</v>
      </c>
      <c r="I173" s="2">
        <f t="shared" si="57"/>
        <v>11.72</v>
      </c>
      <c r="J173" s="2">
        <f t="shared" si="57"/>
        <v>11.44</v>
      </c>
      <c r="K173" s="2">
        <f t="shared" si="57"/>
        <v>11.16</v>
      </c>
      <c r="L173" s="2">
        <f t="shared" si="57"/>
        <v>10.71</v>
      </c>
      <c r="M173" s="2">
        <f t="shared" si="57"/>
        <v>10.66</v>
      </c>
      <c r="N173" s="2">
        <f t="shared" ref="N173:AA182" si="58">MROUND((($B173-$AJ$2)*((N$2-$AJ$2)/($B$2-$AJ$2)))+$AJ$2,0.01)</f>
        <v>10.290000000000001</v>
      </c>
      <c r="O173" s="2">
        <f t="shared" si="58"/>
        <v>9.91</v>
      </c>
      <c r="P173" s="2">
        <f t="shared" si="58"/>
        <v>9.4700000000000006</v>
      </c>
      <c r="Q173" s="2">
        <f t="shared" si="58"/>
        <v>8.15</v>
      </c>
      <c r="R173" s="2">
        <f t="shared" si="58"/>
        <v>6.3900000000000006</v>
      </c>
      <c r="S173" s="2">
        <f t="shared" si="58"/>
        <v>5.82</v>
      </c>
      <c r="T173" s="2">
        <f t="shared" si="58"/>
        <v>4.59</v>
      </c>
      <c r="U173" s="2">
        <f t="shared" si="58"/>
        <v>3.36</v>
      </c>
      <c r="V173" s="2">
        <f t="shared" si="58"/>
        <v>3.18</v>
      </c>
      <c r="W173" s="2">
        <f t="shared" si="58"/>
        <v>2.64</v>
      </c>
      <c r="X173" s="2">
        <f t="shared" si="58"/>
        <v>2.36</v>
      </c>
      <c r="Y173" s="2">
        <f t="shared" si="58"/>
        <v>2.08</v>
      </c>
      <c r="Z173" s="2">
        <f t="shared" si="58"/>
        <v>2.0300000000000002</v>
      </c>
      <c r="AA173" s="2">
        <f t="shared" si="58"/>
        <v>1.85</v>
      </c>
      <c r="AB173" s="2">
        <f t="shared" ref="AB173:AG182" si="59">MROUND((($B173-$AJ$2)*((AB$2-$AJ$2)/($B$2-$AJ$2)))+$AJ$2,0.01)</f>
        <v>1.59</v>
      </c>
      <c r="AC173" s="2">
        <f t="shared" si="59"/>
        <v>1.3800000000000001</v>
      </c>
      <c r="AD173" s="2">
        <f t="shared" si="59"/>
        <v>1.35</v>
      </c>
      <c r="AE173" s="2">
        <f t="shared" si="59"/>
        <v>1.2</v>
      </c>
      <c r="AF173" s="2">
        <f t="shared" si="59"/>
        <v>1.1599999999999999</v>
      </c>
      <c r="AG173" s="2">
        <f t="shared" si="59"/>
        <v>1.1300000000000001</v>
      </c>
      <c r="AH173" s="2">
        <f t="shared" si="50"/>
        <v>1.02</v>
      </c>
      <c r="AI173" s="2">
        <f t="shared" si="50"/>
        <v>0.96</v>
      </c>
      <c r="AJ173" s="2">
        <f t="shared" si="50"/>
        <v>0.92</v>
      </c>
    </row>
    <row r="174" spans="1:36" x14ac:dyDescent="0.2">
      <c r="A174" t="str">
        <f>"primary_archetype_"&amp;TEXT(ROUND(Table213[[#This Row],[2016]],1),"0.0")</f>
        <v>primary_archetype_13.1</v>
      </c>
      <c r="B174" s="2">
        <f t="shared" si="46"/>
        <v>13.100000000000001</v>
      </c>
      <c r="C174" s="2">
        <f t="shared" si="42"/>
        <v>13.1</v>
      </c>
      <c r="D174" s="2">
        <f t="shared" si="57"/>
        <v>13.1</v>
      </c>
      <c r="E174" s="2">
        <f t="shared" si="57"/>
        <v>12.86</v>
      </c>
      <c r="F174" s="2">
        <f t="shared" si="57"/>
        <v>12.280000000000001</v>
      </c>
      <c r="G174" s="2">
        <f t="shared" si="57"/>
        <v>12.36</v>
      </c>
      <c r="H174" s="2">
        <f t="shared" si="57"/>
        <v>12.11</v>
      </c>
      <c r="I174" s="2">
        <f t="shared" si="57"/>
        <v>11.63</v>
      </c>
      <c r="J174" s="2">
        <f t="shared" si="57"/>
        <v>11.35</v>
      </c>
      <c r="K174" s="2">
        <f t="shared" si="57"/>
        <v>11.07</v>
      </c>
      <c r="L174" s="2">
        <f t="shared" si="57"/>
        <v>10.63</v>
      </c>
      <c r="M174" s="2">
        <f t="shared" si="57"/>
        <v>10.58</v>
      </c>
      <c r="N174" s="2">
        <f t="shared" si="58"/>
        <v>10.220000000000001</v>
      </c>
      <c r="O174" s="2">
        <f t="shared" si="58"/>
        <v>9.84</v>
      </c>
      <c r="P174" s="2">
        <f t="shared" si="58"/>
        <v>9.4</v>
      </c>
      <c r="Q174" s="2">
        <f t="shared" si="58"/>
        <v>8.1</v>
      </c>
      <c r="R174" s="2">
        <f t="shared" si="58"/>
        <v>6.34</v>
      </c>
      <c r="S174" s="2">
        <f t="shared" si="58"/>
        <v>5.78</v>
      </c>
      <c r="T174" s="2">
        <f t="shared" si="58"/>
        <v>4.5600000000000005</v>
      </c>
      <c r="U174" s="2">
        <f t="shared" si="58"/>
        <v>3.34</v>
      </c>
      <c r="V174" s="2">
        <f t="shared" si="58"/>
        <v>3.16</v>
      </c>
      <c r="W174" s="2">
        <f t="shared" si="58"/>
        <v>2.62</v>
      </c>
      <c r="X174" s="2">
        <f t="shared" si="58"/>
        <v>2.35</v>
      </c>
      <c r="Y174" s="2">
        <f t="shared" si="58"/>
        <v>2.0699999999999998</v>
      </c>
      <c r="Z174" s="2">
        <f t="shared" si="58"/>
        <v>2.02</v>
      </c>
      <c r="AA174" s="2">
        <f t="shared" si="58"/>
        <v>1.85</v>
      </c>
      <c r="AB174" s="2">
        <f t="shared" si="59"/>
        <v>1.59</v>
      </c>
      <c r="AC174" s="2">
        <f t="shared" si="59"/>
        <v>1.3800000000000001</v>
      </c>
      <c r="AD174" s="2">
        <f t="shared" si="59"/>
        <v>1.34</v>
      </c>
      <c r="AE174" s="2">
        <f t="shared" si="59"/>
        <v>1.2</v>
      </c>
      <c r="AF174" s="2">
        <f t="shared" si="59"/>
        <v>1.1599999999999999</v>
      </c>
      <c r="AG174" s="2">
        <f t="shared" si="59"/>
        <v>1.1300000000000001</v>
      </c>
      <c r="AH174" s="2">
        <f t="shared" si="50"/>
        <v>1.02</v>
      </c>
      <c r="AI174" s="2">
        <f t="shared" si="50"/>
        <v>0.96</v>
      </c>
      <c r="AJ174" s="2">
        <f t="shared" si="50"/>
        <v>0.92</v>
      </c>
    </row>
    <row r="175" spans="1:36" x14ac:dyDescent="0.2">
      <c r="A175" t="str">
        <f>"primary_archetype_"&amp;TEXT(ROUND(Table213[[#This Row],[2016]],1),"0.0")</f>
        <v>primary_archetype_13.0</v>
      </c>
      <c r="B175" s="2">
        <f t="shared" si="46"/>
        <v>13</v>
      </c>
      <c r="C175" s="2">
        <f t="shared" si="42"/>
        <v>13</v>
      </c>
      <c r="D175" s="2">
        <f t="shared" si="57"/>
        <v>13</v>
      </c>
      <c r="E175" s="2">
        <f t="shared" si="57"/>
        <v>12.76</v>
      </c>
      <c r="F175" s="2">
        <f t="shared" si="57"/>
        <v>12.19</v>
      </c>
      <c r="G175" s="2">
        <f t="shared" si="57"/>
        <v>12.27</v>
      </c>
      <c r="H175" s="2">
        <f t="shared" si="57"/>
        <v>12.02</v>
      </c>
      <c r="I175" s="2">
        <f t="shared" si="57"/>
        <v>11.540000000000001</v>
      </c>
      <c r="J175" s="2">
        <f t="shared" si="57"/>
        <v>11.27</v>
      </c>
      <c r="K175" s="2">
        <f t="shared" si="57"/>
        <v>10.99</v>
      </c>
      <c r="L175" s="2">
        <f t="shared" si="57"/>
        <v>10.55</v>
      </c>
      <c r="M175" s="2">
        <f t="shared" si="57"/>
        <v>10.5</v>
      </c>
      <c r="N175" s="2">
        <f t="shared" si="58"/>
        <v>10.14</v>
      </c>
      <c r="O175" s="2">
        <f t="shared" si="58"/>
        <v>9.77</v>
      </c>
      <c r="P175" s="2">
        <f t="shared" si="58"/>
        <v>9.33</v>
      </c>
      <c r="Q175" s="2">
        <f t="shared" si="58"/>
        <v>8.0400000000000009</v>
      </c>
      <c r="R175" s="2">
        <f t="shared" si="58"/>
        <v>6.3</v>
      </c>
      <c r="S175" s="2">
        <f t="shared" si="58"/>
        <v>5.74</v>
      </c>
      <c r="T175" s="2">
        <f t="shared" si="58"/>
        <v>4.53</v>
      </c>
      <c r="U175" s="2">
        <f t="shared" si="58"/>
        <v>3.3200000000000003</v>
      </c>
      <c r="V175" s="2">
        <f t="shared" si="58"/>
        <v>3.14</v>
      </c>
      <c r="W175" s="2">
        <f t="shared" si="58"/>
        <v>2.61</v>
      </c>
      <c r="X175" s="2">
        <f t="shared" si="58"/>
        <v>2.34</v>
      </c>
      <c r="Y175" s="2">
        <f t="shared" si="58"/>
        <v>2.06</v>
      </c>
      <c r="Z175" s="2">
        <f t="shared" si="58"/>
        <v>2.0100000000000002</v>
      </c>
      <c r="AA175" s="2">
        <f t="shared" si="58"/>
        <v>1.84</v>
      </c>
      <c r="AB175" s="2">
        <f t="shared" si="59"/>
        <v>1.58</v>
      </c>
      <c r="AC175" s="2">
        <f t="shared" si="59"/>
        <v>1.37</v>
      </c>
      <c r="AD175" s="2">
        <f t="shared" si="59"/>
        <v>1.34</v>
      </c>
      <c r="AE175" s="2">
        <f t="shared" si="59"/>
        <v>1.2</v>
      </c>
      <c r="AF175" s="2">
        <f t="shared" si="59"/>
        <v>1.1599999999999999</v>
      </c>
      <c r="AG175" s="2">
        <f t="shared" si="59"/>
        <v>1.1300000000000001</v>
      </c>
      <c r="AH175" s="2">
        <f t="shared" si="50"/>
        <v>1.02</v>
      </c>
      <c r="AI175" s="2">
        <f t="shared" si="50"/>
        <v>0.95000000000000007</v>
      </c>
      <c r="AJ175" s="2">
        <f t="shared" si="50"/>
        <v>0.92</v>
      </c>
    </row>
    <row r="176" spans="1:36" x14ac:dyDescent="0.2">
      <c r="A176" t="str">
        <f>"primary_archetype_"&amp;TEXT(ROUND(Table213[[#This Row],[2016]],1),"0.0")</f>
        <v>primary_archetype_12.9</v>
      </c>
      <c r="B176" s="2">
        <f t="shared" si="46"/>
        <v>12.9</v>
      </c>
      <c r="C176" s="2">
        <f t="shared" si="42"/>
        <v>12.9</v>
      </c>
      <c r="D176" s="2">
        <f t="shared" si="57"/>
        <v>12.9</v>
      </c>
      <c r="E176" s="2">
        <f t="shared" si="57"/>
        <v>12.66</v>
      </c>
      <c r="F176" s="2">
        <f t="shared" si="57"/>
        <v>12.1</v>
      </c>
      <c r="G176" s="2">
        <f t="shared" si="57"/>
        <v>12.18</v>
      </c>
      <c r="H176" s="2">
        <f t="shared" si="57"/>
        <v>11.93</v>
      </c>
      <c r="I176" s="2">
        <f t="shared" si="57"/>
        <v>11.450000000000001</v>
      </c>
      <c r="J176" s="2">
        <f t="shared" si="57"/>
        <v>11.18</v>
      </c>
      <c r="K176" s="2">
        <f t="shared" si="57"/>
        <v>10.91</v>
      </c>
      <c r="L176" s="2">
        <f t="shared" si="57"/>
        <v>10.47</v>
      </c>
      <c r="M176" s="2">
        <f t="shared" si="57"/>
        <v>10.42</v>
      </c>
      <c r="N176" s="2">
        <f t="shared" si="58"/>
        <v>10.06</v>
      </c>
      <c r="O176" s="2">
        <f t="shared" si="58"/>
        <v>9.69</v>
      </c>
      <c r="P176" s="2">
        <f t="shared" si="58"/>
        <v>9.26</v>
      </c>
      <c r="Q176" s="2">
        <f t="shared" si="58"/>
        <v>7.98</v>
      </c>
      <c r="R176" s="2">
        <f t="shared" si="58"/>
        <v>6.25</v>
      </c>
      <c r="S176" s="2">
        <f t="shared" si="58"/>
        <v>5.7</v>
      </c>
      <c r="T176" s="2">
        <f t="shared" si="58"/>
        <v>4.5</v>
      </c>
      <c r="U176" s="2">
        <f t="shared" si="58"/>
        <v>3.3000000000000003</v>
      </c>
      <c r="V176" s="2">
        <f t="shared" si="58"/>
        <v>3.12</v>
      </c>
      <c r="W176" s="2">
        <f t="shared" si="58"/>
        <v>2.6</v>
      </c>
      <c r="X176" s="2">
        <f t="shared" si="58"/>
        <v>2.33</v>
      </c>
      <c r="Y176" s="2">
        <f t="shared" si="58"/>
        <v>2.0499999999999998</v>
      </c>
      <c r="Z176" s="2">
        <f t="shared" si="58"/>
        <v>2</v>
      </c>
      <c r="AA176" s="2">
        <f t="shared" si="58"/>
        <v>1.83</v>
      </c>
      <c r="AB176" s="2">
        <f t="shared" si="59"/>
        <v>1.58</v>
      </c>
      <c r="AC176" s="2">
        <f t="shared" si="59"/>
        <v>1.37</v>
      </c>
      <c r="AD176" s="2">
        <f t="shared" si="59"/>
        <v>1.34</v>
      </c>
      <c r="AE176" s="2">
        <f t="shared" si="59"/>
        <v>1.19</v>
      </c>
      <c r="AF176" s="2">
        <f t="shared" si="59"/>
        <v>1.1599999999999999</v>
      </c>
      <c r="AG176" s="2">
        <f t="shared" si="59"/>
        <v>1.1300000000000001</v>
      </c>
      <c r="AH176" s="2">
        <f t="shared" si="50"/>
        <v>1.02</v>
      </c>
      <c r="AI176" s="2">
        <f t="shared" si="50"/>
        <v>0.95000000000000007</v>
      </c>
      <c r="AJ176" s="2">
        <f t="shared" si="50"/>
        <v>0.92</v>
      </c>
    </row>
    <row r="177" spans="1:36" x14ac:dyDescent="0.2">
      <c r="A177" t="str">
        <f>"primary_archetype_"&amp;TEXT(ROUND(Table213[[#This Row],[2016]],1),"0.0")</f>
        <v>primary_archetype_12.8</v>
      </c>
      <c r="B177" s="2">
        <f t="shared" si="46"/>
        <v>12.8</v>
      </c>
      <c r="C177" s="2">
        <f t="shared" si="42"/>
        <v>12.8</v>
      </c>
      <c r="D177" s="2">
        <f t="shared" si="57"/>
        <v>12.8</v>
      </c>
      <c r="E177" s="2">
        <f t="shared" si="57"/>
        <v>12.57</v>
      </c>
      <c r="F177" s="2">
        <f t="shared" si="57"/>
        <v>12</v>
      </c>
      <c r="G177" s="2">
        <f t="shared" si="57"/>
        <v>12.08</v>
      </c>
      <c r="H177" s="2">
        <f t="shared" si="57"/>
        <v>11.84</v>
      </c>
      <c r="I177" s="2">
        <f t="shared" si="57"/>
        <v>11.36</v>
      </c>
      <c r="J177" s="2">
        <f t="shared" si="57"/>
        <v>11.1</v>
      </c>
      <c r="K177" s="2">
        <f t="shared" si="57"/>
        <v>10.82</v>
      </c>
      <c r="L177" s="2">
        <f t="shared" si="57"/>
        <v>10.39</v>
      </c>
      <c r="M177" s="2">
        <f t="shared" si="57"/>
        <v>10.34</v>
      </c>
      <c r="N177" s="2">
        <f t="shared" si="58"/>
        <v>9.99</v>
      </c>
      <c r="O177" s="2">
        <f t="shared" si="58"/>
        <v>9.620000000000001</v>
      </c>
      <c r="P177" s="2">
        <f t="shared" si="58"/>
        <v>9.19</v>
      </c>
      <c r="Q177" s="2">
        <f t="shared" si="58"/>
        <v>7.92</v>
      </c>
      <c r="R177" s="2">
        <f t="shared" si="58"/>
        <v>6.21</v>
      </c>
      <c r="S177" s="2">
        <f t="shared" si="58"/>
        <v>5.66</v>
      </c>
      <c r="T177" s="2">
        <f t="shared" si="58"/>
        <v>4.47</v>
      </c>
      <c r="U177" s="2">
        <f t="shared" si="58"/>
        <v>3.2800000000000002</v>
      </c>
      <c r="V177" s="2">
        <f t="shared" si="58"/>
        <v>3.11</v>
      </c>
      <c r="W177" s="2">
        <f t="shared" si="58"/>
        <v>2.58</v>
      </c>
      <c r="X177" s="2">
        <f t="shared" si="58"/>
        <v>2.3199999999999998</v>
      </c>
      <c r="Y177" s="2">
        <f t="shared" si="58"/>
        <v>2.04</v>
      </c>
      <c r="Z177" s="2">
        <f t="shared" si="58"/>
        <v>2</v>
      </c>
      <c r="AA177" s="2">
        <f t="shared" si="58"/>
        <v>1.82</v>
      </c>
      <c r="AB177" s="2">
        <f t="shared" si="59"/>
        <v>1.57</v>
      </c>
      <c r="AC177" s="2">
        <f t="shared" si="59"/>
        <v>1.37</v>
      </c>
      <c r="AD177" s="2">
        <f t="shared" si="59"/>
        <v>1.33</v>
      </c>
      <c r="AE177" s="2">
        <f t="shared" si="59"/>
        <v>1.19</v>
      </c>
      <c r="AF177" s="2">
        <f t="shared" si="59"/>
        <v>1.1500000000000001</v>
      </c>
      <c r="AG177" s="2">
        <f t="shared" si="59"/>
        <v>1.1200000000000001</v>
      </c>
      <c r="AH177" s="2">
        <f t="shared" si="50"/>
        <v>1.02</v>
      </c>
      <c r="AI177" s="2">
        <f t="shared" si="50"/>
        <v>0.95000000000000007</v>
      </c>
      <c r="AJ177" s="2">
        <f t="shared" si="50"/>
        <v>0.92</v>
      </c>
    </row>
    <row r="178" spans="1:36" x14ac:dyDescent="0.2">
      <c r="A178" t="str">
        <f>"primary_archetype_"&amp;TEXT(ROUND(Table213[[#This Row],[2016]],1),"0.0")</f>
        <v>primary_archetype_12.7</v>
      </c>
      <c r="B178" s="2">
        <f t="shared" si="46"/>
        <v>12.700000000000001</v>
      </c>
      <c r="C178" s="2">
        <f t="shared" si="42"/>
        <v>12.700000000000001</v>
      </c>
      <c r="D178" s="2">
        <f t="shared" si="57"/>
        <v>12.700000000000001</v>
      </c>
      <c r="E178" s="2">
        <f t="shared" si="57"/>
        <v>12.47</v>
      </c>
      <c r="F178" s="2">
        <f t="shared" si="57"/>
        <v>11.91</v>
      </c>
      <c r="G178" s="2">
        <f t="shared" si="57"/>
        <v>11.99</v>
      </c>
      <c r="H178" s="2">
        <f t="shared" si="57"/>
        <v>11.75</v>
      </c>
      <c r="I178" s="2">
        <f t="shared" si="57"/>
        <v>11.28</v>
      </c>
      <c r="J178" s="2">
        <f t="shared" si="57"/>
        <v>11.01</v>
      </c>
      <c r="K178" s="2">
        <f t="shared" si="57"/>
        <v>10.74</v>
      </c>
      <c r="L178" s="2">
        <f t="shared" si="57"/>
        <v>10.31</v>
      </c>
      <c r="M178" s="2">
        <f t="shared" si="57"/>
        <v>10.26</v>
      </c>
      <c r="N178" s="2">
        <f t="shared" si="58"/>
        <v>9.91</v>
      </c>
      <c r="O178" s="2">
        <f t="shared" si="58"/>
        <v>9.5500000000000007</v>
      </c>
      <c r="P178" s="2">
        <f t="shared" si="58"/>
        <v>9.120000000000001</v>
      </c>
      <c r="Q178" s="2">
        <f t="shared" si="58"/>
        <v>7.86</v>
      </c>
      <c r="R178" s="2">
        <f t="shared" si="58"/>
        <v>6.16</v>
      </c>
      <c r="S178" s="2">
        <f t="shared" si="58"/>
        <v>5.62</v>
      </c>
      <c r="T178" s="2">
        <f t="shared" si="58"/>
        <v>4.4400000000000004</v>
      </c>
      <c r="U178" s="2">
        <f t="shared" si="58"/>
        <v>3.2600000000000002</v>
      </c>
      <c r="V178" s="2">
        <f t="shared" si="58"/>
        <v>3.09</v>
      </c>
      <c r="W178" s="2">
        <f t="shared" si="58"/>
        <v>2.57</v>
      </c>
      <c r="X178" s="2">
        <f t="shared" si="58"/>
        <v>2.3000000000000003</v>
      </c>
      <c r="Y178" s="2">
        <f t="shared" si="58"/>
        <v>2.0300000000000002</v>
      </c>
      <c r="Z178" s="2">
        <f t="shared" si="58"/>
        <v>1.99</v>
      </c>
      <c r="AA178" s="2">
        <f t="shared" si="58"/>
        <v>1.82</v>
      </c>
      <c r="AB178" s="2">
        <f t="shared" si="59"/>
        <v>1.57</v>
      </c>
      <c r="AC178" s="2">
        <f t="shared" si="59"/>
        <v>1.36</v>
      </c>
      <c r="AD178" s="2">
        <f t="shared" si="59"/>
        <v>1.33</v>
      </c>
      <c r="AE178" s="2">
        <f t="shared" si="59"/>
        <v>1.19</v>
      </c>
      <c r="AF178" s="2">
        <f t="shared" si="59"/>
        <v>1.1500000000000001</v>
      </c>
      <c r="AG178" s="2">
        <f t="shared" si="59"/>
        <v>1.1200000000000001</v>
      </c>
      <c r="AH178" s="2">
        <f t="shared" si="50"/>
        <v>1.02</v>
      </c>
      <c r="AI178" s="2">
        <f t="shared" si="50"/>
        <v>0.95000000000000007</v>
      </c>
      <c r="AJ178" s="2">
        <f t="shared" si="50"/>
        <v>0.92</v>
      </c>
    </row>
    <row r="179" spans="1:36" x14ac:dyDescent="0.2">
      <c r="A179" t="str">
        <f>"primary_archetype_"&amp;TEXT(ROUND(Table213[[#This Row],[2016]],1),"0.0")</f>
        <v>primary_archetype_12.6</v>
      </c>
      <c r="B179" s="2">
        <f t="shared" si="46"/>
        <v>12.600000000000001</v>
      </c>
      <c r="C179" s="2">
        <f t="shared" si="42"/>
        <v>12.6</v>
      </c>
      <c r="D179" s="2">
        <f t="shared" si="57"/>
        <v>12.6</v>
      </c>
      <c r="E179" s="2">
        <f t="shared" si="57"/>
        <v>12.370000000000001</v>
      </c>
      <c r="F179" s="2">
        <f t="shared" si="57"/>
        <v>11.82</v>
      </c>
      <c r="G179" s="2">
        <f t="shared" si="57"/>
        <v>11.89</v>
      </c>
      <c r="H179" s="2">
        <f t="shared" si="57"/>
        <v>11.65</v>
      </c>
      <c r="I179" s="2">
        <f t="shared" si="57"/>
        <v>11.19</v>
      </c>
      <c r="J179" s="2">
        <f t="shared" si="57"/>
        <v>10.93</v>
      </c>
      <c r="K179" s="2">
        <f t="shared" si="57"/>
        <v>10.66</v>
      </c>
      <c r="L179" s="2">
        <f t="shared" si="57"/>
        <v>10.23</v>
      </c>
      <c r="M179" s="2">
        <f t="shared" si="57"/>
        <v>10.18</v>
      </c>
      <c r="N179" s="2">
        <f t="shared" si="58"/>
        <v>9.84</v>
      </c>
      <c r="O179" s="2">
        <f t="shared" si="58"/>
        <v>9.4700000000000006</v>
      </c>
      <c r="P179" s="2">
        <f t="shared" si="58"/>
        <v>9.0500000000000007</v>
      </c>
      <c r="Q179" s="2">
        <f t="shared" si="58"/>
        <v>7.8</v>
      </c>
      <c r="R179" s="2">
        <f t="shared" si="58"/>
        <v>6.12</v>
      </c>
      <c r="S179" s="2">
        <f t="shared" si="58"/>
        <v>5.58</v>
      </c>
      <c r="T179" s="2">
        <f t="shared" si="58"/>
        <v>4.41</v>
      </c>
      <c r="U179" s="2">
        <f t="shared" si="58"/>
        <v>3.24</v>
      </c>
      <c r="V179" s="2">
        <f t="shared" si="58"/>
        <v>3.0700000000000003</v>
      </c>
      <c r="W179" s="2">
        <f t="shared" si="58"/>
        <v>2.5500000000000003</v>
      </c>
      <c r="X179" s="2">
        <f t="shared" si="58"/>
        <v>2.29</v>
      </c>
      <c r="Y179" s="2">
        <f t="shared" si="58"/>
        <v>2.02</v>
      </c>
      <c r="Z179" s="2">
        <f t="shared" si="58"/>
        <v>1.98</v>
      </c>
      <c r="AA179" s="2">
        <f t="shared" si="58"/>
        <v>1.81</v>
      </c>
      <c r="AB179" s="2">
        <f t="shared" si="59"/>
        <v>1.56</v>
      </c>
      <c r="AC179" s="2">
        <f t="shared" si="59"/>
        <v>1.36</v>
      </c>
      <c r="AD179" s="2">
        <f t="shared" si="59"/>
        <v>1.32</v>
      </c>
      <c r="AE179" s="2">
        <f t="shared" si="59"/>
        <v>1.19</v>
      </c>
      <c r="AF179" s="2">
        <f t="shared" si="59"/>
        <v>1.1500000000000001</v>
      </c>
      <c r="AG179" s="2">
        <f t="shared" si="59"/>
        <v>1.1200000000000001</v>
      </c>
      <c r="AH179" s="2">
        <f t="shared" si="50"/>
        <v>1.01</v>
      </c>
      <c r="AI179" s="2">
        <f t="shared" si="50"/>
        <v>0.95000000000000007</v>
      </c>
      <c r="AJ179" s="2">
        <f t="shared" si="50"/>
        <v>0.92</v>
      </c>
    </row>
    <row r="180" spans="1:36" x14ac:dyDescent="0.2">
      <c r="A180" t="str">
        <f>"primary_archetype_"&amp;TEXT(ROUND(Table213[[#This Row],[2016]],1),"0.0")</f>
        <v>primary_archetype_12.5</v>
      </c>
      <c r="B180" s="2">
        <f t="shared" si="46"/>
        <v>12.5</v>
      </c>
      <c r="C180" s="2">
        <f t="shared" si="42"/>
        <v>12.5</v>
      </c>
      <c r="D180" s="2">
        <f t="shared" si="57"/>
        <v>12.5</v>
      </c>
      <c r="E180" s="2">
        <f t="shared" si="57"/>
        <v>12.27</v>
      </c>
      <c r="F180" s="2">
        <f t="shared" si="57"/>
        <v>11.72</v>
      </c>
      <c r="G180" s="2">
        <f t="shared" si="57"/>
        <v>11.8</v>
      </c>
      <c r="H180" s="2">
        <f t="shared" si="57"/>
        <v>11.56</v>
      </c>
      <c r="I180" s="2">
        <f t="shared" si="57"/>
        <v>11.1</v>
      </c>
      <c r="J180" s="2">
        <f t="shared" si="57"/>
        <v>10.84</v>
      </c>
      <c r="K180" s="2">
        <f t="shared" si="57"/>
        <v>10.57</v>
      </c>
      <c r="L180" s="2">
        <f t="shared" si="57"/>
        <v>10.15</v>
      </c>
      <c r="M180" s="2">
        <f t="shared" si="57"/>
        <v>10.1</v>
      </c>
      <c r="N180" s="2">
        <f t="shared" si="58"/>
        <v>9.76</v>
      </c>
      <c r="O180" s="2">
        <f t="shared" si="58"/>
        <v>9.4</v>
      </c>
      <c r="P180" s="2">
        <f t="shared" si="58"/>
        <v>8.98</v>
      </c>
      <c r="Q180" s="2">
        <f t="shared" si="58"/>
        <v>7.74</v>
      </c>
      <c r="R180" s="2">
        <f t="shared" si="58"/>
        <v>6.07</v>
      </c>
      <c r="S180" s="2">
        <f t="shared" si="58"/>
        <v>5.54</v>
      </c>
      <c r="T180" s="2">
        <f t="shared" si="58"/>
        <v>4.38</v>
      </c>
      <c r="U180" s="2">
        <f t="shared" si="58"/>
        <v>3.22</v>
      </c>
      <c r="V180" s="2">
        <f t="shared" si="58"/>
        <v>3.0500000000000003</v>
      </c>
      <c r="W180" s="2">
        <f t="shared" si="58"/>
        <v>2.54</v>
      </c>
      <c r="X180" s="2">
        <f t="shared" si="58"/>
        <v>2.2800000000000002</v>
      </c>
      <c r="Y180" s="2">
        <f t="shared" si="58"/>
        <v>2.0100000000000002</v>
      </c>
      <c r="Z180" s="2">
        <f t="shared" si="58"/>
        <v>1.97</v>
      </c>
      <c r="AA180" s="2">
        <f t="shared" si="58"/>
        <v>1.8</v>
      </c>
      <c r="AB180" s="2">
        <f t="shared" si="59"/>
        <v>1.56</v>
      </c>
      <c r="AC180" s="2">
        <f t="shared" si="59"/>
        <v>1.35</v>
      </c>
      <c r="AD180" s="2">
        <f t="shared" si="59"/>
        <v>1.32</v>
      </c>
      <c r="AE180" s="2">
        <f t="shared" si="59"/>
        <v>1.19</v>
      </c>
      <c r="AF180" s="2">
        <f t="shared" si="59"/>
        <v>1.1500000000000001</v>
      </c>
      <c r="AG180" s="2">
        <f t="shared" si="59"/>
        <v>1.1200000000000001</v>
      </c>
      <c r="AH180" s="2">
        <f t="shared" si="50"/>
        <v>1.01</v>
      </c>
      <c r="AI180" s="2">
        <f t="shared" si="50"/>
        <v>0.95000000000000007</v>
      </c>
      <c r="AJ180" s="2">
        <f t="shared" si="50"/>
        <v>0.92</v>
      </c>
    </row>
    <row r="181" spans="1:36" x14ac:dyDescent="0.2">
      <c r="A181" t="str">
        <f>"primary_archetype_"&amp;TEXT(ROUND(Table213[[#This Row],[2016]],1),"0.0")</f>
        <v>primary_archetype_12.4</v>
      </c>
      <c r="B181" s="2">
        <f t="shared" si="46"/>
        <v>12.4</v>
      </c>
      <c r="C181" s="2">
        <f t="shared" si="42"/>
        <v>12.4</v>
      </c>
      <c r="D181" s="2">
        <f t="shared" si="57"/>
        <v>12.4</v>
      </c>
      <c r="E181" s="2">
        <f t="shared" si="57"/>
        <v>12.17</v>
      </c>
      <c r="F181" s="2">
        <f t="shared" si="57"/>
        <v>11.63</v>
      </c>
      <c r="G181" s="2">
        <f t="shared" si="57"/>
        <v>11.71</v>
      </c>
      <c r="H181" s="2">
        <f t="shared" si="57"/>
        <v>11.47</v>
      </c>
      <c r="I181" s="2">
        <f t="shared" si="57"/>
        <v>11.01</v>
      </c>
      <c r="J181" s="2">
        <f t="shared" si="57"/>
        <v>10.76</v>
      </c>
      <c r="K181" s="2">
        <f t="shared" si="57"/>
        <v>10.49</v>
      </c>
      <c r="L181" s="2">
        <f t="shared" si="57"/>
        <v>10.07</v>
      </c>
      <c r="M181" s="2">
        <f t="shared" si="57"/>
        <v>10.02</v>
      </c>
      <c r="N181" s="2">
        <f t="shared" si="58"/>
        <v>9.68</v>
      </c>
      <c r="O181" s="2">
        <f t="shared" si="58"/>
        <v>9.33</v>
      </c>
      <c r="P181" s="2">
        <f t="shared" si="58"/>
        <v>8.91</v>
      </c>
      <c r="Q181" s="2">
        <f t="shared" si="58"/>
        <v>7.68</v>
      </c>
      <c r="R181" s="2">
        <f t="shared" si="58"/>
        <v>6.03</v>
      </c>
      <c r="S181" s="2">
        <f t="shared" si="58"/>
        <v>5.5</v>
      </c>
      <c r="T181" s="2">
        <f t="shared" si="58"/>
        <v>4.3600000000000003</v>
      </c>
      <c r="U181" s="2">
        <f t="shared" si="58"/>
        <v>3.2</v>
      </c>
      <c r="V181" s="2">
        <f t="shared" si="58"/>
        <v>3.0300000000000002</v>
      </c>
      <c r="W181" s="2">
        <f t="shared" si="58"/>
        <v>2.5300000000000002</v>
      </c>
      <c r="X181" s="2">
        <f t="shared" si="58"/>
        <v>2.27</v>
      </c>
      <c r="Y181" s="2">
        <f t="shared" si="58"/>
        <v>2</v>
      </c>
      <c r="Z181" s="2">
        <f t="shared" si="58"/>
        <v>1.96</v>
      </c>
      <c r="AA181" s="2">
        <f t="shared" si="58"/>
        <v>1.79</v>
      </c>
      <c r="AB181" s="2">
        <f t="shared" si="59"/>
        <v>1.55</v>
      </c>
      <c r="AC181" s="2">
        <f t="shared" si="59"/>
        <v>1.35</v>
      </c>
      <c r="AD181" s="2">
        <f t="shared" si="59"/>
        <v>1.32</v>
      </c>
      <c r="AE181" s="2">
        <f t="shared" si="59"/>
        <v>1.18</v>
      </c>
      <c r="AF181" s="2">
        <f t="shared" si="59"/>
        <v>1.1500000000000001</v>
      </c>
      <c r="AG181" s="2">
        <f t="shared" si="59"/>
        <v>1.1200000000000001</v>
      </c>
      <c r="AH181" s="2">
        <f t="shared" si="50"/>
        <v>1.01</v>
      </c>
      <c r="AI181" s="2">
        <f t="shared" si="50"/>
        <v>0.95000000000000007</v>
      </c>
      <c r="AJ181" s="2">
        <f t="shared" si="50"/>
        <v>0.92</v>
      </c>
    </row>
    <row r="182" spans="1:36" x14ac:dyDescent="0.2">
      <c r="A182" t="str">
        <f>"primary_archetype_"&amp;TEXT(ROUND(Table213[[#This Row],[2016]],1),"0.0")</f>
        <v>primary_archetype_12.3</v>
      </c>
      <c r="B182" s="2">
        <f t="shared" si="46"/>
        <v>12.3</v>
      </c>
      <c r="C182" s="2">
        <f t="shared" si="42"/>
        <v>12.3</v>
      </c>
      <c r="D182" s="2">
        <f t="shared" si="57"/>
        <v>12.3</v>
      </c>
      <c r="E182" s="2">
        <f t="shared" si="57"/>
        <v>12.08</v>
      </c>
      <c r="F182" s="2">
        <f t="shared" si="57"/>
        <v>11.540000000000001</v>
      </c>
      <c r="G182" s="2">
        <f t="shared" si="57"/>
        <v>11.61</v>
      </c>
      <c r="H182" s="2">
        <f t="shared" si="57"/>
        <v>11.38</v>
      </c>
      <c r="I182" s="2">
        <f t="shared" si="57"/>
        <v>10.92</v>
      </c>
      <c r="J182" s="2">
        <f t="shared" si="57"/>
        <v>10.67</v>
      </c>
      <c r="K182" s="2">
        <f t="shared" si="57"/>
        <v>10.41</v>
      </c>
      <c r="L182" s="2">
        <f t="shared" si="57"/>
        <v>9.99</v>
      </c>
      <c r="M182" s="2">
        <f t="shared" si="57"/>
        <v>9.94</v>
      </c>
      <c r="N182" s="2">
        <f t="shared" si="58"/>
        <v>9.61</v>
      </c>
      <c r="O182" s="2">
        <f t="shared" si="58"/>
        <v>9.26</v>
      </c>
      <c r="P182" s="2">
        <f t="shared" si="58"/>
        <v>8.84</v>
      </c>
      <c r="Q182" s="2">
        <f t="shared" si="58"/>
        <v>7.62</v>
      </c>
      <c r="R182" s="2">
        <f t="shared" si="58"/>
        <v>5.98</v>
      </c>
      <c r="S182" s="2">
        <f t="shared" si="58"/>
        <v>5.46</v>
      </c>
      <c r="T182" s="2">
        <f t="shared" si="58"/>
        <v>4.33</v>
      </c>
      <c r="U182" s="2">
        <f t="shared" si="58"/>
        <v>3.18</v>
      </c>
      <c r="V182" s="2">
        <f t="shared" si="58"/>
        <v>3.0100000000000002</v>
      </c>
      <c r="W182" s="2">
        <f t="shared" si="58"/>
        <v>2.5100000000000002</v>
      </c>
      <c r="X182" s="2">
        <f t="shared" si="58"/>
        <v>2.2600000000000002</v>
      </c>
      <c r="Y182" s="2">
        <f t="shared" si="58"/>
        <v>1.99</v>
      </c>
      <c r="Z182" s="2">
        <f t="shared" si="58"/>
        <v>1.95</v>
      </c>
      <c r="AA182" s="2">
        <f t="shared" si="58"/>
        <v>1.79</v>
      </c>
      <c r="AB182" s="2">
        <f t="shared" si="59"/>
        <v>1.54</v>
      </c>
      <c r="AC182" s="2">
        <f t="shared" si="59"/>
        <v>1.35</v>
      </c>
      <c r="AD182" s="2">
        <f t="shared" si="59"/>
        <v>1.31</v>
      </c>
      <c r="AE182" s="2">
        <f t="shared" si="59"/>
        <v>1.18</v>
      </c>
      <c r="AF182" s="2">
        <f t="shared" si="59"/>
        <v>1.1400000000000001</v>
      </c>
      <c r="AG182" s="2">
        <f t="shared" si="59"/>
        <v>1.1200000000000001</v>
      </c>
      <c r="AH182" s="2">
        <f t="shared" si="50"/>
        <v>1.01</v>
      </c>
      <c r="AI182" s="2">
        <f t="shared" si="50"/>
        <v>0.95000000000000007</v>
      </c>
      <c r="AJ182" s="2">
        <f t="shared" si="50"/>
        <v>0.92</v>
      </c>
    </row>
    <row r="183" spans="1:36" x14ac:dyDescent="0.2">
      <c r="A183" t="str">
        <f>"primary_archetype_"&amp;TEXT(ROUND(Table213[[#This Row],[2016]],1),"0.0")</f>
        <v>primary_archetype_12.2</v>
      </c>
      <c r="B183" s="2">
        <f t="shared" si="46"/>
        <v>12.200000000000001</v>
      </c>
      <c r="C183" s="2">
        <f t="shared" si="42"/>
        <v>12.200000000000001</v>
      </c>
      <c r="D183" s="2">
        <f t="shared" ref="D183:M192" si="60">MROUND((($B183-$AJ$2)*((D$2-$AJ$2)/($B$2-$AJ$2)))+$AJ$2,0.01)</f>
        <v>12.200000000000001</v>
      </c>
      <c r="E183" s="2">
        <f t="shared" si="60"/>
        <v>11.98</v>
      </c>
      <c r="F183" s="2">
        <f t="shared" si="60"/>
        <v>11.44</v>
      </c>
      <c r="G183" s="2">
        <f t="shared" si="60"/>
        <v>11.52</v>
      </c>
      <c r="H183" s="2">
        <f t="shared" si="60"/>
        <v>11.290000000000001</v>
      </c>
      <c r="I183" s="2">
        <f t="shared" si="60"/>
        <v>10.84</v>
      </c>
      <c r="J183" s="2">
        <f t="shared" si="60"/>
        <v>10.58</v>
      </c>
      <c r="K183" s="2">
        <f t="shared" si="60"/>
        <v>10.32</v>
      </c>
      <c r="L183" s="2">
        <f t="shared" si="60"/>
        <v>9.92</v>
      </c>
      <c r="M183" s="2">
        <f t="shared" si="60"/>
        <v>9.870000000000001</v>
      </c>
      <c r="N183" s="2">
        <f t="shared" ref="N183:AA192" si="61">MROUND((($B183-$AJ$2)*((N$2-$AJ$2)/($B$2-$AJ$2)))+$AJ$2,0.01)</f>
        <v>9.5299999999999994</v>
      </c>
      <c r="O183" s="2">
        <f t="shared" si="61"/>
        <v>9.18</v>
      </c>
      <c r="P183" s="2">
        <f t="shared" si="61"/>
        <v>8.77</v>
      </c>
      <c r="Q183" s="2">
        <f t="shared" si="61"/>
        <v>7.57</v>
      </c>
      <c r="R183" s="2">
        <f t="shared" si="61"/>
        <v>5.94</v>
      </c>
      <c r="S183" s="2">
        <f t="shared" si="61"/>
        <v>5.42</v>
      </c>
      <c r="T183" s="2">
        <f t="shared" si="61"/>
        <v>4.3</v>
      </c>
      <c r="U183" s="2">
        <f t="shared" si="61"/>
        <v>3.16</v>
      </c>
      <c r="V183" s="2">
        <f t="shared" si="61"/>
        <v>2.99</v>
      </c>
      <c r="W183" s="2">
        <f t="shared" si="61"/>
        <v>2.5</v>
      </c>
      <c r="X183" s="2">
        <f t="shared" si="61"/>
        <v>2.25</v>
      </c>
      <c r="Y183" s="2">
        <f t="shared" si="61"/>
        <v>1.98</v>
      </c>
      <c r="Z183" s="2">
        <f t="shared" si="61"/>
        <v>1.94</v>
      </c>
      <c r="AA183" s="2">
        <f t="shared" si="61"/>
        <v>1.78</v>
      </c>
      <c r="AB183" s="2">
        <f t="shared" ref="AB183:AG192" si="62">MROUND((($B183-$AJ$2)*((AB$2-$AJ$2)/($B$2-$AJ$2)))+$AJ$2,0.01)</f>
        <v>1.54</v>
      </c>
      <c r="AC183" s="2">
        <f t="shared" si="62"/>
        <v>1.34</v>
      </c>
      <c r="AD183" s="2">
        <f t="shared" si="62"/>
        <v>1.31</v>
      </c>
      <c r="AE183" s="2">
        <f t="shared" si="62"/>
        <v>1.18</v>
      </c>
      <c r="AF183" s="2">
        <f t="shared" si="62"/>
        <v>1.1400000000000001</v>
      </c>
      <c r="AG183" s="2">
        <f t="shared" si="62"/>
        <v>1.1100000000000001</v>
      </c>
      <c r="AH183" s="2">
        <f t="shared" si="50"/>
        <v>1.01</v>
      </c>
      <c r="AI183" s="2">
        <f t="shared" si="50"/>
        <v>0.95000000000000007</v>
      </c>
      <c r="AJ183" s="2">
        <f t="shared" si="50"/>
        <v>0.92</v>
      </c>
    </row>
    <row r="184" spans="1:36" x14ac:dyDescent="0.2">
      <c r="A184" t="str">
        <f>"primary_archetype_"&amp;TEXT(ROUND(Table213[[#This Row],[2016]],1),"0.0")</f>
        <v>primary_archetype_12.1</v>
      </c>
      <c r="B184" s="2">
        <f t="shared" si="46"/>
        <v>12.100000000000001</v>
      </c>
      <c r="C184" s="2">
        <f t="shared" si="42"/>
        <v>12.1</v>
      </c>
      <c r="D184" s="2">
        <f t="shared" si="60"/>
        <v>12.1</v>
      </c>
      <c r="E184" s="2">
        <f t="shared" si="60"/>
        <v>11.88</v>
      </c>
      <c r="F184" s="2">
        <f t="shared" si="60"/>
        <v>11.35</v>
      </c>
      <c r="G184" s="2">
        <f t="shared" si="60"/>
        <v>11.42</v>
      </c>
      <c r="H184" s="2">
        <f t="shared" si="60"/>
        <v>11.19</v>
      </c>
      <c r="I184" s="2">
        <f t="shared" si="60"/>
        <v>10.75</v>
      </c>
      <c r="J184" s="2">
        <f t="shared" si="60"/>
        <v>10.5</v>
      </c>
      <c r="K184" s="2">
        <f t="shared" si="60"/>
        <v>10.24</v>
      </c>
      <c r="L184" s="2">
        <f t="shared" si="60"/>
        <v>9.84</v>
      </c>
      <c r="M184" s="2">
        <f t="shared" si="60"/>
        <v>9.7900000000000009</v>
      </c>
      <c r="N184" s="2">
        <f t="shared" si="61"/>
        <v>9.4500000000000011</v>
      </c>
      <c r="O184" s="2">
        <f t="shared" si="61"/>
        <v>9.11</v>
      </c>
      <c r="P184" s="2">
        <f t="shared" si="61"/>
        <v>8.7000000000000011</v>
      </c>
      <c r="Q184" s="2">
        <f t="shared" si="61"/>
        <v>7.51</v>
      </c>
      <c r="R184" s="2">
        <f t="shared" si="61"/>
        <v>5.9</v>
      </c>
      <c r="S184" s="2">
        <f t="shared" si="61"/>
        <v>5.38</v>
      </c>
      <c r="T184" s="2">
        <f t="shared" si="61"/>
        <v>4.2700000000000005</v>
      </c>
      <c r="U184" s="2">
        <f t="shared" si="61"/>
        <v>3.14</v>
      </c>
      <c r="V184" s="2">
        <f t="shared" si="61"/>
        <v>2.98</v>
      </c>
      <c r="W184" s="2">
        <f t="shared" si="61"/>
        <v>2.48</v>
      </c>
      <c r="X184" s="2">
        <f t="shared" si="61"/>
        <v>2.23</v>
      </c>
      <c r="Y184" s="2">
        <f t="shared" si="61"/>
        <v>1.97</v>
      </c>
      <c r="Z184" s="2">
        <f t="shared" si="61"/>
        <v>1.93</v>
      </c>
      <c r="AA184" s="2">
        <f t="shared" si="61"/>
        <v>1.77</v>
      </c>
      <c r="AB184" s="2">
        <f t="shared" si="62"/>
        <v>1.53</v>
      </c>
      <c r="AC184" s="2">
        <f t="shared" si="62"/>
        <v>1.34</v>
      </c>
      <c r="AD184" s="2">
        <f t="shared" si="62"/>
        <v>1.31</v>
      </c>
      <c r="AE184" s="2">
        <f t="shared" si="62"/>
        <v>1.18</v>
      </c>
      <c r="AF184" s="2">
        <f t="shared" si="62"/>
        <v>1.1400000000000001</v>
      </c>
      <c r="AG184" s="2">
        <f t="shared" si="62"/>
        <v>1.1100000000000001</v>
      </c>
      <c r="AH184" s="2">
        <f t="shared" si="50"/>
        <v>1.01</v>
      </c>
      <c r="AI184" s="2">
        <f t="shared" si="50"/>
        <v>0.95000000000000007</v>
      </c>
      <c r="AJ184" s="2">
        <f t="shared" si="50"/>
        <v>0.92</v>
      </c>
    </row>
    <row r="185" spans="1:36" x14ac:dyDescent="0.2">
      <c r="A185" t="str">
        <f>"primary_archetype_"&amp;TEXT(ROUND(Table213[[#This Row],[2016]],1),"0.0")</f>
        <v>primary_archetype_12.0</v>
      </c>
      <c r="B185" s="2">
        <f t="shared" si="46"/>
        <v>12</v>
      </c>
      <c r="C185" s="2">
        <f t="shared" si="42"/>
        <v>12</v>
      </c>
      <c r="D185" s="2">
        <f t="shared" si="60"/>
        <v>12</v>
      </c>
      <c r="E185" s="2">
        <f t="shared" si="60"/>
        <v>11.78</v>
      </c>
      <c r="F185" s="2">
        <f t="shared" si="60"/>
        <v>11.26</v>
      </c>
      <c r="G185" s="2">
        <f t="shared" si="60"/>
        <v>11.33</v>
      </c>
      <c r="H185" s="2">
        <f t="shared" si="60"/>
        <v>11.1</v>
      </c>
      <c r="I185" s="2">
        <f t="shared" si="60"/>
        <v>10.66</v>
      </c>
      <c r="J185" s="2">
        <f t="shared" si="60"/>
        <v>10.41</v>
      </c>
      <c r="K185" s="2">
        <f t="shared" si="60"/>
        <v>10.16</v>
      </c>
      <c r="L185" s="2">
        <f t="shared" si="60"/>
        <v>9.76</v>
      </c>
      <c r="M185" s="2">
        <f t="shared" si="60"/>
        <v>9.7100000000000009</v>
      </c>
      <c r="N185" s="2">
        <f t="shared" si="61"/>
        <v>9.3800000000000008</v>
      </c>
      <c r="O185" s="2">
        <f t="shared" si="61"/>
        <v>9.0400000000000009</v>
      </c>
      <c r="P185" s="2">
        <f t="shared" si="61"/>
        <v>8.6300000000000008</v>
      </c>
      <c r="Q185" s="2">
        <f t="shared" si="61"/>
        <v>7.45</v>
      </c>
      <c r="R185" s="2">
        <f t="shared" si="61"/>
        <v>5.8500000000000005</v>
      </c>
      <c r="S185" s="2">
        <f t="shared" si="61"/>
        <v>5.34</v>
      </c>
      <c r="T185" s="2">
        <f t="shared" si="61"/>
        <v>4.24</v>
      </c>
      <c r="U185" s="2">
        <f t="shared" si="61"/>
        <v>3.12</v>
      </c>
      <c r="V185" s="2">
        <f t="shared" si="61"/>
        <v>2.96</v>
      </c>
      <c r="W185" s="2">
        <f t="shared" si="61"/>
        <v>2.4700000000000002</v>
      </c>
      <c r="X185" s="2">
        <f t="shared" si="61"/>
        <v>2.2200000000000002</v>
      </c>
      <c r="Y185" s="2">
        <f t="shared" si="61"/>
        <v>1.96</v>
      </c>
      <c r="Z185" s="2">
        <f t="shared" si="61"/>
        <v>1.92</v>
      </c>
      <c r="AA185" s="2">
        <f t="shared" si="61"/>
        <v>1.76</v>
      </c>
      <c r="AB185" s="2">
        <f t="shared" si="62"/>
        <v>1.53</v>
      </c>
      <c r="AC185" s="2">
        <f t="shared" si="62"/>
        <v>1.34</v>
      </c>
      <c r="AD185" s="2">
        <f t="shared" si="62"/>
        <v>1.3</v>
      </c>
      <c r="AE185" s="2">
        <f t="shared" si="62"/>
        <v>1.17</v>
      </c>
      <c r="AF185" s="2">
        <f t="shared" si="62"/>
        <v>1.1400000000000001</v>
      </c>
      <c r="AG185" s="2">
        <f t="shared" si="62"/>
        <v>1.1100000000000001</v>
      </c>
      <c r="AH185" s="2">
        <f t="shared" si="50"/>
        <v>1.01</v>
      </c>
      <c r="AI185" s="2">
        <f t="shared" si="50"/>
        <v>0.95000000000000007</v>
      </c>
      <c r="AJ185" s="2">
        <f t="shared" si="50"/>
        <v>0.92</v>
      </c>
    </row>
    <row r="186" spans="1:36" x14ac:dyDescent="0.2">
      <c r="A186" t="str">
        <f>"primary_archetype_"&amp;TEXT(ROUND(Table213[[#This Row],[2016]],1),"0.0")</f>
        <v>primary_archetype_11.9</v>
      </c>
      <c r="B186" s="2">
        <f t="shared" si="46"/>
        <v>11.9</v>
      </c>
      <c r="C186" s="2">
        <f t="shared" si="42"/>
        <v>11.9</v>
      </c>
      <c r="D186" s="2">
        <f t="shared" si="60"/>
        <v>11.9</v>
      </c>
      <c r="E186" s="2">
        <f t="shared" si="60"/>
        <v>11.68</v>
      </c>
      <c r="F186" s="2">
        <f t="shared" si="60"/>
        <v>11.16</v>
      </c>
      <c r="G186" s="2">
        <f t="shared" si="60"/>
        <v>11.24</v>
      </c>
      <c r="H186" s="2">
        <f t="shared" si="60"/>
        <v>11.01</v>
      </c>
      <c r="I186" s="2">
        <f t="shared" si="60"/>
        <v>10.57</v>
      </c>
      <c r="J186" s="2">
        <f t="shared" si="60"/>
        <v>10.33</v>
      </c>
      <c r="K186" s="2">
        <f t="shared" si="60"/>
        <v>10.07</v>
      </c>
      <c r="L186" s="2">
        <f t="shared" si="60"/>
        <v>9.68</v>
      </c>
      <c r="M186" s="2">
        <f t="shared" si="60"/>
        <v>9.6300000000000008</v>
      </c>
      <c r="N186" s="2">
        <f t="shared" si="61"/>
        <v>9.3000000000000007</v>
      </c>
      <c r="O186" s="2">
        <f t="shared" si="61"/>
        <v>8.9600000000000009</v>
      </c>
      <c r="P186" s="2">
        <f t="shared" si="61"/>
        <v>8.56</v>
      </c>
      <c r="Q186" s="2">
        <f t="shared" si="61"/>
        <v>7.3900000000000006</v>
      </c>
      <c r="R186" s="2">
        <f t="shared" si="61"/>
        <v>5.8100000000000005</v>
      </c>
      <c r="S186" s="2">
        <f t="shared" si="61"/>
        <v>5.3</v>
      </c>
      <c r="T186" s="2">
        <f t="shared" si="61"/>
        <v>4.21</v>
      </c>
      <c r="U186" s="2">
        <f t="shared" si="61"/>
        <v>3.1</v>
      </c>
      <c r="V186" s="2">
        <f t="shared" si="61"/>
        <v>2.94</v>
      </c>
      <c r="W186" s="2">
        <f t="shared" si="61"/>
        <v>2.46</v>
      </c>
      <c r="X186" s="2">
        <f t="shared" si="61"/>
        <v>2.21</v>
      </c>
      <c r="Y186" s="2">
        <f t="shared" si="61"/>
        <v>1.95</v>
      </c>
      <c r="Z186" s="2">
        <f t="shared" si="61"/>
        <v>1.9100000000000001</v>
      </c>
      <c r="AA186" s="2">
        <f t="shared" si="61"/>
        <v>1.76</v>
      </c>
      <c r="AB186" s="2">
        <f t="shared" si="62"/>
        <v>1.52</v>
      </c>
      <c r="AC186" s="2">
        <f t="shared" si="62"/>
        <v>1.33</v>
      </c>
      <c r="AD186" s="2">
        <f t="shared" si="62"/>
        <v>1.3</v>
      </c>
      <c r="AE186" s="2">
        <f t="shared" si="62"/>
        <v>1.17</v>
      </c>
      <c r="AF186" s="2">
        <f t="shared" si="62"/>
        <v>1.1400000000000001</v>
      </c>
      <c r="AG186" s="2">
        <f t="shared" si="62"/>
        <v>1.1100000000000001</v>
      </c>
      <c r="AH186" s="2">
        <f t="shared" si="50"/>
        <v>1.01</v>
      </c>
      <c r="AI186" s="2">
        <f t="shared" si="50"/>
        <v>0.95000000000000007</v>
      </c>
      <c r="AJ186" s="2">
        <f t="shared" si="50"/>
        <v>0.92</v>
      </c>
    </row>
    <row r="187" spans="1:36" x14ac:dyDescent="0.2">
      <c r="A187" t="str">
        <f>"primary_archetype_"&amp;TEXT(ROUND(Table213[[#This Row],[2016]],1),"0.0")</f>
        <v>primary_archetype_11.8</v>
      </c>
      <c r="B187" s="2">
        <f t="shared" si="46"/>
        <v>11.8</v>
      </c>
      <c r="C187" s="2">
        <f t="shared" si="42"/>
        <v>11.8</v>
      </c>
      <c r="D187" s="2">
        <f t="shared" si="60"/>
        <v>11.8</v>
      </c>
      <c r="E187" s="2">
        <f t="shared" si="60"/>
        <v>11.59</v>
      </c>
      <c r="F187" s="2">
        <f t="shared" si="60"/>
        <v>11.07</v>
      </c>
      <c r="G187" s="2">
        <f t="shared" si="60"/>
        <v>11.14</v>
      </c>
      <c r="H187" s="2">
        <f t="shared" si="60"/>
        <v>10.92</v>
      </c>
      <c r="I187" s="2">
        <f t="shared" si="60"/>
        <v>10.48</v>
      </c>
      <c r="J187" s="2">
        <f t="shared" si="60"/>
        <v>10.24</v>
      </c>
      <c r="K187" s="2">
        <f t="shared" si="60"/>
        <v>9.99</v>
      </c>
      <c r="L187" s="2">
        <f t="shared" si="60"/>
        <v>9.6</v>
      </c>
      <c r="M187" s="2">
        <f t="shared" si="60"/>
        <v>9.5500000000000007</v>
      </c>
      <c r="N187" s="2">
        <f t="shared" si="61"/>
        <v>9.2200000000000006</v>
      </c>
      <c r="O187" s="2">
        <f t="shared" si="61"/>
        <v>8.89</v>
      </c>
      <c r="P187" s="2">
        <f t="shared" si="61"/>
        <v>8.49</v>
      </c>
      <c r="Q187" s="2">
        <f t="shared" si="61"/>
        <v>7.33</v>
      </c>
      <c r="R187" s="2">
        <f t="shared" si="61"/>
        <v>5.76</v>
      </c>
      <c r="S187" s="2">
        <f t="shared" si="61"/>
        <v>5.26</v>
      </c>
      <c r="T187" s="2">
        <f t="shared" si="61"/>
        <v>4.18</v>
      </c>
      <c r="U187" s="2">
        <f t="shared" si="61"/>
        <v>3.08</v>
      </c>
      <c r="V187" s="2">
        <f t="shared" si="61"/>
        <v>2.92</v>
      </c>
      <c r="W187" s="2">
        <f t="shared" si="61"/>
        <v>2.44</v>
      </c>
      <c r="X187" s="2">
        <f t="shared" si="61"/>
        <v>2.2000000000000002</v>
      </c>
      <c r="Y187" s="2">
        <f t="shared" si="61"/>
        <v>1.95</v>
      </c>
      <c r="Z187" s="2">
        <f t="shared" si="61"/>
        <v>1.9100000000000001</v>
      </c>
      <c r="AA187" s="2">
        <f t="shared" si="61"/>
        <v>1.75</v>
      </c>
      <c r="AB187" s="2">
        <f t="shared" si="62"/>
        <v>1.52</v>
      </c>
      <c r="AC187" s="2">
        <f t="shared" si="62"/>
        <v>1.33</v>
      </c>
      <c r="AD187" s="2">
        <f t="shared" si="62"/>
        <v>1.3</v>
      </c>
      <c r="AE187" s="2">
        <f t="shared" si="62"/>
        <v>1.17</v>
      </c>
      <c r="AF187" s="2">
        <f t="shared" si="62"/>
        <v>1.1300000000000001</v>
      </c>
      <c r="AG187" s="2">
        <f t="shared" si="62"/>
        <v>1.1100000000000001</v>
      </c>
      <c r="AH187" s="2">
        <f t="shared" si="50"/>
        <v>1.01</v>
      </c>
      <c r="AI187" s="2">
        <f t="shared" si="50"/>
        <v>0.95000000000000007</v>
      </c>
      <c r="AJ187" s="2">
        <f t="shared" si="50"/>
        <v>0.92</v>
      </c>
    </row>
    <row r="188" spans="1:36" x14ac:dyDescent="0.2">
      <c r="A188" t="str">
        <f>"primary_archetype_"&amp;TEXT(ROUND(Table213[[#This Row],[2016]],1),"0.0")</f>
        <v>primary_archetype_11.7</v>
      </c>
      <c r="B188" s="2">
        <f t="shared" si="46"/>
        <v>11.700000000000001</v>
      </c>
      <c r="C188" s="2">
        <f t="shared" si="42"/>
        <v>11.700000000000001</v>
      </c>
      <c r="D188" s="2">
        <f t="shared" si="60"/>
        <v>11.700000000000001</v>
      </c>
      <c r="E188" s="2">
        <f t="shared" si="60"/>
        <v>11.49</v>
      </c>
      <c r="F188" s="2">
        <f t="shared" si="60"/>
        <v>10.98</v>
      </c>
      <c r="G188" s="2">
        <f t="shared" si="60"/>
        <v>11.05</v>
      </c>
      <c r="H188" s="2">
        <f t="shared" si="60"/>
        <v>10.83</v>
      </c>
      <c r="I188" s="2">
        <f t="shared" si="60"/>
        <v>10.4</v>
      </c>
      <c r="J188" s="2">
        <f t="shared" si="60"/>
        <v>10.16</v>
      </c>
      <c r="K188" s="2">
        <f t="shared" si="60"/>
        <v>9.91</v>
      </c>
      <c r="L188" s="2">
        <f t="shared" si="60"/>
        <v>9.52</v>
      </c>
      <c r="M188" s="2">
        <f t="shared" si="60"/>
        <v>9.4700000000000006</v>
      </c>
      <c r="N188" s="2">
        <f t="shared" si="61"/>
        <v>9.15</v>
      </c>
      <c r="O188" s="2">
        <f t="shared" si="61"/>
        <v>8.82</v>
      </c>
      <c r="P188" s="2">
        <f t="shared" si="61"/>
        <v>8.42</v>
      </c>
      <c r="Q188" s="2">
        <f t="shared" si="61"/>
        <v>7.2700000000000005</v>
      </c>
      <c r="R188" s="2">
        <f t="shared" si="61"/>
        <v>5.72</v>
      </c>
      <c r="S188" s="2">
        <f t="shared" si="61"/>
        <v>5.22</v>
      </c>
      <c r="T188" s="2">
        <f t="shared" si="61"/>
        <v>4.1500000000000004</v>
      </c>
      <c r="U188" s="2">
        <f t="shared" si="61"/>
        <v>3.06</v>
      </c>
      <c r="V188" s="2">
        <f t="shared" si="61"/>
        <v>2.9</v>
      </c>
      <c r="W188" s="2">
        <f t="shared" si="61"/>
        <v>2.4300000000000002</v>
      </c>
      <c r="X188" s="2">
        <f t="shared" si="61"/>
        <v>2.19</v>
      </c>
      <c r="Y188" s="2">
        <f t="shared" si="61"/>
        <v>1.94</v>
      </c>
      <c r="Z188" s="2">
        <f t="shared" si="61"/>
        <v>1.9000000000000001</v>
      </c>
      <c r="AA188" s="2">
        <f t="shared" si="61"/>
        <v>1.74</v>
      </c>
      <c r="AB188" s="2">
        <f t="shared" si="62"/>
        <v>1.51</v>
      </c>
      <c r="AC188" s="2">
        <f t="shared" si="62"/>
        <v>1.32</v>
      </c>
      <c r="AD188" s="2">
        <f t="shared" si="62"/>
        <v>1.29</v>
      </c>
      <c r="AE188" s="2">
        <f t="shared" si="62"/>
        <v>1.17</v>
      </c>
      <c r="AF188" s="2">
        <f t="shared" si="62"/>
        <v>1.1300000000000001</v>
      </c>
      <c r="AG188" s="2">
        <f t="shared" si="62"/>
        <v>1.1100000000000001</v>
      </c>
      <c r="AH188" s="2">
        <f t="shared" si="50"/>
        <v>1.01</v>
      </c>
      <c r="AI188" s="2">
        <f t="shared" si="50"/>
        <v>0.95000000000000007</v>
      </c>
      <c r="AJ188" s="2">
        <f t="shared" si="50"/>
        <v>0.92</v>
      </c>
    </row>
    <row r="189" spans="1:36" x14ac:dyDescent="0.2">
      <c r="A189" t="str">
        <f>"primary_archetype_"&amp;TEXT(ROUND(Table213[[#This Row],[2016]],1),"0.0")</f>
        <v>primary_archetype_11.6</v>
      </c>
      <c r="B189" s="2">
        <f t="shared" si="46"/>
        <v>11.600000000000001</v>
      </c>
      <c r="C189" s="2">
        <f t="shared" si="42"/>
        <v>11.6</v>
      </c>
      <c r="D189" s="2">
        <f t="shared" si="60"/>
        <v>11.6</v>
      </c>
      <c r="E189" s="2">
        <f t="shared" si="60"/>
        <v>11.39</v>
      </c>
      <c r="F189" s="2">
        <f t="shared" si="60"/>
        <v>10.88</v>
      </c>
      <c r="G189" s="2">
        <f t="shared" si="60"/>
        <v>10.950000000000001</v>
      </c>
      <c r="H189" s="2">
        <f t="shared" si="60"/>
        <v>10.73</v>
      </c>
      <c r="I189" s="2">
        <f t="shared" si="60"/>
        <v>10.31</v>
      </c>
      <c r="J189" s="2">
        <f t="shared" si="60"/>
        <v>10.07</v>
      </c>
      <c r="K189" s="2">
        <f t="shared" si="60"/>
        <v>9.82</v>
      </c>
      <c r="L189" s="2">
        <f t="shared" si="60"/>
        <v>9.44</v>
      </c>
      <c r="M189" s="2">
        <f t="shared" si="60"/>
        <v>9.39</v>
      </c>
      <c r="N189" s="2">
        <f t="shared" si="61"/>
        <v>9.07</v>
      </c>
      <c r="O189" s="2">
        <f t="shared" si="61"/>
        <v>8.74</v>
      </c>
      <c r="P189" s="2">
        <f t="shared" si="61"/>
        <v>8.35</v>
      </c>
      <c r="Q189" s="2">
        <f t="shared" si="61"/>
        <v>7.21</v>
      </c>
      <c r="R189" s="2">
        <f t="shared" si="61"/>
        <v>5.67</v>
      </c>
      <c r="S189" s="2">
        <f t="shared" si="61"/>
        <v>5.18</v>
      </c>
      <c r="T189" s="2">
        <f t="shared" si="61"/>
        <v>4.12</v>
      </c>
      <c r="U189" s="2">
        <f t="shared" si="61"/>
        <v>3.04</v>
      </c>
      <c r="V189" s="2">
        <f t="shared" si="61"/>
        <v>2.88</v>
      </c>
      <c r="W189" s="2">
        <f t="shared" si="61"/>
        <v>2.41</v>
      </c>
      <c r="X189" s="2">
        <f t="shared" si="61"/>
        <v>2.17</v>
      </c>
      <c r="Y189" s="2">
        <f t="shared" si="61"/>
        <v>1.93</v>
      </c>
      <c r="Z189" s="2">
        <f t="shared" si="61"/>
        <v>1.8900000000000001</v>
      </c>
      <c r="AA189" s="2">
        <f t="shared" si="61"/>
        <v>1.73</v>
      </c>
      <c r="AB189" s="2">
        <f t="shared" si="62"/>
        <v>1.51</v>
      </c>
      <c r="AC189" s="2">
        <f t="shared" si="62"/>
        <v>1.32</v>
      </c>
      <c r="AD189" s="2">
        <f t="shared" si="62"/>
        <v>1.29</v>
      </c>
      <c r="AE189" s="2">
        <f t="shared" si="62"/>
        <v>1.17</v>
      </c>
      <c r="AF189" s="2">
        <f t="shared" si="62"/>
        <v>1.1300000000000001</v>
      </c>
      <c r="AG189" s="2">
        <f t="shared" si="62"/>
        <v>1.1000000000000001</v>
      </c>
      <c r="AH189" s="2">
        <f t="shared" si="50"/>
        <v>1.01</v>
      </c>
      <c r="AI189" s="2">
        <f t="shared" si="50"/>
        <v>0.95000000000000007</v>
      </c>
      <c r="AJ189" s="2">
        <f t="shared" si="50"/>
        <v>0.92</v>
      </c>
    </row>
    <row r="190" spans="1:36" x14ac:dyDescent="0.2">
      <c r="A190" t="str">
        <f>"primary_archetype_"&amp;TEXT(ROUND(Table213[[#This Row],[2016]],1),"0.0")</f>
        <v>primary_archetype_11.5</v>
      </c>
      <c r="B190" s="2">
        <f t="shared" si="46"/>
        <v>11.5</v>
      </c>
      <c r="C190" s="2">
        <f t="shared" si="42"/>
        <v>11.5</v>
      </c>
      <c r="D190" s="2">
        <f t="shared" si="60"/>
        <v>11.5</v>
      </c>
      <c r="E190" s="2">
        <f t="shared" si="60"/>
        <v>11.290000000000001</v>
      </c>
      <c r="F190" s="2">
        <f t="shared" si="60"/>
        <v>10.790000000000001</v>
      </c>
      <c r="G190" s="2">
        <f t="shared" si="60"/>
        <v>10.86</v>
      </c>
      <c r="H190" s="2">
        <f t="shared" si="60"/>
        <v>10.64</v>
      </c>
      <c r="I190" s="2">
        <f t="shared" si="60"/>
        <v>10.220000000000001</v>
      </c>
      <c r="J190" s="2">
        <f t="shared" si="60"/>
        <v>9.98</v>
      </c>
      <c r="K190" s="2">
        <f t="shared" si="60"/>
        <v>9.74</v>
      </c>
      <c r="L190" s="2">
        <f t="shared" si="60"/>
        <v>9.36</v>
      </c>
      <c r="M190" s="2">
        <f t="shared" si="60"/>
        <v>9.31</v>
      </c>
      <c r="N190" s="2">
        <f t="shared" si="61"/>
        <v>9</v>
      </c>
      <c r="O190" s="2">
        <f t="shared" si="61"/>
        <v>8.67</v>
      </c>
      <c r="P190" s="2">
        <f t="shared" si="61"/>
        <v>8.2799999999999994</v>
      </c>
      <c r="Q190" s="2">
        <f t="shared" si="61"/>
        <v>7.15</v>
      </c>
      <c r="R190" s="2">
        <f t="shared" si="61"/>
        <v>5.63</v>
      </c>
      <c r="S190" s="2">
        <f t="shared" si="61"/>
        <v>5.14</v>
      </c>
      <c r="T190" s="2">
        <f t="shared" si="61"/>
        <v>4.09</v>
      </c>
      <c r="U190" s="2">
        <f t="shared" si="61"/>
        <v>3.02</v>
      </c>
      <c r="V190" s="2">
        <f t="shared" si="61"/>
        <v>2.87</v>
      </c>
      <c r="W190" s="2">
        <f t="shared" si="61"/>
        <v>2.4</v>
      </c>
      <c r="X190" s="2">
        <f t="shared" si="61"/>
        <v>2.16</v>
      </c>
      <c r="Y190" s="2">
        <f t="shared" si="61"/>
        <v>1.92</v>
      </c>
      <c r="Z190" s="2">
        <f t="shared" si="61"/>
        <v>1.8800000000000001</v>
      </c>
      <c r="AA190" s="2">
        <f t="shared" si="61"/>
        <v>1.73</v>
      </c>
      <c r="AB190" s="2">
        <f t="shared" si="62"/>
        <v>1.5</v>
      </c>
      <c r="AC190" s="2">
        <f t="shared" si="62"/>
        <v>1.32</v>
      </c>
      <c r="AD190" s="2">
        <f t="shared" si="62"/>
        <v>1.29</v>
      </c>
      <c r="AE190" s="2">
        <f t="shared" si="62"/>
        <v>1.1599999999999999</v>
      </c>
      <c r="AF190" s="2">
        <f t="shared" si="62"/>
        <v>1.1300000000000001</v>
      </c>
      <c r="AG190" s="2">
        <f t="shared" si="62"/>
        <v>1.1000000000000001</v>
      </c>
      <c r="AH190" s="2">
        <f t="shared" si="50"/>
        <v>1.01</v>
      </c>
      <c r="AI190" s="2">
        <f t="shared" si="50"/>
        <v>0.95000000000000007</v>
      </c>
      <c r="AJ190" s="2">
        <f t="shared" si="50"/>
        <v>0.92</v>
      </c>
    </row>
    <row r="191" spans="1:36" x14ac:dyDescent="0.2">
      <c r="A191" t="str">
        <f>"primary_archetype_"&amp;TEXT(ROUND(Table213[[#This Row],[2016]],1),"0.0")</f>
        <v>primary_archetype_11.4</v>
      </c>
      <c r="B191" s="2">
        <f t="shared" si="46"/>
        <v>11.4</v>
      </c>
      <c r="C191" s="2">
        <f t="shared" si="42"/>
        <v>11.4</v>
      </c>
      <c r="D191" s="2">
        <f t="shared" si="60"/>
        <v>11.4</v>
      </c>
      <c r="E191" s="2">
        <f t="shared" si="60"/>
        <v>11.19</v>
      </c>
      <c r="F191" s="2">
        <f t="shared" si="60"/>
        <v>10.700000000000001</v>
      </c>
      <c r="G191" s="2">
        <f t="shared" si="60"/>
        <v>10.77</v>
      </c>
      <c r="H191" s="2">
        <f t="shared" si="60"/>
        <v>10.55</v>
      </c>
      <c r="I191" s="2">
        <f t="shared" si="60"/>
        <v>10.130000000000001</v>
      </c>
      <c r="J191" s="2">
        <f t="shared" si="60"/>
        <v>9.9</v>
      </c>
      <c r="K191" s="2">
        <f t="shared" si="60"/>
        <v>9.66</v>
      </c>
      <c r="L191" s="2">
        <f t="shared" si="60"/>
        <v>9.2799999999999994</v>
      </c>
      <c r="M191" s="2">
        <f t="shared" si="60"/>
        <v>9.23</v>
      </c>
      <c r="N191" s="2">
        <f t="shared" si="61"/>
        <v>8.92</v>
      </c>
      <c r="O191" s="2">
        <f t="shared" si="61"/>
        <v>8.6</v>
      </c>
      <c r="P191" s="2">
        <f t="shared" si="61"/>
        <v>8.2100000000000009</v>
      </c>
      <c r="Q191" s="2">
        <f t="shared" si="61"/>
        <v>7.09</v>
      </c>
      <c r="R191" s="2">
        <f t="shared" si="61"/>
        <v>5.58</v>
      </c>
      <c r="S191" s="2">
        <f t="shared" si="61"/>
        <v>5.1000000000000005</v>
      </c>
      <c r="T191" s="2">
        <f t="shared" si="61"/>
        <v>4.0600000000000005</v>
      </c>
      <c r="U191" s="2">
        <f t="shared" si="61"/>
        <v>3</v>
      </c>
      <c r="V191" s="2">
        <f t="shared" si="61"/>
        <v>2.85</v>
      </c>
      <c r="W191" s="2">
        <f t="shared" si="61"/>
        <v>2.39</v>
      </c>
      <c r="X191" s="2">
        <f t="shared" si="61"/>
        <v>2.15</v>
      </c>
      <c r="Y191" s="2">
        <f t="shared" si="61"/>
        <v>1.9100000000000001</v>
      </c>
      <c r="Z191" s="2">
        <f t="shared" si="61"/>
        <v>1.87</v>
      </c>
      <c r="AA191" s="2">
        <f t="shared" si="61"/>
        <v>1.72</v>
      </c>
      <c r="AB191" s="2">
        <f t="shared" si="62"/>
        <v>1.5</v>
      </c>
      <c r="AC191" s="2">
        <f t="shared" si="62"/>
        <v>1.31</v>
      </c>
      <c r="AD191" s="2">
        <f t="shared" si="62"/>
        <v>1.28</v>
      </c>
      <c r="AE191" s="2">
        <f t="shared" si="62"/>
        <v>1.1599999999999999</v>
      </c>
      <c r="AF191" s="2">
        <f t="shared" si="62"/>
        <v>1.1300000000000001</v>
      </c>
      <c r="AG191" s="2">
        <f t="shared" si="62"/>
        <v>1.1000000000000001</v>
      </c>
      <c r="AH191" s="2">
        <f t="shared" si="50"/>
        <v>1.01</v>
      </c>
      <c r="AI191" s="2">
        <f t="shared" si="50"/>
        <v>0.95000000000000007</v>
      </c>
      <c r="AJ191" s="2">
        <f t="shared" si="50"/>
        <v>0.92</v>
      </c>
    </row>
    <row r="192" spans="1:36" x14ac:dyDescent="0.2">
      <c r="A192" t="str">
        <f>"primary_archetype_"&amp;TEXT(ROUND(Table213[[#This Row],[2016]],1),"0.0")</f>
        <v>primary_archetype_11.3</v>
      </c>
      <c r="B192" s="2">
        <f t="shared" si="46"/>
        <v>11.3</v>
      </c>
      <c r="C192" s="2">
        <f t="shared" si="42"/>
        <v>11.3</v>
      </c>
      <c r="D192" s="2">
        <f t="shared" si="60"/>
        <v>11.3</v>
      </c>
      <c r="E192" s="2">
        <f t="shared" si="60"/>
        <v>11.1</v>
      </c>
      <c r="F192" s="2">
        <f t="shared" si="60"/>
        <v>10.6</v>
      </c>
      <c r="G192" s="2">
        <f t="shared" si="60"/>
        <v>10.67</v>
      </c>
      <c r="H192" s="2">
        <f t="shared" si="60"/>
        <v>10.46</v>
      </c>
      <c r="I192" s="2">
        <f t="shared" si="60"/>
        <v>10.050000000000001</v>
      </c>
      <c r="J192" s="2">
        <f t="shared" si="60"/>
        <v>9.81</v>
      </c>
      <c r="K192" s="2">
        <f t="shared" si="60"/>
        <v>9.57</v>
      </c>
      <c r="L192" s="2">
        <f t="shared" si="60"/>
        <v>9.2000000000000011</v>
      </c>
      <c r="M192" s="2">
        <f t="shared" si="60"/>
        <v>9.15</v>
      </c>
      <c r="N192" s="2">
        <f t="shared" si="61"/>
        <v>8.84</v>
      </c>
      <c r="O192" s="2">
        <f t="shared" si="61"/>
        <v>8.52</v>
      </c>
      <c r="P192" s="2">
        <f t="shared" si="61"/>
        <v>8.14</v>
      </c>
      <c r="Q192" s="2">
        <f t="shared" si="61"/>
        <v>7.04</v>
      </c>
      <c r="R192" s="2">
        <f t="shared" si="61"/>
        <v>5.54</v>
      </c>
      <c r="S192" s="2">
        <f t="shared" si="61"/>
        <v>5.0600000000000005</v>
      </c>
      <c r="T192" s="2">
        <f t="shared" si="61"/>
        <v>4.03</v>
      </c>
      <c r="U192" s="2">
        <f t="shared" si="61"/>
        <v>2.98</v>
      </c>
      <c r="V192" s="2">
        <f t="shared" si="61"/>
        <v>2.83</v>
      </c>
      <c r="W192" s="2">
        <f t="shared" si="61"/>
        <v>2.37</v>
      </c>
      <c r="X192" s="2">
        <f t="shared" si="61"/>
        <v>2.14</v>
      </c>
      <c r="Y192" s="2">
        <f t="shared" si="61"/>
        <v>1.9000000000000001</v>
      </c>
      <c r="Z192" s="2">
        <f t="shared" si="61"/>
        <v>1.86</v>
      </c>
      <c r="AA192" s="2">
        <f t="shared" si="61"/>
        <v>1.71</v>
      </c>
      <c r="AB192" s="2">
        <f t="shared" si="62"/>
        <v>1.49</v>
      </c>
      <c r="AC192" s="2">
        <f t="shared" si="62"/>
        <v>1.31</v>
      </c>
      <c r="AD192" s="2">
        <f t="shared" si="62"/>
        <v>1.28</v>
      </c>
      <c r="AE192" s="2">
        <f t="shared" si="62"/>
        <v>1.1599999999999999</v>
      </c>
      <c r="AF192" s="2">
        <f t="shared" si="62"/>
        <v>1.1200000000000001</v>
      </c>
      <c r="AG192" s="2">
        <f t="shared" si="62"/>
        <v>1.1000000000000001</v>
      </c>
      <c r="AH192" s="2">
        <f t="shared" si="50"/>
        <v>1</v>
      </c>
      <c r="AI192" s="2">
        <f t="shared" si="50"/>
        <v>0.95000000000000007</v>
      </c>
      <c r="AJ192" s="2">
        <f t="shared" si="50"/>
        <v>0.92</v>
      </c>
    </row>
    <row r="193" spans="1:36" x14ac:dyDescent="0.2">
      <c r="A193" t="str">
        <f>"primary_archetype_"&amp;TEXT(ROUND(Table213[[#This Row],[2016]],1),"0.0")</f>
        <v>primary_archetype_11.2</v>
      </c>
      <c r="B193" s="2">
        <f t="shared" si="46"/>
        <v>11.200000000000001</v>
      </c>
      <c r="C193" s="2">
        <f t="shared" si="42"/>
        <v>11.200000000000001</v>
      </c>
      <c r="D193" s="2">
        <f t="shared" ref="D193:M202" si="63">MROUND((($B193-$AJ$2)*((D$2-$AJ$2)/($B$2-$AJ$2)))+$AJ$2,0.01)</f>
        <v>11.200000000000001</v>
      </c>
      <c r="E193" s="2">
        <f t="shared" si="63"/>
        <v>11</v>
      </c>
      <c r="F193" s="2">
        <f t="shared" si="63"/>
        <v>10.51</v>
      </c>
      <c r="G193" s="2">
        <f t="shared" si="63"/>
        <v>10.58</v>
      </c>
      <c r="H193" s="2">
        <f t="shared" si="63"/>
        <v>10.370000000000001</v>
      </c>
      <c r="I193" s="2">
        <f t="shared" si="63"/>
        <v>9.9600000000000009</v>
      </c>
      <c r="J193" s="2">
        <f t="shared" si="63"/>
        <v>9.73</v>
      </c>
      <c r="K193" s="2">
        <f t="shared" si="63"/>
        <v>9.49</v>
      </c>
      <c r="L193" s="2">
        <f t="shared" si="63"/>
        <v>9.120000000000001</v>
      </c>
      <c r="M193" s="2">
        <f t="shared" si="63"/>
        <v>9.07</v>
      </c>
      <c r="N193" s="2">
        <f t="shared" ref="N193:AA202" si="64">MROUND((($B193-$AJ$2)*((N$2-$AJ$2)/($B$2-$AJ$2)))+$AJ$2,0.01)</f>
        <v>8.77</v>
      </c>
      <c r="O193" s="2">
        <f t="shared" si="64"/>
        <v>8.4499999999999993</v>
      </c>
      <c r="P193" s="2">
        <f t="shared" si="64"/>
        <v>8.07</v>
      </c>
      <c r="Q193" s="2">
        <f t="shared" si="64"/>
        <v>6.98</v>
      </c>
      <c r="R193" s="2">
        <f t="shared" si="64"/>
        <v>5.5</v>
      </c>
      <c r="S193" s="2">
        <f t="shared" si="64"/>
        <v>5.0200000000000005</v>
      </c>
      <c r="T193" s="2">
        <f t="shared" si="64"/>
        <v>4</v>
      </c>
      <c r="U193" s="2">
        <f t="shared" si="64"/>
        <v>2.96</v>
      </c>
      <c r="V193" s="2">
        <f t="shared" si="64"/>
        <v>2.81</v>
      </c>
      <c r="W193" s="2">
        <f t="shared" si="64"/>
        <v>2.36</v>
      </c>
      <c r="X193" s="2">
        <f t="shared" si="64"/>
        <v>2.13</v>
      </c>
      <c r="Y193" s="2">
        <f t="shared" si="64"/>
        <v>1.8900000000000001</v>
      </c>
      <c r="Z193" s="2">
        <f t="shared" si="64"/>
        <v>1.85</v>
      </c>
      <c r="AA193" s="2">
        <f t="shared" si="64"/>
        <v>1.7</v>
      </c>
      <c r="AB193" s="2">
        <f t="shared" ref="AB193:AG202" si="65">MROUND((($B193-$AJ$2)*((AB$2-$AJ$2)/($B$2-$AJ$2)))+$AJ$2,0.01)</f>
        <v>1.48</v>
      </c>
      <c r="AC193" s="2">
        <f t="shared" si="65"/>
        <v>1.31</v>
      </c>
      <c r="AD193" s="2">
        <f t="shared" si="65"/>
        <v>1.28</v>
      </c>
      <c r="AE193" s="2">
        <f t="shared" si="65"/>
        <v>1.1599999999999999</v>
      </c>
      <c r="AF193" s="2">
        <f t="shared" si="65"/>
        <v>1.1200000000000001</v>
      </c>
      <c r="AG193" s="2">
        <f t="shared" si="65"/>
        <v>1.1000000000000001</v>
      </c>
      <c r="AH193" s="2">
        <f t="shared" si="50"/>
        <v>1</v>
      </c>
      <c r="AI193" s="2">
        <f t="shared" si="50"/>
        <v>0.95000000000000007</v>
      </c>
      <c r="AJ193" s="2">
        <f t="shared" si="50"/>
        <v>0.92</v>
      </c>
    </row>
    <row r="194" spans="1:36" x14ac:dyDescent="0.2">
      <c r="A194" t="str">
        <f>"primary_archetype_"&amp;TEXT(ROUND(Table213[[#This Row],[2016]],1),"0.0")</f>
        <v>primary_archetype_11.1</v>
      </c>
      <c r="B194" s="2">
        <f t="shared" si="46"/>
        <v>11.100000000000001</v>
      </c>
      <c r="C194" s="2">
        <f t="shared" si="42"/>
        <v>11.1</v>
      </c>
      <c r="D194" s="2">
        <f t="shared" si="63"/>
        <v>11.1</v>
      </c>
      <c r="E194" s="2">
        <f t="shared" si="63"/>
        <v>10.9</v>
      </c>
      <c r="F194" s="2">
        <f t="shared" si="63"/>
        <v>10.42</v>
      </c>
      <c r="G194" s="2">
        <f t="shared" si="63"/>
        <v>10.48</v>
      </c>
      <c r="H194" s="2">
        <f t="shared" si="63"/>
        <v>10.27</v>
      </c>
      <c r="I194" s="2">
        <f t="shared" si="63"/>
        <v>9.870000000000001</v>
      </c>
      <c r="J194" s="2">
        <f t="shared" si="63"/>
        <v>9.64</v>
      </c>
      <c r="K194" s="2">
        <f t="shared" si="63"/>
        <v>9.41</v>
      </c>
      <c r="L194" s="2">
        <f t="shared" si="63"/>
        <v>9.0400000000000009</v>
      </c>
      <c r="M194" s="2">
        <f t="shared" si="63"/>
        <v>8.99</v>
      </c>
      <c r="N194" s="2">
        <f t="shared" si="64"/>
        <v>8.69</v>
      </c>
      <c r="O194" s="2">
        <f t="shared" si="64"/>
        <v>8.3800000000000008</v>
      </c>
      <c r="P194" s="2">
        <f t="shared" si="64"/>
        <v>8.01</v>
      </c>
      <c r="Q194" s="2">
        <f t="shared" si="64"/>
        <v>6.92</v>
      </c>
      <c r="R194" s="2">
        <f t="shared" si="64"/>
        <v>5.45</v>
      </c>
      <c r="S194" s="2">
        <f t="shared" si="64"/>
        <v>4.9800000000000004</v>
      </c>
      <c r="T194" s="2">
        <f t="shared" si="64"/>
        <v>3.97</v>
      </c>
      <c r="U194" s="2">
        <f t="shared" si="64"/>
        <v>2.94</v>
      </c>
      <c r="V194" s="2">
        <f t="shared" si="64"/>
        <v>2.79</v>
      </c>
      <c r="W194" s="2">
        <f t="shared" si="64"/>
        <v>2.34</v>
      </c>
      <c r="X194" s="2">
        <f t="shared" si="64"/>
        <v>2.12</v>
      </c>
      <c r="Y194" s="2">
        <f t="shared" si="64"/>
        <v>1.8800000000000001</v>
      </c>
      <c r="Z194" s="2">
        <f t="shared" si="64"/>
        <v>1.84</v>
      </c>
      <c r="AA194" s="2">
        <f t="shared" si="64"/>
        <v>1.69</v>
      </c>
      <c r="AB194" s="2">
        <f t="shared" si="65"/>
        <v>1.48</v>
      </c>
      <c r="AC194" s="2">
        <f t="shared" si="65"/>
        <v>1.3</v>
      </c>
      <c r="AD194" s="2">
        <f t="shared" si="65"/>
        <v>1.27</v>
      </c>
      <c r="AE194" s="2">
        <f t="shared" si="65"/>
        <v>1.1500000000000001</v>
      </c>
      <c r="AF194" s="2">
        <f t="shared" si="65"/>
        <v>1.1200000000000001</v>
      </c>
      <c r="AG194" s="2">
        <f t="shared" si="65"/>
        <v>1.1000000000000001</v>
      </c>
      <c r="AH194" s="2">
        <f t="shared" si="50"/>
        <v>1</v>
      </c>
      <c r="AI194" s="2">
        <f t="shared" si="50"/>
        <v>0.95000000000000007</v>
      </c>
      <c r="AJ194" s="2">
        <f t="shared" si="50"/>
        <v>0.92</v>
      </c>
    </row>
    <row r="195" spans="1:36" x14ac:dyDescent="0.2">
      <c r="A195" t="str">
        <f>"primary_archetype_"&amp;TEXT(ROUND(Table213[[#This Row],[2016]],1),"0.0")</f>
        <v>primary_archetype_11.0</v>
      </c>
      <c r="B195" s="2">
        <f t="shared" si="46"/>
        <v>11</v>
      </c>
      <c r="C195" s="2">
        <f t="shared" si="42"/>
        <v>11</v>
      </c>
      <c r="D195" s="2">
        <f t="shared" si="63"/>
        <v>11</v>
      </c>
      <c r="E195" s="2">
        <f t="shared" si="63"/>
        <v>10.8</v>
      </c>
      <c r="F195" s="2">
        <f t="shared" si="63"/>
        <v>10.32</v>
      </c>
      <c r="G195" s="2">
        <f t="shared" si="63"/>
        <v>10.39</v>
      </c>
      <c r="H195" s="2">
        <f t="shared" si="63"/>
        <v>10.18</v>
      </c>
      <c r="I195" s="2">
        <f t="shared" si="63"/>
        <v>9.7799999999999994</v>
      </c>
      <c r="J195" s="2">
        <f t="shared" si="63"/>
        <v>9.56</v>
      </c>
      <c r="K195" s="2">
        <f t="shared" si="63"/>
        <v>9.32</v>
      </c>
      <c r="L195" s="2">
        <f t="shared" si="63"/>
        <v>8.9600000000000009</v>
      </c>
      <c r="M195" s="2">
        <f t="shared" si="63"/>
        <v>8.91</v>
      </c>
      <c r="N195" s="2">
        <f t="shared" si="64"/>
        <v>8.61</v>
      </c>
      <c r="O195" s="2">
        <f t="shared" si="64"/>
        <v>8.3000000000000007</v>
      </c>
      <c r="P195" s="2">
        <f t="shared" si="64"/>
        <v>7.94</v>
      </c>
      <c r="Q195" s="2">
        <f t="shared" si="64"/>
        <v>6.86</v>
      </c>
      <c r="R195" s="2">
        <f t="shared" si="64"/>
        <v>5.41</v>
      </c>
      <c r="S195" s="2">
        <f t="shared" si="64"/>
        <v>4.9400000000000004</v>
      </c>
      <c r="T195" s="2">
        <f t="shared" si="64"/>
        <v>3.94</v>
      </c>
      <c r="U195" s="2">
        <f t="shared" si="64"/>
        <v>2.92</v>
      </c>
      <c r="V195" s="2">
        <f t="shared" si="64"/>
        <v>2.77</v>
      </c>
      <c r="W195" s="2">
        <f t="shared" si="64"/>
        <v>2.33</v>
      </c>
      <c r="X195" s="2">
        <f t="shared" si="64"/>
        <v>2.1</v>
      </c>
      <c r="Y195" s="2">
        <f t="shared" si="64"/>
        <v>1.87</v>
      </c>
      <c r="Z195" s="2">
        <f t="shared" si="64"/>
        <v>1.83</v>
      </c>
      <c r="AA195" s="2">
        <f t="shared" si="64"/>
        <v>1.69</v>
      </c>
      <c r="AB195" s="2">
        <f t="shared" si="65"/>
        <v>1.47</v>
      </c>
      <c r="AC195" s="2">
        <f t="shared" si="65"/>
        <v>1.3</v>
      </c>
      <c r="AD195" s="2">
        <f t="shared" si="65"/>
        <v>1.27</v>
      </c>
      <c r="AE195" s="2">
        <f t="shared" si="65"/>
        <v>1.1500000000000001</v>
      </c>
      <c r="AF195" s="2">
        <f t="shared" si="65"/>
        <v>1.1200000000000001</v>
      </c>
      <c r="AG195" s="2">
        <f t="shared" si="65"/>
        <v>1.0900000000000001</v>
      </c>
      <c r="AH195" s="2">
        <f t="shared" si="50"/>
        <v>1</v>
      </c>
      <c r="AI195" s="2">
        <f t="shared" si="50"/>
        <v>0.95000000000000007</v>
      </c>
      <c r="AJ195" s="2">
        <f t="shared" si="50"/>
        <v>0.92</v>
      </c>
    </row>
    <row r="196" spans="1:36" x14ac:dyDescent="0.2">
      <c r="A196" t="str">
        <f>"primary_archetype_"&amp;TEXT(ROUND(Table213[[#This Row],[2016]],1),"0.0")</f>
        <v>primary_archetype_10.9</v>
      </c>
      <c r="B196" s="2">
        <f t="shared" si="46"/>
        <v>10.9</v>
      </c>
      <c r="C196" s="2">
        <f t="shared" si="42"/>
        <v>10.9</v>
      </c>
      <c r="D196" s="2">
        <f t="shared" si="63"/>
        <v>10.9</v>
      </c>
      <c r="E196" s="2">
        <f t="shared" si="63"/>
        <v>10.700000000000001</v>
      </c>
      <c r="F196" s="2">
        <f t="shared" si="63"/>
        <v>10.23</v>
      </c>
      <c r="G196" s="2">
        <f t="shared" si="63"/>
        <v>10.3</v>
      </c>
      <c r="H196" s="2">
        <f t="shared" si="63"/>
        <v>10.09</v>
      </c>
      <c r="I196" s="2">
        <f t="shared" si="63"/>
        <v>9.69</v>
      </c>
      <c r="J196" s="2">
        <f t="shared" si="63"/>
        <v>9.4700000000000006</v>
      </c>
      <c r="K196" s="2">
        <f t="shared" si="63"/>
        <v>9.24</v>
      </c>
      <c r="L196" s="2">
        <f t="shared" si="63"/>
        <v>8.8800000000000008</v>
      </c>
      <c r="M196" s="2">
        <f t="shared" si="63"/>
        <v>8.83</v>
      </c>
      <c r="N196" s="2">
        <f t="shared" si="64"/>
        <v>8.5400000000000009</v>
      </c>
      <c r="O196" s="2">
        <f t="shared" si="64"/>
        <v>8.23</v>
      </c>
      <c r="P196" s="2">
        <f t="shared" si="64"/>
        <v>7.87</v>
      </c>
      <c r="Q196" s="2">
        <f t="shared" si="64"/>
        <v>6.8</v>
      </c>
      <c r="R196" s="2">
        <f t="shared" si="64"/>
        <v>5.36</v>
      </c>
      <c r="S196" s="2">
        <f t="shared" si="64"/>
        <v>4.9000000000000004</v>
      </c>
      <c r="T196" s="2">
        <f t="shared" si="64"/>
        <v>3.91</v>
      </c>
      <c r="U196" s="2">
        <f t="shared" si="64"/>
        <v>2.9</v>
      </c>
      <c r="V196" s="2">
        <f t="shared" si="64"/>
        <v>2.7600000000000002</v>
      </c>
      <c r="W196" s="2">
        <f t="shared" si="64"/>
        <v>2.3199999999999998</v>
      </c>
      <c r="X196" s="2">
        <f t="shared" si="64"/>
        <v>2.09</v>
      </c>
      <c r="Y196" s="2">
        <f t="shared" si="64"/>
        <v>1.86</v>
      </c>
      <c r="Z196" s="2">
        <f t="shared" si="64"/>
        <v>1.82</v>
      </c>
      <c r="AA196" s="2">
        <f t="shared" si="64"/>
        <v>1.68</v>
      </c>
      <c r="AB196" s="2">
        <f t="shared" si="65"/>
        <v>1.47</v>
      </c>
      <c r="AC196" s="2">
        <f t="shared" si="65"/>
        <v>1.3</v>
      </c>
      <c r="AD196" s="2">
        <f t="shared" si="65"/>
        <v>1.27</v>
      </c>
      <c r="AE196" s="2">
        <f t="shared" si="65"/>
        <v>1.1500000000000001</v>
      </c>
      <c r="AF196" s="2">
        <f t="shared" si="65"/>
        <v>1.1200000000000001</v>
      </c>
      <c r="AG196" s="2">
        <f t="shared" si="65"/>
        <v>1.0900000000000001</v>
      </c>
      <c r="AH196" s="2">
        <f t="shared" si="50"/>
        <v>1</v>
      </c>
      <c r="AI196" s="2">
        <f t="shared" si="50"/>
        <v>0.95000000000000007</v>
      </c>
      <c r="AJ196" s="2">
        <f t="shared" si="50"/>
        <v>0.92</v>
      </c>
    </row>
    <row r="197" spans="1:36" x14ac:dyDescent="0.2">
      <c r="A197" t="str">
        <f>"primary_archetype_"&amp;TEXT(ROUND(Table213[[#This Row],[2016]],1),"0.0")</f>
        <v>primary_archetype_10.8</v>
      </c>
      <c r="B197" s="2">
        <f t="shared" si="46"/>
        <v>10.8</v>
      </c>
      <c r="C197" s="2">
        <f t="shared" ref="C197:C260" si="66">MROUND((($B197-$AJ$2)*((C$2-$AJ$2)/($B$2-$AJ$2)))+$AJ$2,0.01)</f>
        <v>10.8</v>
      </c>
      <c r="D197" s="2">
        <f t="shared" si="63"/>
        <v>10.8</v>
      </c>
      <c r="E197" s="2">
        <f t="shared" si="63"/>
        <v>10.61</v>
      </c>
      <c r="F197" s="2">
        <f t="shared" si="63"/>
        <v>10.14</v>
      </c>
      <c r="G197" s="2">
        <f t="shared" si="63"/>
        <v>10.200000000000001</v>
      </c>
      <c r="H197" s="2">
        <f t="shared" si="63"/>
        <v>10</v>
      </c>
      <c r="I197" s="2">
        <f t="shared" si="63"/>
        <v>9.61</v>
      </c>
      <c r="J197" s="2">
        <f t="shared" si="63"/>
        <v>9.3800000000000008</v>
      </c>
      <c r="K197" s="2">
        <f t="shared" si="63"/>
        <v>9.16</v>
      </c>
      <c r="L197" s="2">
        <f t="shared" si="63"/>
        <v>8.8000000000000007</v>
      </c>
      <c r="M197" s="2">
        <f t="shared" si="63"/>
        <v>8.76</v>
      </c>
      <c r="N197" s="2">
        <f t="shared" si="64"/>
        <v>8.4600000000000009</v>
      </c>
      <c r="O197" s="2">
        <f t="shared" si="64"/>
        <v>8.16</v>
      </c>
      <c r="P197" s="2">
        <f t="shared" si="64"/>
        <v>7.8</v>
      </c>
      <c r="Q197" s="2">
        <f t="shared" si="64"/>
        <v>6.74</v>
      </c>
      <c r="R197" s="2">
        <f t="shared" si="64"/>
        <v>5.32</v>
      </c>
      <c r="S197" s="2">
        <f t="shared" si="64"/>
        <v>4.8600000000000003</v>
      </c>
      <c r="T197" s="2">
        <f t="shared" si="64"/>
        <v>3.88</v>
      </c>
      <c r="U197" s="2">
        <f t="shared" si="64"/>
        <v>2.88</v>
      </c>
      <c r="V197" s="2">
        <f t="shared" si="64"/>
        <v>2.74</v>
      </c>
      <c r="W197" s="2">
        <f t="shared" si="64"/>
        <v>2.3000000000000003</v>
      </c>
      <c r="X197" s="2">
        <f t="shared" si="64"/>
        <v>2.08</v>
      </c>
      <c r="Y197" s="2">
        <f t="shared" si="64"/>
        <v>1.85</v>
      </c>
      <c r="Z197" s="2">
        <f t="shared" si="64"/>
        <v>1.82</v>
      </c>
      <c r="AA197" s="2">
        <f t="shared" si="64"/>
        <v>1.67</v>
      </c>
      <c r="AB197" s="2">
        <f t="shared" si="65"/>
        <v>1.46</v>
      </c>
      <c r="AC197" s="2">
        <f t="shared" si="65"/>
        <v>1.29</v>
      </c>
      <c r="AD197" s="2">
        <f t="shared" si="65"/>
        <v>1.26</v>
      </c>
      <c r="AE197" s="2">
        <f t="shared" si="65"/>
        <v>1.1500000000000001</v>
      </c>
      <c r="AF197" s="2">
        <f t="shared" si="65"/>
        <v>1.1200000000000001</v>
      </c>
      <c r="AG197" s="2">
        <f t="shared" si="65"/>
        <v>1.0900000000000001</v>
      </c>
      <c r="AH197" s="2">
        <f t="shared" si="50"/>
        <v>1</v>
      </c>
      <c r="AI197" s="2">
        <f t="shared" si="50"/>
        <v>0.95000000000000007</v>
      </c>
      <c r="AJ197" s="2">
        <f t="shared" si="50"/>
        <v>0.92</v>
      </c>
    </row>
    <row r="198" spans="1:36" x14ac:dyDescent="0.2">
      <c r="A198" t="str">
        <f>"primary_archetype_"&amp;TEXT(ROUND(Table213[[#This Row],[2016]],1),"0.0")</f>
        <v>primary_archetype_10.7</v>
      </c>
      <c r="B198" s="2">
        <f t="shared" si="46"/>
        <v>10.700000000000001</v>
      </c>
      <c r="C198" s="2">
        <f t="shared" si="66"/>
        <v>10.700000000000001</v>
      </c>
      <c r="D198" s="2">
        <f t="shared" si="63"/>
        <v>10.700000000000001</v>
      </c>
      <c r="E198" s="2">
        <f t="shared" si="63"/>
        <v>10.51</v>
      </c>
      <c r="F198" s="2">
        <f t="shared" si="63"/>
        <v>10.040000000000001</v>
      </c>
      <c r="G198" s="2">
        <f t="shared" si="63"/>
        <v>10.11</v>
      </c>
      <c r="H198" s="2">
        <f t="shared" si="63"/>
        <v>9.91</v>
      </c>
      <c r="I198" s="2">
        <f t="shared" si="63"/>
        <v>9.52</v>
      </c>
      <c r="J198" s="2">
        <f t="shared" si="63"/>
        <v>9.3000000000000007</v>
      </c>
      <c r="K198" s="2">
        <f t="shared" si="63"/>
        <v>9.07</v>
      </c>
      <c r="L198" s="2">
        <f t="shared" si="63"/>
        <v>8.7200000000000006</v>
      </c>
      <c r="M198" s="2">
        <f t="shared" si="63"/>
        <v>8.68</v>
      </c>
      <c r="N198" s="2">
        <f t="shared" si="64"/>
        <v>8.39</v>
      </c>
      <c r="O198" s="2">
        <f t="shared" si="64"/>
        <v>8.08</v>
      </c>
      <c r="P198" s="2">
        <f t="shared" si="64"/>
        <v>7.73</v>
      </c>
      <c r="Q198" s="2">
        <f t="shared" si="64"/>
        <v>6.68</v>
      </c>
      <c r="R198" s="2">
        <f t="shared" si="64"/>
        <v>5.2700000000000005</v>
      </c>
      <c r="S198" s="2">
        <f t="shared" si="64"/>
        <v>4.82</v>
      </c>
      <c r="T198" s="2">
        <f t="shared" si="64"/>
        <v>3.85</v>
      </c>
      <c r="U198" s="2">
        <f t="shared" si="64"/>
        <v>2.86</v>
      </c>
      <c r="V198" s="2">
        <f t="shared" si="64"/>
        <v>2.72</v>
      </c>
      <c r="W198" s="2">
        <f t="shared" si="64"/>
        <v>2.29</v>
      </c>
      <c r="X198" s="2">
        <f t="shared" si="64"/>
        <v>2.0699999999999998</v>
      </c>
      <c r="Y198" s="2">
        <f t="shared" si="64"/>
        <v>1.84</v>
      </c>
      <c r="Z198" s="2">
        <f t="shared" si="64"/>
        <v>1.81</v>
      </c>
      <c r="AA198" s="2">
        <f t="shared" si="64"/>
        <v>1.6600000000000001</v>
      </c>
      <c r="AB198" s="2">
        <f t="shared" si="65"/>
        <v>1.46</v>
      </c>
      <c r="AC198" s="2">
        <f t="shared" si="65"/>
        <v>1.29</v>
      </c>
      <c r="AD198" s="2">
        <f t="shared" si="65"/>
        <v>1.26</v>
      </c>
      <c r="AE198" s="2">
        <f t="shared" si="65"/>
        <v>1.1500000000000001</v>
      </c>
      <c r="AF198" s="2">
        <f t="shared" si="65"/>
        <v>1.1100000000000001</v>
      </c>
      <c r="AG198" s="2">
        <f t="shared" si="65"/>
        <v>1.0900000000000001</v>
      </c>
      <c r="AH198" s="2">
        <f t="shared" si="50"/>
        <v>1</v>
      </c>
      <c r="AI198" s="2">
        <f t="shared" si="50"/>
        <v>0.95000000000000007</v>
      </c>
      <c r="AJ198" s="2">
        <f t="shared" si="50"/>
        <v>0.92</v>
      </c>
    </row>
    <row r="199" spans="1:36" x14ac:dyDescent="0.2">
      <c r="A199" t="str">
        <f>"primary_archetype_"&amp;TEXT(ROUND(Table213[[#This Row],[2016]],1),"0.0")</f>
        <v>primary_archetype_10.6</v>
      </c>
      <c r="B199" s="2">
        <f t="shared" si="46"/>
        <v>10.600000000000001</v>
      </c>
      <c r="C199" s="2">
        <f t="shared" si="66"/>
        <v>10.6</v>
      </c>
      <c r="D199" s="2">
        <f t="shared" si="63"/>
        <v>10.6</v>
      </c>
      <c r="E199" s="2">
        <f t="shared" si="63"/>
        <v>10.41</v>
      </c>
      <c r="F199" s="2">
        <f t="shared" si="63"/>
        <v>9.9500000000000011</v>
      </c>
      <c r="G199" s="2">
        <f t="shared" si="63"/>
        <v>10.01</v>
      </c>
      <c r="H199" s="2">
        <f t="shared" si="63"/>
        <v>9.82</v>
      </c>
      <c r="I199" s="2">
        <f t="shared" si="63"/>
        <v>9.43</v>
      </c>
      <c r="J199" s="2">
        <f t="shared" si="63"/>
        <v>9.2100000000000009</v>
      </c>
      <c r="K199" s="2">
        <f t="shared" si="63"/>
        <v>8.99</v>
      </c>
      <c r="L199" s="2">
        <f t="shared" si="63"/>
        <v>8.64</v>
      </c>
      <c r="M199" s="2">
        <f t="shared" si="63"/>
        <v>8.6</v>
      </c>
      <c r="N199" s="2">
        <f t="shared" si="64"/>
        <v>8.31</v>
      </c>
      <c r="O199" s="2">
        <f t="shared" si="64"/>
        <v>8.01</v>
      </c>
      <c r="P199" s="2">
        <f t="shared" si="64"/>
        <v>7.66</v>
      </c>
      <c r="Q199" s="2">
        <f t="shared" si="64"/>
        <v>6.62</v>
      </c>
      <c r="R199" s="2">
        <f t="shared" si="64"/>
        <v>5.23</v>
      </c>
      <c r="S199" s="2">
        <f t="shared" si="64"/>
        <v>4.78</v>
      </c>
      <c r="T199" s="2">
        <f t="shared" si="64"/>
        <v>3.8200000000000003</v>
      </c>
      <c r="U199" s="2">
        <f t="shared" si="64"/>
        <v>2.84</v>
      </c>
      <c r="V199" s="2">
        <f t="shared" si="64"/>
        <v>2.7</v>
      </c>
      <c r="W199" s="2">
        <f t="shared" si="64"/>
        <v>2.27</v>
      </c>
      <c r="X199" s="2">
        <f t="shared" si="64"/>
        <v>2.06</v>
      </c>
      <c r="Y199" s="2">
        <f t="shared" si="64"/>
        <v>1.83</v>
      </c>
      <c r="Z199" s="2">
        <f t="shared" si="64"/>
        <v>1.8</v>
      </c>
      <c r="AA199" s="2">
        <f t="shared" si="64"/>
        <v>1.6600000000000001</v>
      </c>
      <c r="AB199" s="2">
        <f t="shared" si="65"/>
        <v>1.45</v>
      </c>
      <c r="AC199" s="2">
        <f t="shared" si="65"/>
        <v>1.28</v>
      </c>
      <c r="AD199" s="2">
        <f t="shared" si="65"/>
        <v>1.26</v>
      </c>
      <c r="AE199" s="2">
        <f t="shared" si="65"/>
        <v>1.1400000000000001</v>
      </c>
      <c r="AF199" s="2">
        <f t="shared" si="65"/>
        <v>1.1100000000000001</v>
      </c>
      <c r="AG199" s="2">
        <f t="shared" si="65"/>
        <v>1.0900000000000001</v>
      </c>
      <c r="AH199" s="2">
        <f t="shared" si="50"/>
        <v>1</v>
      </c>
      <c r="AI199" s="2">
        <f t="shared" si="50"/>
        <v>0.95000000000000007</v>
      </c>
      <c r="AJ199" s="2">
        <f t="shared" si="50"/>
        <v>0.92</v>
      </c>
    </row>
    <row r="200" spans="1:36" x14ac:dyDescent="0.2">
      <c r="A200" t="str">
        <f>"primary_archetype_"&amp;TEXT(ROUND(Table213[[#This Row],[2016]],1),"0.0")</f>
        <v>primary_archetype_10.5</v>
      </c>
      <c r="B200" s="2">
        <f t="shared" ref="B200:B263" si="67">MROUND(B199-0.1,0.1)</f>
        <v>10.5</v>
      </c>
      <c r="C200" s="2">
        <f t="shared" si="66"/>
        <v>10.5</v>
      </c>
      <c r="D200" s="2">
        <f t="shared" si="63"/>
        <v>10.5</v>
      </c>
      <c r="E200" s="2">
        <f t="shared" si="63"/>
        <v>10.31</v>
      </c>
      <c r="F200" s="2">
        <f t="shared" si="63"/>
        <v>9.86</v>
      </c>
      <c r="G200" s="2">
        <f t="shared" si="63"/>
        <v>9.92</v>
      </c>
      <c r="H200" s="2">
        <f t="shared" si="63"/>
        <v>9.7200000000000006</v>
      </c>
      <c r="I200" s="2">
        <f t="shared" si="63"/>
        <v>9.34</v>
      </c>
      <c r="J200" s="2">
        <f t="shared" si="63"/>
        <v>9.1300000000000008</v>
      </c>
      <c r="K200" s="2">
        <f t="shared" si="63"/>
        <v>8.91</v>
      </c>
      <c r="L200" s="2">
        <f t="shared" si="63"/>
        <v>8.56</v>
      </c>
      <c r="M200" s="2">
        <f t="shared" si="63"/>
        <v>8.52</v>
      </c>
      <c r="N200" s="2">
        <f t="shared" si="64"/>
        <v>8.23</v>
      </c>
      <c r="O200" s="2">
        <f t="shared" si="64"/>
        <v>7.94</v>
      </c>
      <c r="P200" s="2">
        <f t="shared" si="64"/>
        <v>7.59</v>
      </c>
      <c r="Q200" s="2">
        <f t="shared" si="64"/>
        <v>6.5600000000000005</v>
      </c>
      <c r="R200" s="2">
        <f t="shared" si="64"/>
        <v>5.18</v>
      </c>
      <c r="S200" s="2">
        <f t="shared" si="64"/>
        <v>4.74</v>
      </c>
      <c r="T200" s="2">
        <f t="shared" si="64"/>
        <v>3.79</v>
      </c>
      <c r="U200" s="2">
        <f t="shared" si="64"/>
        <v>2.82</v>
      </c>
      <c r="V200" s="2">
        <f t="shared" si="64"/>
        <v>2.68</v>
      </c>
      <c r="W200" s="2">
        <f t="shared" si="64"/>
        <v>2.2600000000000002</v>
      </c>
      <c r="X200" s="2">
        <f t="shared" si="64"/>
        <v>2.0499999999999998</v>
      </c>
      <c r="Y200" s="2">
        <f t="shared" si="64"/>
        <v>1.82</v>
      </c>
      <c r="Z200" s="2">
        <f t="shared" si="64"/>
        <v>1.79</v>
      </c>
      <c r="AA200" s="2">
        <f t="shared" si="64"/>
        <v>1.6500000000000001</v>
      </c>
      <c r="AB200" s="2">
        <f t="shared" si="65"/>
        <v>1.45</v>
      </c>
      <c r="AC200" s="2">
        <f t="shared" si="65"/>
        <v>1.28</v>
      </c>
      <c r="AD200" s="2">
        <f t="shared" si="65"/>
        <v>1.25</v>
      </c>
      <c r="AE200" s="2">
        <f t="shared" si="65"/>
        <v>1.1400000000000001</v>
      </c>
      <c r="AF200" s="2">
        <f t="shared" si="65"/>
        <v>1.1100000000000001</v>
      </c>
      <c r="AG200" s="2">
        <f t="shared" si="65"/>
        <v>1.0900000000000001</v>
      </c>
      <c r="AH200" s="2">
        <f t="shared" si="50"/>
        <v>1</v>
      </c>
      <c r="AI200" s="2">
        <f t="shared" si="50"/>
        <v>0.95000000000000007</v>
      </c>
      <c r="AJ200" s="2">
        <f t="shared" si="50"/>
        <v>0.92</v>
      </c>
    </row>
    <row r="201" spans="1:36" x14ac:dyDescent="0.2">
      <c r="A201" t="str">
        <f>"primary_archetype_"&amp;TEXT(ROUND(Table213[[#This Row],[2016]],1),"0.0")</f>
        <v>primary_archetype_10.4</v>
      </c>
      <c r="B201" s="2">
        <f t="shared" si="67"/>
        <v>10.4</v>
      </c>
      <c r="C201" s="2">
        <f t="shared" si="66"/>
        <v>10.4</v>
      </c>
      <c r="D201" s="2">
        <f t="shared" si="63"/>
        <v>10.4</v>
      </c>
      <c r="E201" s="2">
        <f t="shared" si="63"/>
        <v>10.210000000000001</v>
      </c>
      <c r="F201" s="2">
        <f t="shared" si="63"/>
        <v>9.76</v>
      </c>
      <c r="G201" s="2">
        <f t="shared" si="63"/>
        <v>9.83</v>
      </c>
      <c r="H201" s="2">
        <f t="shared" si="63"/>
        <v>9.6300000000000008</v>
      </c>
      <c r="I201" s="2">
        <f t="shared" si="63"/>
        <v>9.25</v>
      </c>
      <c r="J201" s="2">
        <f t="shared" si="63"/>
        <v>9.0400000000000009</v>
      </c>
      <c r="K201" s="2">
        <f t="shared" si="63"/>
        <v>8.82</v>
      </c>
      <c r="L201" s="2">
        <f t="shared" si="63"/>
        <v>8.48</v>
      </c>
      <c r="M201" s="2">
        <f t="shared" si="63"/>
        <v>8.44</v>
      </c>
      <c r="N201" s="2">
        <f t="shared" si="64"/>
        <v>8.16</v>
      </c>
      <c r="O201" s="2">
        <f t="shared" si="64"/>
        <v>7.86</v>
      </c>
      <c r="P201" s="2">
        <f t="shared" si="64"/>
        <v>7.5200000000000005</v>
      </c>
      <c r="Q201" s="2">
        <f t="shared" si="64"/>
        <v>6.51</v>
      </c>
      <c r="R201" s="2">
        <f t="shared" si="64"/>
        <v>5.14</v>
      </c>
      <c r="S201" s="2">
        <f t="shared" si="64"/>
        <v>4.7</v>
      </c>
      <c r="T201" s="2">
        <f t="shared" si="64"/>
        <v>3.7600000000000002</v>
      </c>
      <c r="U201" s="2">
        <f t="shared" si="64"/>
        <v>2.8000000000000003</v>
      </c>
      <c r="V201" s="2">
        <f t="shared" si="64"/>
        <v>2.66</v>
      </c>
      <c r="W201" s="2">
        <f t="shared" si="64"/>
        <v>2.25</v>
      </c>
      <c r="X201" s="2">
        <f t="shared" si="64"/>
        <v>2.0300000000000002</v>
      </c>
      <c r="Y201" s="2">
        <f t="shared" si="64"/>
        <v>1.81</v>
      </c>
      <c r="Z201" s="2">
        <f t="shared" si="64"/>
        <v>1.78</v>
      </c>
      <c r="AA201" s="2">
        <f t="shared" si="64"/>
        <v>1.6400000000000001</v>
      </c>
      <c r="AB201" s="2">
        <f t="shared" si="65"/>
        <v>1.44</v>
      </c>
      <c r="AC201" s="2">
        <f t="shared" si="65"/>
        <v>1.28</v>
      </c>
      <c r="AD201" s="2">
        <f t="shared" si="65"/>
        <v>1.25</v>
      </c>
      <c r="AE201" s="2">
        <f t="shared" si="65"/>
        <v>1.1400000000000001</v>
      </c>
      <c r="AF201" s="2">
        <f t="shared" si="65"/>
        <v>1.1100000000000001</v>
      </c>
      <c r="AG201" s="2">
        <f t="shared" si="65"/>
        <v>1.08</v>
      </c>
      <c r="AH201" s="2">
        <f t="shared" si="50"/>
        <v>1</v>
      </c>
      <c r="AI201" s="2">
        <f t="shared" si="50"/>
        <v>0.95000000000000007</v>
      </c>
      <c r="AJ201" s="2">
        <f t="shared" si="50"/>
        <v>0.92</v>
      </c>
    </row>
    <row r="202" spans="1:36" x14ac:dyDescent="0.2">
      <c r="A202" t="str">
        <f>"primary_archetype_"&amp;TEXT(ROUND(Table213[[#This Row],[2016]],1),"0.0")</f>
        <v>primary_archetype_10.3</v>
      </c>
      <c r="B202" s="2">
        <f t="shared" si="67"/>
        <v>10.3</v>
      </c>
      <c r="C202" s="2">
        <f t="shared" si="66"/>
        <v>10.3</v>
      </c>
      <c r="D202" s="2">
        <f t="shared" si="63"/>
        <v>10.3</v>
      </c>
      <c r="E202" s="2">
        <f t="shared" si="63"/>
        <v>10.120000000000001</v>
      </c>
      <c r="F202" s="2">
        <f t="shared" si="63"/>
        <v>9.67</v>
      </c>
      <c r="G202" s="2">
        <f t="shared" si="63"/>
        <v>9.73</v>
      </c>
      <c r="H202" s="2">
        <f t="shared" si="63"/>
        <v>9.5400000000000009</v>
      </c>
      <c r="I202" s="2">
        <f t="shared" si="63"/>
        <v>9.17</v>
      </c>
      <c r="J202" s="2">
        <f t="shared" si="63"/>
        <v>8.9600000000000009</v>
      </c>
      <c r="K202" s="2">
        <f t="shared" si="63"/>
        <v>8.74</v>
      </c>
      <c r="L202" s="2">
        <f t="shared" si="63"/>
        <v>8.4</v>
      </c>
      <c r="M202" s="2">
        <f t="shared" si="63"/>
        <v>8.36</v>
      </c>
      <c r="N202" s="2">
        <f t="shared" si="64"/>
        <v>8.08</v>
      </c>
      <c r="O202" s="2">
        <f t="shared" si="64"/>
        <v>7.79</v>
      </c>
      <c r="P202" s="2">
        <f t="shared" si="64"/>
        <v>7.45</v>
      </c>
      <c r="Q202" s="2">
        <f t="shared" si="64"/>
        <v>6.45</v>
      </c>
      <c r="R202" s="2">
        <f t="shared" si="64"/>
        <v>5.1000000000000005</v>
      </c>
      <c r="S202" s="2">
        <f t="shared" si="64"/>
        <v>4.66</v>
      </c>
      <c r="T202" s="2">
        <f t="shared" si="64"/>
        <v>3.73</v>
      </c>
      <c r="U202" s="2">
        <f t="shared" si="64"/>
        <v>2.7800000000000002</v>
      </c>
      <c r="V202" s="2">
        <f t="shared" si="64"/>
        <v>2.65</v>
      </c>
      <c r="W202" s="2">
        <f t="shared" si="64"/>
        <v>2.23</v>
      </c>
      <c r="X202" s="2">
        <f t="shared" si="64"/>
        <v>2.02</v>
      </c>
      <c r="Y202" s="2">
        <f t="shared" si="64"/>
        <v>1.8</v>
      </c>
      <c r="Z202" s="2">
        <f t="shared" si="64"/>
        <v>1.77</v>
      </c>
      <c r="AA202" s="2">
        <f t="shared" si="64"/>
        <v>1.6300000000000001</v>
      </c>
      <c r="AB202" s="2">
        <f t="shared" si="65"/>
        <v>1.44</v>
      </c>
      <c r="AC202" s="2">
        <f t="shared" si="65"/>
        <v>1.27</v>
      </c>
      <c r="AD202" s="2">
        <f t="shared" si="65"/>
        <v>1.25</v>
      </c>
      <c r="AE202" s="2">
        <f t="shared" si="65"/>
        <v>1.1400000000000001</v>
      </c>
      <c r="AF202" s="2">
        <f t="shared" si="65"/>
        <v>1.1100000000000001</v>
      </c>
      <c r="AG202" s="2">
        <f t="shared" si="65"/>
        <v>1.08</v>
      </c>
      <c r="AH202" s="2">
        <f t="shared" si="50"/>
        <v>1</v>
      </c>
      <c r="AI202" s="2">
        <f t="shared" si="50"/>
        <v>0.95000000000000007</v>
      </c>
      <c r="AJ202" s="2">
        <f t="shared" si="50"/>
        <v>0.92</v>
      </c>
    </row>
    <row r="203" spans="1:36" x14ac:dyDescent="0.2">
      <c r="A203" t="str">
        <f>"primary_archetype_"&amp;TEXT(ROUND(Table213[[#This Row],[2016]],1),"0.0")</f>
        <v>primary_archetype_10.2</v>
      </c>
      <c r="B203" s="2">
        <f t="shared" si="67"/>
        <v>10.200000000000001</v>
      </c>
      <c r="C203" s="2">
        <f t="shared" si="66"/>
        <v>10.200000000000001</v>
      </c>
      <c r="D203" s="2">
        <f t="shared" ref="D203:M212" si="68">MROUND((($B203-$AJ$2)*((D$2-$AJ$2)/($B$2-$AJ$2)))+$AJ$2,0.01)</f>
        <v>10.200000000000001</v>
      </c>
      <c r="E203" s="2">
        <f t="shared" si="68"/>
        <v>10.02</v>
      </c>
      <c r="F203" s="2">
        <f t="shared" si="68"/>
        <v>9.58</v>
      </c>
      <c r="G203" s="2">
        <f t="shared" si="68"/>
        <v>9.64</v>
      </c>
      <c r="H203" s="2">
        <f t="shared" si="68"/>
        <v>9.4500000000000011</v>
      </c>
      <c r="I203" s="2">
        <f t="shared" si="68"/>
        <v>9.08</v>
      </c>
      <c r="J203" s="2">
        <f t="shared" si="68"/>
        <v>8.870000000000001</v>
      </c>
      <c r="K203" s="2">
        <f t="shared" si="68"/>
        <v>8.66</v>
      </c>
      <c r="L203" s="2">
        <f t="shared" si="68"/>
        <v>8.32</v>
      </c>
      <c r="M203" s="2">
        <f t="shared" si="68"/>
        <v>8.2799999999999994</v>
      </c>
      <c r="N203" s="2">
        <f t="shared" ref="N203:AA212" si="69">MROUND((($B203-$AJ$2)*((N$2-$AJ$2)/($B$2-$AJ$2)))+$AJ$2,0.01)</f>
        <v>8</v>
      </c>
      <c r="O203" s="2">
        <f t="shared" si="69"/>
        <v>7.72</v>
      </c>
      <c r="P203" s="2">
        <f t="shared" si="69"/>
        <v>7.38</v>
      </c>
      <c r="Q203" s="2">
        <f t="shared" si="69"/>
        <v>6.3900000000000006</v>
      </c>
      <c r="R203" s="2">
        <f t="shared" si="69"/>
        <v>5.05</v>
      </c>
      <c r="S203" s="2">
        <f t="shared" si="69"/>
        <v>4.62</v>
      </c>
      <c r="T203" s="2">
        <f t="shared" si="69"/>
        <v>3.7</v>
      </c>
      <c r="U203" s="2">
        <f t="shared" si="69"/>
        <v>2.7600000000000002</v>
      </c>
      <c r="V203" s="2">
        <f t="shared" si="69"/>
        <v>2.63</v>
      </c>
      <c r="W203" s="2">
        <f t="shared" si="69"/>
        <v>2.2200000000000002</v>
      </c>
      <c r="X203" s="2">
        <f t="shared" si="69"/>
        <v>2.0100000000000002</v>
      </c>
      <c r="Y203" s="2">
        <f t="shared" si="69"/>
        <v>1.8</v>
      </c>
      <c r="Z203" s="2">
        <f t="shared" si="69"/>
        <v>1.76</v>
      </c>
      <c r="AA203" s="2">
        <f t="shared" si="69"/>
        <v>1.6300000000000001</v>
      </c>
      <c r="AB203" s="2">
        <f t="shared" ref="AB203:AG212" si="70">MROUND((($B203-$AJ$2)*((AB$2-$AJ$2)/($B$2-$AJ$2)))+$AJ$2,0.01)</f>
        <v>1.43</v>
      </c>
      <c r="AC203" s="2">
        <f t="shared" si="70"/>
        <v>1.27</v>
      </c>
      <c r="AD203" s="2">
        <f t="shared" si="70"/>
        <v>1.24</v>
      </c>
      <c r="AE203" s="2">
        <f t="shared" si="70"/>
        <v>1.1300000000000001</v>
      </c>
      <c r="AF203" s="2">
        <f t="shared" si="70"/>
        <v>1.1000000000000001</v>
      </c>
      <c r="AG203" s="2">
        <f t="shared" si="70"/>
        <v>1.08</v>
      </c>
      <c r="AH203" s="2">
        <f t="shared" si="50"/>
        <v>1</v>
      </c>
      <c r="AI203" s="2">
        <f t="shared" si="50"/>
        <v>0.95000000000000007</v>
      </c>
      <c r="AJ203" s="2">
        <f t="shared" si="50"/>
        <v>0.92</v>
      </c>
    </row>
    <row r="204" spans="1:36" x14ac:dyDescent="0.2">
      <c r="A204" t="str">
        <f>"primary_archetype_"&amp;TEXT(ROUND(Table213[[#This Row],[2016]],1),"0.0")</f>
        <v>primary_archetype_10.1</v>
      </c>
      <c r="B204" s="2">
        <f t="shared" si="67"/>
        <v>10.100000000000001</v>
      </c>
      <c r="C204" s="2">
        <f t="shared" si="66"/>
        <v>10.1</v>
      </c>
      <c r="D204" s="2">
        <f t="shared" si="68"/>
        <v>10.1</v>
      </c>
      <c r="E204" s="2">
        <f t="shared" si="68"/>
        <v>9.92</v>
      </c>
      <c r="F204" s="2">
        <f t="shared" si="68"/>
        <v>9.48</v>
      </c>
      <c r="G204" s="2">
        <f t="shared" si="68"/>
        <v>9.5500000000000007</v>
      </c>
      <c r="H204" s="2">
        <f t="shared" si="68"/>
        <v>9.36</v>
      </c>
      <c r="I204" s="2">
        <f t="shared" si="68"/>
        <v>8.99</v>
      </c>
      <c r="J204" s="2">
        <f t="shared" si="68"/>
        <v>8.7799999999999994</v>
      </c>
      <c r="K204" s="2">
        <f t="shared" si="68"/>
        <v>8.57</v>
      </c>
      <c r="L204" s="2">
        <f t="shared" si="68"/>
        <v>8.24</v>
      </c>
      <c r="M204" s="2">
        <f t="shared" si="68"/>
        <v>8.1999999999999993</v>
      </c>
      <c r="N204" s="2">
        <f t="shared" si="69"/>
        <v>7.9300000000000006</v>
      </c>
      <c r="O204" s="2">
        <f t="shared" si="69"/>
        <v>7.6400000000000006</v>
      </c>
      <c r="P204" s="2">
        <f t="shared" si="69"/>
        <v>7.3100000000000005</v>
      </c>
      <c r="Q204" s="2">
        <f t="shared" si="69"/>
        <v>6.33</v>
      </c>
      <c r="R204" s="2">
        <f t="shared" si="69"/>
        <v>5.01</v>
      </c>
      <c r="S204" s="2">
        <f t="shared" si="69"/>
        <v>4.58</v>
      </c>
      <c r="T204" s="2">
        <f t="shared" si="69"/>
        <v>3.67</v>
      </c>
      <c r="U204" s="2">
        <f t="shared" si="69"/>
        <v>2.74</v>
      </c>
      <c r="V204" s="2">
        <f t="shared" si="69"/>
        <v>2.61</v>
      </c>
      <c r="W204" s="2">
        <f t="shared" si="69"/>
        <v>2.2000000000000002</v>
      </c>
      <c r="X204" s="2">
        <f t="shared" si="69"/>
        <v>2</v>
      </c>
      <c r="Y204" s="2">
        <f t="shared" si="69"/>
        <v>1.79</v>
      </c>
      <c r="Z204" s="2">
        <f t="shared" si="69"/>
        <v>1.75</v>
      </c>
      <c r="AA204" s="2">
        <f t="shared" si="69"/>
        <v>1.62</v>
      </c>
      <c r="AB204" s="2">
        <f t="shared" si="70"/>
        <v>1.42</v>
      </c>
      <c r="AC204" s="2">
        <f t="shared" si="70"/>
        <v>1.27</v>
      </c>
      <c r="AD204" s="2">
        <f t="shared" si="70"/>
        <v>1.24</v>
      </c>
      <c r="AE204" s="2">
        <f t="shared" si="70"/>
        <v>1.1300000000000001</v>
      </c>
      <c r="AF204" s="2">
        <f t="shared" si="70"/>
        <v>1.1000000000000001</v>
      </c>
      <c r="AG204" s="2">
        <f t="shared" si="70"/>
        <v>1.08</v>
      </c>
      <c r="AH204" s="2">
        <f t="shared" si="50"/>
        <v>1</v>
      </c>
      <c r="AI204" s="2">
        <f t="shared" si="50"/>
        <v>0.95000000000000007</v>
      </c>
      <c r="AJ204" s="2">
        <f t="shared" si="50"/>
        <v>0.92</v>
      </c>
    </row>
    <row r="205" spans="1:36" x14ac:dyDescent="0.2">
      <c r="A205" t="str">
        <f>"primary_archetype_"&amp;TEXT(ROUND(Table213[[#This Row],[2016]],1),"0.0")</f>
        <v>primary_archetype_10.0</v>
      </c>
      <c r="B205" s="2">
        <f t="shared" si="67"/>
        <v>10</v>
      </c>
      <c r="C205" s="2">
        <f t="shared" si="66"/>
        <v>10</v>
      </c>
      <c r="D205" s="2">
        <f t="shared" si="68"/>
        <v>10</v>
      </c>
      <c r="E205" s="2">
        <f t="shared" si="68"/>
        <v>9.82</v>
      </c>
      <c r="F205" s="2">
        <f t="shared" si="68"/>
        <v>9.39</v>
      </c>
      <c r="G205" s="2">
        <f t="shared" si="68"/>
        <v>9.4500000000000011</v>
      </c>
      <c r="H205" s="2">
        <f t="shared" si="68"/>
        <v>9.26</v>
      </c>
      <c r="I205" s="2">
        <f t="shared" si="68"/>
        <v>8.9</v>
      </c>
      <c r="J205" s="2">
        <f t="shared" si="68"/>
        <v>8.7000000000000011</v>
      </c>
      <c r="K205" s="2">
        <f t="shared" si="68"/>
        <v>8.49</v>
      </c>
      <c r="L205" s="2">
        <f t="shared" si="68"/>
        <v>8.16</v>
      </c>
      <c r="M205" s="2">
        <f t="shared" si="68"/>
        <v>8.120000000000001</v>
      </c>
      <c r="N205" s="2">
        <f t="shared" si="69"/>
        <v>7.8500000000000005</v>
      </c>
      <c r="O205" s="2">
        <f t="shared" si="69"/>
        <v>7.57</v>
      </c>
      <c r="P205" s="2">
        <f t="shared" si="69"/>
        <v>7.24</v>
      </c>
      <c r="Q205" s="2">
        <f t="shared" si="69"/>
        <v>6.2700000000000005</v>
      </c>
      <c r="R205" s="2">
        <f t="shared" si="69"/>
        <v>4.96</v>
      </c>
      <c r="S205" s="2">
        <f t="shared" si="69"/>
        <v>4.54</v>
      </c>
      <c r="T205" s="2">
        <f t="shared" si="69"/>
        <v>3.64</v>
      </c>
      <c r="U205" s="2">
        <f t="shared" si="69"/>
        <v>2.72</v>
      </c>
      <c r="V205" s="2">
        <f t="shared" si="69"/>
        <v>2.59</v>
      </c>
      <c r="W205" s="2">
        <f t="shared" si="69"/>
        <v>2.19</v>
      </c>
      <c r="X205" s="2">
        <f t="shared" si="69"/>
        <v>1.99</v>
      </c>
      <c r="Y205" s="2">
        <f t="shared" si="69"/>
        <v>1.78</v>
      </c>
      <c r="Z205" s="2">
        <f t="shared" si="69"/>
        <v>1.74</v>
      </c>
      <c r="AA205" s="2">
        <f t="shared" si="69"/>
        <v>1.61</v>
      </c>
      <c r="AB205" s="2">
        <f t="shared" si="70"/>
        <v>1.42</v>
      </c>
      <c r="AC205" s="2">
        <f t="shared" si="70"/>
        <v>1.26</v>
      </c>
      <c r="AD205" s="2">
        <f t="shared" si="70"/>
        <v>1.24</v>
      </c>
      <c r="AE205" s="2">
        <f t="shared" si="70"/>
        <v>1.1300000000000001</v>
      </c>
      <c r="AF205" s="2">
        <f t="shared" si="70"/>
        <v>1.1000000000000001</v>
      </c>
      <c r="AG205" s="2">
        <f t="shared" si="70"/>
        <v>1.08</v>
      </c>
      <c r="AH205" s="2">
        <f t="shared" si="50"/>
        <v>0.99</v>
      </c>
      <c r="AI205" s="2">
        <f t="shared" si="50"/>
        <v>0.95000000000000007</v>
      </c>
      <c r="AJ205" s="2">
        <f t="shared" si="50"/>
        <v>0.92</v>
      </c>
    </row>
    <row r="206" spans="1:36" x14ac:dyDescent="0.2">
      <c r="A206" t="str">
        <f>"primary_archetype_"&amp;TEXT(ROUND(Table213[[#This Row],[2016]],1),"0.0")</f>
        <v>primary_archetype_9.9</v>
      </c>
      <c r="B206" s="2">
        <f t="shared" si="67"/>
        <v>9.9</v>
      </c>
      <c r="C206" s="2">
        <f t="shared" si="66"/>
        <v>9.9</v>
      </c>
      <c r="D206" s="2">
        <f t="shared" si="68"/>
        <v>9.9</v>
      </c>
      <c r="E206" s="2">
        <f t="shared" si="68"/>
        <v>9.7200000000000006</v>
      </c>
      <c r="F206" s="2">
        <f t="shared" si="68"/>
        <v>9.3000000000000007</v>
      </c>
      <c r="G206" s="2">
        <f t="shared" si="68"/>
        <v>9.36</v>
      </c>
      <c r="H206" s="2">
        <f t="shared" si="68"/>
        <v>9.17</v>
      </c>
      <c r="I206" s="2">
        <f t="shared" si="68"/>
        <v>8.81</v>
      </c>
      <c r="J206" s="2">
        <f t="shared" si="68"/>
        <v>8.61</v>
      </c>
      <c r="K206" s="2">
        <f t="shared" si="68"/>
        <v>8.41</v>
      </c>
      <c r="L206" s="2">
        <f t="shared" si="68"/>
        <v>8.08</v>
      </c>
      <c r="M206" s="2">
        <f t="shared" si="68"/>
        <v>8.0400000000000009</v>
      </c>
      <c r="N206" s="2">
        <f t="shared" si="69"/>
        <v>7.7700000000000005</v>
      </c>
      <c r="O206" s="2">
        <f t="shared" si="69"/>
        <v>7.5</v>
      </c>
      <c r="P206" s="2">
        <f t="shared" si="69"/>
        <v>7.17</v>
      </c>
      <c r="Q206" s="2">
        <f t="shared" si="69"/>
        <v>6.21</v>
      </c>
      <c r="R206" s="2">
        <f t="shared" si="69"/>
        <v>4.92</v>
      </c>
      <c r="S206" s="2">
        <f t="shared" si="69"/>
        <v>4.5</v>
      </c>
      <c r="T206" s="2">
        <f t="shared" si="69"/>
        <v>3.61</v>
      </c>
      <c r="U206" s="2">
        <f t="shared" si="69"/>
        <v>2.7</v>
      </c>
      <c r="V206" s="2">
        <f t="shared" si="69"/>
        <v>2.57</v>
      </c>
      <c r="W206" s="2">
        <f t="shared" si="69"/>
        <v>2.1800000000000002</v>
      </c>
      <c r="X206" s="2">
        <f t="shared" si="69"/>
        <v>1.98</v>
      </c>
      <c r="Y206" s="2">
        <f t="shared" si="69"/>
        <v>1.77</v>
      </c>
      <c r="Z206" s="2">
        <f t="shared" si="69"/>
        <v>1.73</v>
      </c>
      <c r="AA206" s="2">
        <f t="shared" si="69"/>
        <v>1.6</v>
      </c>
      <c r="AB206" s="2">
        <f t="shared" si="70"/>
        <v>1.41</v>
      </c>
      <c r="AC206" s="2">
        <f t="shared" si="70"/>
        <v>1.26</v>
      </c>
      <c r="AD206" s="2">
        <f t="shared" si="70"/>
        <v>1.23</v>
      </c>
      <c r="AE206" s="2">
        <f t="shared" si="70"/>
        <v>1.1300000000000001</v>
      </c>
      <c r="AF206" s="2">
        <f t="shared" si="70"/>
        <v>1.1000000000000001</v>
      </c>
      <c r="AG206" s="2">
        <f t="shared" si="70"/>
        <v>1.08</v>
      </c>
      <c r="AH206" s="2">
        <f t="shared" si="50"/>
        <v>0.99</v>
      </c>
      <c r="AI206" s="2">
        <f t="shared" si="50"/>
        <v>0.95000000000000007</v>
      </c>
      <c r="AJ206" s="2">
        <f t="shared" si="50"/>
        <v>0.92</v>
      </c>
    </row>
    <row r="207" spans="1:36" x14ac:dyDescent="0.2">
      <c r="A207" t="str">
        <f>"primary_archetype_"&amp;TEXT(ROUND(Table213[[#This Row],[2016]],1),"0.0")</f>
        <v>primary_archetype_9.8</v>
      </c>
      <c r="B207" s="2">
        <f t="shared" si="67"/>
        <v>9.8000000000000007</v>
      </c>
      <c r="C207" s="2">
        <f t="shared" si="66"/>
        <v>9.8000000000000007</v>
      </c>
      <c r="D207" s="2">
        <f t="shared" si="68"/>
        <v>9.8000000000000007</v>
      </c>
      <c r="E207" s="2">
        <f t="shared" si="68"/>
        <v>9.6300000000000008</v>
      </c>
      <c r="F207" s="2">
        <f t="shared" si="68"/>
        <v>9.2000000000000011</v>
      </c>
      <c r="G207" s="2">
        <f t="shared" si="68"/>
        <v>9.26</v>
      </c>
      <c r="H207" s="2">
        <f t="shared" si="68"/>
        <v>9.08</v>
      </c>
      <c r="I207" s="2">
        <f t="shared" si="68"/>
        <v>8.73</v>
      </c>
      <c r="J207" s="2">
        <f t="shared" si="68"/>
        <v>8.5299999999999994</v>
      </c>
      <c r="K207" s="2">
        <f t="shared" si="68"/>
        <v>8.32</v>
      </c>
      <c r="L207" s="2">
        <f t="shared" si="68"/>
        <v>8</v>
      </c>
      <c r="M207" s="2">
        <f t="shared" si="68"/>
        <v>7.96</v>
      </c>
      <c r="N207" s="2">
        <f t="shared" si="69"/>
        <v>7.7</v>
      </c>
      <c r="O207" s="2">
        <f t="shared" si="69"/>
        <v>7.42</v>
      </c>
      <c r="P207" s="2">
        <f t="shared" si="69"/>
        <v>7.1000000000000005</v>
      </c>
      <c r="Q207" s="2">
        <f t="shared" si="69"/>
        <v>6.15</v>
      </c>
      <c r="R207" s="2">
        <f t="shared" si="69"/>
        <v>4.87</v>
      </c>
      <c r="S207" s="2">
        <f t="shared" si="69"/>
        <v>4.46</v>
      </c>
      <c r="T207" s="2">
        <f t="shared" si="69"/>
        <v>3.58</v>
      </c>
      <c r="U207" s="2">
        <f t="shared" si="69"/>
        <v>2.68</v>
      </c>
      <c r="V207" s="2">
        <f t="shared" si="69"/>
        <v>2.5500000000000003</v>
      </c>
      <c r="W207" s="2">
        <f t="shared" si="69"/>
        <v>2.16</v>
      </c>
      <c r="X207" s="2">
        <f t="shared" si="69"/>
        <v>1.96</v>
      </c>
      <c r="Y207" s="2">
        <f t="shared" si="69"/>
        <v>1.76</v>
      </c>
      <c r="Z207" s="2">
        <f t="shared" si="69"/>
        <v>1.73</v>
      </c>
      <c r="AA207" s="2">
        <f t="shared" si="69"/>
        <v>1.6</v>
      </c>
      <c r="AB207" s="2">
        <f t="shared" si="70"/>
        <v>1.41</v>
      </c>
      <c r="AC207" s="2">
        <f t="shared" si="70"/>
        <v>1.25</v>
      </c>
      <c r="AD207" s="2">
        <f t="shared" si="70"/>
        <v>1.23</v>
      </c>
      <c r="AE207" s="2">
        <f t="shared" si="70"/>
        <v>1.1200000000000001</v>
      </c>
      <c r="AF207" s="2">
        <f t="shared" si="70"/>
        <v>1.1000000000000001</v>
      </c>
      <c r="AG207" s="2">
        <f t="shared" si="70"/>
        <v>1.07</v>
      </c>
      <c r="AH207" s="2">
        <f t="shared" si="50"/>
        <v>0.99</v>
      </c>
      <c r="AI207" s="2">
        <f t="shared" si="50"/>
        <v>0.95000000000000007</v>
      </c>
      <c r="AJ207" s="2">
        <f t="shared" si="50"/>
        <v>0.92</v>
      </c>
    </row>
    <row r="208" spans="1:36" x14ac:dyDescent="0.2">
      <c r="A208" t="str">
        <f>"primary_archetype_"&amp;TEXT(ROUND(Table213[[#This Row],[2016]],1),"0.0")</f>
        <v>primary_archetype_9.7</v>
      </c>
      <c r="B208" s="2">
        <f t="shared" si="67"/>
        <v>9.7000000000000011</v>
      </c>
      <c r="C208" s="2">
        <f t="shared" si="66"/>
        <v>9.7000000000000011</v>
      </c>
      <c r="D208" s="2">
        <f t="shared" si="68"/>
        <v>9.7000000000000011</v>
      </c>
      <c r="E208" s="2">
        <f t="shared" si="68"/>
        <v>9.5299999999999994</v>
      </c>
      <c r="F208" s="2">
        <f t="shared" si="68"/>
        <v>9.11</v>
      </c>
      <c r="G208" s="2">
        <f t="shared" si="68"/>
        <v>9.17</v>
      </c>
      <c r="H208" s="2">
        <f t="shared" si="68"/>
        <v>8.99</v>
      </c>
      <c r="I208" s="2">
        <f t="shared" si="68"/>
        <v>8.64</v>
      </c>
      <c r="J208" s="2">
        <f t="shared" si="68"/>
        <v>8.44</v>
      </c>
      <c r="K208" s="2">
        <f t="shared" si="68"/>
        <v>8.24</v>
      </c>
      <c r="L208" s="2">
        <f t="shared" si="68"/>
        <v>7.92</v>
      </c>
      <c r="M208" s="2">
        <f t="shared" si="68"/>
        <v>7.88</v>
      </c>
      <c r="N208" s="2">
        <f t="shared" si="69"/>
        <v>7.62</v>
      </c>
      <c r="O208" s="2">
        <f t="shared" si="69"/>
        <v>7.3500000000000005</v>
      </c>
      <c r="P208" s="2">
        <f t="shared" si="69"/>
        <v>7.03</v>
      </c>
      <c r="Q208" s="2">
        <f t="shared" si="69"/>
        <v>6.09</v>
      </c>
      <c r="R208" s="2">
        <f t="shared" si="69"/>
        <v>4.83</v>
      </c>
      <c r="S208" s="2">
        <f t="shared" si="69"/>
        <v>4.42</v>
      </c>
      <c r="T208" s="2">
        <f t="shared" si="69"/>
        <v>3.5500000000000003</v>
      </c>
      <c r="U208" s="2">
        <f t="shared" si="69"/>
        <v>2.66</v>
      </c>
      <c r="V208" s="2">
        <f t="shared" si="69"/>
        <v>2.54</v>
      </c>
      <c r="W208" s="2">
        <f t="shared" si="69"/>
        <v>2.15</v>
      </c>
      <c r="X208" s="2">
        <f t="shared" si="69"/>
        <v>1.95</v>
      </c>
      <c r="Y208" s="2">
        <f t="shared" si="69"/>
        <v>1.75</v>
      </c>
      <c r="Z208" s="2">
        <f t="shared" si="69"/>
        <v>1.72</v>
      </c>
      <c r="AA208" s="2">
        <f t="shared" si="69"/>
        <v>1.59</v>
      </c>
      <c r="AB208" s="2">
        <f t="shared" si="70"/>
        <v>1.4000000000000001</v>
      </c>
      <c r="AC208" s="2">
        <f t="shared" si="70"/>
        <v>1.25</v>
      </c>
      <c r="AD208" s="2">
        <f t="shared" si="70"/>
        <v>1.23</v>
      </c>
      <c r="AE208" s="2">
        <f t="shared" si="70"/>
        <v>1.1200000000000001</v>
      </c>
      <c r="AF208" s="2">
        <f t="shared" si="70"/>
        <v>1.0900000000000001</v>
      </c>
      <c r="AG208" s="2">
        <f t="shared" si="70"/>
        <v>1.07</v>
      </c>
      <c r="AH208" s="2">
        <f t="shared" si="50"/>
        <v>0.99</v>
      </c>
      <c r="AI208" s="2">
        <f t="shared" si="50"/>
        <v>0.95000000000000007</v>
      </c>
      <c r="AJ208" s="2">
        <f t="shared" si="50"/>
        <v>0.92</v>
      </c>
    </row>
    <row r="209" spans="1:36" x14ac:dyDescent="0.2">
      <c r="A209" t="str">
        <f>"primary_archetype_"&amp;TEXT(ROUND(Table213[[#This Row],[2016]],1),"0.0")</f>
        <v>primary_archetype_9.6</v>
      </c>
      <c r="B209" s="2">
        <f t="shared" si="67"/>
        <v>9.6000000000000014</v>
      </c>
      <c r="C209" s="2">
        <f t="shared" si="66"/>
        <v>9.6</v>
      </c>
      <c r="D209" s="2">
        <f t="shared" si="68"/>
        <v>9.6</v>
      </c>
      <c r="E209" s="2">
        <f t="shared" si="68"/>
        <v>9.43</v>
      </c>
      <c r="F209" s="2">
        <f t="shared" si="68"/>
        <v>9.02</v>
      </c>
      <c r="G209" s="2">
        <f t="shared" si="68"/>
        <v>9.08</v>
      </c>
      <c r="H209" s="2">
        <f t="shared" si="68"/>
        <v>8.9</v>
      </c>
      <c r="I209" s="2">
        <f t="shared" si="68"/>
        <v>8.5500000000000007</v>
      </c>
      <c r="J209" s="2">
        <f t="shared" si="68"/>
        <v>8.36</v>
      </c>
      <c r="K209" s="2">
        <f t="shared" si="68"/>
        <v>8.16</v>
      </c>
      <c r="L209" s="2">
        <f t="shared" si="68"/>
        <v>7.84</v>
      </c>
      <c r="M209" s="2">
        <f t="shared" si="68"/>
        <v>7.8</v>
      </c>
      <c r="N209" s="2">
        <f t="shared" si="69"/>
        <v>7.55</v>
      </c>
      <c r="O209" s="2">
        <f t="shared" si="69"/>
        <v>7.28</v>
      </c>
      <c r="P209" s="2">
        <f t="shared" si="69"/>
        <v>6.96</v>
      </c>
      <c r="Q209" s="2">
        <f t="shared" si="69"/>
        <v>6.03</v>
      </c>
      <c r="R209" s="2">
        <f t="shared" si="69"/>
        <v>4.78</v>
      </c>
      <c r="S209" s="2">
        <f t="shared" si="69"/>
        <v>4.3899999999999997</v>
      </c>
      <c r="T209" s="2">
        <f t="shared" si="69"/>
        <v>3.52</v>
      </c>
      <c r="U209" s="2">
        <f t="shared" si="69"/>
        <v>2.64</v>
      </c>
      <c r="V209" s="2">
        <f t="shared" si="69"/>
        <v>2.52</v>
      </c>
      <c r="W209" s="2">
        <f t="shared" si="69"/>
        <v>2.13</v>
      </c>
      <c r="X209" s="2">
        <f t="shared" si="69"/>
        <v>1.94</v>
      </c>
      <c r="Y209" s="2">
        <f t="shared" si="69"/>
        <v>1.74</v>
      </c>
      <c r="Z209" s="2">
        <f t="shared" si="69"/>
        <v>1.71</v>
      </c>
      <c r="AA209" s="2">
        <f t="shared" si="69"/>
        <v>1.58</v>
      </c>
      <c r="AB209" s="2">
        <f t="shared" si="70"/>
        <v>1.4000000000000001</v>
      </c>
      <c r="AC209" s="2">
        <f t="shared" si="70"/>
        <v>1.25</v>
      </c>
      <c r="AD209" s="2">
        <f t="shared" si="70"/>
        <v>1.22</v>
      </c>
      <c r="AE209" s="2">
        <f t="shared" si="70"/>
        <v>1.1200000000000001</v>
      </c>
      <c r="AF209" s="2">
        <f t="shared" si="70"/>
        <v>1.0900000000000001</v>
      </c>
      <c r="AG209" s="2">
        <f t="shared" si="70"/>
        <v>1.07</v>
      </c>
      <c r="AH209" s="2">
        <f t="shared" si="50"/>
        <v>0.99</v>
      </c>
      <c r="AI209" s="2">
        <f t="shared" si="50"/>
        <v>0.95000000000000007</v>
      </c>
      <c r="AJ209" s="2">
        <f t="shared" si="50"/>
        <v>0.92</v>
      </c>
    </row>
    <row r="210" spans="1:36" x14ac:dyDescent="0.2">
      <c r="A210" t="str">
        <f>"primary_archetype_"&amp;TEXT(ROUND(Table213[[#This Row],[2016]],1),"0.0")</f>
        <v>primary_archetype_9.5</v>
      </c>
      <c r="B210" s="2">
        <f t="shared" si="67"/>
        <v>9.5</v>
      </c>
      <c r="C210" s="2">
        <f t="shared" si="66"/>
        <v>9.5</v>
      </c>
      <c r="D210" s="2">
        <f t="shared" si="68"/>
        <v>9.5</v>
      </c>
      <c r="E210" s="2">
        <f t="shared" si="68"/>
        <v>9.33</v>
      </c>
      <c r="F210" s="2">
        <f t="shared" si="68"/>
        <v>8.92</v>
      </c>
      <c r="G210" s="2">
        <f t="shared" si="68"/>
        <v>8.98</v>
      </c>
      <c r="H210" s="2">
        <f t="shared" si="68"/>
        <v>8.8000000000000007</v>
      </c>
      <c r="I210" s="2">
        <f t="shared" si="68"/>
        <v>8.4600000000000009</v>
      </c>
      <c r="J210" s="2">
        <f t="shared" si="68"/>
        <v>8.27</v>
      </c>
      <c r="K210" s="2">
        <f t="shared" si="68"/>
        <v>8.07</v>
      </c>
      <c r="L210" s="2">
        <f t="shared" si="68"/>
        <v>7.76</v>
      </c>
      <c r="M210" s="2">
        <f t="shared" si="68"/>
        <v>7.72</v>
      </c>
      <c r="N210" s="2">
        <f t="shared" si="69"/>
        <v>7.47</v>
      </c>
      <c r="O210" s="2">
        <f t="shared" si="69"/>
        <v>7.2</v>
      </c>
      <c r="P210" s="2">
        <f t="shared" si="69"/>
        <v>6.8900000000000006</v>
      </c>
      <c r="Q210" s="2">
        <f t="shared" si="69"/>
        <v>5.98</v>
      </c>
      <c r="R210" s="2">
        <f t="shared" si="69"/>
        <v>4.74</v>
      </c>
      <c r="S210" s="2">
        <f t="shared" si="69"/>
        <v>4.3500000000000005</v>
      </c>
      <c r="T210" s="2">
        <f t="shared" si="69"/>
        <v>3.49</v>
      </c>
      <c r="U210" s="2">
        <f t="shared" si="69"/>
        <v>2.62</v>
      </c>
      <c r="V210" s="2">
        <f t="shared" si="69"/>
        <v>2.5</v>
      </c>
      <c r="W210" s="2">
        <f t="shared" si="69"/>
        <v>2.12</v>
      </c>
      <c r="X210" s="2">
        <f t="shared" si="69"/>
        <v>1.93</v>
      </c>
      <c r="Y210" s="2">
        <f t="shared" si="69"/>
        <v>1.73</v>
      </c>
      <c r="Z210" s="2">
        <f t="shared" si="69"/>
        <v>1.7</v>
      </c>
      <c r="AA210" s="2">
        <f t="shared" si="69"/>
        <v>1.57</v>
      </c>
      <c r="AB210" s="2">
        <f t="shared" si="70"/>
        <v>1.3900000000000001</v>
      </c>
      <c r="AC210" s="2">
        <f t="shared" si="70"/>
        <v>1.24</v>
      </c>
      <c r="AD210" s="2">
        <f t="shared" si="70"/>
        <v>1.22</v>
      </c>
      <c r="AE210" s="2">
        <f t="shared" si="70"/>
        <v>1.1200000000000001</v>
      </c>
      <c r="AF210" s="2">
        <f t="shared" si="70"/>
        <v>1.0900000000000001</v>
      </c>
      <c r="AG210" s="2">
        <f t="shared" si="70"/>
        <v>1.07</v>
      </c>
      <c r="AH210" s="2">
        <f t="shared" si="50"/>
        <v>0.99</v>
      </c>
      <c r="AI210" s="2">
        <f t="shared" si="50"/>
        <v>0.95000000000000007</v>
      </c>
      <c r="AJ210" s="2">
        <f t="shared" si="50"/>
        <v>0.92</v>
      </c>
    </row>
    <row r="211" spans="1:36" x14ac:dyDescent="0.2">
      <c r="A211" t="str">
        <f>"primary_archetype_"&amp;TEXT(ROUND(Table213[[#This Row],[2016]],1),"0.0")</f>
        <v>primary_archetype_9.4</v>
      </c>
      <c r="B211" s="2">
        <f t="shared" si="67"/>
        <v>9.4</v>
      </c>
      <c r="C211" s="2">
        <f t="shared" si="66"/>
        <v>9.4</v>
      </c>
      <c r="D211" s="2">
        <f t="shared" si="68"/>
        <v>9.4</v>
      </c>
      <c r="E211" s="2">
        <f t="shared" si="68"/>
        <v>9.23</v>
      </c>
      <c r="F211" s="2">
        <f t="shared" si="68"/>
        <v>8.83</v>
      </c>
      <c r="G211" s="2">
        <f t="shared" si="68"/>
        <v>8.89</v>
      </c>
      <c r="H211" s="2">
        <f t="shared" si="68"/>
        <v>8.7100000000000009</v>
      </c>
      <c r="I211" s="2">
        <f t="shared" si="68"/>
        <v>8.370000000000001</v>
      </c>
      <c r="J211" s="2">
        <f t="shared" si="68"/>
        <v>8.19</v>
      </c>
      <c r="K211" s="2">
        <f t="shared" si="68"/>
        <v>7.99</v>
      </c>
      <c r="L211" s="2">
        <f t="shared" si="68"/>
        <v>7.68</v>
      </c>
      <c r="M211" s="2">
        <f t="shared" si="68"/>
        <v>7.65</v>
      </c>
      <c r="N211" s="2">
        <f t="shared" si="69"/>
        <v>7.3900000000000006</v>
      </c>
      <c r="O211" s="2">
        <f t="shared" si="69"/>
        <v>7.13</v>
      </c>
      <c r="P211" s="2">
        <f t="shared" si="69"/>
        <v>6.82</v>
      </c>
      <c r="Q211" s="2">
        <f t="shared" si="69"/>
        <v>5.92</v>
      </c>
      <c r="R211" s="2">
        <f t="shared" si="69"/>
        <v>4.6900000000000004</v>
      </c>
      <c r="S211" s="2">
        <f t="shared" si="69"/>
        <v>4.3100000000000005</v>
      </c>
      <c r="T211" s="2">
        <f t="shared" si="69"/>
        <v>3.46</v>
      </c>
      <c r="U211" s="2">
        <f t="shared" si="69"/>
        <v>2.6</v>
      </c>
      <c r="V211" s="2">
        <f t="shared" si="69"/>
        <v>2.48</v>
      </c>
      <c r="W211" s="2">
        <f t="shared" si="69"/>
        <v>2.11</v>
      </c>
      <c r="X211" s="2">
        <f t="shared" si="69"/>
        <v>1.92</v>
      </c>
      <c r="Y211" s="2">
        <f t="shared" si="69"/>
        <v>1.72</v>
      </c>
      <c r="Z211" s="2">
        <f t="shared" si="69"/>
        <v>1.69</v>
      </c>
      <c r="AA211" s="2">
        <f t="shared" si="69"/>
        <v>1.57</v>
      </c>
      <c r="AB211" s="2">
        <f t="shared" si="70"/>
        <v>1.3900000000000001</v>
      </c>
      <c r="AC211" s="2">
        <f t="shared" si="70"/>
        <v>1.24</v>
      </c>
      <c r="AD211" s="2">
        <f t="shared" si="70"/>
        <v>1.22</v>
      </c>
      <c r="AE211" s="2">
        <f t="shared" si="70"/>
        <v>1.1200000000000001</v>
      </c>
      <c r="AF211" s="2">
        <f t="shared" si="70"/>
        <v>1.0900000000000001</v>
      </c>
      <c r="AG211" s="2">
        <f t="shared" si="70"/>
        <v>1.07</v>
      </c>
      <c r="AH211" s="2">
        <f t="shared" ref="AH211:AJ274" si="71">MROUND((($B211-$AJ$2)*((AH$2-$AJ$2)/($B$2-$AJ$2)))+$AJ$2,0.01)</f>
        <v>0.99</v>
      </c>
      <c r="AI211" s="2">
        <f t="shared" si="71"/>
        <v>0.95000000000000007</v>
      </c>
      <c r="AJ211" s="2">
        <f t="shared" si="71"/>
        <v>0.92</v>
      </c>
    </row>
    <row r="212" spans="1:36" x14ac:dyDescent="0.2">
      <c r="A212" t="str">
        <f>"primary_archetype_"&amp;TEXT(ROUND(Table213[[#This Row],[2016]],1),"0.0")</f>
        <v>primary_archetype_9.3</v>
      </c>
      <c r="B212" s="2">
        <f t="shared" si="67"/>
        <v>9.3000000000000007</v>
      </c>
      <c r="C212" s="2">
        <f t="shared" si="66"/>
        <v>9.3000000000000007</v>
      </c>
      <c r="D212" s="2">
        <f t="shared" si="68"/>
        <v>9.3000000000000007</v>
      </c>
      <c r="E212" s="2">
        <f t="shared" si="68"/>
        <v>9.14</v>
      </c>
      <c r="F212" s="2">
        <f t="shared" si="68"/>
        <v>8.74</v>
      </c>
      <c r="G212" s="2">
        <f t="shared" si="68"/>
        <v>8.7900000000000009</v>
      </c>
      <c r="H212" s="2">
        <f t="shared" si="68"/>
        <v>8.620000000000001</v>
      </c>
      <c r="I212" s="2">
        <f t="shared" si="68"/>
        <v>8.2900000000000009</v>
      </c>
      <c r="J212" s="2">
        <f t="shared" si="68"/>
        <v>8.1</v>
      </c>
      <c r="K212" s="2">
        <f t="shared" si="68"/>
        <v>7.91</v>
      </c>
      <c r="L212" s="2">
        <f t="shared" si="68"/>
        <v>7.6000000000000005</v>
      </c>
      <c r="M212" s="2">
        <f t="shared" si="68"/>
        <v>7.57</v>
      </c>
      <c r="N212" s="2">
        <f t="shared" si="69"/>
        <v>7.32</v>
      </c>
      <c r="O212" s="2">
        <f t="shared" si="69"/>
        <v>7.0600000000000005</v>
      </c>
      <c r="P212" s="2">
        <f t="shared" si="69"/>
        <v>6.75</v>
      </c>
      <c r="Q212" s="2">
        <f t="shared" si="69"/>
        <v>5.86</v>
      </c>
      <c r="R212" s="2">
        <f t="shared" si="69"/>
        <v>4.6500000000000004</v>
      </c>
      <c r="S212" s="2">
        <f t="shared" si="69"/>
        <v>4.2700000000000005</v>
      </c>
      <c r="T212" s="2">
        <f t="shared" si="69"/>
        <v>3.43</v>
      </c>
      <c r="U212" s="2">
        <f t="shared" si="69"/>
        <v>2.58</v>
      </c>
      <c r="V212" s="2">
        <f t="shared" si="69"/>
        <v>2.46</v>
      </c>
      <c r="W212" s="2">
        <f t="shared" si="69"/>
        <v>2.09</v>
      </c>
      <c r="X212" s="2">
        <f t="shared" si="69"/>
        <v>1.9100000000000001</v>
      </c>
      <c r="Y212" s="2">
        <f t="shared" si="69"/>
        <v>1.71</v>
      </c>
      <c r="Z212" s="2">
        <f t="shared" si="69"/>
        <v>1.68</v>
      </c>
      <c r="AA212" s="2">
        <f t="shared" si="69"/>
        <v>1.56</v>
      </c>
      <c r="AB212" s="2">
        <f t="shared" si="70"/>
        <v>1.3800000000000001</v>
      </c>
      <c r="AC212" s="2">
        <f t="shared" si="70"/>
        <v>1.24</v>
      </c>
      <c r="AD212" s="2">
        <f t="shared" si="70"/>
        <v>1.21</v>
      </c>
      <c r="AE212" s="2">
        <f t="shared" si="70"/>
        <v>1.1100000000000001</v>
      </c>
      <c r="AF212" s="2">
        <f t="shared" si="70"/>
        <v>1.0900000000000001</v>
      </c>
      <c r="AG212" s="2">
        <f t="shared" si="70"/>
        <v>1.07</v>
      </c>
      <c r="AH212" s="2">
        <f t="shared" si="71"/>
        <v>0.99</v>
      </c>
      <c r="AI212" s="2">
        <f t="shared" si="71"/>
        <v>0.95000000000000007</v>
      </c>
      <c r="AJ212" s="2">
        <f t="shared" si="71"/>
        <v>0.92</v>
      </c>
    </row>
    <row r="213" spans="1:36" x14ac:dyDescent="0.2">
      <c r="A213" t="str">
        <f>"primary_archetype_"&amp;TEXT(ROUND(Table213[[#This Row],[2016]],1),"0.0")</f>
        <v>primary_archetype_9.2</v>
      </c>
      <c r="B213" s="2">
        <f t="shared" si="67"/>
        <v>9.2000000000000011</v>
      </c>
      <c r="C213" s="2">
        <f t="shared" si="66"/>
        <v>9.2000000000000011</v>
      </c>
      <c r="D213" s="2">
        <f t="shared" ref="D213:M222" si="72">MROUND((($B213-$AJ$2)*((D$2-$AJ$2)/($B$2-$AJ$2)))+$AJ$2,0.01)</f>
        <v>9.2000000000000011</v>
      </c>
      <c r="E213" s="2">
        <f t="shared" si="72"/>
        <v>9.0400000000000009</v>
      </c>
      <c r="F213" s="2">
        <f t="shared" si="72"/>
        <v>8.64</v>
      </c>
      <c r="G213" s="2">
        <f t="shared" si="72"/>
        <v>8.7000000000000011</v>
      </c>
      <c r="H213" s="2">
        <f t="shared" si="72"/>
        <v>8.5299999999999994</v>
      </c>
      <c r="I213" s="2">
        <f t="shared" si="72"/>
        <v>8.1999999999999993</v>
      </c>
      <c r="J213" s="2">
        <f t="shared" si="72"/>
        <v>8.01</v>
      </c>
      <c r="K213" s="2">
        <f t="shared" si="72"/>
        <v>7.82</v>
      </c>
      <c r="L213" s="2">
        <f t="shared" si="72"/>
        <v>7.5200000000000005</v>
      </c>
      <c r="M213" s="2">
        <f t="shared" si="72"/>
        <v>7.49</v>
      </c>
      <c r="N213" s="2">
        <f t="shared" ref="N213:AA222" si="73">MROUND((($B213-$AJ$2)*((N$2-$AJ$2)/($B$2-$AJ$2)))+$AJ$2,0.01)</f>
        <v>7.24</v>
      </c>
      <c r="O213" s="2">
        <f t="shared" si="73"/>
        <v>6.99</v>
      </c>
      <c r="P213" s="2">
        <f t="shared" si="73"/>
        <v>6.68</v>
      </c>
      <c r="Q213" s="2">
        <f t="shared" si="73"/>
        <v>5.8</v>
      </c>
      <c r="R213" s="2">
        <f t="shared" si="73"/>
        <v>4.6100000000000003</v>
      </c>
      <c r="S213" s="2">
        <f t="shared" si="73"/>
        <v>4.2300000000000004</v>
      </c>
      <c r="T213" s="2">
        <f t="shared" si="73"/>
        <v>3.4</v>
      </c>
      <c r="U213" s="2">
        <f t="shared" si="73"/>
        <v>2.57</v>
      </c>
      <c r="V213" s="2">
        <f t="shared" si="73"/>
        <v>2.44</v>
      </c>
      <c r="W213" s="2">
        <f t="shared" si="73"/>
        <v>2.08</v>
      </c>
      <c r="X213" s="2">
        <f t="shared" si="73"/>
        <v>1.8900000000000001</v>
      </c>
      <c r="Y213" s="2">
        <f t="shared" si="73"/>
        <v>1.7</v>
      </c>
      <c r="Z213" s="2">
        <f t="shared" si="73"/>
        <v>1.67</v>
      </c>
      <c r="AA213" s="2">
        <f t="shared" si="73"/>
        <v>1.55</v>
      </c>
      <c r="AB213" s="2">
        <f t="shared" ref="AB213:AG222" si="74">MROUND((($B213-$AJ$2)*((AB$2-$AJ$2)/($B$2-$AJ$2)))+$AJ$2,0.01)</f>
        <v>1.3800000000000001</v>
      </c>
      <c r="AC213" s="2">
        <f t="shared" si="74"/>
        <v>1.23</v>
      </c>
      <c r="AD213" s="2">
        <f t="shared" si="74"/>
        <v>1.21</v>
      </c>
      <c r="AE213" s="2">
        <f t="shared" si="74"/>
        <v>1.1100000000000001</v>
      </c>
      <c r="AF213" s="2">
        <f t="shared" si="74"/>
        <v>1.08</v>
      </c>
      <c r="AG213" s="2">
        <f t="shared" si="74"/>
        <v>1.06</v>
      </c>
      <c r="AH213" s="2">
        <f t="shared" si="71"/>
        <v>0.99</v>
      </c>
      <c r="AI213" s="2">
        <f t="shared" si="71"/>
        <v>0.95000000000000007</v>
      </c>
      <c r="AJ213" s="2">
        <f t="shared" si="71"/>
        <v>0.92</v>
      </c>
    </row>
    <row r="214" spans="1:36" x14ac:dyDescent="0.2">
      <c r="A214" t="str">
        <f>"primary_archetype_"&amp;TEXT(ROUND(Table213[[#This Row],[2016]],1),"0.0")</f>
        <v>primary_archetype_9.1</v>
      </c>
      <c r="B214" s="2">
        <f t="shared" si="67"/>
        <v>9.1</v>
      </c>
      <c r="C214" s="2">
        <f t="shared" si="66"/>
        <v>9.1</v>
      </c>
      <c r="D214" s="2">
        <f t="shared" si="72"/>
        <v>9.1</v>
      </c>
      <c r="E214" s="2">
        <f t="shared" si="72"/>
        <v>8.94</v>
      </c>
      <c r="F214" s="2">
        <f t="shared" si="72"/>
        <v>8.5500000000000007</v>
      </c>
      <c r="G214" s="2">
        <f t="shared" si="72"/>
        <v>8.61</v>
      </c>
      <c r="H214" s="2">
        <f t="shared" si="72"/>
        <v>8.44</v>
      </c>
      <c r="I214" s="2">
        <f t="shared" si="72"/>
        <v>8.11</v>
      </c>
      <c r="J214" s="2">
        <f t="shared" si="72"/>
        <v>7.9300000000000006</v>
      </c>
      <c r="K214" s="2">
        <f t="shared" si="72"/>
        <v>7.74</v>
      </c>
      <c r="L214" s="2">
        <f t="shared" si="72"/>
        <v>7.44</v>
      </c>
      <c r="M214" s="2">
        <f t="shared" si="72"/>
        <v>7.41</v>
      </c>
      <c r="N214" s="2">
        <f t="shared" si="73"/>
        <v>7.16</v>
      </c>
      <c r="O214" s="2">
        <f t="shared" si="73"/>
        <v>6.91</v>
      </c>
      <c r="P214" s="2">
        <f t="shared" si="73"/>
        <v>6.61</v>
      </c>
      <c r="Q214" s="2">
        <f t="shared" si="73"/>
        <v>5.74</v>
      </c>
      <c r="R214" s="2">
        <f t="shared" si="73"/>
        <v>4.5600000000000005</v>
      </c>
      <c r="S214" s="2">
        <f t="shared" si="73"/>
        <v>4.1900000000000004</v>
      </c>
      <c r="T214" s="2">
        <f t="shared" si="73"/>
        <v>3.37</v>
      </c>
      <c r="U214" s="2">
        <f t="shared" si="73"/>
        <v>2.5500000000000003</v>
      </c>
      <c r="V214" s="2">
        <f t="shared" si="73"/>
        <v>2.4300000000000002</v>
      </c>
      <c r="W214" s="2">
        <f t="shared" si="73"/>
        <v>2.0699999999999998</v>
      </c>
      <c r="X214" s="2">
        <f t="shared" si="73"/>
        <v>1.8800000000000001</v>
      </c>
      <c r="Y214" s="2">
        <f t="shared" si="73"/>
        <v>1.69</v>
      </c>
      <c r="Z214" s="2">
        <f t="shared" si="73"/>
        <v>1.6600000000000001</v>
      </c>
      <c r="AA214" s="2">
        <f t="shared" si="73"/>
        <v>1.54</v>
      </c>
      <c r="AB214" s="2">
        <f t="shared" si="74"/>
        <v>1.37</v>
      </c>
      <c r="AC214" s="2">
        <f t="shared" si="74"/>
        <v>1.23</v>
      </c>
      <c r="AD214" s="2">
        <f t="shared" si="74"/>
        <v>1.2</v>
      </c>
      <c r="AE214" s="2">
        <f t="shared" si="74"/>
        <v>1.1100000000000001</v>
      </c>
      <c r="AF214" s="2">
        <f t="shared" si="74"/>
        <v>1.08</v>
      </c>
      <c r="AG214" s="2">
        <f t="shared" si="74"/>
        <v>1.06</v>
      </c>
      <c r="AH214" s="2">
        <f t="shared" si="71"/>
        <v>0.99</v>
      </c>
      <c r="AI214" s="2">
        <f t="shared" si="71"/>
        <v>0.95000000000000007</v>
      </c>
      <c r="AJ214" s="2">
        <f t="shared" si="71"/>
        <v>0.92</v>
      </c>
    </row>
    <row r="215" spans="1:36" x14ac:dyDescent="0.2">
      <c r="A215" t="str">
        <f>"primary_archetype_"&amp;TEXT(ROUND(Table213[[#This Row],[2016]],1),"0.0")</f>
        <v>primary_archetype_9.0</v>
      </c>
      <c r="B215" s="2">
        <f t="shared" si="67"/>
        <v>9</v>
      </c>
      <c r="C215" s="2">
        <f t="shared" si="66"/>
        <v>9</v>
      </c>
      <c r="D215" s="2">
        <f t="shared" si="72"/>
        <v>9</v>
      </c>
      <c r="E215" s="2">
        <f t="shared" si="72"/>
        <v>8.84</v>
      </c>
      <c r="F215" s="2">
        <f t="shared" si="72"/>
        <v>8.4600000000000009</v>
      </c>
      <c r="G215" s="2">
        <f t="shared" si="72"/>
        <v>8.51</v>
      </c>
      <c r="H215" s="2">
        <f t="shared" si="72"/>
        <v>8.35</v>
      </c>
      <c r="I215" s="2">
        <f t="shared" si="72"/>
        <v>8.02</v>
      </c>
      <c r="J215" s="2">
        <f t="shared" si="72"/>
        <v>7.84</v>
      </c>
      <c r="K215" s="2">
        <f t="shared" si="72"/>
        <v>7.66</v>
      </c>
      <c r="L215" s="2">
        <f t="shared" si="72"/>
        <v>7.36</v>
      </c>
      <c r="M215" s="2">
        <f t="shared" si="72"/>
        <v>7.33</v>
      </c>
      <c r="N215" s="2">
        <f t="shared" si="73"/>
        <v>7.09</v>
      </c>
      <c r="O215" s="2">
        <f t="shared" si="73"/>
        <v>6.84</v>
      </c>
      <c r="P215" s="2">
        <f t="shared" si="73"/>
        <v>6.54</v>
      </c>
      <c r="Q215" s="2">
        <f t="shared" si="73"/>
        <v>5.68</v>
      </c>
      <c r="R215" s="2">
        <f t="shared" si="73"/>
        <v>4.5200000000000005</v>
      </c>
      <c r="S215" s="2">
        <f t="shared" si="73"/>
        <v>4.1500000000000004</v>
      </c>
      <c r="T215" s="2">
        <f t="shared" si="73"/>
        <v>3.34</v>
      </c>
      <c r="U215" s="2">
        <f t="shared" si="73"/>
        <v>2.5300000000000002</v>
      </c>
      <c r="V215" s="2">
        <f t="shared" si="73"/>
        <v>2.41</v>
      </c>
      <c r="W215" s="2">
        <f t="shared" si="73"/>
        <v>2.0499999999999998</v>
      </c>
      <c r="X215" s="2">
        <f t="shared" si="73"/>
        <v>1.87</v>
      </c>
      <c r="Y215" s="2">
        <f t="shared" si="73"/>
        <v>1.68</v>
      </c>
      <c r="Z215" s="2">
        <f t="shared" si="73"/>
        <v>1.6500000000000001</v>
      </c>
      <c r="AA215" s="2">
        <f t="shared" si="73"/>
        <v>1.54</v>
      </c>
      <c r="AB215" s="2">
        <f t="shared" si="74"/>
        <v>1.36</v>
      </c>
      <c r="AC215" s="2">
        <f t="shared" si="74"/>
        <v>1.22</v>
      </c>
      <c r="AD215" s="2">
        <f t="shared" si="74"/>
        <v>1.2</v>
      </c>
      <c r="AE215" s="2">
        <f t="shared" si="74"/>
        <v>1.1100000000000001</v>
      </c>
      <c r="AF215" s="2">
        <f t="shared" si="74"/>
        <v>1.08</v>
      </c>
      <c r="AG215" s="2">
        <f t="shared" si="74"/>
        <v>1.06</v>
      </c>
      <c r="AH215" s="2">
        <f t="shared" si="71"/>
        <v>0.99</v>
      </c>
      <c r="AI215" s="2">
        <f t="shared" si="71"/>
        <v>0.94000000000000006</v>
      </c>
      <c r="AJ215" s="2">
        <f t="shared" si="71"/>
        <v>0.92</v>
      </c>
    </row>
    <row r="216" spans="1:36" x14ac:dyDescent="0.2">
      <c r="A216" t="str">
        <f>"primary_archetype_"&amp;TEXT(ROUND(Table213[[#This Row],[2016]],1),"0.0")</f>
        <v>primary_archetype_8.9</v>
      </c>
      <c r="B216" s="2">
        <f t="shared" si="67"/>
        <v>8.9</v>
      </c>
      <c r="C216" s="2">
        <f t="shared" si="66"/>
        <v>8.9</v>
      </c>
      <c r="D216" s="2">
        <f t="shared" si="72"/>
        <v>8.9</v>
      </c>
      <c r="E216" s="2">
        <f t="shared" si="72"/>
        <v>8.74</v>
      </c>
      <c r="F216" s="2">
        <f t="shared" si="72"/>
        <v>8.36</v>
      </c>
      <c r="G216" s="2">
        <f t="shared" si="72"/>
        <v>8.42</v>
      </c>
      <c r="H216" s="2">
        <f t="shared" si="72"/>
        <v>8.25</v>
      </c>
      <c r="I216" s="2">
        <f t="shared" si="72"/>
        <v>7.94</v>
      </c>
      <c r="J216" s="2">
        <f t="shared" si="72"/>
        <v>7.76</v>
      </c>
      <c r="K216" s="2">
        <f t="shared" si="72"/>
        <v>7.57</v>
      </c>
      <c r="L216" s="2">
        <f t="shared" si="72"/>
        <v>7.28</v>
      </c>
      <c r="M216" s="2">
        <f t="shared" si="72"/>
        <v>7.25</v>
      </c>
      <c r="N216" s="2">
        <f t="shared" si="73"/>
        <v>7.01</v>
      </c>
      <c r="O216" s="2">
        <f t="shared" si="73"/>
        <v>6.7700000000000005</v>
      </c>
      <c r="P216" s="2">
        <f t="shared" si="73"/>
        <v>6.47</v>
      </c>
      <c r="Q216" s="2">
        <f t="shared" si="73"/>
        <v>5.62</v>
      </c>
      <c r="R216" s="2">
        <f t="shared" si="73"/>
        <v>4.47</v>
      </c>
      <c r="S216" s="2">
        <f t="shared" si="73"/>
        <v>4.1100000000000003</v>
      </c>
      <c r="T216" s="2">
        <f t="shared" si="73"/>
        <v>3.31</v>
      </c>
      <c r="U216" s="2">
        <f t="shared" si="73"/>
        <v>2.5100000000000002</v>
      </c>
      <c r="V216" s="2">
        <f t="shared" si="73"/>
        <v>2.39</v>
      </c>
      <c r="W216" s="2">
        <f t="shared" si="73"/>
        <v>2.04</v>
      </c>
      <c r="X216" s="2">
        <f t="shared" si="73"/>
        <v>1.86</v>
      </c>
      <c r="Y216" s="2">
        <f t="shared" si="73"/>
        <v>1.67</v>
      </c>
      <c r="Z216" s="2">
        <f t="shared" si="73"/>
        <v>1.6400000000000001</v>
      </c>
      <c r="AA216" s="2">
        <f t="shared" si="73"/>
        <v>1.53</v>
      </c>
      <c r="AB216" s="2">
        <f t="shared" si="74"/>
        <v>1.36</v>
      </c>
      <c r="AC216" s="2">
        <f t="shared" si="74"/>
        <v>1.22</v>
      </c>
      <c r="AD216" s="2">
        <f t="shared" si="74"/>
        <v>1.2</v>
      </c>
      <c r="AE216" s="2">
        <f t="shared" si="74"/>
        <v>1.1000000000000001</v>
      </c>
      <c r="AF216" s="2">
        <f t="shared" si="74"/>
        <v>1.08</v>
      </c>
      <c r="AG216" s="2">
        <f t="shared" si="74"/>
        <v>1.06</v>
      </c>
      <c r="AH216" s="2">
        <f t="shared" si="71"/>
        <v>0.99</v>
      </c>
      <c r="AI216" s="2">
        <f t="shared" si="71"/>
        <v>0.94000000000000006</v>
      </c>
      <c r="AJ216" s="2">
        <f t="shared" si="71"/>
        <v>0.92</v>
      </c>
    </row>
    <row r="217" spans="1:36" x14ac:dyDescent="0.2">
      <c r="A217" t="str">
        <f>"primary_archetype_"&amp;TEXT(ROUND(Table213[[#This Row],[2016]],1),"0.0")</f>
        <v>primary_archetype_8.8</v>
      </c>
      <c r="B217" s="2">
        <f t="shared" si="67"/>
        <v>8.8000000000000007</v>
      </c>
      <c r="C217" s="2">
        <f t="shared" si="66"/>
        <v>8.8000000000000007</v>
      </c>
      <c r="D217" s="2">
        <f t="shared" si="72"/>
        <v>8.8000000000000007</v>
      </c>
      <c r="E217" s="2">
        <f t="shared" si="72"/>
        <v>8.65</v>
      </c>
      <c r="F217" s="2">
        <f t="shared" si="72"/>
        <v>8.27</v>
      </c>
      <c r="G217" s="2">
        <f t="shared" si="72"/>
        <v>8.32</v>
      </c>
      <c r="H217" s="2">
        <f t="shared" si="72"/>
        <v>8.16</v>
      </c>
      <c r="I217" s="2">
        <f t="shared" si="72"/>
        <v>7.8500000000000005</v>
      </c>
      <c r="J217" s="2">
        <f t="shared" si="72"/>
        <v>7.67</v>
      </c>
      <c r="K217" s="2">
        <f t="shared" si="72"/>
        <v>7.49</v>
      </c>
      <c r="L217" s="2">
        <f t="shared" si="72"/>
        <v>7.2</v>
      </c>
      <c r="M217" s="2">
        <f t="shared" si="72"/>
        <v>7.17</v>
      </c>
      <c r="N217" s="2">
        <f t="shared" si="73"/>
        <v>6.94</v>
      </c>
      <c r="O217" s="2">
        <f t="shared" si="73"/>
        <v>6.69</v>
      </c>
      <c r="P217" s="2">
        <f t="shared" si="73"/>
        <v>6.4</v>
      </c>
      <c r="Q217" s="2">
        <f t="shared" si="73"/>
        <v>5.5600000000000005</v>
      </c>
      <c r="R217" s="2">
        <f t="shared" si="73"/>
        <v>4.43</v>
      </c>
      <c r="S217" s="2">
        <f t="shared" si="73"/>
        <v>4.07</v>
      </c>
      <c r="T217" s="2">
        <f t="shared" si="73"/>
        <v>3.2800000000000002</v>
      </c>
      <c r="U217" s="2">
        <f t="shared" si="73"/>
        <v>2.4900000000000002</v>
      </c>
      <c r="V217" s="2">
        <f t="shared" si="73"/>
        <v>2.37</v>
      </c>
      <c r="W217" s="2">
        <f t="shared" si="73"/>
        <v>2.02</v>
      </c>
      <c r="X217" s="2">
        <f t="shared" si="73"/>
        <v>1.85</v>
      </c>
      <c r="Y217" s="2">
        <f t="shared" si="73"/>
        <v>1.6600000000000001</v>
      </c>
      <c r="Z217" s="2">
        <f t="shared" si="73"/>
        <v>1.6400000000000001</v>
      </c>
      <c r="AA217" s="2">
        <f t="shared" si="73"/>
        <v>1.52</v>
      </c>
      <c r="AB217" s="2">
        <f t="shared" si="74"/>
        <v>1.35</v>
      </c>
      <c r="AC217" s="2">
        <f t="shared" si="74"/>
        <v>1.22</v>
      </c>
      <c r="AD217" s="2">
        <f t="shared" si="74"/>
        <v>1.19</v>
      </c>
      <c r="AE217" s="2">
        <f t="shared" si="74"/>
        <v>1.1000000000000001</v>
      </c>
      <c r="AF217" s="2">
        <f t="shared" si="74"/>
        <v>1.08</v>
      </c>
      <c r="AG217" s="2">
        <f t="shared" si="74"/>
        <v>1.06</v>
      </c>
      <c r="AH217" s="2">
        <f t="shared" si="71"/>
        <v>0.99</v>
      </c>
      <c r="AI217" s="2">
        <f t="shared" si="71"/>
        <v>0.94000000000000006</v>
      </c>
      <c r="AJ217" s="2">
        <f t="shared" si="71"/>
        <v>0.92</v>
      </c>
    </row>
    <row r="218" spans="1:36" x14ac:dyDescent="0.2">
      <c r="A218" t="str">
        <f>"primary_archetype_"&amp;TEXT(ROUND(Table213[[#This Row],[2016]],1),"0.0")</f>
        <v>primary_archetype_8.7</v>
      </c>
      <c r="B218" s="2">
        <f t="shared" si="67"/>
        <v>8.7000000000000011</v>
      </c>
      <c r="C218" s="2">
        <f t="shared" si="66"/>
        <v>8.7000000000000011</v>
      </c>
      <c r="D218" s="2">
        <f t="shared" si="72"/>
        <v>8.7000000000000011</v>
      </c>
      <c r="E218" s="2">
        <f t="shared" si="72"/>
        <v>8.5500000000000007</v>
      </c>
      <c r="F218" s="2">
        <f t="shared" si="72"/>
        <v>8.18</v>
      </c>
      <c r="G218" s="2">
        <f t="shared" si="72"/>
        <v>8.23</v>
      </c>
      <c r="H218" s="2">
        <f t="shared" si="72"/>
        <v>8.07</v>
      </c>
      <c r="I218" s="2">
        <f t="shared" si="72"/>
        <v>7.76</v>
      </c>
      <c r="J218" s="2">
        <f t="shared" si="72"/>
        <v>7.59</v>
      </c>
      <c r="K218" s="2">
        <f t="shared" si="72"/>
        <v>7.41</v>
      </c>
      <c r="L218" s="2">
        <f t="shared" si="72"/>
        <v>7.12</v>
      </c>
      <c r="M218" s="2">
        <f t="shared" si="72"/>
        <v>7.09</v>
      </c>
      <c r="N218" s="2">
        <f t="shared" si="73"/>
        <v>6.86</v>
      </c>
      <c r="O218" s="2">
        <f t="shared" si="73"/>
        <v>6.62</v>
      </c>
      <c r="P218" s="2">
        <f t="shared" si="73"/>
        <v>6.34</v>
      </c>
      <c r="Q218" s="2">
        <f t="shared" si="73"/>
        <v>5.5</v>
      </c>
      <c r="R218" s="2">
        <f t="shared" si="73"/>
        <v>4.38</v>
      </c>
      <c r="S218" s="2">
        <f t="shared" si="73"/>
        <v>4.03</v>
      </c>
      <c r="T218" s="2">
        <f t="shared" si="73"/>
        <v>3.25</v>
      </c>
      <c r="U218" s="2">
        <f t="shared" si="73"/>
        <v>2.4700000000000002</v>
      </c>
      <c r="V218" s="2">
        <f t="shared" si="73"/>
        <v>2.35</v>
      </c>
      <c r="W218" s="2">
        <f t="shared" si="73"/>
        <v>2.0100000000000002</v>
      </c>
      <c r="X218" s="2">
        <f t="shared" si="73"/>
        <v>1.84</v>
      </c>
      <c r="Y218" s="2">
        <f t="shared" si="73"/>
        <v>1.6500000000000001</v>
      </c>
      <c r="Z218" s="2">
        <f t="shared" si="73"/>
        <v>1.6300000000000001</v>
      </c>
      <c r="AA218" s="2">
        <f t="shared" si="73"/>
        <v>1.51</v>
      </c>
      <c r="AB218" s="2">
        <f t="shared" si="74"/>
        <v>1.35</v>
      </c>
      <c r="AC218" s="2">
        <f t="shared" si="74"/>
        <v>1.21</v>
      </c>
      <c r="AD218" s="2">
        <f t="shared" si="74"/>
        <v>1.19</v>
      </c>
      <c r="AE218" s="2">
        <f t="shared" si="74"/>
        <v>1.1000000000000001</v>
      </c>
      <c r="AF218" s="2">
        <f t="shared" si="74"/>
        <v>1.07</v>
      </c>
      <c r="AG218" s="2">
        <f t="shared" si="74"/>
        <v>1.06</v>
      </c>
      <c r="AH218" s="2">
        <f t="shared" si="71"/>
        <v>0.98</v>
      </c>
      <c r="AI218" s="2">
        <f t="shared" si="71"/>
        <v>0.94000000000000006</v>
      </c>
      <c r="AJ218" s="2">
        <f t="shared" si="71"/>
        <v>0.92</v>
      </c>
    </row>
    <row r="219" spans="1:36" x14ac:dyDescent="0.2">
      <c r="A219" t="str">
        <f>"primary_archetype_"&amp;TEXT(ROUND(Table213[[#This Row],[2016]],1),"0.0")</f>
        <v>primary_archetype_8.6</v>
      </c>
      <c r="B219" s="2">
        <f t="shared" si="67"/>
        <v>8.6</v>
      </c>
      <c r="C219" s="2">
        <f t="shared" si="66"/>
        <v>8.6</v>
      </c>
      <c r="D219" s="2">
        <f t="shared" si="72"/>
        <v>8.6</v>
      </c>
      <c r="E219" s="2">
        <f t="shared" si="72"/>
        <v>8.4499999999999993</v>
      </c>
      <c r="F219" s="2">
        <f t="shared" si="72"/>
        <v>8.08</v>
      </c>
      <c r="G219" s="2">
        <f t="shared" si="72"/>
        <v>8.14</v>
      </c>
      <c r="H219" s="2">
        <f t="shared" si="72"/>
        <v>7.98</v>
      </c>
      <c r="I219" s="2">
        <f t="shared" si="72"/>
        <v>7.67</v>
      </c>
      <c r="J219" s="2">
        <f t="shared" si="72"/>
        <v>7.5</v>
      </c>
      <c r="K219" s="2">
        <f t="shared" si="72"/>
        <v>7.32</v>
      </c>
      <c r="L219" s="2">
        <f t="shared" si="72"/>
        <v>7.04</v>
      </c>
      <c r="M219" s="2">
        <f t="shared" si="72"/>
        <v>7.01</v>
      </c>
      <c r="N219" s="2">
        <f t="shared" si="73"/>
        <v>6.78</v>
      </c>
      <c r="O219" s="2">
        <f t="shared" si="73"/>
        <v>6.55</v>
      </c>
      <c r="P219" s="2">
        <f t="shared" si="73"/>
        <v>6.2700000000000005</v>
      </c>
      <c r="Q219" s="2">
        <f t="shared" si="73"/>
        <v>5.45</v>
      </c>
      <c r="R219" s="2">
        <f t="shared" si="73"/>
        <v>4.34</v>
      </c>
      <c r="S219" s="2">
        <f t="shared" si="73"/>
        <v>3.99</v>
      </c>
      <c r="T219" s="2">
        <f t="shared" si="73"/>
        <v>3.22</v>
      </c>
      <c r="U219" s="2">
        <f t="shared" si="73"/>
        <v>2.4500000000000002</v>
      </c>
      <c r="V219" s="2">
        <f t="shared" si="73"/>
        <v>2.33</v>
      </c>
      <c r="W219" s="2">
        <f t="shared" si="73"/>
        <v>2</v>
      </c>
      <c r="X219" s="2">
        <f t="shared" si="73"/>
        <v>1.82</v>
      </c>
      <c r="Y219" s="2">
        <f t="shared" si="73"/>
        <v>1.6500000000000001</v>
      </c>
      <c r="Z219" s="2">
        <f t="shared" si="73"/>
        <v>1.62</v>
      </c>
      <c r="AA219" s="2">
        <f t="shared" si="73"/>
        <v>1.51</v>
      </c>
      <c r="AB219" s="2">
        <f t="shared" si="74"/>
        <v>1.34</v>
      </c>
      <c r="AC219" s="2">
        <f t="shared" si="74"/>
        <v>1.21</v>
      </c>
      <c r="AD219" s="2">
        <f t="shared" si="74"/>
        <v>1.19</v>
      </c>
      <c r="AE219" s="2">
        <f t="shared" si="74"/>
        <v>1.1000000000000001</v>
      </c>
      <c r="AF219" s="2">
        <f t="shared" si="74"/>
        <v>1.07</v>
      </c>
      <c r="AG219" s="2">
        <f t="shared" si="74"/>
        <v>1.05</v>
      </c>
      <c r="AH219" s="2">
        <f t="shared" si="71"/>
        <v>0.98</v>
      </c>
      <c r="AI219" s="2">
        <f t="shared" si="71"/>
        <v>0.94000000000000006</v>
      </c>
      <c r="AJ219" s="2">
        <f t="shared" si="71"/>
        <v>0.92</v>
      </c>
    </row>
    <row r="220" spans="1:36" x14ac:dyDescent="0.2">
      <c r="A220" t="str">
        <f>"primary_archetype_"&amp;TEXT(ROUND(Table213[[#This Row],[2016]],1),"0.0")</f>
        <v>primary_archetype_8.5</v>
      </c>
      <c r="B220" s="2">
        <f t="shared" si="67"/>
        <v>8.5</v>
      </c>
      <c r="C220" s="2">
        <f t="shared" si="66"/>
        <v>8.5</v>
      </c>
      <c r="D220" s="2">
        <f t="shared" si="72"/>
        <v>8.5</v>
      </c>
      <c r="E220" s="2">
        <f t="shared" si="72"/>
        <v>8.35</v>
      </c>
      <c r="F220" s="2">
        <f t="shared" si="72"/>
        <v>7.99</v>
      </c>
      <c r="G220" s="2">
        <f t="shared" si="72"/>
        <v>8.0400000000000009</v>
      </c>
      <c r="H220" s="2">
        <f t="shared" si="72"/>
        <v>7.8900000000000006</v>
      </c>
      <c r="I220" s="2">
        <f t="shared" si="72"/>
        <v>7.58</v>
      </c>
      <c r="J220" s="2">
        <f t="shared" si="72"/>
        <v>7.41</v>
      </c>
      <c r="K220" s="2">
        <f t="shared" si="72"/>
        <v>7.24</v>
      </c>
      <c r="L220" s="2">
        <f t="shared" si="72"/>
        <v>6.96</v>
      </c>
      <c r="M220" s="2">
        <f t="shared" si="72"/>
        <v>6.93</v>
      </c>
      <c r="N220" s="2">
        <f t="shared" si="73"/>
        <v>6.71</v>
      </c>
      <c r="O220" s="2">
        <f t="shared" si="73"/>
        <v>6.47</v>
      </c>
      <c r="P220" s="2">
        <f t="shared" si="73"/>
        <v>6.2</v>
      </c>
      <c r="Q220" s="2">
        <f t="shared" si="73"/>
        <v>5.39</v>
      </c>
      <c r="R220" s="2">
        <f t="shared" si="73"/>
        <v>4.29</v>
      </c>
      <c r="S220" s="2">
        <f t="shared" si="73"/>
        <v>3.95</v>
      </c>
      <c r="T220" s="2">
        <f t="shared" si="73"/>
        <v>3.19</v>
      </c>
      <c r="U220" s="2">
        <f t="shared" si="73"/>
        <v>2.4300000000000002</v>
      </c>
      <c r="V220" s="2">
        <f t="shared" si="73"/>
        <v>2.3199999999999998</v>
      </c>
      <c r="W220" s="2">
        <f t="shared" si="73"/>
        <v>1.98</v>
      </c>
      <c r="X220" s="2">
        <f t="shared" si="73"/>
        <v>1.81</v>
      </c>
      <c r="Y220" s="2">
        <f t="shared" si="73"/>
        <v>1.6400000000000001</v>
      </c>
      <c r="Z220" s="2">
        <f t="shared" si="73"/>
        <v>1.61</v>
      </c>
      <c r="AA220" s="2">
        <f t="shared" si="73"/>
        <v>1.5</v>
      </c>
      <c r="AB220" s="2">
        <f t="shared" si="74"/>
        <v>1.34</v>
      </c>
      <c r="AC220" s="2">
        <f t="shared" si="74"/>
        <v>1.21</v>
      </c>
      <c r="AD220" s="2">
        <f t="shared" si="74"/>
        <v>1.18</v>
      </c>
      <c r="AE220" s="2">
        <f t="shared" si="74"/>
        <v>1.1000000000000001</v>
      </c>
      <c r="AF220" s="2">
        <f t="shared" si="74"/>
        <v>1.07</v>
      </c>
      <c r="AG220" s="2">
        <f t="shared" si="74"/>
        <v>1.05</v>
      </c>
      <c r="AH220" s="2">
        <f t="shared" si="71"/>
        <v>0.98</v>
      </c>
      <c r="AI220" s="2">
        <f t="shared" si="71"/>
        <v>0.94000000000000006</v>
      </c>
      <c r="AJ220" s="2">
        <f t="shared" si="71"/>
        <v>0.92</v>
      </c>
    </row>
    <row r="221" spans="1:36" x14ac:dyDescent="0.2">
      <c r="A221" t="str">
        <f>"primary_archetype_"&amp;TEXT(ROUND(Table213[[#This Row],[2016]],1),"0.0")</f>
        <v>primary_archetype_8.4</v>
      </c>
      <c r="B221" s="2">
        <f t="shared" si="67"/>
        <v>8.4</v>
      </c>
      <c r="C221" s="2">
        <f t="shared" si="66"/>
        <v>8.4</v>
      </c>
      <c r="D221" s="2">
        <f t="shared" si="72"/>
        <v>8.4</v>
      </c>
      <c r="E221" s="2">
        <f t="shared" si="72"/>
        <v>8.25</v>
      </c>
      <c r="F221" s="2">
        <f t="shared" si="72"/>
        <v>7.9</v>
      </c>
      <c r="G221" s="2">
        <f t="shared" si="72"/>
        <v>7.95</v>
      </c>
      <c r="H221" s="2">
        <f t="shared" si="72"/>
        <v>7.79</v>
      </c>
      <c r="I221" s="2">
        <f t="shared" si="72"/>
        <v>7.5</v>
      </c>
      <c r="J221" s="2">
        <f t="shared" si="72"/>
        <v>7.33</v>
      </c>
      <c r="K221" s="2">
        <f t="shared" si="72"/>
        <v>7.16</v>
      </c>
      <c r="L221" s="2">
        <f t="shared" si="72"/>
        <v>6.8900000000000006</v>
      </c>
      <c r="M221" s="2">
        <f t="shared" si="72"/>
        <v>6.8500000000000005</v>
      </c>
      <c r="N221" s="2">
        <f t="shared" si="73"/>
        <v>6.63</v>
      </c>
      <c r="O221" s="2">
        <f t="shared" si="73"/>
        <v>6.4</v>
      </c>
      <c r="P221" s="2">
        <f t="shared" si="73"/>
        <v>6.13</v>
      </c>
      <c r="Q221" s="2">
        <f t="shared" si="73"/>
        <v>5.33</v>
      </c>
      <c r="R221" s="2">
        <f t="shared" si="73"/>
        <v>4.25</v>
      </c>
      <c r="S221" s="2">
        <f t="shared" si="73"/>
        <v>3.91</v>
      </c>
      <c r="T221" s="2">
        <f t="shared" si="73"/>
        <v>3.16</v>
      </c>
      <c r="U221" s="2">
        <f t="shared" si="73"/>
        <v>2.41</v>
      </c>
      <c r="V221" s="2">
        <f t="shared" si="73"/>
        <v>2.3000000000000003</v>
      </c>
      <c r="W221" s="2">
        <f t="shared" si="73"/>
        <v>1.97</v>
      </c>
      <c r="X221" s="2">
        <f t="shared" si="73"/>
        <v>1.8</v>
      </c>
      <c r="Y221" s="2">
        <f t="shared" si="73"/>
        <v>1.6300000000000001</v>
      </c>
      <c r="Z221" s="2">
        <f t="shared" si="73"/>
        <v>1.6</v>
      </c>
      <c r="AA221" s="2">
        <f t="shared" si="73"/>
        <v>1.49</v>
      </c>
      <c r="AB221" s="2">
        <f t="shared" si="74"/>
        <v>1.33</v>
      </c>
      <c r="AC221" s="2">
        <f t="shared" si="74"/>
        <v>1.2</v>
      </c>
      <c r="AD221" s="2">
        <f t="shared" si="74"/>
        <v>1.18</v>
      </c>
      <c r="AE221" s="2">
        <f t="shared" si="74"/>
        <v>1.0900000000000001</v>
      </c>
      <c r="AF221" s="2">
        <f t="shared" si="74"/>
        <v>1.07</v>
      </c>
      <c r="AG221" s="2">
        <f t="shared" si="74"/>
        <v>1.05</v>
      </c>
      <c r="AH221" s="2">
        <f t="shared" si="71"/>
        <v>0.98</v>
      </c>
      <c r="AI221" s="2">
        <f t="shared" si="71"/>
        <v>0.94000000000000006</v>
      </c>
      <c r="AJ221" s="2">
        <f t="shared" si="71"/>
        <v>0.92</v>
      </c>
    </row>
    <row r="222" spans="1:36" x14ac:dyDescent="0.2">
      <c r="A222" t="str">
        <f>"primary_archetype_"&amp;TEXT(ROUND(Table213[[#This Row],[2016]],1),"0.0")</f>
        <v>primary_archetype_8.3</v>
      </c>
      <c r="B222" s="2">
        <f t="shared" si="67"/>
        <v>8.3000000000000007</v>
      </c>
      <c r="C222" s="2">
        <f t="shared" si="66"/>
        <v>8.3000000000000007</v>
      </c>
      <c r="D222" s="2">
        <f t="shared" si="72"/>
        <v>8.3000000000000007</v>
      </c>
      <c r="E222" s="2">
        <f t="shared" si="72"/>
        <v>8.16</v>
      </c>
      <c r="F222" s="2">
        <f t="shared" si="72"/>
        <v>7.8100000000000005</v>
      </c>
      <c r="G222" s="2">
        <f t="shared" si="72"/>
        <v>7.8500000000000005</v>
      </c>
      <c r="H222" s="2">
        <f t="shared" si="72"/>
        <v>7.7</v>
      </c>
      <c r="I222" s="2">
        <f t="shared" si="72"/>
        <v>7.41</v>
      </c>
      <c r="J222" s="2">
        <f t="shared" si="72"/>
        <v>7.24</v>
      </c>
      <c r="K222" s="2">
        <f t="shared" si="72"/>
        <v>7.07</v>
      </c>
      <c r="L222" s="2">
        <f t="shared" si="72"/>
        <v>6.8100000000000005</v>
      </c>
      <c r="M222" s="2">
        <f t="shared" si="72"/>
        <v>6.7700000000000005</v>
      </c>
      <c r="N222" s="2">
        <f t="shared" si="73"/>
        <v>6.55</v>
      </c>
      <c r="O222" s="2">
        <f t="shared" si="73"/>
        <v>6.33</v>
      </c>
      <c r="P222" s="2">
        <f t="shared" si="73"/>
        <v>6.0600000000000005</v>
      </c>
      <c r="Q222" s="2">
        <f t="shared" si="73"/>
        <v>5.2700000000000005</v>
      </c>
      <c r="R222" s="2">
        <f t="shared" si="73"/>
        <v>4.21</v>
      </c>
      <c r="S222" s="2">
        <f t="shared" si="73"/>
        <v>3.87</v>
      </c>
      <c r="T222" s="2">
        <f t="shared" si="73"/>
        <v>3.13</v>
      </c>
      <c r="U222" s="2">
        <f t="shared" si="73"/>
        <v>2.39</v>
      </c>
      <c r="V222" s="2">
        <f t="shared" si="73"/>
        <v>2.2800000000000002</v>
      </c>
      <c r="W222" s="2">
        <f t="shared" si="73"/>
        <v>1.95</v>
      </c>
      <c r="X222" s="2">
        <f t="shared" si="73"/>
        <v>1.79</v>
      </c>
      <c r="Y222" s="2">
        <f t="shared" si="73"/>
        <v>1.62</v>
      </c>
      <c r="Z222" s="2">
        <f t="shared" si="73"/>
        <v>1.59</v>
      </c>
      <c r="AA222" s="2">
        <f t="shared" si="73"/>
        <v>1.48</v>
      </c>
      <c r="AB222" s="2">
        <f t="shared" si="74"/>
        <v>1.33</v>
      </c>
      <c r="AC222" s="2">
        <f t="shared" si="74"/>
        <v>1.2</v>
      </c>
      <c r="AD222" s="2">
        <f t="shared" si="74"/>
        <v>1.18</v>
      </c>
      <c r="AE222" s="2">
        <f t="shared" si="74"/>
        <v>1.0900000000000001</v>
      </c>
      <c r="AF222" s="2">
        <f t="shared" si="74"/>
        <v>1.07</v>
      </c>
      <c r="AG222" s="2">
        <f t="shared" si="74"/>
        <v>1.05</v>
      </c>
      <c r="AH222" s="2">
        <f t="shared" si="71"/>
        <v>0.98</v>
      </c>
      <c r="AI222" s="2">
        <f t="shared" si="71"/>
        <v>0.94000000000000006</v>
      </c>
      <c r="AJ222" s="2">
        <f t="shared" si="71"/>
        <v>0.92</v>
      </c>
    </row>
    <row r="223" spans="1:36" x14ac:dyDescent="0.2">
      <c r="A223" t="str">
        <f>"primary_archetype_"&amp;TEXT(ROUND(Table213[[#This Row],[2016]],1),"0.0")</f>
        <v>primary_archetype_8.2</v>
      </c>
      <c r="B223" s="2">
        <f t="shared" si="67"/>
        <v>8.2000000000000011</v>
      </c>
      <c r="C223" s="2">
        <f t="shared" si="66"/>
        <v>8.1999999999999993</v>
      </c>
      <c r="D223" s="2">
        <f t="shared" ref="D223:M232" si="75">MROUND((($B223-$AJ$2)*((D$2-$AJ$2)/($B$2-$AJ$2)))+$AJ$2,0.01)</f>
        <v>8.1999999999999993</v>
      </c>
      <c r="E223" s="2">
        <f t="shared" si="75"/>
        <v>8.06</v>
      </c>
      <c r="F223" s="2">
        <f t="shared" si="75"/>
        <v>7.71</v>
      </c>
      <c r="G223" s="2">
        <f t="shared" si="75"/>
        <v>7.76</v>
      </c>
      <c r="H223" s="2">
        <f t="shared" si="75"/>
        <v>7.61</v>
      </c>
      <c r="I223" s="2">
        <f t="shared" si="75"/>
        <v>7.32</v>
      </c>
      <c r="J223" s="2">
        <f t="shared" si="75"/>
        <v>7.16</v>
      </c>
      <c r="K223" s="2">
        <f t="shared" si="75"/>
        <v>6.99</v>
      </c>
      <c r="L223" s="2">
        <f t="shared" si="75"/>
        <v>6.73</v>
      </c>
      <c r="M223" s="2">
        <f t="shared" si="75"/>
        <v>6.69</v>
      </c>
      <c r="N223" s="2">
        <f t="shared" ref="N223:AA232" si="76">MROUND((($B223-$AJ$2)*((N$2-$AJ$2)/($B$2-$AJ$2)))+$AJ$2,0.01)</f>
        <v>6.48</v>
      </c>
      <c r="O223" s="2">
        <f t="shared" si="76"/>
        <v>6.25</v>
      </c>
      <c r="P223" s="2">
        <f t="shared" si="76"/>
        <v>5.99</v>
      </c>
      <c r="Q223" s="2">
        <f t="shared" si="76"/>
        <v>5.21</v>
      </c>
      <c r="R223" s="2">
        <f t="shared" si="76"/>
        <v>4.16</v>
      </c>
      <c r="S223" s="2">
        <f t="shared" si="76"/>
        <v>3.83</v>
      </c>
      <c r="T223" s="2">
        <f t="shared" si="76"/>
        <v>3.1</v>
      </c>
      <c r="U223" s="2">
        <f t="shared" si="76"/>
        <v>2.37</v>
      </c>
      <c r="V223" s="2">
        <f t="shared" si="76"/>
        <v>2.2600000000000002</v>
      </c>
      <c r="W223" s="2">
        <f t="shared" si="76"/>
        <v>1.94</v>
      </c>
      <c r="X223" s="2">
        <f t="shared" si="76"/>
        <v>1.78</v>
      </c>
      <c r="Y223" s="2">
        <f t="shared" si="76"/>
        <v>1.61</v>
      </c>
      <c r="Z223" s="2">
        <f t="shared" si="76"/>
        <v>1.58</v>
      </c>
      <c r="AA223" s="2">
        <f t="shared" si="76"/>
        <v>1.48</v>
      </c>
      <c r="AB223" s="2">
        <f t="shared" ref="AB223:AG232" si="77">MROUND((($B223-$AJ$2)*((AB$2-$AJ$2)/($B$2-$AJ$2)))+$AJ$2,0.01)</f>
        <v>1.32</v>
      </c>
      <c r="AC223" s="2">
        <f t="shared" si="77"/>
        <v>1.19</v>
      </c>
      <c r="AD223" s="2">
        <f t="shared" si="77"/>
        <v>1.17</v>
      </c>
      <c r="AE223" s="2">
        <f t="shared" si="77"/>
        <v>1.0900000000000001</v>
      </c>
      <c r="AF223" s="2">
        <f t="shared" si="77"/>
        <v>1.07</v>
      </c>
      <c r="AG223" s="2">
        <f t="shared" si="77"/>
        <v>1.05</v>
      </c>
      <c r="AH223" s="2">
        <f t="shared" si="71"/>
        <v>0.98</v>
      </c>
      <c r="AI223" s="2">
        <f t="shared" si="71"/>
        <v>0.94000000000000006</v>
      </c>
      <c r="AJ223" s="2">
        <f t="shared" si="71"/>
        <v>0.92</v>
      </c>
    </row>
    <row r="224" spans="1:36" x14ac:dyDescent="0.2">
      <c r="A224" t="str">
        <f>"primary_archetype_"&amp;TEXT(ROUND(Table213[[#This Row],[2016]],1),"0.0")</f>
        <v>primary_archetype_8.1</v>
      </c>
      <c r="B224" s="2">
        <f t="shared" si="67"/>
        <v>8.1</v>
      </c>
      <c r="C224" s="2">
        <f t="shared" si="66"/>
        <v>8.1</v>
      </c>
      <c r="D224" s="2">
        <f t="shared" si="75"/>
        <v>8.1</v>
      </c>
      <c r="E224" s="2">
        <f t="shared" si="75"/>
        <v>7.96</v>
      </c>
      <c r="F224" s="2">
        <f t="shared" si="75"/>
        <v>7.62</v>
      </c>
      <c r="G224" s="2">
        <f t="shared" si="75"/>
        <v>7.67</v>
      </c>
      <c r="H224" s="2">
        <f t="shared" si="75"/>
        <v>7.5200000000000005</v>
      </c>
      <c r="I224" s="2">
        <f t="shared" si="75"/>
        <v>7.23</v>
      </c>
      <c r="J224" s="2">
        <f t="shared" si="75"/>
        <v>7.07</v>
      </c>
      <c r="K224" s="2">
        <f t="shared" si="75"/>
        <v>6.91</v>
      </c>
      <c r="L224" s="2">
        <f t="shared" si="75"/>
        <v>6.65</v>
      </c>
      <c r="M224" s="2">
        <f t="shared" si="75"/>
        <v>6.61</v>
      </c>
      <c r="N224" s="2">
        <f t="shared" si="76"/>
        <v>6.4</v>
      </c>
      <c r="O224" s="2">
        <f t="shared" si="76"/>
        <v>6.18</v>
      </c>
      <c r="P224" s="2">
        <f t="shared" si="76"/>
        <v>5.92</v>
      </c>
      <c r="Q224" s="2">
        <f t="shared" si="76"/>
        <v>5.15</v>
      </c>
      <c r="R224" s="2">
        <f t="shared" si="76"/>
        <v>4.12</v>
      </c>
      <c r="S224" s="2">
        <f t="shared" si="76"/>
        <v>3.79</v>
      </c>
      <c r="T224" s="2">
        <f t="shared" si="76"/>
        <v>3.0700000000000003</v>
      </c>
      <c r="U224" s="2">
        <f t="shared" si="76"/>
        <v>2.35</v>
      </c>
      <c r="V224" s="2">
        <f t="shared" si="76"/>
        <v>2.2400000000000002</v>
      </c>
      <c r="W224" s="2">
        <f t="shared" si="76"/>
        <v>1.93</v>
      </c>
      <c r="X224" s="2">
        <f t="shared" si="76"/>
        <v>1.77</v>
      </c>
      <c r="Y224" s="2">
        <f t="shared" si="76"/>
        <v>1.6</v>
      </c>
      <c r="Z224" s="2">
        <f t="shared" si="76"/>
        <v>1.57</v>
      </c>
      <c r="AA224" s="2">
        <f t="shared" si="76"/>
        <v>1.47</v>
      </c>
      <c r="AB224" s="2">
        <f t="shared" si="77"/>
        <v>1.32</v>
      </c>
      <c r="AC224" s="2">
        <f t="shared" si="77"/>
        <v>1.19</v>
      </c>
      <c r="AD224" s="2">
        <f t="shared" si="77"/>
        <v>1.17</v>
      </c>
      <c r="AE224" s="2">
        <f t="shared" si="77"/>
        <v>1.0900000000000001</v>
      </c>
      <c r="AF224" s="2">
        <f t="shared" si="77"/>
        <v>1.06</v>
      </c>
      <c r="AG224" s="2">
        <f t="shared" si="77"/>
        <v>1.05</v>
      </c>
      <c r="AH224" s="2">
        <f t="shared" si="71"/>
        <v>0.98</v>
      </c>
      <c r="AI224" s="2">
        <f t="shared" si="71"/>
        <v>0.94000000000000006</v>
      </c>
      <c r="AJ224" s="2">
        <f t="shared" si="71"/>
        <v>0.92</v>
      </c>
    </row>
    <row r="225" spans="1:36" x14ac:dyDescent="0.2">
      <c r="A225" t="str">
        <f>"primary_archetype_"&amp;TEXT(ROUND(Table213[[#This Row],[2016]],1),"0.0")</f>
        <v>primary_archetype_8.0</v>
      </c>
      <c r="B225" s="2">
        <f t="shared" si="67"/>
        <v>8</v>
      </c>
      <c r="C225" s="2">
        <f t="shared" si="66"/>
        <v>8</v>
      </c>
      <c r="D225" s="2">
        <f t="shared" si="75"/>
        <v>8</v>
      </c>
      <c r="E225" s="2">
        <f t="shared" si="75"/>
        <v>7.86</v>
      </c>
      <c r="F225" s="2">
        <f t="shared" si="75"/>
        <v>7.53</v>
      </c>
      <c r="G225" s="2">
        <f t="shared" si="75"/>
        <v>7.57</v>
      </c>
      <c r="H225" s="2">
        <f t="shared" si="75"/>
        <v>7.43</v>
      </c>
      <c r="I225" s="2">
        <f t="shared" si="75"/>
        <v>7.1400000000000006</v>
      </c>
      <c r="J225" s="2">
        <f t="shared" si="75"/>
        <v>6.99</v>
      </c>
      <c r="K225" s="2">
        <f t="shared" si="75"/>
        <v>6.82</v>
      </c>
      <c r="L225" s="2">
        <f t="shared" si="75"/>
        <v>6.57</v>
      </c>
      <c r="M225" s="2">
        <f t="shared" si="75"/>
        <v>6.54</v>
      </c>
      <c r="N225" s="2">
        <f t="shared" si="76"/>
        <v>6.32</v>
      </c>
      <c r="O225" s="2">
        <f t="shared" si="76"/>
        <v>6.11</v>
      </c>
      <c r="P225" s="2">
        <f t="shared" si="76"/>
        <v>5.8500000000000005</v>
      </c>
      <c r="Q225" s="2">
        <f t="shared" si="76"/>
        <v>5.09</v>
      </c>
      <c r="R225" s="2">
        <f t="shared" si="76"/>
        <v>4.07</v>
      </c>
      <c r="S225" s="2">
        <f t="shared" si="76"/>
        <v>3.75</v>
      </c>
      <c r="T225" s="2">
        <f t="shared" si="76"/>
        <v>3.04</v>
      </c>
      <c r="U225" s="2">
        <f t="shared" si="76"/>
        <v>2.33</v>
      </c>
      <c r="V225" s="2">
        <f t="shared" si="76"/>
        <v>2.2200000000000002</v>
      </c>
      <c r="W225" s="2">
        <f t="shared" si="76"/>
        <v>1.9100000000000001</v>
      </c>
      <c r="X225" s="2">
        <f t="shared" si="76"/>
        <v>1.75</v>
      </c>
      <c r="Y225" s="2">
        <f t="shared" si="76"/>
        <v>1.59</v>
      </c>
      <c r="Z225" s="2">
        <f t="shared" si="76"/>
        <v>1.56</v>
      </c>
      <c r="AA225" s="2">
        <f t="shared" si="76"/>
        <v>1.46</v>
      </c>
      <c r="AB225" s="2">
        <f t="shared" si="77"/>
        <v>1.31</v>
      </c>
      <c r="AC225" s="2">
        <f t="shared" si="77"/>
        <v>1.19</v>
      </c>
      <c r="AD225" s="2">
        <f t="shared" si="77"/>
        <v>1.17</v>
      </c>
      <c r="AE225" s="2">
        <f t="shared" si="77"/>
        <v>1.08</v>
      </c>
      <c r="AF225" s="2">
        <f t="shared" si="77"/>
        <v>1.06</v>
      </c>
      <c r="AG225" s="2">
        <f t="shared" si="77"/>
        <v>1.04</v>
      </c>
      <c r="AH225" s="2">
        <f t="shared" si="71"/>
        <v>0.98</v>
      </c>
      <c r="AI225" s="2">
        <f t="shared" si="71"/>
        <v>0.94000000000000006</v>
      </c>
      <c r="AJ225" s="2">
        <f t="shared" si="71"/>
        <v>0.92</v>
      </c>
    </row>
    <row r="226" spans="1:36" x14ac:dyDescent="0.2">
      <c r="A226" t="str">
        <f>"primary_archetype_"&amp;TEXT(ROUND(Table213[[#This Row],[2016]],1),"0.0")</f>
        <v>primary_archetype_7.9</v>
      </c>
      <c r="B226" s="2">
        <f t="shared" si="67"/>
        <v>7.9</v>
      </c>
      <c r="C226" s="2">
        <f t="shared" si="66"/>
        <v>7.9</v>
      </c>
      <c r="D226" s="2">
        <f t="shared" si="75"/>
        <v>7.9</v>
      </c>
      <c r="E226" s="2">
        <f t="shared" si="75"/>
        <v>7.76</v>
      </c>
      <c r="F226" s="2">
        <f t="shared" si="75"/>
        <v>7.43</v>
      </c>
      <c r="G226" s="2">
        <f t="shared" si="75"/>
        <v>7.48</v>
      </c>
      <c r="H226" s="2">
        <f t="shared" si="75"/>
        <v>7.33</v>
      </c>
      <c r="I226" s="2">
        <f t="shared" si="75"/>
        <v>7.0600000000000005</v>
      </c>
      <c r="J226" s="2">
        <f t="shared" si="75"/>
        <v>6.9</v>
      </c>
      <c r="K226" s="2">
        <f t="shared" si="75"/>
        <v>6.74</v>
      </c>
      <c r="L226" s="2">
        <f t="shared" si="75"/>
        <v>6.49</v>
      </c>
      <c r="M226" s="2">
        <f t="shared" si="75"/>
        <v>6.46</v>
      </c>
      <c r="N226" s="2">
        <f t="shared" si="76"/>
        <v>6.25</v>
      </c>
      <c r="O226" s="2">
        <f t="shared" si="76"/>
        <v>6.03</v>
      </c>
      <c r="P226" s="2">
        <f t="shared" si="76"/>
        <v>5.78</v>
      </c>
      <c r="Q226" s="2">
        <f t="shared" si="76"/>
        <v>5.03</v>
      </c>
      <c r="R226" s="2">
        <f t="shared" si="76"/>
        <v>4.03</v>
      </c>
      <c r="S226" s="2">
        <f t="shared" si="76"/>
        <v>3.71</v>
      </c>
      <c r="T226" s="2">
        <f t="shared" si="76"/>
        <v>3.0100000000000002</v>
      </c>
      <c r="U226" s="2">
        <f t="shared" si="76"/>
        <v>2.31</v>
      </c>
      <c r="V226" s="2">
        <f t="shared" si="76"/>
        <v>2.21</v>
      </c>
      <c r="W226" s="2">
        <f t="shared" si="76"/>
        <v>1.9000000000000001</v>
      </c>
      <c r="X226" s="2">
        <f t="shared" si="76"/>
        <v>1.74</v>
      </c>
      <c r="Y226" s="2">
        <f t="shared" si="76"/>
        <v>1.58</v>
      </c>
      <c r="Z226" s="2">
        <f t="shared" si="76"/>
        <v>1.55</v>
      </c>
      <c r="AA226" s="2">
        <f t="shared" si="76"/>
        <v>1.45</v>
      </c>
      <c r="AB226" s="2">
        <f t="shared" si="77"/>
        <v>1.3</v>
      </c>
      <c r="AC226" s="2">
        <f t="shared" si="77"/>
        <v>1.18</v>
      </c>
      <c r="AD226" s="2">
        <f t="shared" si="77"/>
        <v>1.1599999999999999</v>
      </c>
      <c r="AE226" s="2">
        <f t="shared" si="77"/>
        <v>1.08</v>
      </c>
      <c r="AF226" s="2">
        <f t="shared" si="77"/>
        <v>1.06</v>
      </c>
      <c r="AG226" s="2">
        <f t="shared" si="77"/>
        <v>1.04</v>
      </c>
      <c r="AH226" s="2">
        <f t="shared" si="71"/>
        <v>0.98</v>
      </c>
      <c r="AI226" s="2">
        <f t="shared" si="71"/>
        <v>0.94000000000000006</v>
      </c>
      <c r="AJ226" s="2">
        <f t="shared" si="71"/>
        <v>0.92</v>
      </c>
    </row>
    <row r="227" spans="1:36" x14ac:dyDescent="0.2">
      <c r="A227" t="str">
        <f>"primary_archetype_"&amp;TEXT(ROUND(Table213[[#This Row],[2016]],1),"0.0")</f>
        <v>primary_archetype_7.8</v>
      </c>
      <c r="B227" s="2">
        <f t="shared" si="67"/>
        <v>7.8000000000000007</v>
      </c>
      <c r="C227" s="2">
        <f t="shared" si="66"/>
        <v>7.8</v>
      </c>
      <c r="D227" s="2">
        <f t="shared" si="75"/>
        <v>7.8</v>
      </c>
      <c r="E227" s="2">
        <f t="shared" si="75"/>
        <v>7.66</v>
      </c>
      <c r="F227" s="2">
        <f t="shared" si="75"/>
        <v>7.34</v>
      </c>
      <c r="G227" s="2">
        <f t="shared" si="75"/>
        <v>7.38</v>
      </c>
      <c r="H227" s="2">
        <f t="shared" si="75"/>
        <v>7.24</v>
      </c>
      <c r="I227" s="2">
        <f t="shared" si="75"/>
        <v>6.97</v>
      </c>
      <c r="J227" s="2">
        <f t="shared" si="75"/>
        <v>6.8100000000000005</v>
      </c>
      <c r="K227" s="2">
        <f t="shared" si="75"/>
        <v>6.66</v>
      </c>
      <c r="L227" s="2">
        <f t="shared" si="75"/>
        <v>6.41</v>
      </c>
      <c r="M227" s="2">
        <f t="shared" si="75"/>
        <v>6.38</v>
      </c>
      <c r="N227" s="2">
        <f t="shared" si="76"/>
        <v>6.17</v>
      </c>
      <c r="O227" s="2">
        <f t="shared" si="76"/>
        <v>5.96</v>
      </c>
      <c r="P227" s="2">
        <f t="shared" si="76"/>
        <v>5.71</v>
      </c>
      <c r="Q227" s="2">
        <f t="shared" si="76"/>
        <v>4.97</v>
      </c>
      <c r="R227" s="2">
        <f t="shared" si="76"/>
        <v>3.98</v>
      </c>
      <c r="S227" s="2">
        <f t="shared" si="76"/>
        <v>3.67</v>
      </c>
      <c r="T227" s="2">
        <f t="shared" si="76"/>
        <v>2.98</v>
      </c>
      <c r="U227" s="2">
        <f t="shared" si="76"/>
        <v>2.29</v>
      </c>
      <c r="V227" s="2">
        <f t="shared" si="76"/>
        <v>2.19</v>
      </c>
      <c r="W227" s="2">
        <f t="shared" si="76"/>
        <v>1.8800000000000001</v>
      </c>
      <c r="X227" s="2">
        <f t="shared" si="76"/>
        <v>1.73</v>
      </c>
      <c r="Y227" s="2">
        <f t="shared" si="76"/>
        <v>1.57</v>
      </c>
      <c r="Z227" s="2">
        <f t="shared" si="76"/>
        <v>1.54</v>
      </c>
      <c r="AA227" s="2">
        <f t="shared" si="76"/>
        <v>1.45</v>
      </c>
      <c r="AB227" s="2">
        <f t="shared" si="77"/>
        <v>1.3</v>
      </c>
      <c r="AC227" s="2">
        <f t="shared" si="77"/>
        <v>1.18</v>
      </c>
      <c r="AD227" s="2">
        <f t="shared" si="77"/>
        <v>1.1599999999999999</v>
      </c>
      <c r="AE227" s="2">
        <f t="shared" si="77"/>
        <v>1.08</v>
      </c>
      <c r="AF227" s="2">
        <f t="shared" si="77"/>
        <v>1.06</v>
      </c>
      <c r="AG227" s="2">
        <f t="shared" si="77"/>
        <v>1.04</v>
      </c>
      <c r="AH227" s="2">
        <f t="shared" si="71"/>
        <v>0.98</v>
      </c>
      <c r="AI227" s="2">
        <f t="shared" si="71"/>
        <v>0.94000000000000006</v>
      </c>
      <c r="AJ227" s="2">
        <f t="shared" si="71"/>
        <v>0.92</v>
      </c>
    </row>
    <row r="228" spans="1:36" x14ac:dyDescent="0.2">
      <c r="A228" t="str">
        <f>"primary_archetype_"&amp;TEXT(ROUND(Table213[[#This Row],[2016]],1),"0.0")</f>
        <v>primary_archetype_7.7</v>
      </c>
      <c r="B228" s="2">
        <f t="shared" si="67"/>
        <v>7.7</v>
      </c>
      <c r="C228" s="2">
        <f t="shared" si="66"/>
        <v>7.7</v>
      </c>
      <c r="D228" s="2">
        <f t="shared" si="75"/>
        <v>7.7</v>
      </c>
      <c r="E228" s="2">
        <f t="shared" si="75"/>
        <v>7.57</v>
      </c>
      <c r="F228" s="2">
        <f t="shared" si="75"/>
        <v>7.25</v>
      </c>
      <c r="G228" s="2">
        <f t="shared" si="75"/>
        <v>7.29</v>
      </c>
      <c r="H228" s="2">
        <f t="shared" si="75"/>
        <v>7.15</v>
      </c>
      <c r="I228" s="2">
        <f t="shared" si="75"/>
        <v>6.88</v>
      </c>
      <c r="J228" s="2">
        <f t="shared" si="75"/>
        <v>6.73</v>
      </c>
      <c r="K228" s="2">
        <f t="shared" si="75"/>
        <v>6.57</v>
      </c>
      <c r="L228" s="2">
        <f t="shared" si="75"/>
        <v>6.33</v>
      </c>
      <c r="M228" s="2">
        <f t="shared" si="75"/>
        <v>6.3</v>
      </c>
      <c r="N228" s="2">
        <f t="shared" si="76"/>
        <v>6.1000000000000005</v>
      </c>
      <c r="O228" s="2">
        <f t="shared" si="76"/>
        <v>5.89</v>
      </c>
      <c r="P228" s="2">
        <f t="shared" si="76"/>
        <v>5.64</v>
      </c>
      <c r="Q228" s="2">
        <f t="shared" si="76"/>
        <v>4.92</v>
      </c>
      <c r="R228" s="2">
        <f t="shared" si="76"/>
        <v>3.94</v>
      </c>
      <c r="S228" s="2">
        <f t="shared" si="76"/>
        <v>3.63</v>
      </c>
      <c r="T228" s="2">
        <f t="shared" si="76"/>
        <v>2.95</v>
      </c>
      <c r="U228" s="2">
        <f t="shared" si="76"/>
        <v>2.27</v>
      </c>
      <c r="V228" s="2">
        <f t="shared" si="76"/>
        <v>2.17</v>
      </c>
      <c r="W228" s="2">
        <f t="shared" si="76"/>
        <v>1.87</v>
      </c>
      <c r="X228" s="2">
        <f t="shared" si="76"/>
        <v>1.72</v>
      </c>
      <c r="Y228" s="2">
        <f t="shared" si="76"/>
        <v>1.56</v>
      </c>
      <c r="Z228" s="2">
        <f t="shared" si="76"/>
        <v>1.54</v>
      </c>
      <c r="AA228" s="2">
        <f t="shared" si="76"/>
        <v>1.44</v>
      </c>
      <c r="AB228" s="2">
        <f t="shared" si="77"/>
        <v>1.29</v>
      </c>
      <c r="AC228" s="2">
        <f t="shared" si="77"/>
        <v>1.18</v>
      </c>
      <c r="AD228" s="2">
        <f t="shared" si="77"/>
        <v>1.1599999999999999</v>
      </c>
      <c r="AE228" s="2">
        <f t="shared" si="77"/>
        <v>1.08</v>
      </c>
      <c r="AF228" s="2">
        <f t="shared" si="77"/>
        <v>1.06</v>
      </c>
      <c r="AG228" s="2">
        <f t="shared" si="77"/>
        <v>1.04</v>
      </c>
      <c r="AH228" s="2">
        <f t="shared" si="71"/>
        <v>0.98</v>
      </c>
      <c r="AI228" s="2">
        <f t="shared" si="71"/>
        <v>0.94000000000000006</v>
      </c>
      <c r="AJ228" s="2">
        <f t="shared" si="71"/>
        <v>0.92</v>
      </c>
    </row>
    <row r="229" spans="1:36" x14ac:dyDescent="0.2">
      <c r="A229" t="str">
        <f>"primary_archetype_"&amp;TEXT(ROUND(Table213[[#This Row],[2016]],1),"0.0")</f>
        <v>primary_archetype_7.6</v>
      </c>
      <c r="B229" s="2">
        <f t="shared" si="67"/>
        <v>7.6000000000000005</v>
      </c>
      <c r="C229" s="2">
        <f t="shared" si="66"/>
        <v>7.6000000000000005</v>
      </c>
      <c r="D229" s="2">
        <f t="shared" si="75"/>
        <v>7.6000000000000005</v>
      </c>
      <c r="E229" s="2">
        <f t="shared" si="75"/>
        <v>7.47</v>
      </c>
      <c r="F229" s="2">
        <f t="shared" si="75"/>
        <v>7.15</v>
      </c>
      <c r="G229" s="2">
        <f t="shared" si="75"/>
        <v>7.2</v>
      </c>
      <c r="H229" s="2">
        <f t="shared" si="75"/>
        <v>7.0600000000000005</v>
      </c>
      <c r="I229" s="2">
        <f t="shared" si="75"/>
        <v>6.79</v>
      </c>
      <c r="J229" s="2">
        <f t="shared" si="75"/>
        <v>6.6400000000000006</v>
      </c>
      <c r="K229" s="2">
        <f t="shared" si="75"/>
        <v>6.49</v>
      </c>
      <c r="L229" s="2">
        <f t="shared" si="75"/>
        <v>6.25</v>
      </c>
      <c r="M229" s="2">
        <f t="shared" si="75"/>
        <v>6.22</v>
      </c>
      <c r="N229" s="2">
        <f t="shared" si="76"/>
        <v>6.0200000000000005</v>
      </c>
      <c r="O229" s="2">
        <f t="shared" si="76"/>
        <v>5.8100000000000005</v>
      </c>
      <c r="P229" s="2">
        <f t="shared" si="76"/>
        <v>5.57</v>
      </c>
      <c r="Q229" s="2">
        <f t="shared" si="76"/>
        <v>4.8600000000000003</v>
      </c>
      <c r="R229" s="2">
        <f t="shared" si="76"/>
        <v>3.89</v>
      </c>
      <c r="S229" s="2">
        <f t="shared" si="76"/>
        <v>3.59</v>
      </c>
      <c r="T229" s="2">
        <f t="shared" si="76"/>
        <v>2.92</v>
      </c>
      <c r="U229" s="2">
        <f t="shared" si="76"/>
        <v>2.25</v>
      </c>
      <c r="V229" s="2">
        <f t="shared" si="76"/>
        <v>2.15</v>
      </c>
      <c r="W229" s="2">
        <f t="shared" si="76"/>
        <v>1.86</v>
      </c>
      <c r="X229" s="2">
        <f t="shared" si="76"/>
        <v>1.71</v>
      </c>
      <c r="Y229" s="2">
        <f t="shared" si="76"/>
        <v>1.55</v>
      </c>
      <c r="Z229" s="2">
        <f t="shared" si="76"/>
        <v>1.53</v>
      </c>
      <c r="AA229" s="2">
        <f t="shared" si="76"/>
        <v>1.43</v>
      </c>
      <c r="AB229" s="2">
        <f t="shared" si="77"/>
        <v>1.29</v>
      </c>
      <c r="AC229" s="2">
        <f t="shared" si="77"/>
        <v>1.17</v>
      </c>
      <c r="AD229" s="2">
        <f t="shared" si="77"/>
        <v>1.1500000000000001</v>
      </c>
      <c r="AE229" s="2">
        <f t="shared" si="77"/>
        <v>1.08</v>
      </c>
      <c r="AF229" s="2">
        <f t="shared" si="77"/>
        <v>1.05</v>
      </c>
      <c r="AG229" s="2">
        <f t="shared" si="77"/>
        <v>1.04</v>
      </c>
      <c r="AH229" s="2">
        <f t="shared" si="71"/>
        <v>0.98</v>
      </c>
      <c r="AI229" s="2">
        <f t="shared" si="71"/>
        <v>0.94000000000000006</v>
      </c>
      <c r="AJ229" s="2">
        <f t="shared" si="71"/>
        <v>0.92</v>
      </c>
    </row>
    <row r="230" spans="1:36" x14ac:dyDescent="0.2">
      <c r="A230" t="str">
        <f>"primary_archetype_"&amp;TEXT(ROUND(Table213[[#This Row],[2016]],1),"0.0")</f>
        <v>primary_archetype_7.5</v>
      </c>
      <c r="B230" s="2">
        <f t="shared" si="67"/>
        <v>7.5</v>
      </c>
      <c r="C230" s="2">
        <f t="shared" si="66"/>
        <v>7.5</v>
      </c>
      <c r="D230" s="2">
        <f t="shared" si="75"/>
        <v>7.5</v>
      </c>
      <c r="E230" s="2">
        <f t="shared" si="75"/>
        <v>7.37</v>
      </c>
      <c r="F230" s="2">
        <f t="shared" si="75"/>
        <v>7.0600000000000005</v>
      </c>
      <c r="G230" s="2">
        <f t="shared" si="75"/>
        <v>7.1000000000000005</v>
      </c>
      <c r="H230" s="2">
        <f t="shared" si="75"/>
        <v>6.97</v>
      </c>
      <c r="I230" s="2">
        <f t="shared" si="75"/>
        <v>6.7</v>
      </c>
      <c r="J230" s="2">
        <f t="shared" si="75"/>
        <v>6.5600000000000005</v>
      </c>
      <c r="K230" s="2">
        <f t="shared" si="75"/>
        <v>6.41</v>
      </c>
      <c r="L230" s="2">
        <f t="shared" si="75"/>
        <v>6.17</v>
      </c>
      <c r="M230" s="2">
        <f t="shared" si="75"/>
        <v>6.1400000000000006</v>
      </c>
      <c r="N230" s="2">
        <f t="shared" si="76"/>
        <v>5.94</v>
      </c>
      <c r="O230" s="2">
        <f t="shared" si="76"/>
        <v>5.74</v>
      </c>
      <c r="P230" s="2">
        <f t="shared" si="76"/>
        <v>5.5</v>
      </c>
      <c r="Q230" s="2">
        <f t="shared" si="76"/>
        <v>4.8</v>
      </c>
      <c r="R230" s="2">
        <f t="shared" si="76"/>
        <v>3.85</v>
      </c>
      <c r="S230" s="2">
        <f t="shared" si="76"/>
        <v>3.5500000000000003</v>
      </c>
      <c r="T230" s="2">
        <f t="shared" si="76"/>
        <v>2.89</v>
      </c>
      <c r="U230" s="2">
        <f t="shared" si="76"/>
        <v>2.23</v>
      </c>
      <c r="V230" s="2">
        <f t="shared" si="76"/>
        <v>2.13</v>
      </c>
      <c r="W230" s="2">
        <f t="shared" si="76"/>
        <v>1.84</v>
      </c>
      <c r="X230" s="2">
        <f t="shared" si="76"/>
        <v>1.69</v>
      </c>
      <c r="Y230" s="2">
        <f t="shared" si="76"/>
        <v>1.54</v>
      </c>
      <c r="Z230" s="2">
        <f t="shared" si="76"/>
        <v>1.52</v>
      </c>
      <c r="AA230" s="2">
        <f t="shared" si="76"/>
        <v>1.42</v>
      </c>
      <c r="AB230" s="2">
        <f t="shared" si="77"/>
        <v>1.28</v>
      </c>
      <c r="AC230" s="2">
        <f t="shared" si="77"/>
        <v>1.17</v>
      </c>
      <c r="AD230" s="2">
        <f t="shared" si="77"/>
        <v>1.1500000000000001</v>
      </c>
      <c r="AE230" s="2">
        <f t="shared" si="77"/>
        <v>1.07</v>
      </c>
      <c r="AF230" s="2">
        <f t="shared" si="77"/>
        <v>1.05</v>
      </c>
      <c r="AG230" s="2">
        <f t="shared" si="77"/>
        <v>1.04</v>
      </c>
      <c r="AH230" s="2">
        <f t="shared" si="71"/>
        <v>0.98</v>
      </c>
      <c r="AI230" s="2">
        <f t="shared" si="71"/>
        <v>0.94000000000000006</v>
      </c>
      <c r="AJ230" s="2">
        <f t="shared" si="71"/>
        <v>0.92</v>
      </c>
    </row>
    <row r="231" spans="1:36" x14ac:dyDescent="0.2">
      <c r="A231" t="str">
        <f>"primary_archetype_"&amp;TEXT(ROUND(Table213[[#This Row],[2016]],1),"0.0")</f>
        <v>primary_archetype_7.4</v>
      </c>
      <c r="B231" s="2">
        <f t="shared" si="67"/>
        <v>7.4</v>
      </c>
      <c r="C231" s="2">
        <f t="shared" si="66"/>
        <v>7.4</v>
      </c>
      <c r="D231" s="2">
        <f t="shared" si="75"/>
        <v>7.4</v>
      </c>
      <c r="E231" s="2">
        <f t="shared" si="75"/>
        <v>7.2700000000000005</v>
      </c>
      <c r="F231" s="2">
        <f t="shared" si="75"/>
        <v>6.97</v>
      </c>
      <c r="G231" s="2">
        <f t="shared" si="75"/>
        <v>7.01</v>
      </c>
      <c r="H231" s="2">
        <f t="shared" si="75"/>
        <v>6.87</v>
      </c>
      <c r="I231" s="2">
        <f t="shared" si="75"/>
        <v>6.62</v>
      </c>
      <c r="J231" s="2">
        <f t="shared" si="75"/>
        <v>6.47</v>
      </c>
      <c r="K231" s="2">
        <f t="shared" si="75"/>
        <v>6.32</v>
      </c>
      <c r="L231" s="2">
        <f t="shared" si="75"/>
        <v>6.09</v>
      </c>
      <c r="M231" s="2">
        <f t="shared" si="75"/>
        <v>6.0600000000000005</v>
      </c>
      <c r="N231" s="2">
        <f t="shared" si="76"/>
        <v>5.87</v>
      </c>
      <c r="O231" s="2">
        <f t="shared" si="76"/>
        <v>5.67</v>
      </c>
      <c r="P231" s="2">
        <f t="shared" si="76"/>
        <v>5.43</v>
      </c>
      <c r="Q231" s="2">
        <f t="shared" si="76"/>
        <v>4.74</v>
      </c>
      <c r="R231" s="2">
        <f t="shared" si="76"/>
        <v>3.81</v>
      </c>
      <c r="S231" s="2">
        <f t="shared" si="76"/>
        <v>3.5100000000000002</v>
      </c>
      <c r="T231" s="2">
        <f t="shared" si="76"/>
        <v>2.86</v>
      </c>
      <c r="U231" s="2">
        <f t="shared" si="76"/>
        <v>2.21</v>
      </c>
      <c r="V231" s="2">
        <f t="shared" si="76"/>
        <v>2.11</v>
      </c>
      <c r="W231" s="2">
        <f t="shared" si="76"/>
        <v>1.83</v>
      </c>
      <c r="X231" s="2">
        <f t="shared" si="76"/>
        <v>1.68</v>
      </c>
      <c r="Y231" s="2">
        <f t="shared" si="76"/>
        <v>1.53</v>
      </c>
      <c r="Z231" s="2">
        <f t="shared" si="76"/>
        <v>1.51</v>
      </c>
      <c r="AA231" s="2">
        <f t="shared" si="76"/>
        <v>1.41</v>
      </c>
      <c r="AB231" s="2">
        <f t="shared" si="77"/>
        <v>1.28</v>
      </c>
      <c r="AC231" s="2">
        <f t="shared" si="77"/>
        <v>1.17</v>
      </c>
      <c r="AD231" s="2">
        <f t="shared" si="77"/>
        <v>1.1500000000000001</v>
      </c>
      <c r="AE231" s="2">
        <f t="shared" si="77"/>
        <v>1.07</v>
      </c>
      <c r="AF231" s="2">
        <f t="shared" si="77"/>
        <v>1.05</v>
      </c>
      <c r="AG231" s="2">
        <f t="shared" si="77"/>
        <v>1.03</v>
      </c>
      <c r="AH231" s="2">
        <f t="shared" si="71"/>
        <v>0.97</v>
      </c>
      <c r="AI231" s="2">
        <f t="shared" si="71"/>
        <v>0.94000000000000006</v>
      </c>
      <c r="AJ231" s="2">
        <f t="shared" si="71"/>
        <v>0.92</v>
      </c>
    </row>
    <row r="232" spans="1:36" x14ac:dyDescent="0.2">
      <c r="A232" t="str">
        <f>"primary_archetype_"&amp;TEXT(ROUND(Table213[[#This Row],[2016]],1),"0.0")</f>
        <v>primary_archetype_7.3</v>
      </c>
      <c r="B232" s="2">
        <f t="shared" si="67"/>
        <v>7.3000000000000007</v>
      </c>
      <c r="C232" s="2">
        <f t="shared" si="66"/>
        <v>7.3</v>
      </c>
      <c r="D232" s="2">
        <f t="shared" si="75"/>
        <v>7.3</v>
      </c>
      <c r="E232" s="2">
        <f t="shared" si="75"/>
        <v>7.17</v>
      </c>
      <c r="F232" s="2">
        <f t="shared" si="75"/>
        <v>6.87</v>
      </c>
      <c r="G232" s="2">
        <f t="shared" si="75"/>
        <v>6.91</v>
      </c>
      <c r="H232" s="2">
        <f t="shared" si="75"/>
        <v>6.78</v>
      </c>
      <c r="I232" s="2">
        <f t="shared" si="75"/>
        <v>6.53</v>
      </c>
      <c r="J232" s="2">
        <f t="shared" si="75"/>
        <v>6.3900000000000006</v>
      </c>
      <c r="K232" s="2">
        <f t="shared" si="75"/>
        <v>6.24</v>
      </c>
      <c r="L232" s="2">
        <f t="shared" si="75"/>
        <v>6.01</v>
      </c>
      <c r="M232" s="2">
        <f t="shared" si="75"/>
        <v>5.98</v>
      </c>
      <c r="N232" s="2">
        <f t="shared" si="76"/>
        <v>5.79</v>
      </c>
      <c r="O232" s="2">
        <f t="shared" si="76"/>
        <v>5.59</v>
      </c>
      <c r="P232" s="2">
        <f t="shared" si="76"/>
        <v>5.36</v>
      </c>
      <c r="Q232" s="2">
        <f t="shared" si="76"/>
        <v>4.68</v>
      </c>
      <c r="R232" s="2">
        <f t="shared" si="76"/>
        <v>3.7600000000000002</v>
      </c>
      <c r="S232" s="2">
        <f t="shared" si="76"/>
        <v>3.47</v>
      </c>
      <c r="T232" s="2">
        <f t="shared" si="76"/>
        <v>2.83</v>
      </c>
      <c r="U232" s="2">
        <f t="shared" si="76"/>
        <v>2.19</v>
      </c>
      <c r="V232" s="2">
        <f t="shared" si="76"/>
        <v>2.1</v>
      </c>
      <c r="W232" s="2">
        <f t="shared" si="76"/>
        <v>1.81</v>
      </c>
      <c r="X232" s="2">
        <f t="shared" si="76"/>
        <v>1.67</v>
      </c>
      <c r="Y232" s="2">
        <f t="shared" si="76"/>
        <v>1.52</v>
      </c>
      <c r="Z232" s="2">
        <f t="shared" si="76"/>
        <v>1.5</v>
      </c>
      <c r="AA232" s="2">
        <f t="shared" si="76"/>
        <v>1.41</v>
      </c>
      <c r="AB232" s="2">
        <f t="shared" si="77"/>
        <v>1.27</v>
      </c>
      <c r="AC232" s="2">
        <f t="shared" si="77"/>
        <v>1.1599999999999999</v>
      </c>
      <c r="AD232" s="2">
        <f t="shared" si="77"/>
        <v>1.1400000000000001</v>
      </c>
      <c r="AE232" s="2">
        <f t="shared" si="77"/>
        <v>1.07</v>
      </c>
      <c r="AF232" s="2">
        <f t="shared" si="77"/>
        <v>1.05</v>
      </c>
      <c r="AG232" s="2">
        <f t="shared" si="77"/>
        <v>1.03</v>
      </c>
      <c r="AH232" s="2">
        <f t="shared" si="71"/>
        <v>0.97</v>
      </c>
      <c r="AI232" s="2">
        <f t="shared" si="71"/>
        <v>0.94000000000000006</v>
      </c>
      <c r="AJ232" s="2">
        <f t="shared" si="71"/>
        <v>0.92</v>
      </c>
    </row>
    <row r="233" spans="1:36" x14ac:dyDescent="0.2">
      <c r="A233" t="str">
        <f>"primary_archetype_"&amp;TEXT(ROUND(Table213[[#This Row],[2016]],1),"0.0")</f>
        <v>primary_archetype_7.2</v>
      </c>
      <c r="B233" s="2">
        <f t="shared" si="67"/>
        <v>7.2</v>
      </c>
      <c r="C233" s="2">
        <f t="shared" si="66"/>
        <v>7.2</v>
      </c>
      <c r="D233" s="2">
        <f t="shared" ref="D233:M242" si="78">MROUND((($B233-$AJ$2)*((D$2-$AJ$2)/($B$2-$AJ$2)))+$AJ$2,0.01)</f>
        <v>7.2</v>
      </c>
      <c r="E233" s="2">
        <f t="shared" si="78"/>
        <v>7.08</v>
      </c>
      <c r="F233" s="2">
        <f t="shared" si="78"/>
        <v>6.78</v>
      </c>
      <c r="G233" s="2">
        <f t="shared" si="78"/>
        <v>6.82</v>
      </c>
      <c r="H233" s="2">
        <f t="shared" si="78"/>
        <v>6.69</v>
      </c>
      <c r="I233" s="2">
        <f t="shared" si="78"/>
        <v>6.44</v>
      </c>
      <c r="J233" s="2">
        <f t="shared" si="78"/>
        <v>6.3</v>
      </c>
      <c r="K233" s="2">
        <f t="shared" si="78"/>
        <v>6.16</v>
      </c>
      <c r="L233" s="2">
        <f t="shared" si="78"/>
        <v>5.93</v>
      </c>
      <c r="M233" s="2">
        <f t="shared" si="78"/>
        <v>5.9</v>
      </c>
      <c r="N233" s="2">
        <f t="shared" ref="N233:AA242" si="79">MROUND((($B233-$AJ$2)*((N$2-$AJ$2)/($B$2-$AJ$2)))+$AJ$2,0.01)</f>
        <v>5.71</v>
      </c>
      <c r="O233" s="2">
        <f t="shared" si="79"/>
        <v>5.5200000000000005</v>
      </c>
      <c r="P233" s="2">
        <f t="shared" si="79"/>
        <v>5.29</v>
      </c>
      <c r="Q233" s="2">
        <f t="shared" si="79"/>
        <v>4.62</v>
      </c>
      <c r="R233" s="2">
        <f t="shared" si="79"/>
        <v>3.72</v>
      </c>
      <c r="S233" s="2">
        <f t="shared" si="79"/>
        <v>3.43</v>
      </c>
      <c r="T233" s="2">
        <f t="shared" si="79"/>
        <v>2.8000000000000003</v>
      </c>
      <c r="U233" s="2">
        <f t="shared" si="79"/>
        <v>2.17</v>
      </c>
      <c r="V233" s="2">
        <f t="shared" si="79"/>
        <v>2.08</v>
      </c>
      <c r="W233" s="2">
        <f t="shared" si="79"/>
        <v>1.8</v>
      </c>
      <c r="X233" s="2">
        <f t="shared" si="79"/>
        <v>1.6600000000000001</v>
      </c>
      <c r="Y233" s="2">
        <f t="shared" si="79"/>
        <v>1.51</v>
      </c>
      <c r="Z233" s="2">
        <f t="shared" si="79"/>
        <v>1.49</v>
      </c>
      <c r="AA233" s="2">
        <f t="shared" si="79"/>
        <v>1.4000000000000001</v>
      </c>
      <c r="AB233" s="2">
        <f t="shared" ref="AB233:AG242" si="80">MROUND((($B233-$AJ$2)*((AB$2-$AJ$2)/($B$2-$AJ$2)))+$AJ$2,0.01)</f>
        <v>1.27</v>
      </c>
      <c r="AC233" s="2">
        <f t="shared" si="80"/>
        <v>1.1599999999999999</v>
      </c>
      <c r="AD233" s="2">
        <f t="shared" si="80"/>
        <v>1.1400000000000001</v>
      </c>
      <c r="AE233" s="2">
        <f t="shared" si="80"/>
        <v>1.07</v>
      </c>
      <c r="AF233" s="2">
        <f t="shared" si="80"/>
        <v>1.05</v>
      </c>
      <c r="AG233" s="2">
        <f t="shared" si="80"/>
        <v>1.03</v>
      </c>
      <c r="AH233" s="2">
        <f t="shared" si="71"/>
        <v>0.97</v>
      </c>
      <c r="AI233" s="2">
        <f t="shared" si="71"/>
        <v>0.94000000000000006</v>
      </c>
      <c r="AJ233" s="2">
        <f t="shared" si="71"/>
        <v>0.92</v>
      </c>
    </row>
    <row r="234" spans="1:36" x14ac:dyDescent="0.2">
      <c r="A234" t="str">
        <f>"primary_archetype_"&amp;TEXT(ROUND(Table213[[#This Row],[2016]],1),"0.0")</f>
        <v>primary_archetype_7.1</v>
      </c>
      <c r="B234" s="2">
        <f t="shared" si="67"/>
        <v>7.1000000000000005</v>
      </c>
      <c r="C234" s="2">
        <f t="shared" si="66"/>
        <v>7.1000000000000005</v>
      </c>
      <c r="D234" s="2">
        <f t="shared" si="78"/>
        <v>7.1000000000000005</v>
      </c>
      <c r="E234" s="2">
        <f t="shared" si="78"/>
        <v>6.98</v>
      </c>
      <c r="F234" s="2">
        <f t="shared" si="78"/>
        <v>6.69</v>
      </c>
      <c r="G234" s="2">
        <f t="shared" si="78"/>
        <v>6.73</v>
      </c>
      <c r="H234" s="2">
        <f t="shared" si="78"/>
        <v>6.6000000000000005</v>
      </c>
      <c r="I234" s="2">
        <f t="shared" si="78"/>
        <v>6.3500000000000005</v>
      </c>
      <c r="J234" s="2">
        <f t="shared" si="78"/>
        <v>6.21</v>
      </c>
      <c r="K234" s="2">
        <f t="shared" si="78"/>
        <v>6.07</v>
      </c>
      <c r="L234" s="2">
        <f t="shared" si="78"/>
        <v>5.8500000000000005</v>
      </c>
      <c r="M234" s="2">
        <f t="shared" si="78"/>
        <v>5.82</v>
      </c>
      <c r="N234" s="2">
        <f t="shared" si="79"/>
        <v>5.64</v>
      </c>
      <c r="O234" s="2">
        <f t="shared" si="79"/>
        <v>5.45</v>
      </c>
      <c r="P234" s="2">
        <f t="shared" si="79"/>
        <v>5.22</v>
      </c>
      <c r="Q234" s="2">
        <f t="shared" si="79"/>
        <v>4.5600000000000005</v>
      </c>
      <c r="R234" s="2">
        <f t="shared" si="79"/>
        <v>3.67</v>
      </c>
      <c r="S234" s="2">
        <f t="shared" si="79"/>
        <v>3.39</v>
      </c>
      <c r="T234" s="2">
        <f t="shared" si="79"/>
        <v>2.77</v>
      </c>
      <c r="U234" s="2">
        <f t="shared" si="79"/>
        <v>2.15</v>
      </c>
      <c r="V234" s="2">
        <f t="shared" si="79"/>
        <v>2.06</v>
      </c>
      <c r="W234" s="2">
        <f t="shared" si="79"/>
        <v>1.79</v>
      </c>
      <c r="X234" s="2">
        <f t="shared" si="79"/>
        <v>1.6500000000000001</v>
      </c>
      <c r="Y234" s="2">
        <f t="shared" si="79"/>
        <v>1.5</v>
      </c>
      <c r="Z234" s="2">
        <f t="shared" si="79"/>
        <v>1.48</v>
      </c>
      <c r="AA234" s="2">
        <f t="shared" si="79"/>
        <v>1.3900000000000001</v>
      </c>
      <c r="AB234" s="2">
        <f t="shared" si="80"/>
        <v>1.26</v>
      </c>
      <c r="AC234" s="2">
        <f t="shared" si="80"/>
        <v>1.1500000000000001</v>
      </c>
      <c r="AD234" s="2">
        <f t="shared" si="80"/>
        <v>1.1400000000000001</v>
      </c>
      <c r="AE234" s="2">
        <f t="shared" si="80"/>
        <v>1.06</v>
      </c>
      <c r="AF234" s="2">
        <f t="shared" si="80"/>
        <v>1.04</v>
      </c>
      <c r="AG234" s="2">
        <f t="shared" si="80"/>
        <v>1.03</v>
      </c>
      <c r="AH234" s="2">
        <f t="shared" si="71"/>
        <v>0.97</v>
      </c>
      <c r="AI234" s="2">
        <f t="shared" si="71"/>
        <v>0.94000000000000006</v>
      </c>
      <c r="AJ234" s="2">
        <f t="shared" si="71"/>
        <v>0.92</v>
      </c>
    </row>
    <row r="235" spans="1:36" x14ac:dyDescent="0.2">
      <c r="A235" t="str">
        <f>"primary_archetype_"&amp;TEXT(ROUND(Table213[[#This Row],[2016]],1),"0.0")</f>
        <v>primary_archetype_7.0</v>
      </c>
      <c r="B235" s="2">
        <f t="shared" si="67"/>
        <v>7</v>
      </c>
      <c r="C235" s="2">
        <f t="shared" si="66"/>
        <v>7</v>
      </c>
      <c r="D235" s="2">
        <f t="shared" si="78"/>
        <v>7</v>
      </c>
      <c r="E235" s="2">
        <f t="shared" si="78"/>
        <v>6.88</v>
      </c>
      <c r="F235" s="2">
        <f t="shared" si="78"/>
        <v>6.59</v>
      </c>
      <c r="G235" s="2">
        <f t="shared" si="78"/>
        <v>6.63</v>
      </c>
      <c r="H235" s="2">
        <f t="shared" si="78"/>
        <v>6.51</v>
      </c>
      <c r="I235" s="2">
        <f t="shared" si="78"/>
        <v>6.2700000000000005</v>
      </c>
      <c r="J235" s="2">
        <f t="shared" si="78"/>
        <v>6.13</v>
      </c>
      <c r="K235" s="2">
        <f t="shared" si="78"/>
        <v>5.99</v>
      </c>
      <c r="L235" s="2">
        <f t="shared" si="78"/>
        <v>5.7700000000000005</v>
      </c>
      <c r="M235" s="2">
        <f t="shared" si="78"/>
        <v>5.74</v>
      </c>
      <c r="N235" s="2">
        <f t="shared" si="79"/>
        <v>5.5600000000000005</v>
      </c>
      <c r="O235" s="2">
        <f t="shared" si="79"/>
        <v>5.37</v>
      </c>
      <c r="P235" s="2">
        <f t="shared" si="79"/>
        <v>5.15</v>
      </c>
      <c r="Q235" s="2">
        <f t="shared" si="79"/>
        <v>4.5</v>
      </c>
      <c r="R235" s="2">
        <f t="shared" si="79"/>
        <v>3.63</v>
      </c>
      <c r="S235" s="2">
        <f t="shared" si="79"/>
        <v>3.35</v>
      </c>
      <c r="T235" s="2">
        <f t="shared" si="79"/>
        <v>2.74</v>
      </c>
      <c r="U235" s="2">
        <f t="shared" si="79"/>
        <v>2.13</v>
      </c>
      <c r="V235" s="2">
        <f t="shared" si="79"/>
        <v>2.04</v>
      </c>
      <c r="W235" s="2">
        <f t="shared" si="79"/>
        <v>1.77</v>
      </c>
      <c r="X235" s="2">
        <f t="shared" si="79"/>
        <v>1.6400000000000001</v>
      </c>
      <c r="Y235" s="2">
        <f t="shared" si="79"/>
        <v>1.49</v>
      </c>
      <c r="Z235" s="2">
        <f t="shared" si="79"/>
        <v>1.47</v>
      </c>
      <c r="AA235" s="2">
        <f t="shared" si="79"/>
        <v>1.3800000000000001</v>
      </c>
      <c r="AB235" s="2">
        <f t="shared" si="80"/>
        <v>1.26</v>
      </c>
      <c r="AC235" s="2">
        <f t="shared" si="80"/>
        <v>1.1500000000000001</v>
      </c>
      <c r="AD235" s="2">
        <f t="shared" si="80"/>
        <v>1.1300000000000001</v>
      </c>
      <c r="AE235" s="2">
        <f t="shared" si="80"/>
        <v>1.06</v>
      </c>
      <c r="AF235" s="2">
        <f t="shared" si="80"/>
        <v>1.04</v>
      </c>
      <c r="AG235" s="2">
        <f t="shared" si="80"/>
        <v>1.03</v>
      </c>
      <c r="AH235" s="2">
        <f t="shared" si="71"/>
        <v>0.97</v>
      </c>
      <c r="AI235" s="2">
        <f t="shared" si="71"/>
        <v>0.94000000000000006</v>
      </c>
      <c r="AJ235" s="2">
        <f t="shared" si="71"/>
        <v>0.92</v>
      </c>
    </row>
    <row r="236" spans="1:36" x14ac:dyDescent="0.2">
      <c r="A236" t="str">
        <f>"primary_archetype_"&amp;TEXT(ROUND(Table213[[#This Row],[2016]],1),"0.0")</f>
        <v>primary_archetype_6.9</v>
      </c>
      <c r="B236" s="2">
        <f t="shared" si="67"/>
        <v>6.9</v>
      </c>
      <c r="C236" s="2">
        <f t="shared" si="66"/>
        <v>6.9</v>
      </c>
      <c r="D236" s="2">
        <f t="shared" si="78"/>
        <v>6.9</v>
      </c>
      <c r="E236" s="2">
        <f t="shared" si="78"/>
        <v>6.78</v>
      </c>
      <c r="F236" s="2">
        <f t="shared" si="78"/>
        <v>6.5</v>
      </c>
      <c r="G236" s="2">
        <f t="shared" si="78"/>
        <v>6.54</v>
      </c>
      <c r="H236" s="2">
        <f t="shared" si="78"/>
        <v>6.42</v>
      </c>
      <c r="I236" s="2">
        <f t="shared" si="78"/>
        <v>6.18</v>
      </c>
      <c r="J236" s="2">
        <f t="shared" si="78"/>
        <v>6.04</v>
      </c>
      <c r="K236" s="2">
        <f t="shared" si="78"/>
        <v>5.91</v>
      </c>
      <c r="L236" s="2">
        <f t="shared" si="78"/>
        <v>5.69</v>
      </c>
      <c r="M236" s="2">
        <f t="shared" si="78"/>
        <v>5.66</v>
      </c>
      <c r="N236" s="2">
        <f t="shared" si="79"/>
        <v>5.49</v>
      </c>
      <c r="O236" s="2">
        <f t="shared" si="79"/>
        <v>5.3</v>
      </c>
      <c r="P236" s="2">
        <f t="shared" si="79"/>
        <v>5.08</v>
      </c>
      <c r="Q236" s="2">
        <f t="shared" si="79"/>
        <v>4.4400000000000004</v>
      </c>
      <c r="R236" s="2">
        <f t="shared" si="79"/>
        <v>3.58</v>
      </c>
      <c r="S236" s="2">
        <f t="shared" si="79"/>
        <v>3.31</v>
      </c>
      <c r="T236" s="2">
        <f t="shared" si="79"/>
        <v>2.71</v>
      </c>
      <c r="U236" s="2">
        <f t="shared" si="79"/>
        <v>2.11</v>
      </c>
      <c r="V236" s="2">
        <f t="shared" si="79"/>
        <v>2.02</v>
      </c>
      <c r="W236" s="2">
        <f t="shared" si="79"/>
        <v>1.76</v>
      </c>
      <c r="X236" s="2">
        <f t="shared" si="79"/>
        <v>1.62</v>
      </c>
      <c r="Y236" s="2">
        <f t="shared" si="79"/>
        <v>1.49</v>
      </c>
      <c r="Z236" s="2">
        <f t="shared" si="79"/>
        <v>1.46</v>
      </c>
      <c r="AA236" s="2">
        <f t="shared" si="79"/>
        <v>1.3800000000000001</v>
      </c>
      <c r="AB236" s="2">
        <f t="shared" si="80"/>
        <v>1.25</v>
      </c>
      <c r="AC236" s="2">
        <f t="shared" si="80"/>
        <v>1.1500000000000001</v>
      </c>
      <c r="AD236" s="2">
        <f t="shared" si="80"/>
        <v>1.1300000000000001</v>
      </c>
      <c r="AE236" s="2">
        <f t="shared" si="80"/>
        <v>1.06</v>
      </c>
      <c r="AF236" s="2">
        <f t="shared" si="80"/>
        <v>1.04</v>
      </c>
      <c r="AG236" s="2">
        <f t="shared" si="80"/>
        <v>1.03</v>
      </c>
      <c r="AH236" s="2">
        <f t="shared" si="71"/>
        <v>0.97</v>
      </c>
      <c r="AI236" s="2">
        <f t="shared" si="71"/>
        <v>0.94000000000000006</v>
      </c>
      <c r="AJ236" s="2">
        <f t="shared" si="71"/>
        <v>0.92</v>
      </c>
    </row>
    <row r="237" spans="1:36" x14ac:dyDescent="0.2">
      <c r="A237" t="str">
        <f>"primary_archetype_"&amp;TEXT(ROUND(Table213[[#This Row],[2016]],1),"0.0")</f>
        <v>primary_archetype_6.8</v>
      </c>
      <c r="B237" s="2">
        <f t="shared" si="67"/>
        <v>6.8000000000000007</v>
      </c>
      <c r="C237" s="2">
        <f t="shared" si="66"/>
        <v>6.8</v>
      </c>
      <c r="D237" s="2">
        <f t="shared" si="78"/>
        <v>6.8</v>
      </c>
      <c r="E237" s="2">
        <f t="shared" si="78"/>
        <v>6.68</v>
      </c>
      <c r="F237" s="2">
        <f t="shared" si="78"/>
        <v>6.41</v>
      </c>
      <c r="G237" s="2">
        <f t="shared" si="78"/>
        <v>6.44</v>
      </c>
      <c r="H237" s="2">
        <f t="shared" si="78"/>
        <v>6.32</v>
      </c>
      <c r="I237" s="2">
        <f t="shared" si="78"/>
        <v>6.09</v>
      </c>
      <c r="J237" s="2">
        <f t="shared" si="78"/>
        <v>5.96</v>
      </c>
      <c r="K237" s="2">
        <f t="shared" si="78"/>
        <v>5.82</v>
      </c>
      <c r="L237" s="2">
        <f t="shared" si="78"/>
        <v>5.61</v>
      </c>
      <c r="M237" s="2">
        <f t="shared" si="78"/>
        <v>5.58</v>
      </c>
      <c r="N237" s="2">
        <f t="shared" si="79"/>
        <v>5.41</v>
      </c>
      <c r="O237" s="2">
        <f t="shared" si="79"/>
        <v>5.23</v>
      </c>
      <c r="P237" s="2">
        <f t="shared" si="79"/>
        <v>5.01</v>
      </c>
      <c r="Q237" s="2">
        <f t="shared" si="79"/>
        <v>4.3899999999999997</v>
      </c>
      <c r="R237" s="2">
        <f t="shared" si="79"/>
        <v>3.54</v>
      </c>
      <c r="S237" s="2">
        <f t="shared" si="79"/>
        <v>3.27</v>
      </c>
      <c r="T237" s="2">
        <f t="shared" si="79"/>
        <v>2.68</v>
      </c>
      <c r="U237" s="2">
        <f t="shared" si="79"/>
        <v>2.09</v>
      </c>
      <c r="V237" s="2">
        <f t="shared" si="79"/>
        <v>2</v>
      </c>
      <c r="W237" s="2">
        <f t="shared" si="79"/>
        <v>1.74</v>
      </c>
      <c r="X237" s="2">
        <f t="shared" si="79"/>
        <v>1.61</v>
      </c>
      <c r="Y237" s="2">
        <f t="shared" si="79"/>
        <v>1.48</v>
      </c>
      <c r="Z237" s="2">
        <f t="shared" si="79"/>
        <v>1.45</v>
      </c>
      <c r="AA237" s="2">
        <f t="shared" si="79"/>
        <v>1.37</v>
      </c>
      <c r="AB237" s="2">
        <f t="shared" si="80"/>
        <v>1.25</v>
      </c>
      <c r="AC237" s="2">
        <f t="shared" si="80"/>
        <v>1.1400000000000001</v>
      </c>
      <c r="AD237" s="2">
        <f t="shared" si="80"/>
        <v>1.1300000000000001</v>
      </c>
      <c r="AE237" s="2">
        <f t="shared" si="80"/>
        <v>1.06</v>
      </c>
      <c r="AF237" s="2">
        <f t="shared" si="80"/>
        <v>1.04</v>
      </c>
      <c r="AG237" s="2">
        <f t="shared" si="80"/>
        <v>1.02</v>
      </c>
      <c r="AH237" s="2">
        <f t="shared" si="71"/>
        <v>0.97</v>
      </c>
      <c r="AI237" s="2">
        <f t="shared" si="71"/>
        <v>0.94000000000000006</v>
      </c>
      <c r="AJ237" s="2">
        <f t="shared" si="71"/>
        <v>0.92</v>
      </c>
    </row>
    <row r="238" spans="1:36" x14ac:dyDescent="0.2">
      <c r="A238" t="str">
        <f>"primary_archetype_"&amp;TEXT(ROUND(Table213[[#This Row],[2016]],1),"0.0")</f>
        <v>primary_archetype_6.7</v>
      </c>
      <c r="B238" s="2">
        <f t="shared" si="67"/>
        <v>6.7</v>
      </c>
      <c r="C238" s="2">
        <f t="shared" si="66"/>
        <v>6.7</v>
      </c>
      <c r="D238" s="2">
        <f t="shared" si="78"/>
        <v>6.7</v>
      </c>
      <c r="E238" s="2">
        <f t="shared" si="78"/>
        <v>6.59</v>
      </c>
      <c r="F238" s="2">
        <f t="shared" si="78"/>
        <v>6.3100000000000005</v>
      </c>
      <c r="G238" s="2">
        <f t="shared" si="78"/>
        <v>6.3500000000000005</v>
      </c>
      <c r="H238" s="2">
        <f t="shared" si="78"/>
        <v>6.23</v>
      </c>
      <c r="I238" s="2">
        <f t="shared" si="78"/>
        <v>6</v>
      </c>
      <c r="J238" s="2">
        <f t="shared" si="78"/>
        <v>5.87</v>
      </c>
      <c r="K238" s="2">
        <f t="shared" si="78"/>
        <v>5.74</v>
      </c>
      <c r="L238" s="2">
        <f t="shared" si="78"/>
        <v>5.53</v>
      </c>
      <c r="M238" s="2">
        <f t="shared" si="78"/>
        <v>5.5</v>
      </c>
      <c r="N238" s="2">
        <f t="shared" si="79"/>
        <v>5.33</v>
      </c>
      <c r="O238" s="2">
        <f t="shared" si="79"/>
        <v>5.15</v>
      </c>
      <c r="P238" s="2">
        <f t="shared" si="79"/>
        <v>4.9400000000000004</v>
      </c>
      <c r="Q238" s="2">
        <f t="shared" si="79"/>
        <v>4.33</v>
      </c>
      <c r="R238" s="2">
        <f t="shared" si="79"/>
        <v>3.49</v>
      </c>
      <c r="S238" s="2">
        <f t="shared" si="79"/>
        <v>3.23</v>
      </c>
      <c r="T238" s="2">
        <f t="shared" si="79"/>
        <v>2.65</v>
      </c>
      <c r="U238" s="2">
        <f t="shared" si="79"/>
        <v>2.0699999999999998</v>
      </c>
      <c r="V238" s="2">
        <f t="shared" si="79"/>
        <v>1.99</v>
      </c>
      <c r="W238" s="2">
        <f t="shared" si="79"/>
        <v>1.73</v>
      </c>
      <c r="X238" s="2">
        <f t="shared" si="79"/>
        <v>1.6</v>
      </c>
      <c r="Y238" s="2">
        <f t="shared" si="79"/>
        <v>1.47</v>
      </c>
      <c r="Z238" s="2">
        <f t="shared" si="79"/>
        <v>1.45</v>
      </c>
      <c r="AA238" s="2">
        <f t="shared" si="79"/>
        <v>1.36</v>
      </c>
      <c r="AB238" s="2">
        <f t="shared" si="80"/>
        <v>1.24</v>
      </c>
      <c r="AC238" s="2">
        <f t="shared" si="80"/>
        <v>1.1400000000000001</v>
      </c>
      <c r="AD238" s="2">
        <f t="shared" si="80"/>
        <v>1.1200000000000001</v>
      </c>
      <c r="AE238" s="2">
        <f t="shared" si="80"/>
        <v>1.06</v>
      </c>
      <c r="AF238" s="2">
        <f t="shared" si="80"/>
        <v>1.04</v>
      </c>
      <c r="AG238" s="2">
        <f t="shared" si="80"/>
        <v>1.02</v>
      </c>
      <c r="AH238" s="2">
        <f t="shared" si="71"/>
        <v>0.97</v>
      </c>
      <c r="AI238" s="2">
        <f t="shared" si="71"/>
        <v>0.94000000000000006</v>
      </c>
      <c r="AJ238" s="2">
        <f t="shared" si="71"/>
        <v>0.92</v>
      </c>
    </row>
    <row r="239" spans="1:36" x14ac:dyDescent="0.2">
      <c r="A239" t="str">
        <f>"primary_archetype_"&amp;TEXT(ROUND(Table213[[#This Row],[2016]],1),"0.0")</f>
        <v>primary_archetype_6.6</v>
      </c>
      <c r="B239" s="2">
        <f t="shared" si="67"/>
        <v>6.6000000000000005</v>
      </c>
      <c r="C239" s="2">
        <f t="shared" si="66"/>
        <v>6.6000000000000005</v>
      </c>
      <c r="D239" s="2">
        <f t="shared" si="78"/>
        <v>6.6000000000000005</v>
      </c>
      <c r="E239" s="2">
        <f t="shared" si="78"/>
        <v>6.49</v>
      </c>
      <c r="F239" s="2">
        <f t="shared" si="78"/>
        <v>6.22</v>
      </c>
      <c r="G239" s="2">
        <f t="shared" si="78"/>
        <v>6.26</v>
      </c>
      <c r="H239" s="2">
        <f t="shared" si="78"/>
        <v>6.1400000000000006</v>
      </c>
      <c r="I239" s="2">
        <f t="shared" si="78"/>
        <v>5.91</v>
      </c>
      <c r="J239" s="2">
        <f t="shared" si="78"/>
        <v>5.79</v>
      </c>
      <c r="K239" s="2">
        <f t="shared" si="78"/>
        <v>5.66</v>
      </c>
      <c r="L239" s="2">
        <f t="shared" si="78"/>
        <v>5.45</v>
      </c>
      <c r="M239" s="2">
        <f t="shared" si="78"/>
        <v>5.42</v>
      </c>
      <c r="N239" s="2">
        <f t="shared" si="79"/>
        <v>5.26</v>
      </c>
      <c r="O239" s="2">
        <f t="shared" si="79"/>
        <v>5.08</v>
      </c>
      <c r="P239" s="2">
        <f t="shared" si="79"/>
        <v>4.87</v>
      </c>
      <c r="Q239" s="2">
        <f t="shared" si="79"/>
        <v>4.2700000000000005</v>
      </c>
      <c r="R239" s="2">
        <f t="shared" si="79"/>
        <v>3.45</v>
      </c>
      <c r="S239" s="2">
        <f t="shared" si="79"/>
        <v>3.19</v>
      </c>
      <c r="T239" s="2">
        <f t="shared" si="79"/>
        <v>2.62</v>
      </c>
      <c r="U239" s="2">
        <f t="shared" si="79"/>
        <v>2.0499999999999998</v>
      </c>
      <c r="V239" s="2">
        <f t="shared" si="79"/>
        <v>1.97</v>
      </c>
      <c r="W239" s="2">
        <f t="shared" si="79"/>
        <v>1.72</v>
      </c>
      <c r="X239" s="2">
        <f t="shared" si="79"/>
        <v>1.59</v>
      </c>
      <c r="Y239" s="2">
        <f t="shared" si="79"/>
        <v>1.46</v>
      </c>
      <c r="Z239" s="2">
        <f t="shared" si="79"/>
        <v>1.44</v>
      </c>
      <c r="AA239" s="2">
        <f t="shared" si="79"/>
        <v>1.35</v>
      </c>
      <c r="AB239" s="2">
        <f t="shared" si="80"/>
        <v>1.23</v>
      </c>
      <c r="AC239" s="2">
        <f t="shared" si="80"/>
        <v>1.1400000000000001</v>
      </c>
      <c r="AD239" s="2">
        <f t="shared" si="80"/>
        <v>1.1200000000000001</v>
      </c>
      <c r="AE239" s="2">
        <f t="shared" si="80"/>
        <v>1.05</v>
      </c>
      <c r="AF239" s="2">
        <f t="shared" si="80"/>
        <v>1.03</v>
      </c>
      <c r="AG239" s="2">
        <f t="shared" si="80"/>
        <v>1.02</v>
      </c>
      <c r="AH239" s="2">
        <f t="shared" si="71"/>
        <v>0.97</v>
      </c>
      <c r="AI239" s="2">
        <f t="shared" si="71"/>
        <v>0.94000000000000006</v>
      </c>
      <c r="AJ239" s="2">
        <f t="shared" si="71"/>
        <v>0.92</v>
      </c>
    </row>
    <row r="240" spans="1:36" x14ac:dyDescent="0.2">
      <c r="A240" t="str">
        <f>"primary_archetype_"&amp;TEXT(ROUND(Table213[[#This Row],[2016]],1),"0.0")</f>
        <v>primary_archetype_6.5</v>
      </c>
      <c r="B240" s="2">
        <f t="shared" si="67"/>
        <v>6.5</v>
      </c>
      <c r="C240" s="2">
        <f t="shared" si="66"/>
        <v>6.5</v>
      </c>
      <c r="D240" s="2">
        <f t="shared" si="78"/>
        <v>6.5</v>
      </c>
      <c r="E240" s="2">
        <f t="shared" si="78"/>
        <v>6.3900000000000006</v>
      </c>
      <c r="F240" s="2">
        <f t="shared" si="78"/>
        <v>6.13</v>
      </c>
      <c r="G240" s="2">
        <f t="shared" si="78"/>
        <v>6.16</v>
      </c>
      <c r="H240" s="2">
        <f t="shared" si="78"/>
        <v>6.05</v>
      </c>
      <c r="I240" s="2">
        <f t="shared" si="78"/>
        <v>5.83</v>
      </c>
      <c r="J240" s="2">
        <f t="shared" si="78"/>
        <v>5.7</v>
      </c>
      <c r="K240" s="2">
        <f t="shared" si="78"/>
        <v>5.57</v>
      </c>
      <c r="L240" s="2">
        <f t="shared" si="78"/>
        <v>5.37</v>
      </c>
      <c r="M240" s="2">
        <f t="shared" si="78"/>
        <v>5.3500000000000005</v>
      </c>
      <c r="N240" s="2">
        <f t="shared" si="79"/>
        <v>5.18</v>
      </c>
      <c r="O240" s="2">
        <f t="shared" si="79"/>
        <v>5.01</v>
      </c>
      <c r="P240" s="2">
        <f t="shared" si="79"/>
        <v>4.8</v>
      </c>
      <c r="Q240" s="2">
        <f t="shared" si="79"/>
        <v>4.21</v>
      </c>
      <c r="R240" s="2">
        <f t="shared" si="79"/>
        <v>3.4</v>
      </c>
      <c r="S240" s="2">
        <f t="shared" si="79"/>
        <v>3.15</v>
      </c>
      <c r="T240" s="2">
        <f t="shared" si="79"/>
        <v>2.59</v>
      </c>
      <c r="U240" s="2">
        <f t="shared" si="79"/>
        <v>2.0300000000000002</v>
      </c>
      <c r="V240" s="2">
        <f t="shared" si="79"/>
        <v>1.95</v>
      </c>
      <c r="W240" s="2">
        <f t="shared" si="79"/>
        <v>1.7</v>
      </c>
      <c r="X240" s="2">
        <f t="shared" si="79"/>
        <v>1.58</v>
      </c>
      <c r="Y240" s="2">
        <f t="shared" si="79"/>
        <v>1.45</v>
      </c>
      <c r="Z240" s="2">
        <f t="shared" si="79"/>
        <v>1.43</v>
      </c>
      <c r="AA240" s="2">
        <f t="shared" si="79"/>
        <v>1.35</v>
      </c>
      <c r="AB240" s="2">
        <f t="shared" si="80"/>
        <v>1.23</v>
      </c>
      <c r="AC240" s="2">
        <f t="shared" si="80"/>
        <v>1.1300000000000001</v>
      </c>
      <c r="AD240" s="2">
        <f t="shared" si="80"/>
        <v>1.1200000000000001</v>
      </c>
      <c r="AE240" s="2">
        <f t="shared" si="80"/>
        <v>1.05</v>
      </c>
      <c r="AF240" s="2">
        <f t="shared" si="80"/>
        <v>1.03</v>
      </c>
      <c r="AG240" s="2">
        <f t="shared" si="80"/>
        <v>1.02</v>
      </c>
      <c r="AH240" s="2">
        <f t="shared" si="71"/>
        <v>0.97</v>
      </c>
      <c r="AI240" s="2">
        <f t="shared" si="71"/>
        <v>0.94000000000000006</v>
      </c>
      <c r="AJ240" s="2">
        <f t="shared" si="71"/>
        <v>0.92</v>
      </c>
    </row>
    <row r="241" spans="1:36" x14ac:dyDescent="0.2">
      <c r="A241" t="str">
        <f>"primary_archetype_"&amp;TEXT(ROUND(Table213[[#This Row],[2016]],1),"0.0")</f>
        <v>primary_archetype_6.4</v>
      </c>
      <c r="B241" s="2">
        <f t="shared" si="67"/>
        <v>6.4</v>
      </c>
      <c r="C241" s="2">
        <f t="shared" si="66"/>
        <v>6.4</v>
      </c>
      <c r="D241" s="2">
        <f t="shared" si="78"/>
        <v>6.4</v>
      </c>
      <c r="E241" s="2">
        <f t="shared" si="78"/>
        <v>6.29</v>
      </c>
      <c r="F241" s="2">
        <f t="shared" si="78"/>
        <v>6.03</v>
      </c>
      <c r="G241" s="2">
        <f t="shared" si="78"/>
        <v>6.07</v>
      </c>
      <c r="H241" s="2">
        <f t="shared" si="78"/>
        <v>5.96</v>
      </c>
      <c r="I241" s="2">
        <f t="shared" si="78"/>
        <v>5.74</v>
      </c>
      <c r="J241" s="2">
        <f t="shared" si="78"/>
        <v>5.62</v>
      </c>
      <c r="K241" s="2">
        <f t="shared" si="78"/>
        <v>5.49</v>
      </c>
      <c r="L241" s="2">
        <f t="shared" si="78"/>
        <v>5.29</v>
      </c>
      <c r="M241" s="2">
        <f t="shared" si="78"/>
        <v>5.2700000000000005</v>
      </c>
      <c r="N241" s="2">
        <f t="shared" si="79"/>
        <v>5.1000000000000005</v>
      </c>
      <c r="O241" s="2">
        <f t="shared" si="79"/>
        <v>4.93</v>
      </c>
      <c r="P241" s="2">
        <f t="shared" si="79"/>
        <v>4.7300000000000004</v>
      </c>
      <c r="Q241" s="2">
        <f t="shared" si="79"/>
        <v>4.1500000000000004</v>
      </c>
      <c r="R241" s="2">
        <f t="shared" si="79"/>
        <v>3.36</v>
      </c>
      <c r="S241" s="2">
        <f t="shared" si="79"/>
        <v>3.11</v>
      </c>
      <c r="T241" s="2">
        <f t="shared" si="79"/>
        <v>2.56</v>
      </c>
      <c r="U241" s="2">
        <f t="shared" si="79"/>
        <v>2.0100000000000002</v>
      </c>
      <c r="V241" s="2">
        <f t="shared" si="79"/>
        <v>1.93</v>
      </c>
      <c r="W241" s="2">
        <f t="shared" si="79"/>
        <v>1.69</v>
      </c>
      <c r="X241" s="2">
        <f t="shared" si="79"/>
        <v>1.57</v>
      </c>
      <c r="Y241" s="2">
        <f t="shared" si="79"/>
        <v>1.44</v>
      </c>
      <c r="Z241" s="2">
        <f t="shared" si="79"/>
        <v>1.42</v>
      </c>
      <c r="AA241" s="2">
        <f t="shared" si="79"/>
        <v>1.34</v>
      </c>
      <c r="AB241" s="2">
        <f t="shared" si="80"/>
        <v>1.22</v>
      </c>
      <c r="AC241" s="2">
        <f t="shared" si="80"/>
        <v>1.1300000000000001</v>
      </c>
      <c r="AD241" s="2">
        <f t="shared" si="80"/>
        <v>1.1100000000000001</v>
      </c>
      <c r="AE241" s="2">
        <f t="shared" si="80"/>
        <v>1.05</v>
      </c>
      <c r="AF241" s="2">
        <f t="shared" si="80"/>
        <v>1.03</v>
      </c>
      <c r="AG241" s="2">
        <f t="shared" si="80"/>
        <v>1.02</v>
      </c>
      <c r="AH241" s="2">
        <f t="shared" si="71"/>
        <v>0.97</v>
      </c>
      <c r="AI241" s="2">
        <f t="shared" si="71"/>
        <v>0.94000000000000006</v>
      </c>
      <c r="AJ241" s="2">
        <f t="shared" si="71"/>
        <v>0.92</v>
      </c>
    </row>
    <row r="242" spans="1:36" x14ac:dyDescent="0.2">
      <c r="A242" t="str">
        <f>"primary_archetype_"&amp;TEXT(ROUND(Table213[[#This Row],[2016]],1),"0.0")</f>
        <v>primary_archetype_6.3</v>
      </c>
      <c r="B242" s="2">
        <f t="shared" si="67"/>
        <v>6.3000000000000007</v>
      </c>
      <c r="C242" s="2">
        <f t="shared" si="66"/>
        <v>6.3</v>
      </c>
      <c r="D242" s="2">
        <f t="shared" si="78"/>
        <v>6.3</v>
      </c>
      <c r="E242" s="2">
        <f t="shared" si="78"/>
        <v>6.19</v>
      </c>
      <c r="F242" s="2">
        <f t="shared" si="78"/>
        <v>5.94</v>
      </c>
      <c r="G242" s="2">
        <f t="shared" si="78"/>
        <v>5.97</v>
      </c>
      <c r="H242" s="2">
        <f t="shared" si="78"/>
        <v>5.86</v>
      </c>
      <c r="I242" s="2">
        <f t="shared" si="78"/>
        <v>5.65</v>
      </c>
      <c r="J242" s="2">
        <f t="shared" si="78"/>
        <v>5.53</v>
      </c>
      <c r="K242" s="2">
        <f t="shared" si="78"/>
        <v>5.41</v>
      </c>
      <c r="L242" s="2">
        <f t="shared" si="78"/>
        <v>5.21</v>
      </c>
      <c r="M242" s="2">
        <f t="shared" si="78"/>
        <v>5.19</v>
      </c>
      <c r="N242" s="2">
        <f t="shared" si="79"/>
        <v>5.03</v>
      </c>
      <c r="O242" s="2">
        <f t="shared" si="79"/>
        <v>4.8600000000000003</v>
      </c>
      <c r="P242" s="2">
        <f t="shared" si="79"/>
        <v>4.67</v>
      </c>
      <c r="Q242" s="2">
        <f t="shared" si="79"/>
        <v>4.09</v>
      </c>
      <c r="R242" s="2">
        <f t="shared" si="79"/>
        <v>3.3200000000000003</v>
      </c>
      <c r="S242" s="2">
        <f t="shared" si="79"/>
        <v>3.0700000000000003</v>
      </c>
      <c r="T242" s="2">
        <f t="shared" si="79"/>
        <v>2.5300000000000002</v>
      </c>
      <c r="U242" s="2">
        <f t="shared" si="79"/>
        <v>1.99</v>
      </c>
      <c r="V242" s="2">
        <f t="shared" si="79"/>
        <v>1.9100000000000001</v>
      </c>
      <c r="W242" s="2">
        <f t="shared" si="79"/>
        <v>1.67</v>
      </c>
      <c r="X242" s="2">
        <f t="shared" si="79"/>
        <v>1.55</v>
      </c>
      <c r="Y242" s="2">
        <f t="shared" si="79"/>
        <v>1.43</v>
      </c>
      <c r="Z242" s="2">
        <f t="shared" si="79"/>
        <v>1.41</v>
      </c>
      <c r="AA242" s="2">
        <f t="shared" si="79"/>
        <v>1.33</v>
      </c>
      <c r="AB242" s="2">
        <f t="shared" si="80"/>
        <v>1.22</v>
      </c>
      <c r="AC242" s="2">
        <f t="shared" si="80"/>
        <v>1.1200000000000001</v>
      </c>
      <c r="AD242" s="2">
        <f t="shared" si="80"/>
        <v>1.1100000000000001</v>
      </c>
      <c r="AE242" s="2">
        <f t="shared" si="80"/>
        <v>1.05</v>
      </c>
      <c r="AF242" s="2">
        <f t="shared" si="80"/>
        <v>1.03</v>
      </c>
      <c r="AG242" s="2">
        <f t="shared" si="80"/>
        <v>1.02</v>
      </c>
      <c r="AH242" s="2">
        <f t="shared" si="71"/>
        <v>0.97</v>
      </c>
      <c r="AI242" s="2">
        <f t="shared" si="71"/>
        <v>0.94000000000000006</v>
      </c>
      <c r="AJ242" s="2">
        <f t="shared" si="71"/>
        <v>0.92</v>
      </c>
    </row>
    <row r="243" spans="1:36" x14ac:dyDescent="0.2">
      <c r="A243" t="str">
        <f>"primary_archetype_"&amp;TEXT(ROUND(Table213[[#This Row],[2016]],1),"0.0")</f>
        <v>primary_archetype_6.2</v>
      </c>
      <c r="B243" s="2">
        <f t="shared" si="67"/>
        <v>6.2</v>
      </c>
      <c r="C243" s="2">
        <f t="shared" si="66"/>
        <v>6.2</v>
      </c>
      <c r="D243" s="2">
        <f t="shared" ref="D243:M252" si="81">MROUND((($B243-$AJ$2)*((D$2-$AJ$2)/($B$2-$AJ$2)))+$AJ$2,0.01)</f>
        <v>6.2</v>
      </c>
      <c r="E243" s="2">
        <f t="shared" si="81"/>
        <v>6.1000000000000005</v>
      </c>
      <c r="F243" s="2">
        <f t="shared" si="81"/>
        <v>5.8500000000000005</v>
      </c>
      <c r="G243" s="2">
        <f t="shared" si="81"/>
        <v>5.88</v>
      </c>
      <c r="H243" s="2">
        <f t="shared" si="81"/>
        <v>5.7700000000000005</v>
      </c>
      <c r="I243" s="2">
        <f t="shared" si="81"/>
        <v>5.5600000000000005</v>
      </c>
      <c r="J243" s="2">
        <f t="shared" si="81"/>
        <v>5.44</v>
      </c>
      <c r="K243" s="2">
        <f t="shared" si="81"/>
        <v>5.32</v>
      </c>
      <c r="L243" s="2">
        <f t="shared" si="81"/>
        <v>5.13</v>
      </c>
      <c r="M243" s="2">
        <f t="shared" si="81"/>
        <v>5.1100000000000003</v>
      </c>
      <c r="N243" s="2">
        <f t="shared" ref="N243:AA252" si="82">MROUND((($B243-$AJ$2)*((N$2-$AJ$2)/($B$2-$AJ$2)))+$AJ$2,0.01)</f>
        <v>4.95</v>
      </c>
      <c r="O243" s="2">
        <f t="shared" si="82"/>
        <v>4.79</v>
      </c>
      <c r="P243" s="2">
        <f t="shared" si="82"/>
        <v>4.6000000000000005</v>
      </c>
      <c r="Q243" s="2">
        <f t="shared" si="82"/>
        <v>4.03</v>
      </c>
      <c r="R243" s="2">
        <f t="shared" si="82"/>
        <v>3.27</v>
      </c>
      <c r="S243" s="2">
        <f t="shared" si="82"/>
        <v>3.0300000000000002</v>
      </c>
      <c r="T243" s="2">
        <f t="shared" si="82"/>
        <v>2.5</v>
      </c>
      <c r="U243" s="2">
        <f t="shared" si="82"/>
        <v>1.97</v>
      </c>
      <c r="V243" s="2">
        <f t="shared" si="82"/>
        <v>1.8900000000000001</v>
      </c>
      <c r="W243" s="2">
        <f t="shared" si="82"/>
        <v>1.6600000000000001</v>
      </c>
      <c r="X243" s="2">
        <f t="shared" si="82"/>
        <v>1.54</v>
      </c>
      <c r="Y243" s="2">
        <f t="shared" si="82"/>
        <v>1.42</v>
      </c>
      <c r="Z243" s="2">
        <f t="shared" si="82"/>
        <v>1.4000000000000001</v>
      </c>
      <c r="AA243" s="2">
        <f t="shared" si="82"/>
        <v>1.32</v>
      </c>
      <c r="AB243" s="2">
        <f t="shared" ref="AB243:AG252" si="83">MROUND((($B243-$AJ$2)*((AB$2-$AJ$2)/($B$2-$AJ$2)))+$AJ$2,0.01)</f>
        <v>1.21</v>
      </c>
      <c r="AC243" s="2">
        <f t="shared" si="83"/>
        <v>1.1200000000000001</v>
      </c>
      <c r="AD243" s="2">
        <f t="shared" si="83"/>
        <v>1.1100000000000001</v>
      </c>
      <c r="AE243" s="2">
        <f t="shared" si="83"/>
        <v>1.04</v>
      </c>
      <c r="AF243" s="2">
        <f t="shared" si="83"/>
        <v>1.03</v>
      </c>
      <c r="AG243" s="2">
        <f t="shared" si="83"/>
        <v>1.01</v>
      </c>
      <c r="AH243" s="2">
        <f t="shared" si="71"/>
        <v>0.97</v>
      </c>
      <c r="AI243" s="2">
        <f t="shared" si="71"/>
        <v>0.94000000000000006</v>
      </c>
      <c r="AJ243" s="2">
        <f t="shared" si="71"/>
        <v>0.92</v>
      </c>
    </row>
    <row r="244" spans="1:36" x14ac:dyDescent="0.2">
      <c r="A244" t="str">
        <f>"primary_archetype_"&amp;TEXT(ROUND(Table213[[#This Row],[2016]],1),"0.0")</f>
        <v>primary_archetype_6.1</v>
      </c>
      <c r="B244" s="2">
        <f t="shared" si="67"/>
        <v>6.1000000000000005</v>
      </c>
      <c r="C244" s="2">
        <f t="shared" si="66"/>
        <v>6.1000000000000005</v>
      </c>
      <c r="D244" s="2">
        <f t="shared" si="81"/>
        <v>6.1000000000000005</v>
      </c>
      <c r="E244" s="2">
        <f t="shared" si="81"/>
        <v>6</v>
      </c>
      <c r="F244" s="2">
        <f t="shared" si="81"/>
        <v>5.75</v>
      </c>
      <c r="G244" s="2">
        <f t="shared" si="81"/>
        <v>5.79</v>
      </c>
      <c r="H244" s="2">
        <f t="shared" si="81"/>
        <v>5.68</v>
      </c>
      <c r="I244" s="2">
        <f t="shared" si="81"/>
        <v>5.47</v>
      </c>
      <c r="J244" s="2">
        <f t="shared" si="81"/>
        <v>5.36</v>
      </c>
      <c r="K244" s="2">
        <f t="shared" si="81"/>
        <v>5.24</v>
      </c>
      <c r="L244" s="2">
        <f t="shared" si="81"/>
        <v>5.05</v>
      </c>
      <c r="M244" s="2">
        <f t="shared" si="81"/>
        <v>5.03</v>
      </c>
      <c r="N244" s="2">
        <f t="shared" si="82"/>
        <v>4.87</v>
      </c>
      <c r="O244" s="2">
        <f t="shared" si="82"/>
        <v>4.71</v>
      </c>
      <c r="P244" s="2">
        <f t="shared" si="82"/>
        <v>4.53</v>
      </c>
      <c r="Q244" s="2">
        <f t="shared" si="82"/>
        <v>3.97</v>
      </c>
      <c r="R244" s="2">
        <f t="shared" si="82"/>
        <v>3.23</v>
      </c>
      <c r="S244" s="2">
        <f t="shared" si="82"/>
        <v>2.99</v>
      </c>
      <c r="T244" s="2">
        <f t="shared" si="82"/>
        <v>2.4700000000000002</v>
      </c>
      <c r="U244" s="2">
        <f t="shared" si="82"/>
        <v>1.95</v>
      </c>
      <c r="V244" s="2">
        <f t="shared" si="82"/>
        <v>1.8800000000000001</v>
      </c>
      <c r="W244" s="2">
        <f t="shared" si="82"/>
        <v>1.6500000000000001</v>
      </c>
      <c r="X244" s="2">
        <f t="shared" si="82"/>
        <v>1.53</v>
      </c>
      <c r="Y244" s="2">
        <f t="shared" si="82"/>
        <v>1.41</v>
      </c>
      <c r="Z244" s="2">
        <f t="shared" si="82"/>
        <v>1.3900000000000001</v>
      </c>
      <c r="AA244" s="2">
        <f t="shared" si="82"/>
        <v>1.32</v>
      </c>
      <c r="AB244" s="2">
        <f t="shared" si="83"/>
        <v>1.21</v>
      </c>
      <c r="AC244" s="2">
        <f t="shared" si="83"/>
        <v>1.1200000000000001</v>
      </c>
      <c r="AD244" s="2">
        <f t="shared" si="83"/>
        <v>1.1000000000000001</v>
      </c>
      <c r="AE244" s="2">
        <f t="shared" si="83"/>
        <v>1.04</v>
      </c>
      <c r="AF244" s="2">
        <f t="shared" si="83"/>
        <v>1.02</v>
      </c>
      <c r="AG244" s="2">
        <f t="shared" si="83"/>
        <v>1.01</v>
      </c>
      <c r="AH244" s="2">
        <f t="shared" si="71"/>
        <v>0.96</v>
      </c>
      <c r="AI244" s="2">
        <f t="shared" si="71"/>
        <v>0.94000000000000006</v>
      </c>
      <c r="AJ244" s="2">
        <f t="shared" si="71"/>
        <v>0.92</v>
      </c>
    </row>
    <row r="245" spans="1:36" x14ac:dyDescent="0.2">
      <c r="A245" t="str">
        <f>"primary_archetype_"&amp;TEXT(ROUND(Table213[[#This Row],[2016]],1),"0.0")</f>
        <v>primary_archetype_6.0</v>
      </c>
      <c r="B245" s="2">
        <f t="shared" si="67"/>
        <v>6</v>
      </c>
      <c r="C245" s="2">
        <f t="shared" si="66"/>
        <v>6</v>
      </c>
      <c r="D245" s="2">
        <f t="shared" si="81"/>
        <v>6</v>
      </c>
      <c r="E245" s="2">
        <f t="shared" si="81"/>
        <v>5.9</v>
      </c>
      <c r="F245" s="2">
        <f t="shared" si="81"/>
        <v>5.66</v>
      </c>
      <c r="G245" s="2">
        <f t="shared" si="81"/>
        <v>5.69</v>
      </c>
      <c r="H245" s="2">
        <f t="shared" si="81"/>
        <v>5.59</v>
      </c>
      <c r="I245" s="2">
        <f t="shared" si="81"/>
        <v>5.39</v>
      </c>
      <c r="J245" s="2">
        <f t="shared" si="81"/>
        <v>5.2700000000000005</v>
      </c>
      <c r="K245" s="2">
        <f t="shared" si="81"/>
        <v>5.16</v>
      </c>
      <c r="L245" s="2">
        <f t="shared" si="81"/>
        <v>4.97</v>
      </c>
      <c r="M245" s="2">
        <f t="shared" si="81"/>
        <v>4.95</v>
      </c>
      <c r="N245" s="2">
        <f t="shared" si="82"/>
        <v>4.8</v>
      </c>
      <c r="O245" s="2">
        <f t="shared" si="82"/>
        <v>4.6399999999999997</v>
      </c>
      <c r="P245" s="2">
        <f t="shared" si="82"/>
        <v>4.46</v>
      </c>
      <c r="Q245" s="2">
        <f t="shared" si="82"/>
        <v>3.91</v>
      </c>
      <c r="R245" s="2">
        <f t="shared" si="82"/>
        <v>3.18</v>
      </c>
      <c r="S245" s="2">
        <f t="shared" si="82"/>
        <v>2.95</v>
      </c>
      <c r="T245" s="2">
        <f t="shared" si="82"/>
        <v>2.44</v>
      </c>
      <c r="U245" s="2">
        <f t="shared" si="82"/>
        <v>1.93</v>
      </c>
      <c r="V245" s="2">
        <f t="shared" si="82"/>
        <v>1.86</v>
      </c>
      <c r="W245" s="2">
        <f t="shared" si="82"/>
        <v>1.6300000000000001</v>
      </c>
      <c r="X245" s="2">
        <f t="shared" si="82"/>
        <v>1.52</v>
      </c>
      <c r="Y245" s="2">
        <f t="shared" si="82"/>
        <v>1.4000000000000001</v>
      </c>
      <c r="Z245" s="2">
        <f t="shared" si="82"/>
        <v>1.3800000000000001</v>
      </c>
      <c r="AA245" s="2">
        <f t="shared" si="82"/>
        <v>1.31</v>
      </c>
      <c r="AB245" s="2">
        <f t="shared" si="83"/>
        <v>1.2</v>
      </c>
      <c r="AC245" s="2">
        <f t="shared" si="83"/>
        <v>1.1100000000000001</v>
      </c>
      <c r="AD245" s="2">
        <f t="shared" si="83"/>
        <v>1.1000000000000001</v>
      </c>
      <c r="AE245" s="2">
        <f t="shared" si="83"/>
        <v>1.04</v>
      </c>
      <c r="AF245" s="2">
        <f t="shared" si="83"/>
        <v>1.02</v>
      </c>
      <c r="AG245" s="2">
        <f t="shared" si="83"/>
        <v>1.01</v>
      </c>
      <c r="AH245" s="2">
        <f t="shared" si="71"/>
        <v>0.96</v>
      </c>
      <c r="AI245" s="2">
        <f t="shared" si="71"/>
        <v>0.94000000000000006</v>
      </c>
      <c r="AJ245" s="2">
        <f t="shared" si="71"/>
        <v>0.92</v>
      </c>
    </row>
    <row r="246" spans="1:36" x14ac:dyDescent="0.2">
      <c r="A246" t="str">
        <f>"primary_archetype_"&amp;TEXT(ROUND(Table213[[#This Row],[2016]],1),"0.0")</f>
        <v>primary_archetype_5.9</v>
      </c>
      <c r="B246" s="2">
        <f t="shared" si="67"/>
        <v>5.9</v>
      </c>
      <c r="C246" s="2">
        <f t="shared" si="66"/>
        <v>5.9</v>
      </c>
      <c r="D246" s="2">
        <f t="shared" si="81"/>
        <v>5.9</v>
      </c>
      <c r="E246" s="2">
        <f t="shared" si="81"/>
        <v>5.8</v>
      </c>
      <c r="F246" s="2">
        <f t="shared" si="81"/>
        <v>5.57</v>
      </c>
      <c r="G246" s="2">
        <f t="shared" si="81"/>
        <v>5.6000000000000005</v>
      </c>
      <c r="H246" s="2">
        <f t="shared" si="81"/>
        <v>5.5</v>
      </c>
      <c r="I246" s="2">
        <f t="shared" si="81"/>
        <v>5.3</v>
      </c>
      <c r="J246" s="2">
        <f t="shared" si="81"/>
        <v>5.19</v>
      </c>
      <c r="K246" s="2">
        <f t="shared" si="81"/>
        <v>5.07</v>
      </c>
      <c r="L246" s="2">
        <f t="shared" si="81"/>
        <v>4.8899999999999997</v>
      </c>
      <c r="M246" s="2">
        <f t="shared" si="81"/>
        <v>4.87</v>
      </c>
      <c r="N246" s="2">
        <f t="shared" si="82"/>
        <v>4.72</v>
      </c>
      <c r="O246" s="2">
        <f t="shared" si="82"/>
        <v>4.57</v>
      </c>
      <c r="P246" s="2">
        <f t="shared" si="82"/>
        <v>4.3899999999999997</v>
      </c>
      <c r="Q246" s="2">
        <f t="shared" si="82"/>
        <v>3.86</v>
      </c>
      <c r="R246" s="2">
        <f t="shared" si="82"/>
        <v>3.14</v>
      </c>
      <c r="S246" s="2">
        <f t="shared" si="82"/>
        <v>2.91</v>
      </c>
      <c r="T246" s="2">
        <f t="shared" si="82"/>
        <v>2.41</v>
      </c>
      <c r="U246" s="2">
        <f t="shared" si="82"/>
        <v>1.9100000000000001</v>
      </c>
      <c r="V246" s="2">
        <f t="shared" si="82"/>
        <v>1.84</v>
      </c>
      <c r="W246" s="2">
        <f t="shared" si="82"/>
        <v>1.62</v>
      </c>
      <c r="X246" s="2">
        <f t="shared" si="82"/>
        <v>1.51</v>
      </c>
      <c r="Y246" s="2">
        <f t="shared" si="82"/>
        <v>1.3900000000000001</v>
      </c>
      <c r="Z246" s="2">
        <f t="shared" si="82"/>
        <v>1.37</v>
      </c>
      <c r="AA246" s="2">
        <f t="shared" si="82"/>
        <v>1.3</v>
      </c>
      <c r="AB246" s="2">
        <f t="shared" si="83"/>
        <v>1.2</v>
      </c>
      <c r="AC246" s="2">
        <f t="shared" si="83"/>
        <v>1.1100000000000001</v>
      </c>
      <c r="AD246" s="2">
        <f t="shared" si="83"/>
        <v>1.1000000000000001</v>
      </c>
      <c r="AE246" s="2">
        <f t="shared" si="83"/>
        <v>1.04</v>
      </c>
      <c r="AF246" s="2">
        <f t="shared" si="83"/>
        <v>1.02</v>
      </c>
      <c r="AG246" s="2">
        <f t="shared" si="83"/>
        <v>1.01</v>
      </c>
      <c r="AH246" s="2">
        <f t="shared" si="71"/>
        <v>0.96</v>
      </c>
      <c r="AI246" s="2">
        <f t="shared" si="71"/>
        <v>0.94000000000000006</v>
      </c>
      <c r="AJ246" s="2">
        <f t="shared" si="71"/>
        <v>0.92</v>
      </c>
    </row>
    <row r="247" spans="1:36" x14ac:dyDescent="0.2">
      <c r="A247" t="str">
        <f>"primary_archetype_"&amp;TEXT(ROUND(Table213[[#This Row],[2016]],1),"0.0")</f>
        <v>primary_archetype_5.8</v>
      </c>
      <c r="B247" s="2">
        <f t="shared" si="67"/>
        <v>5.8000000000000007</v>
      </c>
      <c r="C247" s="2">
        <f t="shared" si="66"/>
        <v>5.8</v>
      </c>
      <c r="D247" s="2">
        <f t="shared" si="81"/>
        <v>5.8</v>
      </c>
      <c r="E247" s="2">
        <f t="shared" si="81"/>
        <v>5.7</v>
      </c>
      <c r="F247" s="2">
        <f t="shared" si="81"/>
        <v>5.47</v>
      </c>
      <c r="G247" s="2">
        <f t="shared" si="81"/>
        <v>5.51</v>
      </c>
      <c r="H247" s="2">
        <f t="shared" si="81"/>
        <v>5.4</v>
      </c>
      <c r="I247" s="2">
        <f t="shared" si="81"/>
        <v>5.21</v>
      </c>
      <c r="J247" s="2">
        <f t="shared" si="81"/>
        <v>5.1000000000000005</v>
      </c>
      <c r="K247" s="2">
        <f t="shared" si="81"/>
        <v>4.99</v>
      </c>
      <c r="L247" s="2">
        <f t="shared" si="81"/>
        <v>4.8100000000000005</v>
      </c>
      <c r="M247" s="2">
        <f t="shared" si="81"/>
        <v>4.79</v>
      </c>
      <c r="N247" s="2">
        <f t="shared" si="82"/>
        <v>4.6500000000000004</v>
      </c>
      <c r="O247" s="2">
        <f t="shared" si="82"/>
        <v>4.5</v>
      </c>
      <c r="P247" s="2">
        <f t="shared" si="82"/>
        <v>4.32</v>
      </c>
      <c r="Q247" s="2">
        <f t="shared" si="82"/>
        <v>3.8000000000000003</v>
      </c>
      <c r="R247" s="2">
        <f t="shared" si="82"/>
        <v>3.09</v>
      </c>
      <c r="S247" s="2">
        <f t="shared" si="82"/>
        <v>2.87</v>
      </c>
      <c r="T247" s="2">
        <f t="shared" si="82"/>
        <v>2.38</v>
      </c>
      <c r="U247" s="2">
        <f t="shared" si="82"/>
        <v>1.8900000000000001</v>
      </c>
      <c r="V247" s="2">
        <f t="shared" si="82"/>
        <v>1.82</v>
      </c>
      <c r="W247" s="2">
        <f t="shared" si="82"/>
        <v>1.6</v>
      </c>
      <c r="X247" s="2">
        <f t="shared" si="82"/>
        <v>1.5</v>
      </c>
      <c r="Y247" s="2">
        <f t="shared" si="82"/>
        <v>1.3800000000000001</v>
      </c>
      <c r="Z247" s="2">
        <f t="shared" si="82"/>
        <v>1.36</v>
      </c>
      <c r="AA247" s="2">
        <f t="shared" si="82"/>
        <v>1.29</v>
      </c>
      <c r="AB247" s="2">
        <f t="shared" si="83"/>
        <v>1.19</v>
      </c>
      <c r="AC247" s="2">
        <f t="shared" si="83"/>
        <v>1.1100000000000001</v>
      </c>
      <c r="AD247" s="2">
        <f t="shared" si="83"/>
        <v>1.0900000000000001</v>
      </c>
      <c r="AE247" s="2">
        <f t="shared" si="83"/>
        <v>1.03</v>
      </c>
      <c r="AF247" s="2">
        <f t="shared" si="83"/>
        <v>1.02</v>
      </c>
      <c r="AG247" s="2">
        <f t="shared" si="83"/>
        <v>1.01</v>
      </c>
      <c r="AH247" s="2">
        <f t="shared" si="71"/>
        <v>0.96</v>
      </c>
      <c r="AI247" s="2">
        <f t="shared" si="71"/>
        <v>0.94000000000000006</v>
      </c>
      <c r="AJ247" s="2">
        <f t="shared" si="71"/>
        <v>0.92</v>
      </c>
    </row>
    <row r="248" spans="1:36" x14ac:dyDescent="0.2">
      <c r="A248" t="str">
        <f>"primary_archetype_"&amp;TEXT(ROUND(Table213[[#This Row],[2016]],1),"0.0")</f>
        <v>primary_archetype_5.7</v>
      </c>
      <c r="B248" s="2">
        <f t="shared" si="67"/>
        <v>5.7</v>
      </c>
      <c r="C248" s="2">
        <f t="shared" si="66"/>
        <v>5.7</v>
      </c>
      <c r="D248" s="2">
        <f t="shared" si="81"/>
        <v>5.7</v>
      </c>
      <c r="E248" s="2">
        <f t="shared" si="81"/>
        <v>5.61</v>
      </c>
      <c r="F248" s="2">
        <f t="shared" si="81"/>
        <v>5.38</v>
      </c>
      <c r="G248" s="2">
        <f t="shared" si="81"/>
        <v>5.41</v>
      </c>
      <c r="H248" s="2">
        <f t="shared" si="81"/>
        <v>5.3100000000000005</v>
      </c>
      <c r="I248" s="2">
        <f t="shared" si="81"/>
        <v>5.12</v>
      </c>
      <c r="J248" s="2">
        <f t="shared" si="81"/>
        <v>5.0200000000000005</v>
      </c>
      <c r="K248" s="2">
        <f t="shared" si="81"/>
        <v>4.91</v>
      </c>
      <c r="L248" s="2">
        <f t="shared" si="81"/>
        <v>4.7300000000000004</v>
      </c>
      <c r="M248" s="2">
        <f t="shared" si="81"/>
        <v>4.71</v>
      </c>
      <c r="N248" s="2">
        <f t="shared" si="82"/>
        <v>4.57</v>
      </c>
      <c r="O248" s="2">
        <f t="shared" si="82"/>
        <v>4.42</v>
      </c>
      <c r="P248" s="2">
        <f t="shared" si="82"/>
        <v>4.25</v>
      </c>
      <c r="Q248" s="2">
        <f t="shared" si="82"/>
        <v>3.74</v>
      </c>
      <c r="R248" s="2">
        <f t="shared" si="82"/>
        <v>3.0500000000000003</v>
      </c>
      <c r="S248" s="2">
        <f t="shared" si="82"/>
        <v>2.83</v>
      </c>
      <c r="T248" s="2">
        <f t="shared" si="82"/>
        <v>2.35</v>
      </c>
      <c r="U248" s="2">
        <f t="shared" si="82"/>
        <v>1.87</v>
      </c>
      <c r="V248" s="2">
        <f t="shared" si="82"/>
        <v>1.8</v>
      </c>
      <c r="W248" s="2">
        <f t="shared" si="82"/>
        <v>1.59</v>
      </c>
      <c r="X248" s="2">
        <f t="shared" si="82"/>
        <v>1.48</v>
      </c>
      <c r="Y248" s="2">
        <f t="shared" si="82"/>
        <v>1.37</v>
      </c>
      <c r="Z248" s="2">
        <f t="shared" si="82"/>
        <v>1.36</v>
      </c>
      <c r="AA248" s="2">
        <f t="shared" si="82"/>
        <v>1.29</v>
      </c>
      <c r="AB248" s="2">
        <f t="shared" si="83"/>
        <v>1.19</v>
      </c>
      <c r="AC248" s="2">
        <f t="shared" si="83"/>
        <v>1.1000000000000001</v>
      </c>
      <c r="AD248" s="2">
        <f t="shared" si="83"/>
        <v>1.0900000000000001</v>
      </c>
      <c r="AE248" s="2">
        <f t="shared" si="83"/>
        <v>1.03</v>
      </c>
      <c r="AF248" s="2">
        <f t="shared" si="83"/>
        <v>1.02</v>
      </c>
      <c r="AG248" s="2">
        <f t="shared" si="83"/>
        <v>1.01</v>
      </c>
      <c r="AH248" s="2">
        <f t="shared" si="71"/>
        <v>0.96</v>
      </c>
      <c r="AI248" s="2">
        <f t="shared" si="71"/>
        <v>0.94000000000000006</v>
      </c>
      <c r="AJ248" s="2">
        <f t="shared" si="71"/>
        <v>0.92</v>
      </c>
    </row>
    <row r="249" spans="1:36" x14ac:dyDescent="0.2">
      <c r="A249" t="str">
        <f>"primary_archetype_"&amp;TEXT(ROUND(Table213[[#This Row],[2016]],1),"0.0")</f>
        <v>primary_archetype_5.6</v>
      </c>
      <c r="B249" s="2">
        <f t="shared" si="67"/>
        <v>5.6000000000000005</v>
      </c>
      <c r="C249" s="2">
        <f t="shared" si="66"/>
        <v>5.6000000000000005</v>
      </c>
      <c r="D249" s="2">
        <f t="shared" si="81"/>
        <v>5.6000000000000005</v>
      </c>
      <c r="E249" s="2">
        <f t="shared" si="81"/>
        <v>5.51</v>
      </c>
      <c r="F249" s="2">
        <f t="shared" si="81"/>
        <v>5.29</v>
      </c>
      <c r="G249" s="2">
        <f t="shared" si="81"/>
        <v>5.32</v>
      </c>
      <c r="H249" s="2">
        <f t="shared" si="81"/>
        <v>5.22</v>
      </c>
      <c r="I249" s="2">
        <f t="shared" si="81"/>
        <v>5.03</v>
      </c>
      <c r="J249" s="2">
        <f t="shared" si="81"/>
        <v>4.93</v>
      </c>
      <c r="K249" s="2">
        <f t="shared" si="81"/>
        <v>4.82</v>
      </c>
      <c r="L249" s="2">
        <f t="shared" si="81"/>
        <v>4.6500000000000004</v>
      </c>
      <c r="M249" s="2">
        <f t="shared" si="81"/>
        <v>4.63</v>
      </c>
      <c r="N249" s="2">
        <f t="shared" si="82"/>
        <v>4.49</v>
      </c>
      <c r="O249" s="2">
        <f t="shared" si="82"/>
        <v>4.3500000000000005</v>
      </c>
      <c r="P249" s="2">
        <f t="shared" si="82"/>
        <v>4.18</v>
      </c>
      <c r="Q249" s="2">
        <f t="shared" si="82"/>
        <v>3.68</v>
      </c>
      <c r="R249" s="2">
        <f t="shared" si="82"/>
        <v>3</v>
      </c>
      <c r="S249" s="2">
        <f t="shared" si="82"/>
        <v>2.79</v>
      </c>
      <c r="T249" s="2">
        <f t="shared" si="82"/>
        <v>2.3199999999999998</v>
      </c>
      <c r="U249" s="2">
        <f t="shared" si="82"/>
        <v>1.85</v>
      </c>
      <c r="V249" s="2">
        <f t="shared" si="82"/>
        <v>1.78</v>
      </c>
      <c r="W249" s="2">
        <f t="shared" si="82"/>
        <v>1.58</v>
      </c>
      <c r="X249" s="2">
        <f t="shared" si="82"/>
        <v>1.47</v>
      </c>
      <c r="Y249" s="2">
        <f t="shared" si="82"/>
        <v>1.36</v>
      </c>
      <c r="Z249" s="2">
        <f t="shared" si="82"/>
        <v>1.35</v>
      </c>
      <c r="AA249" s="2">
        <f t="shared" si="82"/>
        <v>1.28</v>
      </c>
      <c r="AB249" s="2">
        <f t="shared" si="83"/>
        <v>1.18</v>
      </c>
      <c r="AC249" s="2">
        <f t="shared" si="83"/>
        <v>1.1000000000000001</v>
      </c>
      <c r="AD249" s="2">
        <f t="shared" si="83"/>
        <v>1.0900000000000001</v>
      </c>
      <c r="AE249" s="2">
        <f t="shared" si="83"/>
        <v>1.03</v>
      </c>
      <c r="AF249" s="2">
        <f t="shared" si="83"/>
        <v>1.02</v>
      </c>
      <c r="AG249" s="2">
        <f t="shared" si="83"/>
        <v>1</v>
      </c>
      <c r="AH249" s="2">
        <f t="shared" si="71"/>
        <v>0.96</v>
      </c>
      <c r="AI249" s="2">
        <f t="shared" si="71"/>
        <v>0.94000000000000006</v>
      </c>
      <c r="AJ249" s="2">
        <f t="shared" si="71"/>
        <v>0.92</v>
      </c>
    </row>
    <row r="250" spans="1:36" x14ac:dyDescent="0.2">
      <c r="A250" t="str">
        <f>"primary_archetype_"&amp;TEXT(ROUND(Table213[[#This Row],[2016]],1),"0.0")</f>
        <v>primary_archetype_5.5</v>
      </c>
      <c r="B250" s="2">
        <f t="shared" si="67"/>
        <v>5.5</v>
      </c>
      <c r="C250" s="2">
        <f t="shared" si="66"/>
        <v>5.5</v>
      </c>
      <c r="D250" s="2">
        <f t="shared" si="81"/>
        <v>5.5</v>
      </c>
      <c r="E250" s="2">
        <f t="shared" si="81"/>
        <v>5.41</v>
      </c>
      <c r="F250" s="2">
        <f t="shared" si="81"/>
        <v>5.19</v>
      </c>
      <c r="G250" s="2">
        <f t="shared" si="81"/>
        <v>5.22</v>
      </c>
      <c r="H250" s="2">
        <f t="shared" si="81"/>
        <v>5.13</v>
      </c>
      <c r="I250" s="2">
        <f t="shared" si="81"/>
        <v>4.95</v>
      </c>
      <c r="J250" s="2">
        <f t="shared" si="81"/>
        <v>4.84</v>
      </c>
      <c r="K250" s="2">
        <f t="shared" si="81"/>
        <v>4.74</v>
      </c>
      <c r="L250" s="2">
        <f t="shared" si="81"/>
        <v>4.57</v>
      </c>
      <c r="M250" s="2">
        <f t="shared" si="81"/>
        <v>4.55</v>
      </c>
      <c r="N250" s="2">
        <f t="shared" si="82"/>
        <v>4.42</v>
      </c>
      <c r="O250" s="2">
        <f t="shared" si="82"/>
        <v>4.28</v>
      </c>
      <c r="P250" s="2">
        <f t="shared" si="82"/>
        <v>4.1100000000000003</v>
      </c>
      <c r="Q250" s="2">
        <f t="shared" si="82"/>
        <v>3.62</v>
      </c>
      <c r="R250" s="2">
        <f t="shared" si="82"/>
        <v>2.96</v>
      </c>
      <c r="S250" s="2">
        <f t="shared" si="82"/>
        <v>2.75</v>
      </c>
      <c r="T250" s="2">
        <f t="shared" si="82"/>
        <v>2.29</v>
      </c>
      <c r="U250" s="2">
        <f t="shared" si="82"/>
        <v>1.83</v>
      </c>
      <c r="V250" s="2">
        <f t="shared" si="82"/>
        <v>1.76</v>
      </c>
      <c r="W250" s="2">
        <f t="shared" si="82"/>
        <v>1.56</v>
      </c>
      <c r="X250" s="2">
        <f t="shared" si="82"/>
        <v>1.46</v>
      </c>
      <c r="Y250" s="2">
        <f t="shared" si="82"/>
        <v>1.35</v>
      </c>
      <c r="Z250" s="2">
        <f t="shared" si="82"/>
        <v>1.34</v>
      </c>
      <c r="AA250" s="2">
        <f t="shared" si="82"/>
        <v>1.27</v>
      </c>
      <c r="AB250" s="2">
        <f t="shared" si="83"/>
        <v>1.17</v>
      </c>
      <c r="AC250" s="2">
        <f t="shared" si="83"/>
        <v>1.0900000000000001</v>
      </c>
      <c r="AD250" s="2">
        <f t="shared" si="83"/>
        <v>1.08</v>
      </c>
      <c r="AE250" s="2">
        <f t="shared" si="83"/>
        <v>1.03</v>
      </c>
      <c r="AF250" s="2">
        <f t="shared" si="83"/>
        <v>1.01</v>
      </c>
      <c r="AG250" s="2">
        <f t="shared" si="83"/>
        <v>1</v>
      </c>
      <c r="AH250" s="2">
        <f t="shared" si="71"/>
        <v>0.96</v>
      </c>
      <c r="AI250" s="2">
        <f t="shared" si="71"/>
        <v>0.94000000000000006</v>
      </c>
      <c r="AJ250" s="2">
        <f t="shared" si="71"/>
        <v>0.92</v>
      </c>
    </row>
    <row r="251" spans="1:36" x14ac:dyDescent="0.2">
      <c r="A251" t="str">
        <f>"primary_archetype_"&amp;TEXT(ROUND(Table213[[#This Row],[2016]],1),"0.0")</f>
        <v>primary_archetype_5.4</v>
      </c>
      <c r="B251" s="2">
        <f t="shared" si="67"/>
        <v>5.4</v>
      </c>
      <c r="C251" s="2">
        <f t="shared" si="66"/>
        <v>5.4</v>
      </c>
      <c r="D251" s="2">
        <f t="shared" si="81"/>
        <v>5.4</v>
      </c>
      <c r="E251" s="2">
        <f t="shared" si="81"/>
        <v>5.3100000000000005</v>
      </c>
      <c r="F251" s="2">
        <f t="shared" si="81"/>
        <v>5.1000000000000005</v>
      </c>
      <c r="G251" s="2">
        <f t="shared" si="81"/>
        <v>5.13</v>
      </c>
      <c r="H251" s="2">
        <f t="shared" si="81"/>
        <v>5.04</v>
      </c>
      <c r="I251" s="2">
        <f t="shared" si="81"/>
        <v>4.8600000000000003</v>
      </c>
      <c r="J251" s="2">
        <f t="shared" si="81"/>
        <v>4.76</v>
      </c>
      <c r="K251" s="2">
        <f t="shared" si="81"/>
        <v>4.66</v>
      </c>
      <c r="L251" s="2">
        <f t="shared" si="81"/>
        <v>4.49</v>
      </c>
      <c r="M251" s="2">
        <f t="shared" si="81"/>
        <v>4.47</v>
      </c>
      <c r="N251" s="2">
        <f t="shared" si="82"/>
        <v>4.34</v>
      </c>
      <c r="O251" s="2">
        <f t="shared" si="82"/>
        <v>4.2</v>
      </c>
      <c r="P251" s="2">
        <f t="shared" si="82"/>
        <v>4.04</v>
      </c>
      <c r="Q251" s="2">
        <f t="shared" si="82"/>
        <v>3.56</v>
      </c>
      <c r="R251" s="2">
        <f t="shared" si="82"/>
        <v>2.92</v>
      </c>
      <c r="S251" s="2">
        <f t="shared" si="82"/>
        <v>2.71</v>
      </c>
      <c r="T251" s="2">
        <f t="shared" si="82"/>
        <v>2.2600000000000002</v>
      </c>
      <c r="U251" s="2">
        <f t="shared" si="82"/>
        <v>1.81</v>
      </c>
      <c r="V251" s="2">
        <f t="shared" si="82"/>
        <v>1.75</v>
      </c>
      <c r="W251" s="2">
        <f t="shared" si="82"/>
        <v>1.55</v>
      </c>
      <c r="X251" s="2">
        <f t="shared" si="82"/>
        <v>1.45</v>
      </c>
      <c r="Y251" s="2">
        <f t="shared" si="82"/>
        <v>1.34</v>
      </c>
      <c r="Z251" s="2">
        <f t="shared" si="82"/>
        <v>1.33</v>
      </c>
      <c r="AA251" s="2">
        <f t="shared" si="82"/>
        <v>1.26</v>
      </c>
      <c r="AB251" s="2">
        <f t="shared" si="83"/>
        <v>1.17</v>
      </c>
      <c r="AC251" s="2">
        <f t="shared" si="83"/>
        <v>1.0900000000000001</v>
      </c>
      <c r="AD251" s="2">
        <f t="shared" si="83"/>
        <v>1.08</v>
      </c>
      <c r="AE251" s="2">
        <f t="shared" si="83"/>
        <v>1.03</v>
      </c>
      <c r="AF251" s="2">
        <f t="shared" si="83"/>
        <v>1.01</v>
      </c>
      <c r="AG251" s="2">
        <f t="shared" si="83"/>
        <v>1</v>
      </c>
      <c r="AH251" s="2">
        <f t="shared" si="71"/>
        <v>0.96</v>
      </c>
      <c r="AI251" s="2">
        <f t="shared" si="71"/>
        <v>0.94000000000000006</v>
      </c>
      <c r="AJ251" s="2">
        <f t="shared" si="71"/>
        <v>0.92</v>
      </c>
    </row>
    <row r="252" spans="1:36" x14ac:dyDescent="0.2">
      <c r="A252" t="str">
        <f>"primary_archetype_"&amp;TEXT(ROUND(Table213[[#This Row],[2016]],1),"0.0")</f>
        <v>primary_archetype_5.3</v>
      </c>
      <c r="B252" s="2">
        <f t="shared" si="67"/>
        <v>5.3000000000000007</v>
      </c>
      <c r="C252" s="2">
        <f t="shared" si="66"/>
        <v>5.3</v>
      </c>
      <c r="D252" s="2">
        <f t="shared" si="81"/>
        <v>5.3</v>
      </c>
      <c r="E252" s="2">
        <f t="shared" si="81"/>
        <v>5.21</v>
      </c>
      <c r="F252" s="2">
        <f t="shared" si="81"/>
        <v>5.01</v>
      </c>
      <c r="G252" s="2">
        <f t="shared" si="81"/>
        <v>5.04</v>
      </c>
      <c r="H252" s="2">
        <f t="shared" si="81"/>
        <v>4.95</v>
      </c>
      <c r="I252" s="2">
        <f t="shared" si="81"/>
        <v>4.7700000000000005</v>
      </c>
      <c r="J252" s="2">
        <f t="shared" si="81"/>
        <v>4.67</v>
      </c>
      <c r="K252" s="2">
        <f t="shared" si="81"/>
        <v>4.57</v>
      </c>
      <c r="L252" s="2">
        <f t="shared" si="81"/>
        <v>4.41</v>
      </c>
      <c r="M252" s="2">
        <f t="shared" si="81"/>
        <v>4.3899999999999997</v>
      </c>
      <c r="N252" s="2">
        <f t="shared" si="82"/>
        <v>4.26</v>
      </c>
      <c r="O252" s="2">
        <f t="shared" si="82"/>
        <v>4.13</v>
      </c>
      <c r="P252" s="2">
        <f t="shared" si="82"/>
        <v>3.97</v>
      </c>
      <c r="Q252" s="2">
        <f t="shared" si="82"/>
        <v>3.5</v>
      </c>
      <c r="R252" s="2">
        <f t="shared" si="82"/>
        <v>2.87</v>
      </c>
      <c r="S252" s="2">
        <f t="shared" si="82"/>
        <v>2.67</v>
      </c>
      <c r="T252" s="2">
        <f t="shared" si="82"/>
        <v>2.23</v>
      </c>
      <c r="U252" s="2">
        <f t="shared" si="82"/>
        <v>1.79</v>
      </c>
      <c r="V252" s="2">
        <f t="shared" si="82"/>
        <v>1.73</v>
      </c>
      <c r="W252" s="2">
        <f t="shared" si="82"/>
        <v>1.54</v>
      </c>
      <c r="X252" s="2">
        <f t="shared" si="82"/>
        <v>1.44</v>
      </c>
      <c r="Y252" s="2">
        <f t="shared" si="82"/>
        <v>1.34</v>
      </c>
      <c r="Z252" s="2">
        <f t="shared" si="82"/>
        <v>1.32</v>
      </c>
      <c r="AA252" s="2">
        <f t="shared" si="82"/>
        <v>1.26</v>
      </c>
      <c r="AB252" s="2">
        <f t="shared" si="83"/>
        <v>1.1599999999999999</v>
      </c>
      <c r="AC252" s="2">
        <f t="shared" si="83"/>
        <v>1.0900000000000001</v>
      </c>
      <c r="AD252" s="2">
        <f t="shared" si="83"/>
        <v>1.07</v>
      </c>
      <c r="AE252" s="2">
        <f t="shared" si="83"/>
        <v>1.02</v>
      </c>
      <c r="AF252" s="2">
        <f t="shared" si="83"/>
        <v>1.01</v>
      </c>
      <c r="AG252" s="2">
        <f t="shared" si="83"/>
        <v>1</v>
      </c>
      <c r="AH252" s="2">
        <f t="shared" si="71"/>
        <v>0.96</v>
      </c>
      <c r="AI252" s="2">
        <f t="shared" si="71"/>
        <v>0.94000000000000006</v>
      </c>
      <c r="AJ252" s="2">
        <f t="shared" si="71"/>
        <v>0.92</v>
      </c>
    </row>
    <row r="253" spans="1:36" x14ac:dyDescent="0.2">
      <c r="A253" t="str">
        <f>"primary_archetype_"&amp;TEXT(ROUND(Table213[[#This Row],[2016]],1),"0.0")</f>
        <v>primary_archetype_5.2</v>
      </c>
      <c r="B253" s="2">
        <f t="shared" si="67"/>
        <v>5.2</v>
      </c>
      <c r="C253" s="2">
        <f t="shared" si="66"/>
        <v>5.2</v>
      </c>
      <c r="D253" s="2">
        <f t="shared" ref="D253:M267" si="84">MROUND((($B253-$AJ$2)*((D$2-$AJ$2)/($B$2-$AJ$2)))+$AJ$2,0.01)</f>
        <v>5.2</v>
      </c>
      <c r="E253" s="2">
        <f t="shared" si="84"/>
        <v>5.12</v>
      </c>
      <c r="F253" s="2">
        <f t="shared" si="84"/>
        <v>4.91</v>
      </c>
      <c r="G253" s="2">
        <f t="shared" si="84"/>
        <v>4.9400000000000004</v>
      </c>
      <c r="H253" s="2">
        <f t="shared" si="84"/>
        <v>4.8500000000000005</v>
      </c>
      <c r="I253" s="2">
        <f t="shared" si="84"/>
        <v>4.68</v>
      </c>
      <c r="J253" s="2">
        <f t="shared" si="84"/>
        <v>4.59</v>
      </c>
      <c r="K253" s="2">
        <f t="shared" si="84"/>
        <v>4.49</v>
      </c>
      <c r="L253" s="2">
        <f t="shared" si="84"/>
        <v>4.33</v>
      </c>
      <c r="M253" s="2">
        <f t="shared" si="84"/>
        <v>4.3100000000000005</v>
      </c>
      <c r="N253" s="2">
        <f t="shared" ref="N253:AA267" si="85">MROUND((($B253-$AJ$2)*((N$2-$AJ$2)/($B$2-$AJ$2)))+$AJ$2,0.01)</f>
        <v>4.1900000000000004</v>
      </c>
      <c r="O253" s="2">
        <f t="shared" si="85"/>
        <v>4.0600000000000005</v>
      </c>
      <c r="P253" s="2">
        <f t="shared" si="85"/>
        <v>3.9</v>
      </c>
      <c r="Q253" s="2">
        <f t="shared" si="85"/>
        <v>3.44</v>
      </c>
      <c r="R253" s="2">
        <f t="shared" si="85"/>
        <v>2.83</v>
      </c>
      <c r="S253" s="2">
        <f t="shared" si="85"/>
        <v>2.63</v>
      </c>
      <c r="T253" s="2">
        <f t="shared" si="85"/>
        <v>2.2000000000000002</v>
      </c>
      <c r="U253" s="2">
        <f t="shared" si="85"/>
        <v>1.77</v>
      </c>
      <c r="V253" s="2">
        <f t="shared" si="85"/>
        <v>1.71</v>
      </c>
      <c r="W253" s="2">
        <f t="shared" si="85"/>
        <v>1.52</v>
      </c>
      <c r="X253" s="2">
        <f t="shared" si="85"/>
        <v>1.43</v>
      </c>
      <c r="Y253" s="2">
        <f t="shared" si="85"/>
        <v>1.33</v>
      </c>
      <c r="Z253" s="2">
        <f t="shared" si="85"/>
        <v>1.31</v>
      </c>
      <c r="AA253" s="2">
        <f t="shared" si="85"/>
        <v>1.25</v>
      </c>
      <c r="AB253" s="2">
        <f t="shared" ref="AB253:AG267" si="86">MROUND((($B253-$AJ$2)*((AB$2-$AJ$2)/($B$2-$AJ$2)))+$AJ$2,0.01)</f>
        <v>1.1599999999999999</v>
      </c>
      <c r="AC253" s="2">
        <f t="shared" si="86"/>
        <v>1.08</v>
      </c>
      <c r="AD253" s="2">
        <f t="shared" si="86"/>
        <v>1.07</v>
      </c>
      <c r="AE253" s="2">
        <f t="shared" si="86"/>
        <v>1.02</v>
      </c>
      <c r="AF253" s="2">
        <f t="shared" si="86"/>
        <v>1.01</v>
      </c>
      <c r="AG253" s="2">
        <f t="shared" si="86"/>
        <v>1</v>
      </c>
      <c r="AH253" s="2">
        <f t="shared" si="71"/>
        <v>0.96</v>
      </c>
      <c r="AI253" s="2">
        <f t="shared" si="71"/>
        <v>0.94000000000000006</v>
      </c>
      <c r="AJ253" s="2">
        <f t="shared" si="71"/>
        <v>0.92</v>
      </c>
    </row>
    <row r="254" spans="1:36" x14ac:dyDescent="0.2">
      <c r="A254" t="str">
        <f>"primary_archetype_"&amp;TEXT(ROUND(Table213[[#This Row],[2016]],1),"0.0")</f>
        <v>primary_archetype_5.1</v>
      </c>
      <c r="B254" s="2">
        <f t="shared" si="67"/>
        <v>5.1000000000000005</v>
      </c>
      <c r="C254" s="2">
        <f t="shared" si="66"/>
        <v>5.1000000000000005</v>
      </c>
      <c r="D254" s="2">
        <f t="shared" si="84"/>
        <v>5.1000000000000005</v>
      </c>
      <c r="E254" s="2">
        <f t="shared" si="84"/>
        <v>5.0200000000000005</v>
      </c>
      <c r="F254" s="2">
        <f t="shared" si="84"/>
        <v>4.82</v>
      </c>
      <c r="G254" s="2">
        <f t="shared" si="84"/>
        <v>4.8500000000000005</v>
      </c>
      <c r="H254" s="2">
        <f t="shared" si="84"/>
        <v>4.76</v>
      </c>
      <c r="I254" s="2">
        <f t="shared" si="84"/>
        <v>4.6000000000000005</v>
      </c>
      <c r="J254" s="2">
        <f t="shared" si="84"/>
        <v>4.5</v>
      </c>
      <c r="K254" s="2">
        <f t="shared" si="84"/>
        <v>4.41</v>
      </c>
      <c r="L254" s="2">
        <f t="shared" si="84"/>
        <v>4.25</v>
      </c>
      <c r="M254" s="2">
        <f t="shared" si="84"/>
        <v>4.24</v>
      </c>
      <c r="N254" s="2">
        <f t="shared" si="85"/>
        <v>4.1100000000000003</v>
      </c>
      <c r="O254" s="2">
        <f t="shared" si="85"/>
        <v>3.98</v>
      </c>
      <c r="P254" s="2">
        <f t="shared" si="85"/>
        <v>3.83</v>
      </c>
      <c r="Q254" s="2">
        <f t="shared" si="85"/>
        <v>3.38</v>
      </c>
      <c r="R254" s="2">
        <f t="shared" si="85"/>
        <v>2.7800000000000002</v>
      </c>
      <c r="S254" s="2">
        <f t="shared" si="85"/>
        <v>2.59</v>
      </c>
      <c r="T254" s="2">
        <f t="shared" si="85"/>
        <v>2.17</v>
      </c>
      <c r="U254" s="2">
        <f t="shared" si="85"/>
        <v>1.75</v>
      </c>
      <c r="V254" s="2">
        <f t="shared" si="85"/>
        <v>1.69</v>
      </c>
      <c r="W254" s="2">
        <f t="shared" si="85"/>
        <v>1.51</v>
      </c>
      <c r="X254" s="2">
        <f t="shared" si="85"/>
        <v>1.41</v>
      </c>
      <c r="Y254" s="2">
        <f t="shared" si="85"/>
        <v>1.32</v>
      </c>
      <c r="Z254" s="2">
        <f t="shared" si="85"/>
        <v>1.3</v>
      </c>
      <c r="AA254" s="2">
        <f t="shared" si="85"/>
        <v>1.24</v>
      </c>
      <c r="AB254" s="2">
        <f t="shared" si="86"/>
        <v>1.1500000000000001</v>
      </c>
      <c r="AC254" s="2">
        <f t="shared" si="86"/>
        <v>1.08</v>
      </c>
      <c r="AD254" s="2">
        <f t="shared" si="86"/>
        <v>1.07</v>
      </c>
      <c r="AE254" s="2">
        <f t="shared" si="86"/>
        <v>1.02</v>
      </c>
      <c r="AF254" s="2">
        <f t="shared" si="86"/>
        <v>1.01</v>
      </c>
      <c r="AG254" s="2">
        <f t="shared" si="86"/>
        <v>1</v>
      </c>
      <c r="AH254" s="2">
        <f t="shared" si="71"/>
        <v>0.96</v>
      </c>
      <c r="AI254" s="2">
        <f t="shared" si="71"/>
        <v>0.94000000000000006</v>
      </c>
      <c r="AJ254" s="2">
        <f t="shared" si="71"/>
        <v>0.92</v>
      </c>
    </row>
    <row r="255" spans="1:36" x14ac:dyDescent="0.2">
      <c r="A255" t="str">
        <f>"primary_archetype_"&amp;TEXT(ROUND(Table213[[#This Row],[2016]],1),"0.0")</f>
        <v>primary_archetype_5.0</v>
      </c>
      <c r="B255" s="2">
        <f t="shared" si="67"/>
        <v>5</v>
      </c>
      <c r="C255" s="2">
        <f t="shared" si="66"/>
        <v>5</v>
      </c>
      <c r="D255" s="2">
        <f t="shared" si="84"/>
        <v>5</v>
      </c>
      <c r="E255" s="2">
        <f t="shared" si="84"/>
        <v>4.92</v>
      </c>
      <c r="F255" s="2">
        <f t="shared" si="84"/>
        <v>4.7300000000000004</v>
      </c>
      <c r="G255" s="2">
        <f t="shared" si="84"/>
        <v>4.75</v>
      </c>
      <c r="H255" s="2">
        <f t="shared" si="84"/>
        <v>4.67</v>
      </c>
      <c r="I255" s="2">
        <f t="shared" si="84"/>
        <v>4.51</v>
      </c>
      <c r="J255" s="2">
        <f t="shared" si="84"/>
        <v>4.42</v>
      </c>
      <c r="K255" s="2">
        <f t="shared" si="84"/>
        <v>4.32</v>
      </c>
      <c r="L255" s="2">
        <f t="shared" si="84"/>
        <v>4.17</v>
      </c>
      <c r="M255" s="2">
        <f t="shared" si="84"/>
        <v>4.16</v>
      </c>
      <c r="N255" s="2">
        <f t="shared" si="85"/>
        <v>4.03</v>
      </c>
      <c r="O255" s="2">
        <f t="shared" si="85"/>
        <v>3.91</v>
      </c>
      <c r="P255" s="2">
        <f t="shared" si="85"/>
        <v>3.7600000000000002</v>
      </c>
      <c r="Q255" s="2">
        <f t="shared" si="85"/>
        <v>3.33</v>
      </c>
      <c r="R255" s="2">
        <f t="shared" si="85"/>
        <v>2.74</v>
      </c>
      <c r="S255" s="2">
        <f t="shared" si="85"/>
        <v>2.5500000000000003</v>
      </c>
      <c r="T255" s="2">
        <f t="shared" si="85"/>
        <v>2.14</v>
      </c>
      <c r="U255" s="2">
        <f t="shared" si="85"/>
        <v>1.73</v>
      </c>
      <c r="V255" s="2">
        <f t="shared" si="85"/>
        <v>1.67</v>
      </c>
      <c r="W255" s="2">
        <f t="shared" si="85"/>
        <v>1.49</v>
      </c>
      <c r="X255" s="2">
        <f t="shared" si="85"/>
        <v>1.4000000000000001</v>
      </c>
      <c r="Y255" s="2">
        <f t="shared" si="85"/>
        <v>1.31</v>
      </c>
      <c r="Z255" s="2">
        <f t="shared" si="85"/>
        <v>1.29</v>
      </c>
      <c r="AA255" s="2">
        <f t="shared" si="85"/>
        <v>1.23</v>
      </c>
      <c r="AB255" s="2">
        <f t="shared" si="86"/>
        <v>1.1500000000000001</v>
      </c>
      <c r="AC255" s="2">
        <f t="shared" si="86"/>
        <v>1.08</v>
      </c>
      <c r="AD255" s="2">
        <f t="shared" si="86"/>
        <v>1.06</v>
      </c>
      <c r="AE255" s="2">
        <f t="shared" si="86"/>
        <v>1.02</v>
      </c>
      <c r="AF255" s="2">
        <f t="shared" si="86"/>
        <v>1</v>
      </c>
      <c r="AG255" s="2">
        <f t="shared" si="86"/>
        <v>0.99</v>
      </c>
      <c r="AH255" s="2">
        <f t="shared" si="71"/>
        <v>0.96</v>
      </c>
      <c r="AI255" s="2">
        <f t="shared" si="71"/>
        <v>0.94000000000000006</v>
      </c>
      <c r="AJ255" s="2">
        <f t="shared" si="71"/>
        <v>0.92</v>
      </c>
    </row>
    <row r="256" spans="1:36" x14ac:dyDescent="0.2">
      <c r="A256" t="str">
        <f>"primary_archetype_"&amp;TEXT(ROUND(Table213[[#This Row],[2016]],1),"0.0")</f>
        <v>primary_archetype_4.9</v>
      </c>
      <c r="B256" s="2">
        <f t="shared" si="67"/>
        <v>4.9000000000000004</v>
      </c>
      <c r="C256" s="2">
        <f t="shared" si="66"/>
        <v>4.9000000000000004</v>
      </c>
      <c r="D256" s="2">
        <f t="shared" si="84"/>
        <v>4.9000000000000004</v>
      </c>
      <c r="E256" s="2">
        <f t="shared" si="84"/>
        <v>4.82</v>
      </c>
      <c r="F256" s="2">
        <f t="shared" si="84"/>
        <v>4.63</v>
      </c>
      <c r="G256" s="2">
        <f t="shared" si="84"/>
        <v>4.66</v>
      </c>
      <c r="H256" s="2">
        <f t="shared" si="84"/>
        <v>4.58</v>
      </c>
      <c r="I256" s="2">
        <f t="shared" si="84"/>
        <v>4.42</v>
      </c>
      <c r="J256" s="2">
        <f t="shared" si="84"/>
        <v>4.33</v>
      </c>
      <c r="K256" s="2">
        <f t="shared" si="84"/>
        <v>4.24</v>
      </c>
      <c r="L256" s="2">
        <f t="shared" si="84"/>
        <v>4.09</v>
      </c>
      <c r="M256" s="2">
        <f t="shared" si="84"/>
        <v>4.08</v>
      </c>
      <c r="N256" s="2">
        <f t="shared" si="85"/>
        <v>3.96</v>
      </c>
      <c r="O256" s="2">
        <f t="shared" si="85"/>
        <v>3.84</v>
      </c>
      <c r="P256" s="2">
        <f t="shared" si="85"/>
        <v>3.69</v>
      </c>
      <c r="Q256" s="2">
        <f t="shared" si="85"/>
        <v>3.27</v>
      </c>
      <c r="R256" s="2">
        <f t="shared" si="85"/>
        <v>2.69</v>
      </c>
      <c r="S256" s="2">
        <f t="shared" si="85"/>
        <v>2.5100000000000002</v>
      </c>
      <c r="T256" s="2">
        <f t="shared" si="85"/>
        <v>2.11</v>
      </c>
      <c r="U256" s="2">
        <f t="shared" si="85"/>
        <v>1.71</v>
      </c>
      <c r="V256" s="2">
        <f t="shared" si="85"/>
        <v>1.6500000000000001</v>
      </c>
      <c r="W256" s="2">
        <f t="shared" si="85"/>
        <v>1.48</v>
      </c>
      <c r="X256" s="2">
        <f t="shared" si="85"/>
        <v>1.3900000000000001</v>
      </c>
      <c r="Y256" s="2">
        <f t="shared" si="85"/>
        <v>1.3</v>
      </c>
      <c r="Z256" s="2">
        <f t="shared" si="85"/>
        <v>1.28</v>
      </c>
      <c r="AA256" s="2">
        <f t="shared" si="85"/>
        <v>1.23</v>
      </c>
      <c r="AB256" s="2">
        <f t="shared" si="86"/>
        <v>1.1400000000000001</v>
      </c>
      <c r="AC256" s="2">
        <f t="shared" si="86"/>
        <v>1.07</v>
      </c>
      <c r="AD256" s="2">
        <f t="shared" si="86"/>
        <v>1.06</v>
      </c>
      <c r="AE256" s="2">
        <f t="shared" si="86"/>
        <v>1.01</v>
      </c>
      <c r="AF256" s="2">
        <f t="shared" si="86"/>
        <v>1</v>
      </c>
      <c r="AG256" s="2">
        <f t="shared" si="86"/>
        <v>0.99</v>
      </c>
      <c r="AH256" s="2">
        <f t="shared" si="71"/>
        <v>0.96</v>
      </c>
      <c r="AI256" s="2">
        <f t="shared" si="71"/>
        <v>0.93</v>
      </c>
      <c r="AJ256" s="2">
        <f t="shared" si="71"/>
        <v>0.92</v>
      </c>
    </row>
    <row r="257" spans="1:36" x14ac:dyDescent="0.2">
      <c r="A257" t="str">
        <f>"primary_archetype_"&amp;TEXT(ROUND(Table213[[#This Row],[2016]],1),"0.0")</f>
        <v>primary_archetype_4.8</v>
      </c>
      <c r="B257" s="2">
        <f t="shared" si="67"/>
        <v>4.8000000000000007</v>
      </c>
      <c r="C257" s="2">
        <f t="shared" si="66"/>
        <v>4.8</v>
      </c>
      <c r="D257" s="2">
        <f t="shared" si="84"/>
        <v>4.8</v>
      </c>
      <c r="E257" s="2">
        <f t="shared" si="84"/>
        <v>4.72</v>
      </c>
      <c r="F257" s="2">
        <f t="shared" si="84"/>
        <v>4.54</v>
      </c>
      <c r="G257" s="2">
        <f t="shared" si="84"/>
        <v>4.57</v>
      </c>
      <c r="H257" s="2">
        <f t="shared" si="84"/>
        <v>4.49</v>
      </c>
      <c r="I257" s="2">
        <f t="shared" si="84"/>
        <v>4.33</v>
      </c>
      <c r="J257" s="2">
        <f t="shared" si="84"/>
        <v>4.24</v>
      </c>
      <c r="K257" s="2">
        <f t="shared" si="84"/>
        <v>4.16</v>
      </c>
      <c r="L257" s="2">
        <f t="shared" si="84"/>
        <v>4.01</v>
      </c>
      <c r="M257" s="2">
        <f t="shared" si="84"/>
        <v>4</v>
      </c>
      <c r="N257" s="2">
        <f t="shared" si="85"/>
        <v>3.88</v>
      </c>
      <c r="O257" s="2">
        <f t="shared" si="85"/>
        <v>3.7600000000000002</v>
      </c>
      <c r="P257" s="2">
        <f t="shared" si="85"/>
        <v>3.62</v>
      </c>
      <c r="Q257" s="2">
        <f t="shared" si="85"/>
        <v>3.21</v>
      </c>
      <c r="R257" s="2">
        <f t="shared" si="85"/>
        <v>2.65</v>
      </c>
      <c r="S257" s="2">
        <f t="shared" si="85"/>
        <v>2.4700000000000002</v>
      </c>
      <c r="T257" s="2">
        <f t="shared" si="85"/>
        <v>2.08</v>
      </c>
      <c r="U257" s="2">
        <f t="shared" si="85"/>
        <v>1.69</v>
      </c>
      <c r="V257" s="2">
        <f t="shared" si="85"/>
        <v>1.6400000000000001</v>
      </c>
      <c r="W257" s="2">
        <f t="shared" si="85"/>
        <v>1.47</v>
      </c>
      <c r="X257" s="2">
        <f t="shared" si="85"/>
        <v>1.3800000000000001</v>
      </c>
      <c r="Y257" s="2">
        <f t="shared" si="85"/>
        <v>1.29</v>
      </c>
      <c r="Z257" s="2">
        <f t="shared" si="85"/>
        <v>1.27</v>
      </c>
      <c r="AA257" s="2">
        <f t="shared" si="85"/>
        <v>1.22</v>
      </c>
      <c r="AB257" s="2">
        <f t="shared" si="86"/>
        <v>1.1400000000000001</v>
      </c>
      <c r="AC257" s="2">
        <f t="shared" si="86"/>
        <v>1.07</v>
      </c>
      <c r="AD257" s="2">
        <f t="shared" si="86"/>
        <v>1.06</v>
      </c>
      <c r="AE257" s="2">
        <f t="shared" si="86"/>
        <v>1.01</v>
      </c>
      <c r="AF257" s="2">
        <f t="shared" si="86"/>
        <v>1</v>
      </c>
      <c r="AG257" s="2">
        <f t="shared" si="86"/>
        <v>0.99</v>
      </c>
      <c r="AH257" s="2">
        <f t="shared" si="71"/>
        <v>0.95000000000000007</v>
      </c>
      <c r="AI257" s="2">
        <f t="shared" si="71"/>
        <v>0.93</v>
      </c>
      <c r="AJ257" s="2">
        <f t="shared" si="71"/>
        <v>0.92</v>
      </c>
    </row>
    <row r="258" spans="1:36" x14ac:dyDescent="0.2">
      <c r="A258" t="str">
        <f>"primary_archetype_"&amp;TEXT(ROUND(Table213[[#This Row],[2016]],1),"0.0")</f>
        <v>primary_archetype_4.7</v>
      </c>
      <c r="B258" s="2">
        <f t="shared" si="67"/>
        <v>4.7</v>
      </c>
      <c r="C258" s="2">
        <f t="shared" si="66"/>
        <v>4.7</v>
      </c>
      <c r="D258" s="2">
        <f t="shared" si="84"/>
        <v>4.7</v>
      </c>
      <c r="E258" s="2">
        <f t="shared" si="84"/>
        <v>4.63</v>
      </c>
      <c r="F258" s="2">
        <f t="shared" si="84"/>
        <v>4.45</v>
      </c>
      <c r="G258" s="2">
        <f t="shared" si="84"/>
        <v>4.47</v>
      </c>
      <c r="H258" s="2">
        <f t="shared" si="84"/>
        <v>4.3899999999999997</v>
      </c>
      <c r="I258" s="2">
        <f t="shared" si="84"/>
        <v>4.24</v>
      </c>
      <c r="J258" s="2">
        <f t="shared" si="84"/>
        <v>4.16</v>
      </c>
      <c r="K258" s="2">
        <f t="shared" si="84"/>
        <v>4.07</v>
      </c>
      <c r="L258" s="2">
        <f t="shared" si="84"/>
        <v>3.93</v>
      </c>
      <c r="M258" s="2">
        <f t="shared" si="84"/>
        <v>3.92</v>
      </c>
      <c r="N258" s="2">
        <f t="shared" si="85"/>
        <v>3.81</v>
      </c>
      <c r="O258" s="2">
        <f t="shared" si="85"/>
        <v>3.69</v>
      </c>
      <c r="P258" s="2">
        <f t="shared" si="85"/>
        <v>3.5500000000000003</v>
      </c>
      <c r="Q258" s="2">
        <f t="shared" si="85"/>
        <v>3.15</v>
      </c>
      <c r="R258" s="2">
        <f t="shared" si="85"/>
        <v>2.6</v>
      </c>
      <c r="S258" s="2">
        <f t="shared" si="85"/>
        <v>2.4300000000000002</v>
      </c>
      <c r="T258" s="2">
        <f t="shared" si="85"/>
        <v>2.0499999999999998</v>
      </c>
      <c r="U258" s="2">
        <f t="shared" si="85"/>
        <v>1.67</v>
      </c>
      <c r="V258" s="2">
        <f t="shared" si="85"/>
        <v>1.62</v>
      </c>
      <c r="W258" s="2">
        <f t="shared" si="85"/>
        <v>1.45</v>
      </c>
      <c r="X258" s="2">
        <f t="shared" si="85"/>
        <v>1.37</v>
      </c>
      <c r="Y258" s="2">
        <f t="shared" si="85"/>
        <v>1.28</v>
      </c>
      <c r="Z258" s="2">
        <f t="shared" si="85"/>
        <v>1.27</v>
      </c>
      <c r="AA258" s="2">
        <f t="shared" si="85"/>
        <v>1.21</v>
      </c>
      <c r="AB258" s="2">
        <f t="shared" si="86"/>
        <v>1.1300000000000001</v>
      </c>
      <c r="AC258" s="2">
        <f t="shared" si="86"/>
        <v>1.07</v>
      </c>
      <c r="AD258" s="2">
        <f t="shared" si="86"/>
        <v>1.05</v>
      </c>
      <c r="AE258" s="2">
        <f t="shared" si="86"/>
        <v>1.01</v>
      </c>
      <c r="AF258" s="2">
        <f t="shared" si="86"/>
        <v>1</v>
      </c>
      <c r="AG258" s="2">
        <f t="shared" si="86"/>
        <v>0.99</v>
      </c>
      <c r="AH258" s="2">
        <f t="shared" si="71"/>
        <v>0.95000000000000007</v>
      </c>
      <c r="AI258" s="2">
        <f t="shared" si="71"/>
        <v>0.93</v>
      </c>
      <c r="AJ258" s="2">
        <f t="shared" si="71"/>
        <v>0.92</v>
      </c>
    </row>
    <row r="259" spans="1:36" x14ac:dyDescent="0.2">
      <c r="A259" t="str">
        <f>"primary_archetype_"&amp;TEXT(ROUND(Table213[[#This Row],[2016]],1),"0.0")</f>
        <v>primary_archetype_4.6</v>
      </c>
      <c r="B259" s="2">
        <f t="shared" si="67"/>
        <v>4.6000000000000005</v>
      </c>
      <c r="C259" s="2">
        <f t="shared" si="66"/>
        <v>4.6000000000000005</v>
      </c>
      <c r="D259" s="2">
        <f t="shared" si="84"/>
        <v>4.6000000000000005</v>
      </c>
      <c r="E259" s="2">
        <f t="shared" si="84"/>
        <v>4.53</v>
      </c>
      <c r="F259" s="2">
        <f t="shared" si="84"/>
        <v>4.3500000000000005</v>
      </c>
      <c r="G259" s="2">
        <f t="shared" si="84"/>
        <v>4.38</v>
      </c>
      <c r="H259" s="2">
        <f t="shared" si="84"/>
        <v>4.3</v>
      </c>
      <c r="I259" s="2">
        <f t="shared" si="84"/>
        <v>4.16</v>
      </c>
      <c r="J259" s="2">
        <f t="shared" si="84"/>
        <v>4.07</v>
      </c>
      <c r="K259" s="2">
        <f t="shared" si="84"/>
        <v>3.99</v>
      </c>
      <c r="L259" s="2">
        <f t="shared" si="84"/>
        <v>3.86</v>
      </c>
      <c r="M259" s="2">
        <f t="shared" si="84"/>
        <v>3.84</v>
      </c>
      <c r="N259" s="2">
        <f t="shared" si="85"/>
        <v>3.73</v>
      </c>
      <c r="O259" s="2">
        <f t="shared" si="85"/>
        <v>3.62</v>
      </c>
      <c r="P259" s="2">
        <f t="shared" si="85"/>
        <v>3.48</v>
      </c>
      <c r="Q259" s="2">
        <f t="shared" si="85"/>
        <v>3.09</v>
      </c>
      <c r="R259" s="2">
        <f t="shared" si="85"/>
        <v>2.56</v>
      </c>
      <c r="S259" s="2">
        <f t="shared" si="85"/>
        <v>2.39</v>
      </c>
      <c r="T259" s="2">
        <f t="shared" si="85"/>
        <v>2.02</v>
      </c>
      <c r="U259" s="2">
        <f t="shared" si="85"/>
        <v>1.6500000000000001</v>
      </c>
      <c r="V259" s="2">
        <f t="shared" si="85"/>
        <v>1.6</v>
      </c>
      <c r="W259" s="2">
        <f t="shared" si="85"/>
        <v>1.44</v>
      </c>
      <c r="X259" s="2">
        <f t="shared" si="85"/>
        <v>1.36</v>
      </c>
      <c r="Y259" s="2">
        <f t="shared" si="85"/>
        <v>1.27</v>
      </c>
      <c r="Z259" s="2">
        <f t="shared" si="85"/>
        <v>1.26</v>
      </c>
      <c r="AA259" s="2">
        <f t="shared" si="85"/>
        <v>1.2</v>
      </c>
      <c r="AB259" s="2">
        <f t="shared" si="86"/>
        <v>1.1300000000000001</v>
      </c>
      <c r="AC259" s="2">
        <f t="shared" si="86"/>
        <v>1.06</v>
      </c>
      <c r="AD259" s="2">
        <f t="shared" si="86"/>
        <v>1.05</v>
      </c>
      <c r="AE259" s="2">
        <f t="shared" si="86"/>
        <v>1.01</v>
      </c>
      <c r="AF259" s="2">
        <f t="shared" si="86"/>
        <v>1</v>
      </c>
      <c r="AG259" s="2">
        <f t="shared" si="86"/>
        <v>0.99</v>
      </c>
      <c r="AH259" s="2">
        <f t="shared" si="71"/>
        <v>0.95000000000000007</v>
      </c>
      <c r="AI259" s="2">
        <f t="shared" si="71"/>
        <v>0.93</v>
      </c>
      <c r="AJ259" s="2">
        <f t="shared" si="71"/>
        <v>0.92</v>
      </c>
    </row>
    <row r="260" spans="1:36" x14ac:dyDescent="0.2">
      <c r="A260" t="str">
        <f>"primary_archetype_"&amp;TEXT(ROUND(Table213[[#This Row],[2016]],1),"0.0")</f>
        <v>primary_archetype_4.5</v>
      </c>
      <c r="B260" s="2">
        <f t="shared" si="67"/>
        <v>4.5</v>
      </c>
      <c r="C260" s="2">
        <f t="shared" si="66"/>
        <v>4.5</v>
      </c>
      <c r="D260" s="2">
        <f t="shared" si="84"/>
        <v>4.5</v>
      </c>
      <c r="E260" s="2">
        <f t="shared" si="84"/>
        <v>4.43</v>
      </c>
      <c r="F260" s="2">
        <f t="shared" si="84"/>
        <v>4.26</v>
      </c>
      <c r="G260" s="2">
        <f t="shared" si="84"/>
        <v>4.28</v>
      </c>
      <c r="H260" s="2">
        <f t="shared" si="84"/>
        <v>4.21</v>
      </c>
      <c r="I260" s="2">
        <f t="shared" si="84"/>
        <v>4.07</v>
      </c>
      <c r="J260" s="2">
        <f t="shared" si="84"/>
        <v>3.99</v>
      </c>
      <c r="K260" s="2">
        <f t="shared" si="84"/>
        <v>3.91</v>
      </c>
      <c r="L260" s="2">
        <f t="shared" si="84"/>
        <v>3.7800000000000002</v>
      </c>
      <c r="M260" s="2">
        <f t="shared" si="84"/>
        <v>3.7600000000000002</v>
      </c>
      <c r="N260" s="2">
        <f t="shared" si="85"/>
        <v>3.65</v>
      </c>
      <c r="O260" s="2">
        <f t="shared" si="85"/>
        <v>3.54</v>
      </c>
      <c r="P260" s="2">
        <f t="shared" si="85"/>
        <v>3.41</v>
      </c>
      <c r="Q260" s="2">
        <f t="shared" si="85"/>
        <v>3.0300000000000002</v>
      </c>
      <c r="R260" s="2">
        <f t="shared" si="85"/>
        <v>2.52</v>
      </c>
      <c r="S260" s="2">
        <f t="shared" si="85"/>
        <v>2.35</v>
      </c>
      <c r="T260" s="2">
        <f t="shared" si="85"/>
        <v>1.99</v>
      </c>
      <c r="U260" s="2">
        <f t="shared" si="85"/>
        <v>1.6300000000000001</v>
      </c>
      <c r="V260" s="2">
        <f t="shared" si="85"/>
        <v>1.58</v>
      </c>
      <c r="W260" s="2">
        <f t="shared" si="85"/>
        <v>1.42</v>
      </c>
      <c r="X260" s="2">
        <f t="shared" si="85"/>
        <v>1.34</v>
      </c>
      <c r="Y260" s="2">
        <f t="shared" si="85"/>
        <v>1.26</v>
      </c>
      <c r="Z260" s="2">
        <f t="shared" si="85"/>
        <v>1.25</v>
      </c>
      <c r="AA260" s="2">
        <f t="shared" si="85"/>
        <v>1.2</v>
      </c>
      <c r="AB260" s="2">
        <f t="shared" si="86"/>
        <v>1.1200000000000001</v>
      </c>
      <c r="AC260" s="2">
        <f t="shared" si="86"/>
        <v>1.06</v>
      </c>
      <c r="AD260" s="2">
        <f t="shared" si="86"/>
        <v>1.05</v>
      </c>
      <c r="AE260" s="2">
        <f t="shared" si="86"/>
        <v>1.01</v>
      </c>
      <c r="AF260" s="2">
        <f t="shared" si="86"/>
        <v>0.99</v>
      </c>
      <c r="AG260" s="2">
        <f t="shared" si="86"/>
        <v>0.99</v>
      </c>
      <c r="AH260" s="2">
        <f t="shared" si="71"/>
        <v>0.95000000000000007</v>
      </c>
      <c r="AI260" s="2">
        <f t="shared" si="71"/>
        <v>0.93</v>
      </c>
      <c r="AJ260" s="2">
        <f t="shared" si="71"/>
        <v>0.92</v>
      </c>
    </row>
    <row r="261" spans="1:36" x14ac:dyDescent="0.2">
      <c r="A261" t="str">
        <f>"primary_archetype_"&amp;TEXT(ROUND(Table213[[#This Row],[2016]],1),"0.0")</f>
        <v>primary_archetype_4.4</v>
      </c>
      <c r="B261" s="2">
        <f t="shared" si="67"/>
        <v>4.4000000000000004</v>
      </c>
      <c r="C261" s="2">
        <f t="shared" ref="C261:C268" si="87">MROUND((($B261-$AJ$2)*((C$2-$AJ$2)/($B$2-$AJ$2)))+$AJ$2,0.01)</f>
        <v>4.4000000000000004</v>
      </c>
      <c r="D261" s="2">
        <f t="shared" si="84"/>
        <v>4.4000000000000004</v>
      </c>
      <c r="E261" s="2">
        <f t="shared" si="84"/>
        <v>4.33</v>
      </c>
      <c r="F261" s="2">
        <f t="shared" si="84"/>
        <v>4.17</v>
      </c>
      <c r="G261" s="2">
        <f t="shared" si="84"/>
        <v>4.1900000000000004</v>
      </c>
      <c r="H261" s="2">
        <f t="shared" si="84"/>
        <v>4.12</v>
      </c>
      <c r="I261" s="2">
        <f t="shared" si="84"/>
        <v>3.98</v>
      </c>
      <c r="J261" s="2">
        <f t="shared" si="84"/>
        <v>3.9</v>
      </c>
      <c r="K261" s="2">
        <f t="shared" si="84"/>
        <v>3.8200000000000003</v>
      </c>
      <c r="L261" s="2">
        <f t="shared" si="84"/>
        <v>3.7</v>
      </c>
      <c r="M261" s="2">
        <f t="shared" si="84"/>
        <v>3.68</v>
      </c>
      <c r="N261" s="2">
        <f t="shared" si="85"/>
        <v>3.58</v>
      </c>
      <c r="O261" s="2">
        <f t="shared" si="85"/>
        <v>3.47</v>
      </c>
      <c r="P261" s="2">
        <f t="shared" si="85"/>
        <v>3.34</v>
      </c>
      <c r="Q261" s="2">
        <f t="shared" si="85"/>
        <v>2.97</v>
      </c>
      <c r="R261" s="2">
        <f t="shared" si="85"/>
        <v>2.4700000000000002</v>
      </c>
      <c r="S261" s="2">
        <f t="shared" si="85"/>
        <v>2.31</v>
      </c>
      <c r="T261" s="2">
        <f t="shared" si="85"/>
        <v>1.96</v>
      </c>
      <c r="U261" s="2">
        <f t="shared" si="85"/>
        <v>1.61</v>
      </c>
      <c r="V261" s="2">
        <f t="shared" si="85"/>
        <v>1.56</v>
      </c>
      <c r="W261" s="2">
        <f t="shared" si="85"/>
        <v>1.41</v>
      </c>
      <c r="X261" s="2">
        <f t="shared" si="85"/>
        <v>1.33</v>
      </c>
      <c r="Y261" s="2">
        <f t="shared" si="85"/>
        <v>1.25</v>
      </c>
      <c r="Z261" s="2">
        <f t="shared" si="85"/>
        <v>1.24</v>
      </c>
      <c r="AA261" s="2">
        <f t="shared" si="85"/>
        <v>1.19</v>
      </c>
      <c r="AB261" s="2">
        <f t="shared" si="86"/>
        <v>1.1100000000000001</v>
      </c>
      <c r="AC261" s="2">
        <f t="shared" si="86"/>
        <v>1.05</v>
      </c>
      <c r="AD261" s="2">
        <f t="shared" si="86"/>
        <v>1.04</v>
      </c>
      <c r="AE261" s="2">
        <f t="shared" si="86"/>
        <v>1</v>
      </c>
      <c r="AF261" s="2">
        <f t="shared" si="86"/>
        <v>0.99</v>
      </c>
      <c r="AG261" s="2">
        <f t="shared" si="86"/>
        <v>0.98</v>
      </c>
      <c r="AH261" s="2">
        <f t="shared" si="71"/>
        <v>0.95000000000000007</v>
      </c>
      <c r="AI261" s="2">
        <f t="shared" si="71"/>
        <v>0.93</v>
      </c>
      <c r="AJ261" s="2">
        <f t="shared" si="71"/>
        <v>0.92</v>
      </c>
    </row>
    <row r="262" spans="1:36" x14ac:dyDescent="0.2">
      <c r="A262" t="str">
        <f>"primary_archetype_"&amp;TEXT(ROUND(Table213[[#This Row],[2016]],1),"0.0")</f>
        <v>primary_archetype_4.3</v>
      </c>
      <c r="B262" s="2">
        <f t="shared" si="67"/>
        <v>4.3</v>
      </c>
      <c r="C262" s="2">
        <f t="shared" si="87"/>
        <v>4.3</v>
      </c>
      <c r="D262" s="2">
        <f t="shared" si="84"/>
        <v>4.3</v>
      </c>
      <c r="E262" s="2">
        <f t="shared" si="84"/>
        <v>4.2300000000000004</v>
      </c>
      <c r="F262" s="2">
        <f t="shared" si="84"/>
        <v>4.07</v>
      </c>
      <c r="G262" s="2">
        <f t="shared" si="84"/>
        <v>4.0999999999999996</v>
      </c>
      <c r="H262" s="2">
        <f t="shared" si="84"/>
        <v>4.03</v>
      </c>
      <c r="I262" s="2">
        <f t="shared" si="84"/>
        <v>3.89</v>
      </c>
      <c r="J262" s="2">
        <f t="shared" si="84"/>
        <v>3.8200000000000003</v>
      </c>
      <c r="K262" s="2">
        <f t="shared" si="84"/>
        <v>3.74</v>
      </c>
      <c r="L262" s="2">
        <f t="shared" si="84"/>
        <v>3.62</v>
      </c>
      <c r="M262" s="2">
        <f t="shared" si="84"/>
        <v>3.6</v>
      </c>
      <c r="N262" s="2">
        <f t="shared" si="85"/>
        <v>3.5</v>
      </c>
      <c r="O262" s="2">
        <f t="shared" si="85"/>
        <v>3.4</v>
      </c>
      <c r="P262" s="2">
        <f t="shared" si="85"/>
        <v>3.27</v>
      </c>
      <c r="Q262" s="2">
        <f t="shared" si="85"/>
        <v>2.91</v>
      </c>
      <c r="R262" s="2">
        <f t="shared" si="85"/>
        <v>2.4300000000000002</v>
      </c>
      <c r="S262" s="2">
        <f t="shared" si="85"/>
        <v>2.27</v>
      </c>
      <c r="T262" s="2">
        <f t="shared" si="85"/>
        <v>1.93</v>
      </c>
      <c r="U262" s="2">
        <f t="shared" si="85"/>
        <v>1.59</v>
      </c>
      <c r="V262" s="2">
        <f t="shared" si="85"/>
        <v>1.54</v>
      </c>
      <c r="W262" s="2">
        <f t="shared" si="85"/>
        <v>1.4000000000000001</v>
      </c>
      <c r="X262" s="2">
        <f t="shared" si="85"/>
        <v>1.32</v>
      </c>
      <c r="Y262" s="2">
        <f t="shared" si="85"/>
        <v>1.24</v>
      </c>
      <c r="Z262" s="2">
        <f t="shared" si="85"/>
        <v>1.23</v>
      </c>
      <c r="AA262" s="2">
        <f t="shared" si="85"/>
        <v>1.18</v>
      </c>
      <c r="AB262" s="2">
        <f t="shared" si="86"/>
        <v>1.1100000000000001</v>
      </c>
      <c r="AC262" s="2">
        <f t="shared" si="86"/>
        <v>1.05</v>
      </c>
      <c r="AD262" s="2">
        <f t="shared" si="86"/>
        <v>1.04</v>
      </c>
      <c r="AE262" s="2">
        <f t="shared" si="86"/>
        <v>1</v>
      </c>
      <c r="AF262" s="2">
        <f t="shared" si="86"/>
        <v>0.99</v>
      </c>
      <c r="AG262" s="2">
        <f t="shared" si="86"/>
        <v>0.98</v>
      </c>
      <c r="AH262" s="2">
        <f t="shared" si="71"/>
        <v>0.95000000000000007</v>
      </c>
      <c r="AI262" s="2">
        <f t="shared" si="71"/>
        <v>0.93</v>
      </c>
      <c r="AJ262" s="2">
        <f t="shared" si="71"/>
        <v>0.92</v>
      </c>
    </row>
    <row r="263" spans="1:36" x14ac:dyDescent="0.2">
      <c r="A263" t="str">
        <f>"primary_archetype_"&amp;TEXT(ROUND(Table213[[#This Row],[2016]],1),"0.0")</f>
        <v>primary_archetype_4.2</v>
      </c>
      <c r="B263" s="2">
        <f t="shared" si="67"/>
        <v>4.2</v>
      </c>
      <c r="C263" s="2">
        <f t="shared" si="87"/>
        <v>4.2</v>
      </c>
      <c r="D263" s="2">
        <f t="shared" si="84"/>
        <v>4.2</v>
      </c>
      <c r="E263" s="2">
        <f t="shared" si="84"/>
        <v>4.1399999999999997</v>
      </c>
      <c r="F263" s="2">
        <f t="shared" si="84"/>
        <v>3.98</v>
      </c>
      <c r="G263" s="2">
        <f t="shared" si="84"/>
        <v>4</v>
      </c>
      <c r="H263" s="2">
        <f t="shared" si="84"/>
        <v>3.93</v>
      </c>
      <c r="I263" s="2">
        <f t="shared" si="84"/>
        <v>3.8000000000000003</v>
      </c>
      <c r="J263" s="2">
        <f t="shared" si="84"/>
        <v>3.73</v>
      </c>
      <c r="K263" s="2">
        <f t="shared" si="84"/>
        <v>3.66</v>
      </c>
      <c r="L263" s="2">
        <f t="shared" si="84"/>
        <v>3.54</v>
      </c>
      <c r="M263" s="2">
        <f t="shared" si="84"/>
        <v>3.52</v>
      </c>
      <c r="N263" s="2">
        <f t="shared" si="85"/>
        <v>3.42</v>
      </c>
      <c r="O263" s="2">
        <f t="shared" si="85"/>
        <v>3.3200000000000003</v>
      </c>
      <c r="P263" s="2">
        <f t="shared" si="85"/>
        <v>3.2</v>
      </c>
      <c r="Q263" s="2">
        <f t="shared" si="85"/>
        <v>2.85</v>
      </c>
      <c r="R263" s="2">
        <f t="shared" si="85"/>
        <v>2.38</v>
      </c>
      <c r="S263" s="2">
        <f t="shared" si="85"/>
        <v>2.23</v>
      </c>
      <c r="T263" s="2">
        <f t="shared" si="85"/>
        <v>1.9000000000000001</v>
      </c>
      <c r="U263" s="2">
        <f t="shared" si="85"/>
        <v>1.57</v>
      </c>
      <c r="V263" s="2">
        <f t="shared" si="85"/>
        <v>1.53</v>
      </c>
      <c r="W263" s="2">
        <f t="shared" si="85"/>
        <v>1.3800000000000001</v>
      </c>
      <c r="X263" s="2">
        <f t="shared" si="85"/>
        <v>1.31</v>
      </c>
      <c r="Y263" s="2">
        <f t="shared" si="85"/>
        <v>1.23</v>
      </c>
      <c r="Z263" s="2">
        <f t="shared" si="85"/>
        <v>1.22</v>
      </c>
      <c r="AA263" s="2">
        <f t="shared" si="85"/>
        <v>1.17</v>
      </c>
      <c r="AB263" s="2">
        <f t="shared" si="86"/>
        <v>1.1000000000000001</v>
      </c>
      <c r="AC263" s="2">
        <f t="shared" si="86"/>
        <v>1.05</v>
      </c>
      <c r="AD263" s="2">
        <f t="shared" si="86"/>
        <v>1.04</v>
      </c>
      <c r="AE263" s="2">
        <f t="shared" si="86"/>
        <v>1</v>
      </c>
      <c r="AF263" s="2">
        <f t="shared" si="86"/>
        <v>0.99</v>
      </c>
      <c r="AG263" s="2">
        <f t="shared" si="86"/>
        <v>0.98</v>
      </c>
      <c r="AH263" s="2">
        <f t="shared" si="71"/>
        <v>0.95000000000000007</v>
      </c>
      <c r="AI263" s="2">
        <f t="shared" si="71"/>
        <v>0.93</v>
      </c>
      <c r="AJ263" s="2">
        <f t="shared" si="71"/>
        <v>0.92</v>
      </c>
    </row>
    <row r="264" spans="1:36" x14ac:dyDescent="0.2">
      <c r="A264" t="str">
        <f>"primary_archetype_"&amp;TEXT(ROUND(Table213[[#This Row],[2016]],1),"0.0")</f>
        <v>primary_archetype_4.1</v>
      </c>
      <c r="B264" s="2">
        <f t="shared" ref="B264:B295" si="88">MROUND(B263-0.1,0.1)</f>
        <v>4.1000000000000005</v>
      </c>
      <c r="C264" s="2">
        <f t="shared" si="87"/>
        <v>4.0999999999999996</v>
      </c>
      <c r="D264" s="2">
        <f t="shared" si="84"/>
        <v>4.0999999999999996</v>
      </c>
      <c r="E264" s="2">
        <f t="shared" si="84"/>
        <v>4.04</v>
      </c>
      <c r="F264" s="2">
        <f t="shared" si="84"/>
        <v>3.89</v>
      </c>
      <c r="G264" s="2">
        <f t="shared" si="84"/>
        <v>3.91</v>
      </c>
      <c r="H264" s="2">
        <f t="shared" si="84"/>
        <v>3.84</v>
      </c>
      <c r="I264" s="2">
        <f t="shared" si="84"/>
        <v>3.72</v>
      </c>
      <c r="J264" s="2">
        <f t="shared" si="84"/>
        <v>3.64</v>
      </c>
      <c r="K264" s="2">
        <f t="shared" si="84"/>
        <v>3.5700000000000003</v>
      </c>
      <c r="L264" s="2">
        <f t="shared" si="84"/>
        <v>3.46</v>
      </c>
      <c r="M264" s="2">
        <f t="shared" si="84"/>
        <v>3.44</v>
      </c>
      <c r="N264" s="2">
        <f t="shared" si="85"/>
        <v>3.35</v>
      </c>
      <c r="O264" s="2">
        <f t="shared" si="85"/>
        <v>3.25</v>
      </c>
      <c r="P264" s="2">
        <f t="shared" si="85"/>
        <v>3.13</v>
      </c>
      <c r="Q264" s="2">
        <f t="shared" si="85"/>
        <v>2.8000000000000003</v>
      </c>
      <c r="R264" s="2">
        <f t="shared" si="85"/>
        <v>2.34</v>
      </c>
      <c r="S264" s="2">
        <f t="shared" si="85"/>
        <v>2.19</v>
      </c>
      <c r="T264" s="2">
        <f t="shared" si="85"/>
        <v>1.87</v>
      </c>
      <c r="U264" s="2">
        <f t="shared" si="85"/>
        <v>1.55</v>
      </c>
      <c r="V264" s="2">
        <f t="shared" si="85"/>
        <v>1.51</v>
      </c>
      <c r="W264" s="2">
        <f t="shared" si="85"/>
        <v>1.37</v>
      </c>
      <c r="X264" s="2">
        <f t="shared" si="85"/>
        <v>1.3</v>
      </c>
      <c r="Y264" s="2">
        <f t="shared" si="85"/>
        <v>1.22</v>
      </c>
      <c r="Z264" s="2">
        <f t="shared" si="85"/>
        <v>1.21</v>
      </c>
      <c r="AA264" s="2">
        <f t="shared" si="85"/>
        <v>1.17</v>
      </c>
      <c r="AB264" s="2">
        <f t="shared" si="86"/>
        <v>1.1000000000000001</v>
      </c>
      <c r="AC264" s="2">
        <f t="shared" si="86"/>
        <v>1.04</v>
      </c>
      <c r="AD264" s="2">
        <f t="shared" si="86"/>
        <v>1.03</v>
      </c>
      <c r="AE264" s="2">
        <f t="shared" si="86"/>
        <v>1</v>
      </c>
      <c r="AF264" s="2">
        <f t="shared" si="86"/>
        <v>0.99</v>
      </c>
      <c r="AG264" s="2">
        <f t="shared" si="86"/>
        <v>0.98</v>
      </c>
      <c r="AH264" s="2">
        <f t="shared" si="71"/>
        <v>0.95000000000000007</v>
      </c>
      <c r="AI264" s="2">
        <f t="shared" si="71"/>
        <v>0.93</v>
      </c>
      <c r="AJ264" s="2">
        <f t="shared" si="71"/>
        <v>0.92</v>
      </c>
    </row>
    <row r="265" spans="1:36" x14ac:dyDescent="0.2">
      <c r="A265" t="str">
        <f>"primary_archetype_"&amp;TEXT(ROUND(Table213[[#This Row],[2016]],1),"0.0")</f>
        <v>primary_archetype_4.0</v>
      </c>
      <c r="B265" s="2">
        <f t="shared" si="88"/>
        <v>4</v>
      </c>
      <c r="C265" s="2">
        <f t="shared" si="87"/>
        <v>4</v>
      </c>
      <c r="D265" s="2">
        <f t="shared" si="84"/>
        <v>4</v>
      </c>
      <c r="E265" s="2">
        <f t="shared" si="84"/>
        <v>3.94</v>
      </c>
      <c r="F265" s="2">
        <f t="shared" si="84"/>
        <v>3.79</v>
      </c>
      <c r="G265" s="2">
        <f t="shared" si="84"/>
        <v>3.81</v>
      </c>
      <c r="H265" s="2">
        <f t="shared" si="84"/>
        <v>3.75</v>
      </c>
      <c r="I265" s="2">
        <f t="shared" si="84"/>
        <v>3.63</v>
      </c>
      <c r="J265" s="2">
        <f t="shared" si="84"/>
        <v>3.56</v>
      </c>
      <c r="K265" s="2">
        <f t="shared" si="84"/>
        <v>3.49</v>
      </c>
      <c r="L265" s="2">
        <f t="shared" si="84"/>
        <v>3.38</v>
      </c>
      <c r="M265" s="2">
        <f t="shared" si="84"/>
        <v>3.36</v>
      </c>
      <c r="N265" s="2">
        <f t="shared" si="85"/>
        <v>3.27</v>
      </c>
      <c r="O265" s="2">
        <f t="shared" si="85"/>
        <v>3.18</v>
      </c>
      <c r="P265" s="2">
        <f t="shared" si="85"/>
        <v>3.06</v>
      </c>
      <c r="Q265" s="2">
        <f t="shared" si="85"/>
        <v>2.74</v>
      </c>
      <c r="R265" s="2">
        <f t="shared" si="85"/>
        <v>2.29</v>
      </c>
      <c r="S265" s="2">
        <f t="shared" si="85"/>
        <v>2.15</v>
      </c>
      <c r="T265" s="2">
        <f t="shared" si="85"/>
        <v>1.84</v>
      </c>
      <c r="U265" s="2">
        <f t="shared" si="85"/>
        <v>1.53</v>
      </c>
      <c r="V265" s="2">
        <f t="shared" si="85"/>
        <v>1.49</v>
      </c>
      <c r="W265" s="2">
        <f t="shared" si="85"/>
        <v>1.35</v>
      </c>
      <c r="X265" s="2">
        <f t="shared" si="85"/>
        <v>1.29</v>
      </c>
      <c r="Y265" s="2">
        <f t="shared" si="85"/>
        <v>1.21</v>
      </c>
      <c r="Z265" s="2">
        <f t="shared" si="85"/>
        <v>1.2</v>
      </c>
      <c r="AA265" s="2">
        <f t="shared" si="85"/>
        <v>1.1599999999999999</v>
      </c>
      <c r="AB265" s="2">
        <f t="shared" si="86"/>
        <v>1.0900000000000001</v>
      </c>
      <c r="AC265" s="2">
        <f t="shared" si="86"/>
        <v>1.04</v>
      </c>
      <c r="AD265" s="2">
        <f t="shared" si="86"/>
        <v>1.03</v>
      </c>
      <c r="AE265" s="2">
        <f t="shared" si="86"/>
        <v>0.99</v>
      </c>
      <c r="AF265" s="2">
        <f t="shared" si="86"/>
        <v>0.98</v>
      </c>
      <c r="AG265" s="2">
        <f t="shared" si="86"/>
        <v>0.98</v>
      </c>
      <c r="AH265" s="2">
        <f t="shared" si="71"/>
        <v>0.95000000000000007</v>
      </c>
      <c r="AI265" s="2">
        <f t="shared" si="71"/>
        <v>0.93</v>
      </c>
      <c r="AJ265" s="2">
        <f t="shared" si="71"/>
        <v>0.92</v>
      </c>
    </row>
    <row r="266" spans="1:36" x14ac:dyDescent="0.2">
      <c r="A266" t="str">
        <f>"primary_archetype_"&amp;TEXT(ROUND(Table213[[#This Row],[2016]],1),"0.0")</f>
        <v>primary_archetype_3.9</v>
      </c>
      <c r="B266" s="2">
        <f t="shared" si="88"/>
        <v>3.9000000000000004</v>
      </c>
      <c r="C266" s="2">
        <f t="shared" si="87"/>
        <v>3.9</v>
      </c>
      <c r="D266" s="2">
        <f t="shared" si="84"/>
        <v>3.9</v>
      </c>
      <c r="E266" s="2">
        <f t="shared" si="84"/>
        <v>3.84</v>
      </c>
      <c r="F266" s="2">
        <f t="shared" si="84"/>
        <v>3.7</v>
      </c>
      <c r="G266" s="2">
        <f t="shared" si="84"/>
        <v>3.72</v>
      </c>
      <c r="H266" s="2">
        <f t="shared" si="84"/>
        <v>3.66</v>
      </c>
      <c r="I266" s="2">
        <f t="shared" si="84"/>
        <v>3.54</v>
      </c>
      <c r="J266" s="2">
        <f t="shared" si="84"/>
        <v>3.47</v>
      </c>
      <c r="K266" s="2">
        <f t="shared" si="84"/>
        <v>3.41</v>
      </c>
      <c r="L266" s="2">
        <f t="shared" si="84"/>
        <v>3.3000000000000003</v>
      </c>
      <c r="M266" s="2">
        <f t="shared" si="84"/>
        <v>3.2800000000000002</v>
      </c>
      <c r="N266" s="2">
        <f t="shared" si="85"/>
        <v>3.2</v>
      </c>
      <c r="O266" s="2">
        <f t="shared" si="85"/>
        <v>3.1</v>
      </c>
      <c r="P266" s="2">
        <f t="shared" si="85"/>
        <v>3</v>
      </c>
      <c r="Q266" s="2">
        <f t="shared" si="85"/>
        <v>2.68</v>
      </c>
      <c r="R266" s="2">
        <f t="shared" si="85"/>
        <v>2.25</v>
      </c>
      <c r="S266" s="2">
        <f t="shared" si="85"/>
        <v>2.11</v>
      </c>
      <c r="T266" s="2">
        <f t="shared" si="85"/>
        <v>1.81</v>
      </c>
      <c r="U266" s="2">
        <f t="shared" si="85"/>
        <v>1.51</v>
      </c>
      <c r="V266" s="2">
        <f t="shared" si="85"/>
        <v>1.47</v>
      </c>
      <c r="W266" s="2">
        <f t="shared" si="85"/>
        <v>1.34</v>
      </c>
      <c r="X266" s="2">
        <f t="shared" si="85"/>
        <v>1.27</v>
      </c>
      <c r="Y266" s="2">
        <f t="shared" si="85"/>
        <v>1.2</v>
      </c>
      <c r="Z266" s="2">
        <f t="shared" si="85"/>
        <v>1.19</v>
      </c>
      <c r="AA266" s="2">
        <f t="shared" si="85"/>
        <v>1.1500000000000001</v>
      </c>
      <c r="AB266" s="2">
        <f t="shared" si="86"/>
        <v>1.0900000000000001</v>
      </c>
      <c r="AC266" s="2">
        <f t="shared" si="86"/>
        <v>1.04</v>
      </c>
      <c r="AD266" s="2">
        <f t="shared" si="86"/>
        <v>1.03</v>
      </c>
      <c r="AE266" s="2">
        <f t="shared" si="86"/>
        <v>0.99</v>
      </c>
      <c r="AF266" s="2">
        <f t="shared" si="86"/>
        <v>0.98</v>
      </c>
      <c r="AG266" s="2">
        <f t="shared" si="86"/>
        <v>0.98</v>
      </c>
      <c r="AH266" s="2">
        <f t="shared" si="71"/>
        <v>0.95000000000000007</v>
      </c>
      <c r="AI266" s="2">
        <f t="shared" si="71"/>
        <v>0.93</v>
      </c>
      <c r="AJ266" s="2">
        <f t="shared" si="71"/>
        <v>0.92</v>
      </c>
    </row>
    <row r="267" spans="1:36" x14ac:dyDescent="0.2">
      <c r="A267" t="str">
        <f>"primary_archetype_"&amp;TEXT(ROUND(Table213[[#This Row],[2016]],1),"0.0")</f>
        <v>primary_archetype_3.8</v>
      </c>
      <c r="B267" s="2">
        <f t="shared" si="88"/>
        <v>3.8000000000000003</v>
      </c>
      <c r="C267" s="2">
        <f t="shared" si="87"/>
        <v>3.8000000000000003</v>
      </c>
      <c r="D267" s="2">
        <f t="shared" si="84"/>
        <v>3.8000000000000003</v>
      </c>
      <c r="E267" s="2">
        <f t="shared" si="84"/>
        <v>3.74</v>
      </c>
      <c r="F267" s="2">
        <f t="shared" si="84"/>
        <v>3.61</v>
      </c>
      <c r="G267" s="2">
        <f t="shared" si="84"/>
        <v>3.63</v>
      </c>
      <c r="H267" s="2">
        <f t="shared" si="84"/>
        <v>3.5700000000000003</v>
      </c>
      <c r="I267" s="2">
        <f t="shared" si="84"/>
        <v>3.45</v>
      </c>
      <c r="J267" s="2">
        <f t="shared" si="84"/>
        <v>3.39</v>
      </c>
      <c r="K267" s="2">
        <f t="shared" si="84"/>
        <v>3.3200000000000003</v>
      </c>
      <c r="L267" s="2">
        <f t="shared" si="84"/>
        <v>3.22</v>
      </c>
      <c r="M267" s="2">
        <f t="shared" si="84"/>
        <v>3.2</v>
      </c>
      <c r="N267" s="2">
        <f t="shared" si="85"/>
        <v>3.12</v>
      </c>
      <c r="O267" s="2">
        <f t="shared" si="85"/>
        <v>3.0300000000000002</v>
      </c>
      <c r="P267" s="2">
        <f t="shared" si="85"/>
        <v>2.93</v>
      </c>
      <c r="Q267" s="2">
        <f t="shared" si="85"/>
        <v>2.62</v>
      </c>
      <c r="R267" s="2">
        <f t="shared" si="85"/>
        <v>2.2000000000000002</v>
      </c>
      <c r="S267" s="2">
        <f t="shared" si="85"/>
        <v>2.0699999999999998</v>
      </c>
      <c r="T267" s="2">
        <f t="shared" si="85"/>
        <v>1.78</v>
      </c>
      <c r="U267" s="2">
        <f t="shared" si="85"/>
        <v>1.49</v>
      </c>
      <c r="V267" s="2">
        <f t="shared" si="85"/>
        <v>1.45</v>
      </c>
      <c r="W267" s="2">
        <f t="shared" si="85"/>
        <v>1.33</v>
      </c>
      <c r="X267" s="2">
        <f t="shared" si="85"/>
        <v>1.26</v>
      </c>
      <c r="Y267" s="2">
        <f t="shared" si="85"/>
        <v>1.19</v>
      </c>
      <c r="Z267" s="2">
        <f t="shared" si="85"/>
        <v>1.18</v>
      </c>
      <c r="AA267" s="2">
        <f t="shared" si="85"/>
        <v>1.1400000000000001</v>
      </c>
      <c r="AB267" s="2">
        <f t="shared" si="86"/>
        <v>1.08</v>
      </c>
      <c r="AC267" s="2">
        <f t="shared" si="86"/>
        <v>1.03</v>
      </c>
      <c r="AD267" s="2">
        <f t="shared" si="86"/>
        <v>1.02</v>
      </c>
      <c r="AE267" s="2">
        <f t="shared" si="86"/>
        <v>0.99</v>
      </c>
      <c r="AF267" s="2">
        <f t="shared" si="86"/>
        <v>0.98</v>
      </c>
      <c r="AG267" s="2">
        <f t="shared" si="86"/>
        <v>0.97</v>
      </c>
      <c r="AH267" s="2">
        <f t="shared" si="71"/>
        <v>0.95000000000000007</v>
      </c>
      <c r="AI267" s="2">
        <f t="shared" si="71"/>
        <v>0.93</v>
      </c>
      <c r="AJ267" s="2">
        <f t="shared" si="71"/>
        <v>0.92</v>
      </c>
    </row>
    <row r="268" spans="1:36" x14ac:dyDescent="0.2">
      <c r="A268" t="str">
        <f>"primary_archetype_"&amp;TEXT(ROUND(Table213[[#This Row],[2016]],1),"0.0")</f>
        <v>primary_archetype_3.7</v>
      </c>
      <c r="B268" s="2">
        <f t="shared" si="88"/>
        <v>3.7</v>
      </c>
      <c r="C268" s="2">
        <f t="shared" si="87"/>
        <v>3.7</v>
      </c>
      <c r="D268" s="2">
        <f t="shared" ref="D268:Q268" si="89">MROUND((($B268-$AJ$2)*((D$2-$AJ$2)/($B$2-$AJ$2)))+$AJ$2,0.01)</f>
        <v>3.7</v>
      </c>
      <c r="E268" s="2">
        <f t="shared" si="89"/>
        <v>3.65</v>
      </c>
      <c r="F268" s="2">
        <f t="shared" si="89"/>
        <v>3.5100000000000002</v>
      </c>
      <c r="G268" s="2">
        <f t="shared" si="89"/>
        <v>3.5300000000000002</v>
      </c>
      <c r="H268" s="2">
        <f t="shared" si="89"/>
        <v>3.47</v>
      </c>
      <c r="I268" s="2">
        <f t="shared" si="89"/>
        <v>3.36</v>
      </c>
      <c r="J268" s="2">
        <f t="shared" si="89"/>
        <v>3.3000000000000003</v>
      </c>
      <c r="K268" s="2">
        <f t="shared" si="89"/>
        <v>3.24</v>
      </c>
      <c r="L268" s="2">
        <f t="shared" si="89"/>
        <v>3.14</v>
      </c>
      <c r="M268" s="2">
        <f t="shared" si="89"/>
        <v>3.13</v>
      </c>
      <c r="N268" s="2">
        <f t="shared" si="89"/>
        <v>3.04</v>
      </c>
      <c r="O268" s="2">
        <f t="shared" si="89"/>
        <v>2.96</v>
      </c>
      <c r="P268" s="2">
        <f t="shared" si="89"/>
        <v>2.86</v>
      </c>
      <c r="Q268" s="2">
        <f t="shared" si="89"/>
        <v>2.56</v>
      </c>
      <c r="R268" s="2">
        <f t="shared" ref="R268:AG283" si="90">MROUND((($B268-$AJ$2)*((R$2-$AJ$2)/($B$2-$AJ$2)))+$AJ$2,0.01)</f>
        <v>2.16</v>
      </c>
      <c r="S268" s="2">
        <f t="shared" si="90"/>
        <v>2.0300000000000002</v>
      </c>
      <c r="T268" s="2">
        <f t="shared" si="90"/>
        <v>1.75</v>
      </c>
      <c r="U268" s="2">
        <f t="shared" si="90"/>
        <v>1.48</v>
      </c>
      <c r="V268" s="2">
        <f t="shared" si="90"/>
        <v>1.43</v>
      </c>
      <c r="W268" s="2">
        <f t="shared" si="90"/>
        <v>1.31</v>
      </c>
      <c r="X268" s="2">
        <f t="shared" si="90"/>
        <v>1.25</v>
      </c>
      <c r="Y268" s="2">
        <f t="shared" si="90"/>
        <v>1.19</v>
      </c>
      <c r="Z268" s="2">
        <f t="shared" si="90"/>
        <v>1.18</v>
      </c>
      <c r="AA268" s="2">
        <f t="shared" si="90"/>
        <v>1.1300000000000001</v>
      </c>
      <c r="AB268" s="2">
        <f t="shared" si="90"/>
        <v>1.08</v>
      </c>
      <c r="AC268" s="2">
        <f t="shared" si="90"/>
        <v>1.03</v>
      </c>
      <c r="AD268" s="2">
        <f t="shared" si="90"/>
        <v>1.02</v>
      </c>
      <c r="AE268" s="2">
        <f t="shared" si="90"/>
        <v>0.99</v>
      </c>
      <c r="AF268" s="2">
        <f t="shared" si="90"/>
        <v>0.98</v>
      </c>
      <c r="AG268" s="2">
        <f t="shared" si="90"/>
        <v>0.97</v>
      </c>
      <c r="AH268" s="2">
        <f t="shared" si="71"/>
        <v>0.95000000000000007</v>
      </c>
      <c r="AI268" s="2">
        <f t="shared" si="71"/>
        <v>0.93</v>
      </c>
      <c r="AJ268" s="2">
        <f t="shared" si="71"/>
        <v>0.92</v>
      </c>
    </row>
    <row r="269" spans="1:36" x14ac:dyDescent="0.2">
      <c r="A269" t="str">
        <f>"primary_archetype_"&amp;TEXT(ROUND(Table213[[#This Row],[2016]],1),"0.0")</f>
        <v>primary_archetype_3.6</v>
      </c>
      <c r="B269" s="2">
        <f t="shared" si="88"/>
        <v>3.6</v>
      </c>
      <c r="C269" s="2">
        <f t="shared" ref="C269:R284" si="91">MROUND((($B269-$AJ$2)*((C$2-$AJ$2)/($B$2-$AJ$2)))+$AJ$2,0.01)</f>
        <v>3.6</v>
      </c>
      <c r="D269" s="2">
        <f t="shared" si="91"/>
        <v>3.6</v>
      </c>
      <c r="E269" s="2">
        <f t="shared" si="91"/>
        <v>3.5500000000000003</v>
      </c>
      <c r="F269" s="2">
        <f t="shared" si="91"/>
        <v>3.42</v>
      </c>
      <c r="G269" s="2">
        <f t="shared" si="91"/>
        <v>3.44</v>
      </c>
      <c r="H269" s="2">
        <f t="shared" si="91"/>
        <v>3.38</v>
      </c>
      <c r="I269" s="2">
        <f t="shared" si="91"/>
        <v>3.2800000000000002</v>
      </c>
      <c r="J269" s="2">
        <f t="shared" si="91"/>
        <v>3.22</v>
      </c>
      <c r="K269" s="2">
        <f t="shared" si="91"/>
        <v>3.16</v>
      </c>
      <c r="L269" s="2">
        <f t="shared" si="91"/>
        <v>3.06</v>
      </c>
      <c r="M269" s="2">
        <f t="shared" si="91"/>
        <v>3.0500000000000003</v>
      </c>
      <c r="N269" s="2">
        <f t="shared" si="91"/>
        <v>2.97</v>
      </c>
      <c r="O269" s="2">
        <f t="shared" si="91"/>
        <v>2.88</v>
      </c>
      <c r="P269" s="2">
        <f t="shared" si="91"/>
        <v>2.79</v>
      </c>
      <c r="Q269" s="2">
        <f t="shared" si="91"/>
        <v>2.5</v>
      </c>
      <c r="R269" s="2">
        <f t="shared" si="91"/>
        <v>2.11</v>
      </c>
      <c r="S269" s="2">
        <f t="shared" si="90"/>
        <v>1.99</v>
      </c>
      <c r="T269" s="2">
        <f t="shared" si="90"/>
        <v>1.72</v>
      </c>
      <c r="U269" s="2">
        <f t="shared" si="90"/>
        <v>1.46</v>
      </c>
      <c r="V269" s="2">
        <f t="shared" si="90"/>
        <v>1.42</v>
      </c>
      <c r="W269" s="2">
        <f t="shared" si="90"/>
        <v>1.3</v>
      </c>
      <c r="X269" s="2">
        <f t="shared" si="90"/>
        <v>1.24</v>
      </c>
      <c r="Y269" s="2">
        <f t="shared" si="90"/>
        <v>1.18</v>
      </c>
      <c r="Z269" s="2">
        <f t="shared" si="90"/>
        <v>1.17</v>
      </c>
      <c r="AA269" s="2">
        <f t="shared" si="90"/>
        <v>1.1300000000000001</v>
      </c>
      <c r="AB269" s="2">
        <f t="shared" si="90"/>
        <v>1.07</v>
      </c>
      <c r="AC269" s="2">
        <f t="shared" si="90"/>
        <v>1.02</v>
      </c>
      <c r="AD269" s="2">
        <f t="shared" si="90"/>
        <v>1.02</v>
      </c>
      <c r="AE269" s="2">
        <f t="shared" si="90"/>
        <v>0.99</v>
      </c>
      <c r="AF269" s="2">
        <f t="shared" si="90"/>
        <v>0.98</v>
      </c>
      <c r="AG269" s="2">
        <f t="shared" si="90"/>
        <v>0.97</v>
      </c>
      <c r="AH269" s="2">
        <f t="shared" si="71"/>
        <v>0.95000000000000007</v>
      </c>
      <c r="AI269" s="2">
        <f t="shared" si="71"/>
        <v>0.93</v>
      </c>
      <c r="AJ269" s="2">
        <f t="shared" si="71"/>
        <v>0.92</v>
      </c>
    </row>
    <row r="270" spans="1:36" x14ac:dyDescent="0.2">
      <c r="A270" t="str">
        <f>"primary_archetype_"&amp;TEXT(ROUND(Table213[[#This Row],[2016]],1),"0.0")</f>
        <v>primary_archetype_3.5</v>
      </c>
      <c r="B270" s="2">
        <f t="shared" si="88"/>
        <v>3.5</v>
      </c>
      <c r="C270" s="2">
        <f t="shared" si="91"/>
        <v>3.5</v>
      </c>
      <c r="D270" s="2">
        <f t="shared" si="91"/>
        <v>3.5</v>
      </c>
      <c r="E270" s="2">
        <f t="shared" si="91"/>
        <v>3.45</v>
      </c>
      <c r="F270" s="2">
        <f t="shared" si="91"/>
        <v>3.33</v>
      </c>
      <c r="G270" s="2">
        <f t="shared" si="91"/>
        <v>3.34</v>
      </c>
      <c r="H270" s="2">
        <f t="shared" si="91"/>
        <v>3.29</v>
      </c>
      <c r="I270" s="2">
        <f t="shared" si="91"/>
        <v>3.19</v>
      </c>
      <c r="J270" s="2">
        <f t="shared" si="91"/>
        <v>3.13</v>
      </c>
      <c r="K270" s="2">
        <f t="shared" si="91"/>
        <v>3.0700000000000003</v>
      </c>
      <c r="L270" s="2">
        <f t="shared" si="91"/>
        <v>2.98</v>
      </c>
      <c r="M270" s="2">
        <f t="shared" si="91"/>
        <v>2.97</v>
      </c>
      <c r="N270" s="2">
        <f t="shared" si="91"/>
        <v>2.89</v>
      </c>
      <c r="O270" s="2">
        <f t="shared" si="91"/>
        <v>2.81</v>
      </c>
      <c r="P270" s="2">
        <f t="shared" si="91"/>
        <v>2.72</v>
      </c>
      <c r="Q270" s="2">
        <f t="shared" si="91"/>
        <v>2.44</v>
      </c>
      <c r="R270" s="2">
        <f t="shared" si="91"/>
        <v>2.0699999999999998</v>
      </c>
      <c r="S270" s="2">
        <f t="shared" si="90"/>
        <v>1.95</v>
      </c>
      <c r="T270" s="2">
        <f t="shared" si="90"/>
        <v>1.69</v>
      </c>
      <c r="U270" s="2">
        <f t="shared" si="90"/>
        <v>1.44</v>
      </c>
      <c r="V270" s="2">
        <f t="shared" si="90"/>
        <v>1.4000000000000001</v>
      </c>
      <c r="W270" s="2">
        <f t="shared" si="90"/>
        <v>1.28</v>
      </c>
      <c r="X270" s="2">
        <f t="shared" si="90"/>
        <v>1.23</v>
      </c>
      <c r="Y270" s="2">
        <f t="shared" si="90"/>
        <v>1.17</v>
      </c>
      <c r="Z270" s="2">
        <f t="shared" si="90"/>
        <v>1.1599999999999999</v>
      </c>
      <c r="AA270" s="2">
        <f t="shared" si="90"/>
        <v>1.1200000000000001</v>
      </c>
      <c r="AB270" s="2">
        <f t="shared" si="90"/>
        <v>1.07</v>
      </c>
      <c r="AC270" s="2">
        <f t="shared" si="90"/>
        <v>1.02</v>
      </c>
      <c r="AD270" s="2">
        <f t="shared" si="90"/>
        <v>1.01</v>
      </c>
      <c r="AE270" s="2">
        <f t="shared" si="90"/>
        <v>0.98</v>
      </c>
      <c r="AF270" s="2">
        <f t="shared" si="90"/>
        <v>0.97</v>
      </c>
      <c r="AG270" s="2">
        <f t="shared" si="90"/>
        <v>0.97</v>
      </c>
      <c r="AH270" s="2">
        <f t="shared" si="71"/>
        <v>0.94000000000000006</v>
      </c>
      <c r="AI270" s="2">
        <f t="shared" si="71"/>
        <v>0.93</v>
      </c>
      <c r="AJ270" s="2">
        <f t="shared" si="71"/>
        <v>0.92</v>
      </c>
    </row>
    <row r="271" spans="1:36" x14ac:dyDescent="0.2">
      <c r="A271" t="str">
        <f>"primary_archetype_"&amp;TEXT(ROUND(Table213[[#This Row],[2016]],1),"0.0")</f>
        <v>primary_archetype_3.4</v>
      </c>
      <c r="B271" s="2">
        <f t="shared" si="88"/>
        <v>3.4000000000000004</v>
      </c>
      <c r="C271" s="2">
        <f t="shared" si="91"/>
        <v>3.4</v>
      </c>
      <c r="D271" s="2">
        <f t="shared" si="91"/>
        <v>3.4</v>
      </c>
      <c r="E271" s="2">
        <f t="shared" si="91"/>
        <v>3.35</v>
      </c>
      <c r="F271" s="2">
        <f t="shared" si="91"/>
        <v>3.23</v>
      </c>
      <c r="G271" s="2">
        <f t="shared" si="91"/>
        <v>3.25</v>
      </c>
      <c r="H271" s="2">
        <f t="shared" si="91"/>
        <v>3.2</v>
      </c>
      <c r="I271" s="2">
        <f t="shared" si="91"/>
        <v>3.1</v>
      </c>
      <c r="J271" s="2">
        <f t="shared" si="91"/>
        <v>3.0500000000000003</v>
      </c>
      <c r="K271" s="2">
        <f t="shared" si="91"/>
        <v>2.99</v>
      </c>
      <c r="L271" s="2">
        <f t="shared" si="91"/>
        <v>2.9</v>
      </c>
      <c r="M271" s="2">
        <f t="shared" si="91"/>
        <v>2.89</v>
      </c>
      <c r="N271" s="2">
        <f t="shared" si="91"/>
        <v>2.81</v>
      </c>
      <c r="O271" s="2">
        <f t="shared" si="91"/>
        <v>2.74</v>
      </c>
      <c r="P271" s="2">
        <f t="shared" si="91"/>
        <v>2.65</v>
      </c>
      <c r="Q271" s="2">
        <f t="shared" si="91"/>
        <v>2.38</v>
      </c>
      <c r="R271" s="2">
        <f t="shared" si="91"/>
        <v>2.0300000000000002</v>
      </c>
      <c r="S271" s="2">
        <f t="shared" si="90"/>
        <v>1.9100000000000001</v>
      </c>
      <c r="T271" s="2">
        <f t="shared" si="90"/>
        <v>1.6600000000000001</v>
      </c>
      <c r="U271" s="2">
        <f t="shared" si="90"/>
        <v>1.42</v>
      </c>
      <c r="V271" s="2">
        <f t="shared" si="90"/>
        <v>1.3800000000000001</v>
      </c>
      <c r="W271" s="2">
        <f t="shared" si="90"/>
        <v>1.27</v>
      </c>
      <c r="X271" s="2">
        <f t="shared" si="90"/>
        <v>1.21</v>
      </c>
      <c r="Y271" s="2">
        <f t="shared" si="90"/>
        <v>1.1599999999999999</v>
      </c>
      <c r="Z271" s="2">
        <f t="shared" si="90"/>
        <v>1.1500000000000001</v>
      </c>
      <c r="AA271" s="2">
        <f t="shared" si="90"/>
        <v>1.1100000000000001</v>
      </c>
      <c r="AB271" s="2">
        <f t="shared" si="90"/>
        <v>1.06</v>
      </c>
      <c r="AC271" s="2">
        <f t="shared" si="90"/>
        <v>1.02</v>
      </c>
      <c r="AD271" s="2">
        <f t="shared" si="90"/>
        <v>1.01</v>
      </c>
      <c r="AE271" s="2">
        <f t="shared" si="90"/>
        <v>0.98</v>
      </c>
      <c r="AF271" s="2">
        <f t="shared" si="90"/>
        <v>0.97</v>
      </c>
      <c r="AG271" s="2">
        <f t="shared" si="90"/>
        <v>0.97</v>
      </c>
      <c r="AH271" s="2">
        <f t="shared" si="71"/>
        <v>0.94000000000000006</v>
      </c>
      <c r="AI271" s="2">
        <f t="shared" si="71"/>
        <v>0.93</v>
      </c>
      <c r="AJ271" s="2">
        <f t="shared" si="71"/>
        <v>0.92</v>
      </c>
    </row>
    <row r="272" spans="1:36" x14ac:dyDescent="0.2">
      <c r="A272" t="str">
        <f>"primary_archetype_"&amp;TEXT(ROUND(Table213[[#This Row],[2016]],1),"0.0")</f>
        <v>primary_archetype_3.3</v>
      </c>
      <c r="B272" s="2">
        <f t="shared" si="88"/>
        <v>3.3000000000000003</v>
      </c>
      <c r="C272" s="2">
        <f t="shared" si="91"/>
        <v>3.3000000000000003</v>
      </c>
      <c r="D272" s="2">
        <f t="shared" si="91"/>
        <v>3.3000000000000003</v>
      </c>
      <c r="E272" s="2">
        <f t="shared" si="91"/>
        <v>3.25</v>
      </c>
      <c r="F272" s="2">
        <f t="shared" si="91"/>
        <v>3.14</v>
      </c>
      <c r="G272" s="2">
        <f t="shared" si="91"/>
        <v>3.16</v>
      </c>
      <c r="H272" s="2">
        <f t="shared" si="91"/>
        <v>3.11</v>
      </c>
      <c r="I272" s="2">
        <f t="shared" si="91"/>
        <v>3.0100000000000002</v>
      </c>
      <c r="J272" s="2">
        <f t="shared" si="91"/>
        <v>2.96</v>
      </c>
      <c r="K272" s="2">
        <f t="shared" si="91"/>
        <v>2.9</v>
      </c>
      <c r="L272" s="2">
        <f t="shared" si="91"/>
        <v>2.82</v>
      </c>
      <c r="M272" s="2">
        <f t="shared" si="91"/>
        <v>2.81</v>
      </c>
      <c r="N272" s="2">
        <f t="shared" si="91"/>
        <v>2.74</v>
      </c>
      <c r="O272" s="2">
        <f t="shared" si="91"/>
        <v>2.66</v>
      </c>
      <c r="P272" s="2">
        <f t="shared" si="91"/>
        <v>2.58</v>
      </c>
      <c r="Q272" s="2">
        <f t="shared" si="91"/>
        <v>2.3199999999999998</v>
      </c>
      <c r="R272" s="2">
        <f t="shared" si="91"/>
        <v>1.98</v>
      </c>
      <c r="S272" s="2">
        <f t="shared" si="90"/>
        <v>1.87</v>
      </c>
      <c r="T272" s="2">
        <f t="shared" si="90"/>
        <v>1.6300000000000001</v>
      </c>
      <c r="U272" s="2">
        <f t="shared" si="90"/>
        <v>1.4000000000000001</v>
      </c>
      <c r="V272" s="2">
        <f t="shared" si="90"/>
        <v>1.36</v>
      </c>
      <c r="W272" s="2">
        <f t="shared" si="90"/>
        <v>1.26</v>
      </c>
      <c r="X272" s="2">
        <f t="shared" si="90"/>
        <v>1.2</v>
      </c>
      <c r="Y272" s="2">
        <f t="shared" si="90"/>
        <v>1.1500000000000001</v>
      </c>
      <c r="Z272" s="2">
        <f t="shared" si="90"/>
        <v>1.1400000000000001</v>
      </c>
      <c r="AA272" s="2">
        <f t="shared" si="90"/>
        <v>1.1000000000000001</v>
      </c>
      <c r="AB272" s="2">
        <f t="shared" si="90"/>
        <v>1.05</v>
      </c>
      <c r="AC272" s="2">
        <f t="shared" si="90"/>
        <v>1.01</v>
      </c>
      <c r="AD272" s="2">
        <f t="shared" si="90"/>
        <v>1.01</v>
      </c>
      <c r="AE272" s="2">
        <f t="shared" si="90"/>
        <v>0.98</v>
      </c>
      <c r="AF272" s="2">
        <f t="shared" si="90"/>
        <v>0.97</v>
      </c>
      <c r="AG272" s="2">
        <f t="shared" si="90"/>
        <v>0.96</v>
      </c>
      <c r="AH272" s="2">
        <f t="shared" si="71"/>
        <v>0.94000000000000006</v>
      </c>
      <c r="AI272" s="2">
        <f t="shared" si="71"/>
        <v>0.93</v>
      </c>
      <c r="AJ272" s="2">
        <f t="shared" si="71"/>
        <v>0.92</v>
      </c>
    </row>
    <row r="273" spans="1:36" x14ac:dyDescent="0.2">
      <c r="A273" t="str">
        <f>"primary_archetype_"&amp;TEXT(ROUND(Table213[[#This Row],[2016]],1),"0.0")</f>
        <v>primary_archetype_3.2</v>
      </c>
      <c r="B273" s="2">
        <f t="shared" si="88"/>
        <v>3.2</v>
      </c>
      <c r="C273" s="2">
        <f t="shared" si="91"/>
        <v>3.2</v>
      </c>
      <c r="D273" s="2">
        <f t="shared" si="91"/>
        <v>3.2</v>
      </c>
      <c r="E273" s="2">
        <f t="shared" si="91"/>
        <v>3.16</v>
      </c>
      <c r="F273" s="2">
        <f t="shared" si="91"/>
        <v>3.0500000000000003</v>
      </c>
      <c r="G273" s="2">
        <f t="shared" si="91"/>
        <v>3.06</v>
      </c>
      <c r="H273" s="2">
        <f t="shared" si="91"/>
        <v>3.02</v>
      </c>
      <c r="I273" s="2">
        <f t="shared" si="91"/>
        <v>2.92</v>
      </c>
      <c r="J273" s="2">
        <f t="shared" si="91"/>
        <v>2.87</v>
      </c>
      <c r="K273" s="2">
        <f t="shared" si="91"/>
        <v>2.82</v>
      </c>
      <c r="L273" s="2">
        <f t="shared" si="91"/>
        <v>2.74</v>
      </c>
      <c r="M273" s="2">
        <f t="shared" si="91"/>
        <v>2.73</v>
      </c>
      <c r="N273" s="2">
        <f t="shared" si="91"/>
        <v>2.66</v>
      </c>
      <c r="O273" s="2">
        <f t="shared" si="91"/>
        <v>2.59</v>
      </c>
      <c r="P273" s="2">
        <f t="shared" si="91"/>
        <v>2.5100000000000002</v>
      </c>
      <c r="Q273" s="2">
        <f t="shared" si="91"/>
        <v>2.2600000000000002</v>
      </c>
      <c r="R273" s="2">
        <f t="shared" si="91"/>
        <v>1.94</v>
      </c>
      <c r="S273" s="2">
        <f t="shared" si="90"/>
        <v>1.83</v>
      </c>
      <c r="T273" s="2">
        <f t="shared" si="90"/>
        <v>1.61</v>
      </c>
      <c r="U273" s="2">
        <f t="shared" si="90"/>
        <v>1.3800000000000001</v>
      </c>
      <c r="V273" s="2">
        <f t="shared" si="90"/>
        <v>1.34</v>
      </c>
      <c r="W273" s="2">
        <f t="shared" si="90"/>
        <v>1.24</v>
      </c>
      <c r="X273" s="2">
        <f t="shared" si="90"/>
        <v>1.19</v>
      </c>
      <c r="Y273" s="2">
        <f t="shared" si="90"/>
        <v>1.1400000000000001</v>
      </c>
      <c r="Z273" s="2">
        <f t="shared" si="90"/>
        <v>1.1300000000000001</v>
      </c>
      <c r="AA273" s="2">
        <f t="shared" si="90"/>
        <v>1.1000000000000001</v>
      </c>
      <c r="AB273" s="2">
        <f t="shared" si="90"/>
        <v>1.05</v>
      </c>
      <c r="AC273" s="2">
        <f t="shared" si="90"/>
        <v>1.01</v>
      </c>
      <c r="AD273" s="2">
        <f t="shared" si="90"/>
        <v>1</v>
      </c>
      <c r="AE273" s="2">
        <f t="shared" si="90"/>
        <v>0.98</v>
      </c>
      <c r="AF273" s="2">
        <f t="shared" si="90"/>
        <v>0.97</v>
      </c>
      <c r="AG273" s="2">
        <f t="shared" si="90"/>
        <v>0.96</v>
      </c>
      <c r="AH273" s="2">
        <f t="shared" si="71"/>
        <v>0.94000000000000006</v>
      </c>
      <c r="AI273" s="2">
        <f t="shared" si="71"/>
        <v>0.93</v>
      </c>
      <c r="AJ273" s="2">
        <f t="shared" si="71"/>
        <v>0.92</v>
      </c>
    </row>
    <row r="274" spans="1:36" x14ac:dyDescent="0.2">
      <c r="A274" t="str">
        <f>"primary_archetype_"&amp;TEXT(ROUND(Table213[[#This Row],[2016]],1),"0.0")</f>
        <v>primary_archetype_3.1</v>
      </c>
      <c r="B274" s="2">
        <f t="shared" si="88"/>
        <v>3.1</v>
      </c>
      <c r="C274" s="2">
        <f t="shared" si="91"/>
        <v>3.1</v>
      </c>
      <c r="D274" s="2">
        <f t="shared" si="91"/>
        <v>3.1</v>
      </c>
      <c r="E274" s="2">
        <f t="shared" si="91"/>
        <v>3.06</v>
      </c>
      <c r="F274" s="2">
        <f t="shared" si="91"/>
        <v>2.95</v>
      </c>
      <c r="G274" s="2">
        <f t="shared" si="91"/>
        <v>2.97</v>
      </c>
      <c r="H274" s="2">
        <f t="shared" si="91"/>
        <v>2.92</v>
      </c>
      <c r="I274" s="2">
        <f t="shared" si="91"/>
        <v>2.84</v>
      </c>
      <c r="J274" s="2">
        <f t="shared" si="91"/>
        <v>2.79</v>
      </c>
      <c r="K274" s="2">
        <f t="shared" si="91"/>
        <v>2.74</v>
      </c>
      <c r="L274" s="2">
        <f t="shared" si="91"/>
        <v>2.66</v>
      </c>
      <c r="M274" s="2">
        <f t="shared" si="91"/>
        <v>2.65</v>
      </c>
      <c r="N274" s="2">
        <f t="shared" si="91"/>
        <v>2.58</v>
      </c>
      <c r="O274" s="2">
        <f t="shared" si="91"/>
        <v>2.52</v>
      </c>
      <c r="P274" s="2">
        <f t="shared" si="91"/>
        <v>2.44</v>
      </c>
      <c r="Q274" s="2">
        <f t="shared" si="91"/>
        <v>2.21</v>
      </c>
      <c r="R274" s="2">
        <f t="shared" si="91"/>
        <v>1.8900000000000001</v>
      </c>
      <c r="S274" s="2">
        <f t="shared" si="90"/>
        <v>1.79</v>
      </c>
      <c r="T274" s="2">
        <f t="shared" si="90"/>
        <v>1.58</v>
      </c>
      <c r="U274" s="2">
        <f t="shared" si="90"/>
        <v>1.36</v>
      </c>
      <c r="V274" s="2">
        <f t="shared" si="90"/>
        <v>1.32</v>
      </c>
      <c r="W274" s="2">
        <f t="shared" si="90"/>
        <v>1.23</v>
      </c>
      <c r="X274" s="2">
        <f t="shared" si="90"/>
        <v>1.18</v>
      </c>
      <c r="Y274" s="2">
        <f t="shared" si="90"/>
        <v>1.1300000000000001</v>
      </c>
      <c r="Z274" s="2">
        <f t="shared" si="90"/>
        <v>1.1200000000000001</v>
      </c>
      <c r="AA274" s="2">
        <f t="shared" si="90"/>
        <v>1.0900000000000001</v>
      </c>
      <c r="AB274" s="2">
        <f t="shared" si="90"/>
        <v>1.04</v>
      </c>
      <c r="AC274" s="2">
        <f t="shared" si="90"/>
        <v>1.01</v>
      </c>
      <c r="AD274" s="2">
        <f t="shared" si="90"/>
        <v>1</v>
      </c>
      <c r="AE274" s="2">
        <f t="shared" si="90"/>
        <v>0.97</v>
      </c>
      <c r="AF274" s="2">
        <f t="shared" si="90"/>
        <v>0.97</v>
      </c>
      <c r="AG274" s="2">
        <f t="shared" si="90"/>
        <v>0.96</v>
      </c>
      <c r="AH274" s="2">
        <f t="shared" si="71"/>
        <v>0.94000000000000006</v>
      </c>
      <c r="AI274" s="2">
        <f t="shared" si="71"/>
        <v>0.93</v>
      </c>
      <c r="AJ274" s="2">
        <f t="shared" si="71"/>
        <v>0.92</v>
      </c>
    </row>
    <row r="275" spans="1:36" x14ac:dyDescent="0.2">
      <c r="A275" t="str">
        <f>"primary_archetype_"&amp;TEXT(ROUND(Table213[[#This Row],[2016]],1),"0.0")</f>
        <v>primary_archetype_3.0</v>
      </c>
      <c r="B275" s="2">
        <f t="shared" si="88"/>
        <v>3</v>
      </c>
      <c r="C275" s="2">
        <f t="shared" si="91"/>
        <v>3</v>
      </c>
      <c r="D275" s="2">
        <f t="shared" si="91"/>
        <v>3</v>
      </c>
      <c r="E275" s="2">
        <f t="shared" si="91"/>
        <v>2.96</v>
      </c>
      <c r="F275" s="2">
        <f t="shared" si="91"/>
        <v>2.86</v>
      </c>
      <c r="G275" s="2">
        <f t="shared" si="91"/>
        <v>2.87</v>
      </c>
      <c r="H275" s="2">
        <f t="shared" si="91"/>
        <v>2.83</v>
      </c>
      <c r="I275" s="2">
        <f t="shared" si="91"/>
        <v>2.75</v>
      </c>
      <c r="J275" s="2">
        <f t="shared" si="91"/>
        <v>2.7</v>
      </c>
      <c r="K275" s="2">
        <f t="shared" si="91"/>
        <v>2.65</v>
      </c>
      <c r="L275" s="2">
        <f t="shared" si="91"/>
        <v>2.58</v>
      </c>
      <c r="M275" s="2">
        <f t="shared" si="91"/>
        <v>2.57</v>
      </c>
      <c r="N275" s="2">
        <f t="shared" si="91"/>
        <v>2.5100000000000002</v>
      </c>
      <c r="O275" s="2">
        <f t="shared" si="91"/>
        <v>2.44</v>
      </c>
      <c r="P275" s="2">
        <f t="shared" si="91"/>
        <v>2.37</v>
      </c>
      <c r="Q275" s="2">
        <f t="shared" si="91"/>
        <v>2.15</v>
      </c>
      <c r="R275" s="2">
        <f t="shared" si="91"/>
        <v>1.85</v>
      </c>
      <c r="S275" s="2">
        <f t="shared" si="90"/>
        <v>1.75</v>
      </c>
      <c r="T275" s="2">
        <f t="shared" si="90"/>
        <v>1.55</v>
      </c>
      <c r="U275" s="2">
        <f t="shared" si="90"/>
        <v>1.34</v>
      </c>
      <c r="V275" s="2">
        <f t="shared" si="90"/>
        <v>1.31</v>
      </c>
      <c r="W275" s="2">
        <f t="shared" si="90"/>
        <v>1.21</v>
      </c>
      <c r="X275" s="2">
        <f t="shared" si="90"/>
        <v>1.17</v>
      </c>
      <c r="Y275" s="2">
        <f t="shared" si="90"/>
        <v>1.1200000000000001</v>
      </c>
      <c r="Z275" s="2">
        <f t="shared" si="90"/>
        <v>1.1100000000000001</v>
      </c>
      <c r="AA275" s="2">
        <f t="shared" si="90"/>
        <v>1.08</v>
      </c>
      <c r="AB275" s="2">
        <f t="shared" si="90"/>
        <v>1.04</v>
      </c>
      <c r="AC275" s="2">
        <f t="shared" si="90"/>
        <v>1</v>
      </c>
      <c r="AD275" s="2">
        <f t="shared" si="90"/>
        <v>1</v>
      </c>
      <c r="AE275" s="2">
        <f t="shared" si="90"/>
        <v>0.97</v>
      </c>
      <c r="AF275" s="2">
        <f t="shared" si="90"/>
        <v>0.96</v>
      </c>
      <c r="AG275" s="2">
        <f t="shared" si="90"/>
        <v>0.96</v>
      </c>
      <c r="AH275" s="2">
        <f t="shared" ref="AH275:AJ295" si="92">MROUND((($B275-$AJ$2)*((AH$2-$AJ$2)/($B$2-$AJ$2)))+$AJ$2,0.01)</f>
        <v>0.94000000000000006</v>
      </c>
      <c r="AI275" s="2">
        <f t="shared" si="92"/>
        <v>0.93</v>
      </c>
      <c r="AJ275" s="2">
        <f t="shared" si="92"/>
        <v>0.92</v>
      </c>
    </row>
    <row r="276" spans="1:36" x14ac:dyDescent="0.2">
      <c r="A276" t="str">
        <f>"primary_archetype_"&amp;TEXT(ROUND(Table213[[#This Row],[2016]],1),"0.0")</f>
        <v>primary_archetype_2.9</v>
      </c>
      <c r="B276" s="2">
        <f t="shared" si="88"/>
        <v>2.9000000000000004</v>
      </c>
      <c r="C276" s="2">
        <f t="shared" si="91"/>
        <v>2.9</v>
      </c>
      <c r="D276" s="2">
        <f t="shared" si="91"/>
        <v>2.9</v>
      </c>
      <c r="E276" s="2">
        <f t="shared" si="91"/>
        <v>2.86</v>
      </c>
      <c r="F276" s="2">
        <f t="shared" si="91"/>
        <v>2.77</v>
      </c>
      <c r="G276" s="2">
        <f t="shared" si="91"/>
        <v>2.7800000000000002</v>
      </c>
      <c r="H276" s="2">
        <f t="shared" si="91"/>
        <v>2.74</v>
      </c>
      <c r="I276" s="2">
        <f t="shared" si="91"/>
        <v>2.66</v>
      </c>
      <c r="J276" s="2">
        <f t="shared" si="91"/>
        <v>2.62</v>
      </c>
      <c r="K276" s="2">
        <f t="shared" si="91"/>
        <v>2.57</v>
      </c>
      <c r="L276" s="2">
        <f t="shared" si="91"/>
        <v>2.5</v>
      </c>
      <c r="M276" s="2">
        <f t="shared" si="91"/>
        <v>2.4900000000000002</v>
      </c>
      <c r="N276" s="2">
        <f t="shared" si="91"/>
        <v>2.4300000000000002</v>
      </c>
      <c r="O276" s="2">
        <f t="shared" si="91"/>
        <v>2.37</v>
      </c>
      <c r="P276" s="2">
        <f t="shared" si="91"/>
        <v>2.3000000000000003</v>
      </c>
      <c r="Q276" s="2">
        <f t="shared" si="91"/>
        <v>2.09</v>
      </c>
      <c r="R276" s="2">
        <f t="shared" si="91"/>
        <v>1.8</v>
      </c>
      <c r="S276" s="2">
        <f t="shared" si="90"/>
        <v>1.71</v>
      </c>
      <c r="T276" s="2">
        <f t="shared" si="90"/>
        <v>1.52</v>
      </c>
      <c r="U276" s="2">
        <f t="shared" si="90"/>
        <v>1.32</v>
      </c>
      <c r="V276" s="2">
        <f t="shared" si="90"/>
        <v>1.29</v>
      </c>
      <c r="W276" s="2">
        <f t="shared" si="90"/>
        <v>1.2</v>
      </c>
      <c r="X276" s="2">
        <f t="shared" si="90"/>
        <v>1.1599999999999999</v>
      </c>
      <c r="Y276" s="2">
        <f t="shared" si="90"/>
        <v>1.1100000000000001</v>
      </c>
      <c r="Z276" s="2">
        <f t="shared" si="90"/>
        <v>1.1000000000000001</v>
      </c>
      <c r="AA276" s="2">
        <f t="shared" si="90"/>
        <v>1.07</v>
      </c>
      <c r="AB276" s="2">
        <f t="shared" si="90"/>
        <v>1.03</v>
      </c>
      <c r="AC276" s="2">
        <f t="shared" si="90"/>
        <v>1</v>
      </c>
      <c r="AD276" s="2">
        <f t="shared" si="90"/>
        <v>0.99</v>
      </c>
      <c r="AE276" s="2">
        <f t="shared" si="90"/>
        <v>0.97</v>
      </c>
      <c r="AF276" s="2">
        <f t="shared" si="90"/>
        <v>0.96</v>
      </c>
      <c r="AG276" s="2">
        <f t="shared" si="90"/>
        <v>0.96</v>
      </c>
      <c r="AH276" s="2">
        <f t="shared" si="92"/>
        <v>0.94000000000000006</v>
      </c>
      <c r="AI276" s="2">
        <f t="shared" si="92"/>
        <v>0.93</v>
      </c>
      <c r="AJ276" s="2">
        <f t="shared" si="92"/>
        <v>0.92</v>
      </c>
    </row>
    <row r="277" spans="1:36" x14ac:dyDescent="0.2">
      <c r="A277" t="str">
        <f>"primary_archetype_"&amp;TEXT(ROUND(Table213[[#This Row],[2016]],1),"0.0")</f>
        <v>primary_archetype_2.8</v>
      </c>
      <c r="B277" s="2">
        <f t="shared" si="88"/>
        <v>2.8000000000000003</v>
      </c>
      <c r="C277" s="2">
        <f t="shared" si="91"/>
        <v>2.8000000000000003</v>
      </c>
      <c r="D277" s="2">
        <f t="shared" si="91"/>
        <v>2.8000000000000003</v>
      </c>
      <c r="E277" s="2">
        <f t="shared" si="91"/>
        <v>2.7600000000000002</v>
      </c>
      <c r="F277" s="2">
        <f t="shared" si="91"/>
        <v>2.67</v>
      </c>
      <c r="G277" s="2">
        <f t="shared" si="91"/>
        <v>2.69</v>
      </c>
      <c r="H277" s="2">
        <f t="shared" si="91"/>
        <v>2.65</v>
      </c>
      <c r="I277" s="2">
        <f t="shared" si="91"/>
        <v>2.57</v>
      </c>
      <c r="J277" s="2">
        <f t="shared" si="91"/>
        <v>2.5300000000000002</v>
      </c>
      <c r="K277" s="2">
        <f t="shared" si="91"/>
        <v>2.4900000000000002</v>
      </c>
      <c r="L277" s="2">
        <f t="shared" si="91"/>
        <v>2.42</v>
      </c>
      <c r="M277" s="2">
        <f t="shared" si="91"/>
        <v>2.41</v>
      </c>
      <c r="N277" s="2">
        <f t="shared" si="91"/>
        <v>2.36</v>
      </c>
      <c r="O277" s="2">
        <f t="shared" si="91"/>
        <v>2.3000000000000003</v>
      </c>
      <c r="P277" s="2">
        <f t="shared" si="91"/>
        <v>2.23</v>
      </c>
      <c r="Q277" s="2">
        <f t="shared" si="91"/>
        <v>2.0300000000000002</v>
      </c>
      <c r="R277" s="2">
        <f t="shared" si="91"/>
        <v>1.76</v>
      </c>
      <c r="S277" s="2">
        <f t="shared" si="90"/>
        <v>1.67</v>
      </c>
      <c r="T277" s="2">
        <f t="shared" si="90"/>
        <v>1.49</v>
      </c>
      <c r="U277" s="2">
        <f t="shared" si="90"/>
        <v>1.3</v>
      </c>
      <c r="V277" s="2">
        <f t="shared" si="90"/>
        <v>1.27</v>
      </c>
      <c r="W277" s="2">
        <f t="shared" si="90"/>
        <v>1.19</v>
      </c>
      <c r="X277" s="2">
        <f t="shared" si="90"/>
        <v>1.1400000000000001</v>
      </c>
      <c r="Y277" s="2">
        <f t="shared" si="90"/>
        <v>1.1000000000000001</v>
      </c>
      <c r="Z277" s="2">
        <f t="shared" si="90"/>
        <v>1.0900000000000001</v>
      </c>
      <c r="AA277" s="2">
        <f t="shared" si="90"/>
        <v>1.07</v>
      </c>
      <c r="AB277" s="2">
        <f t="shared" si="90"/>
        <v>1.03</v>
      </c>
      <c r="AC277" s="2">
        <f t="shared" si="90"/>
        <v>0.99</v>
      </c>
      <c r="AD277" s="2">
        <f t="shared" si="90"/>
        <v>0.99</v>
      </c>
      <c r="AE277" s="2">
        <f t="shared" si="90"/>
        <v>0.97</v>
      </c>
      <c r="AF277" s="2">
        <f t="shared" si="90"/>
        <v>0.96</v>
      </c>
      <c r="AG277" s="2">
        <f t="shared" si="90"/>
        <v>0.96</v>
      </c>
      <c r="AH277" s="2">
        <f t="shared" si="92"/>
        <v>0.94000000000000006</v>
      </c>
      <c r="AI277" s="2">
        <f t="shared" si="92"/>
        <v>0.93</v>
      </c>
      <c r="AJ277" s="2">
        <f t="shared" si="92"/>
        <v>0.92</v>
      </c>
    </row>
    <row r="278" spans="1:36" x14ac:dyDescent="0.2">
      <c r="A278" t="str">
        <f>"primary_archetype_"&amp;TEXT(ROUND(Table213[[#This Row],[2016]],1),"0.0")</f>
        <v>primary_archetype_2.7</v>
      </c>
      <c r="B278" s="2">
        <f t="shared" si="88"/>
        <v>2.7</v>
      </c>
      <c r="C278" s="2">
        <f t="shared" si="91"/>
        <v>2.7</v>
      </c>
      <c r="D278" s="2">
        <f t="shared" si="91"/>
        <v>2.7</v>
      </c>
      <c r="E278" s="2">
        <f t="shared" si="91"/>
        <v>2.67</v>
      </c>
      <c r="F278" s="2">
        <f t="shared" si="91"/>
        <v>2.58</v>
      </c>
      <c r="G278" s="2">
        <f t="shared" si="91"/>
        <v>2.59</v>
      </c>
      <c r="H278" s="2">
        <f t="shared" si="91"/>
        <v>2.56</v>
      </c>
      <c r="I278" s="2">
        <f t="shared" si="91"/>
        <v>2.4900000000000002</v>
      </c>
      <c r="J278" s="2">
        <f t="shared" si="91"/>
        <v>2.4500000000000002</v>
      </c>
      <c r="K278" s="2">
        <f t="shared" si="91"/>
        <v>2.4</v>
      </c>
      <c r="L278" s="2">
        <f t="shared" si="91"/>
        <v>2.34</v>
      </c>
      <c r="M278" s="2">
        <f t="shared" si="91"/>
        <v>2.33</v>
      </c>
      <c r="N278" s="2">
        <f t="shared" si="91"/>
        <v>2.2800000000000002</v>
      </c>
      <c r="O278" s="2">
        <f t="shared" si="91"/>
        <v>2.2200000000000002</v>
      </c>
      <c r="P278" s="2">
        <f t="shared" si="91"/>
        <v>2.16</v>
      </c>
      <c r="Q278" s="2">
        <f t="shared" si="91"/>
        <v>1.97</v>
      </c>
      <c r="R278" s="2">
        <f t="shared" si="91"/>
        <v>1.71</v>
      </c>
      <c r="S278" s="2">
        <f t="shared" si="90"/>
        <v>1.6300000000000001</v>
      </c>
      <c r="T278" s="2">
        <f t="shared" si="90"/>
        <v>1.46</v>
      </c>
      <c r="U278" s="2">
        <f t="shared" si="90"/>
        <v>1.28</v>
      </c>
      <c r="V278" s="2">
        <f t="shared" si="90"/>
        <v>1.25</v>
      </c>
      <c r="W278" s="2">
        <f t="shared" si="90"/>
        <v>1.17</v>
      </c>
      <c r="X278" s="2">
        <f t="shared" si="90"/>
        <v>1.1300000000000001</v>
      </c>
      <c r="Y278" s="2">
        <f t="shared" si="90"/>
        <v>1.0900000000000001</v>
      </c>
      <c r="Z278" s="2">
        <f t="shared" si="90"/>
        <v>1.0900000000000001</v>
      </c>
      <c r="AA278" s="2">
        <f t="shared" si="90"/>
        <v>1.06</v>
      </c>
      <c r="AB278" s="2">
        <f t="shared" si="90"/>
        <v>1.02</v>
      </c>
      <c r="AC278" s="2">
        <f t="shared" si="90"/>
        <v>0.99</v>
      </c>
      <c r="AD278" s="2">
        <f t="shared" si="90"/>
        <v>0.99</v>
      </c>
      <c r="AE278" s="2">
        <f t="shared" si="90"/>
        <v>0.96</v>
      </c>
      <c r="AF278" s="2">
        <f t="shared" si="90"/>
        <v>0.96</v>
      </c>
      <c r="AG278" s="2">
        <f t="shared" si="90"/>
        <v>0.95000000000000007</v>
      </c>
      <c r="AH278" s="2">
        <f t="shared" si="92"/>
        <v>0.94000000000000006</v>
      </c>
      <c r="AI278" s="2">
        <f t="shared" si="92"/>
        <v>0.93</v>
      </c>
      <c r="AJ278" s="2">
        <f t="shared" si="92"/>
        <v>0.92</v>
      </c>
    </row>
    <row r="279" spans="1:36" x14ac:dyDescent="0.2">
      <c r="A279" t="str">
        <f>"primary_archetype_"&amp;TEXT(ROUND(Table213[[#This Row],[2016]],1),"0.0")</f>
        <v>primary_archetype_2.6</v>
      </c>
      <c r="B279" s="2">
        <f t="shared" si="88"/>
        <v>2.6</v>
      </c>
      <c r="C279" s="2">
        <f t="shared" si="91"/>
        <v>2.6</v>
      </c>
      <c r="D279" s="2">
        <f t="shared" si="91"/>
        <v>2.6</v>
      </c>
      <c r="E279" s="2">
        <f t="shared" si="91"/>
        <v>2.57</v>
      </c>
      <c r="F279" s="2">
        <f t="shared" si="91"/>
        <v>2.4900000000000002</v>
      </c>
      <c r="G279" s="2">
        <f t="shared" si="91"/>
        <v>2.5</v>
      </c>
      <c r="H279" s="2">
        <f t="shared" si="91"/>
        <v>2.46</v>
      </c>
      <c r="I279" s="2">
        <f t="shared" si="91"/>
        <v>2.4</v>
      </c>
      <c r="J279" s="2">
        <f t="shared" si="91"/>
        <v>2.36</v>
      </c>
      <c r="K279" s="2">
        <f t="shared" si="91"/>
        <v>2.3199999999999998</v>
      </c>
      <c r="L279" s="2">
        <f t="shared" si="91"/>
        <v>2.2600000000000002</v>
      </c>
      <c r="M279" s="2">
        <f t="shared" si="91"/>
        <v>2.25</v>
      </c>
      <c r="N279" s="2">
        <f t="shared" si="91"/>
        <v>2.2000000000000002</v>
      </c>
      <c r="O279" s="2">
        <f t="shared" si="91"/>
        <v>2.15</v>
      </c>
      <c r="P279" s="2">
        <f t="shared" si="91"/>
        <v>2.09</v>
      </c>
      <c r="Q279" s="2">
        <f t="shared" si="91"/>
        <v>1.9100000000000001</v>
      </c>
      <c r="R279" s="2">
        <f t="shared" si="91"/>
        <v>1.67</v>
      </c>
      <c r="S279" s="2">
        <f t="shared" si="90"/>
        <v>1.59</v>
      </c>
      <c r="T279" s="2">
        <f t="shared" si="90"/>
        <v>1.43</v>
      </c>
      <c r="U279" s="2">
        <f t="shared" si="90"/>
        <v>1.26</v>
      </c>
      <c r="V279" s="2">
        <f t="shared" si="90"/>
        <v>1.23</v>
      </c>
      <c r="W279" s="2">
        <f t="shared" si="90"/>
        <v>1.1599999999999999</v>
      </c>
      <c r="X279" s="2">
        <f t="shared" si="90"/>
        <v>1.1200000000000001</v>
      </c>
      <c r="Y279" s="2">
        <f t="shared" si="90"/>
        <v>1.08</v>
      </c>
      <c r="Z279" s="2">
        <f t="shared" si="90"/>
        <v>1.08</v>
      </c>
      <c r="AA279" s="2">
        <f t="shared" si="90"/>
        <v>1.05</v>
      </c>
      <c r="AB279" s="2">
        <f t="shared" si="90"/>
        <v>1.02</v>
      </c>
      <c r="AC279" s="2">
        <f t="shared" si="90"/>
        <v>0.99</v>
      </c>
      <c r="AD279" s="2">
        <f t="shared" si="90"/>
        <v>0.98</v>
      </c>
      <c r="AE279" s="2">
        <f t="shared" si="90"/>
        <v>0.96</v>
      </c>
      <c r="AF279" s="2">
        <f t="shared" si="90"/>
        <v>0.96</v>
      </c>
      <c r="AG279" s="2">
        <f t="shared" si="90"/>
        <v>0.95000000000000007</v>
      </c>
      <c r="AH279" s="2">
        <f t="shared" si="92"/>
        <v>0.94000000000000006</v>
      </c>
      <c r="AI279" s="2">
        <f t="shared" si="92"/>
        <v>0.93</v>
      </c>
      <c r="AJ279" s="2">
        <f t="shared" si="92"/>
        <v>0.92</v>
      </c>
    </row>
    <row r="280" spans="1:36" x14ac:dyDescent="0.2">
      <c r="A280" t="str">
        <f>"primary_archetype_"&amp;TEXT(ROUND(Table213[[#This Row],[2016]],1),"0.0")</f>
        <v>primary_archetype_2.5</v>
      </c>
      <c r="B280" s="2">
        <f t="shared" si="88"/>
        <v>2.5</v>
      </c>
      <c r="C280" s="2">
        <f t="shared" si="91"/>
        <v>2.5</v>
      </c>
      <c r="D280" s="2">
        <f t="shared" si="91"/>
        <v>2.5</v>
      </c>
      <c r="E280" s="2">
        <f t="shared" si="91"/>
        <v>2.4700000000000002</v>
      </c>
      <c r="F280" s="2">
        <f t="shared" si="91"/>
        <v>2.39</v>
      </c>
      <c r="G280" s="2">
        <f t="shared" si="91"/>
        <v>2.4</v>
      </c>
      <c r="H280" s="2">
        <f t="shared" si="91"/>
        <v>2.37</v>
      </c>
      <c r="I280" s="2">
        <f t="shared" si="91"/>
        <v>2.31</v>
      </c>
      <c r="J280" s="2">
        <f t="shared" si="91"/>
        <v>2.27</v>
      </c>
      <c r="K280" s="2">
        <f t="shared" si="91"/>
        <v>2.2400000000000002</v>
      </c>
      <c r="L280" s="2">
        <f t="shared" si="91"/>
        <v>2.1800000000000002</v>
      </c>
      <c r="M280" s="2">
        <f t="shared" si="91"/>
        <v>2.17</v>
      </c>
      <c r="N280" s="2">
        <f t="shared" si="91"/>
        <v>2.13</v>
      </c>
      <c r="O280" s="2">
        <f t="shared" si="91"/>
        <v>2.08</v>
      </c>
      <c r="P280" s="2">
        <f t="shared" si="91"/>
        <v>2.02</v>
      </c>
      <c r="Q280" s="2">
        <f t="shared" si="91"/>
        <v>1.85</v>
      </c>
      <c r="R280" s="2">
        <f t="shared" si="91"/>
        <v>1.6300000000000001</v>
      </c>
      <c r="S280" s="2">
        <f t="shared" si="90"/>
        <v>1.55</v>
      </c>
      <c r="T280" s="2">
        <f t="shared" si="90"/>
        <v>1.4000000000000001</v>
      </c>
      <c r="U280" s="2">
        <f t="shared" si="90"/>
        <v>1.24</v>
      </c>
      <c r="V280" s="2">
        <f t="shared" si="90"/>
        <v>1.21</v>
      </c>
      <c r="W280" s="2">
        <f t="shared" si="90"/>
        <v>1.1400000000000001</v>
      </c>
      <c r="X280" s="2">
        <f t="shared" si="90"/>
        <v>1.1100000000000001</v>
      </c>
      <c r="Y280" s="2">
        <f t="shared" si="90"/>
        <v>1.07</v>
      </c>
      <c r="Z280" s="2">
        <f t="shared" si="90"/>
        <v>1.07</v>
      </c>
      <c r="AA280" s="2">
        <f t="shared" si="90"/>
        <v>1.04</v>
      </c>
      <c r="AB280" s="2">
        <f t="shared" si="90"/>
        <v>1.01</v>
      </c>
      <c r="AC280" s="2">
        <f t="shared" si="90"/>
        <v>0.98</v>
      </c>
      <c r="AD280" s="2">
        <f t="shared" si="90"/>
        <v>0.98</v>
      </c>
      <c r="AE280" s="2">
        <f t="shared" si="90"/>
        <v>0.96</v>
      </c>
      <c r="AF280" s="2">
        <f t="shared" si="90"/>
        <v>0.96</v>
      </c>
      <c r="AG280" s="2">
        <f t="shared" si="90"/>
        <v>0.95000000000000007</v>
      </c>
      <c r="AH280" s="2">
        <f t="shared" si="92"/>
        <v>0.94000000000000006</v>
      </c>
      <c r="AI280" s="2">
        <f t="shared" si="92"/>
        <v>0.93</v>
      </c>
      <c r="AJ280" s="2">
        <f t="shared" si="92"/>
        <v>0.92</v>
      </c>
    </row>
    <row r="281" spans="1:36" x14ac:dyDescent="0.2">
      <c r="A281" t="str">
        <f>"primary_archetype_"&amp;TEXT(ROUND(Table213[[#This Row],[2016]],1),"0.0")</f>
        <v>primary_archetype_2.4</v>
      </c>
      <c r="B281" s="2">
        <f t="shared" si="88"/>
        <v>2.4000000000000004</v>
      </c>
      <c r="C281" s="2">
        <f t="shared" si="91"/>
        <v>2.4</v>
      </c>
      <c r="D281" s="2">
        <f t="shared" si="91"/>
        <v>2.4</v>
      </c>
      <c r="E281" s="2">
        <f t="shared" si="91"/>
        <v>2.37</v>
      </c>
      <c r="F281" s="2">
        <f t="shared" si="91"/>
        <v>2.3000000000000003</v>
      </c>
      <c r="G281" s="2">
        <f t="shared" si="91"/>
        <v>2.31</v>
      </c>
      <c r="H281" s="2">
        <f t="shared" si="91"/>
        <v>2.2800000000000002</v>
      </c>
      <c r="I281" s="2">
        <f t="shared" si="91"/>
        <v>2.2200000000000002</v>
      </c>
      <c r="J281" s="2">
        <f t="shared" si="91"/>
        <v>2.19</v>
      </c>
      <c r="K281" s="2">
        <f t="shared" si="91"/>
        <v>2.15</v>
      </c>
      <c r="L281" s="2">
        <f t="shared" si="91"/>
        <v>2.1</v>
      </c>
      <c r="M281" s="2">
        <f t="shared" si="91"/>
        <v>2.09</v>
      </c>
      <c r="N281" s="2">
        <f t="shared" si="91"/>
        <v>2.0499999999999998</v>
      </c>
      <c r="O281" s="2">
        <f t="shared" si="91"/>
        <v>2.0100000000000002</v>
      </c>
      <c r="P281" s="2">
        <f t="shared" si="91"/>
        <v>1.95</v>
      </c>
      <c r="Q281" s="2">
        <f t="shared" si="91"/>
        <v>1.79</v>
      </c>
      <c r="R281" s="2">
        <f t="shared" si="91"/>
        <v>1.58</v>
      </c>
      <c r="S281" s="2">
        <f t="shared" si="90"/>
        <v>1.51</v>
      </c>
      <c r="T281" s="2">
        <f t="shared" si="90"/>
        <v>1.37</v>
      </c>
      <c r="U281" s="2">
        <f t="shared" si="90"/>
        <v>1.22</v>
      </c>
      <c r="V281" s="2">
        <f t="shared" si="90"/>
        <v>1.2</v>
      </c>
      <c r="W281" s="2">
        <f t="shared" si="90"/>
        <v>1.1300000000000001</v>
      </c>
      <c r="X281" s="2">
        <f t="shared" si="90"/>
        <v>1.1000000000000001</v>
      </c>
      <c r="Y281" s="2">
        <f t="shared" si="90"/>
        <v>1.06</v>
      </c>
      <c r="Z281" s="2">
        <f t="shared" si="90"/>
        <v>1.06</v>
      </c>
      <c r="AA281" s="2">
        <f t="shared" si="90"/>
        <v>1.04</v>
      </c>
      <c r="AB281" s="2">
        <f t="shared" si="90"/>
        <v>1.01</v>
      </c>
      <c r="AC281" s="2">
        <f t="shared" si="90"/>
        <v>0.98</v>
      </c>
      <c r="AD281" s="2">
        <f t="shared" si="90"/>
        <v>0.98</v>
      </c>
      <c r="AE281" s="2">
        <f t="shared" si="90"/>
        <v>0.96</v>
      </c>
      <c r="AF281" s="2">
        <f t="shared" si="90"/>
        <v>0.95000000000000007</v>
      </c>
      <c r="AG281" s="2">
        <f t="shared" si="90"/>
        <v>0.95000000000000007</v>
      </c>
      <c r="AH281" s="2">
        <f t="shared" si="92"/>
        <v>0.94000000000000006</v>
      </c>
      <c r="AI281" s="2">
        <f t="shared" si="92"/>
        <v>0.93</v>
      </c>
      <c r="AJ281" s="2">
        <f t="shared" si="92"/>
        <v>0.92</v>
      </c>
    </row>
    <row r="282" spans="1:36" x14ac:dyDescent="0.2">
      <c r="A282" t="str">
        <f>"primary_archetype_"&amp;TEXT(ROUND(Table213[[#This Row],[2016]],1),"0.0")</f>
        <v>primary_archetype_2.3</v>
      </c>
      <c r="B282" s="2">
        <f t="shared" si="88"/>
        <v>2.3000000000000003</v>
      </c>
      <c r="C282" s="2">
        <f t="shared" si="91"/>
        <v>2.3000000000000003</v>
      </c>
      <c r="D282" s="2">
        <f t="shared" si="91"/>
        <v>2.3000000000000003</v>
      </c>
      <c r="E282" s="2">
        <f t="shared" si="91"/>
        <v>2.27</v>
      </c>
      <c r="F282" s="2">
        <f t="shared" si="91"/>
        <v>2.21</v>
      </c>
      <c r="G282" s="2">
        <f t="shared" si="91"/>
        <v>2.2200000000000002</v>
      </c>
      <c r="H282" s="2">
        <f t="shared" si="91"/>
        <v>2.19</v>
      </c>
      <c r="I282" s="2">
        <f t="shared" si="91"/>
        <v>2.13</v>
      </c>
      <c r="J282" s="2">
        <f t="shared" si="91"/>
        <v>2.1</v>
      </c>
      <c r="K282" s="2">
        <f t="shared" si="91"/>
        <v>2.0699999999999998</v>
      </c>
      <c r="L282" s="2">
        <f t="shared" si="91"/>
        <v>2.02</v>
      </c>
      <c r="M282" s="2">
        <f t="shared" si="91"/>
        <v>2.02</v>
      </c>
      <c r="N282" s="2">
        <f t="shared" si="91"/>
        <v>1.97</v>
      </c>
      <c r="O282" s="2">
        <f t="shared" si="91"/>
        <v>1.93</v>
      </c>
      <c r="P282" s="2">
        <f t="shared" si="91"/>
        <v>1.8800000000000001</v>
      </c>
      <c r="Q282" s="2">
        <f t="shared" si="91"/>
        <v>1.73</v>
      </c>
      <c r="R282" s="2">
        <f t="shared" si="91"/>
        <v>1.54</v>
      </c>
      <c r="S282" s="2">
        <f t="shared" si="90"/>
        <v>1.47</v>
      </c>
      <c r="T282" s="2">
        <f t="shared" si="90"/>
        <v>1.34</v>
      </c>
      <c r="U282" s="2">
        <f t="shared" si="90"/>
        <v>1.2</v>
      </c>
      <c r="V282" s="2">
        <f t="shared" si="90"/>
        <v>1.18</v>
      </c>
      <c r="W282" s="2">
        <f t="shared" si="90"/>
        <v>1.1200000000000001</v>
      </c>
      <c r="X282" s="2">
        <f t="shared" si="90"/>
        <v>1.0900000000000001</v>
      </c>
      <c r="Y282" s="2">
        <f t="shared" si="90"/>
        <v>1.05</v>
      </c>
      <c r="Z282" s="2">
        <f t="shared" si="90"/>
        <v>1.05</v>
      </c>
      <c r="AA282" s="2">
        <f t="shared" si="90"/>
        <v>1.03</v>
      </c>
      <c r="AB282" s="2">
        <f t="shared" si="90"/>
        <v>1</v>
      </c>
      <c r="AC282" s="2">
        <f t="shared" si="90"/>
        <v>0.98</v>
      </c>
      <c r="AD282" s="2">
        <f t="shared" si="90"/>
        <v>0.97</v>
      </c>
      <c r="AE282" s="2">
        <f t="shared" si="90"/>
        <v>0.96</v>
      </c>
      <c r="AF282" s="2">
        <f t="shared" si="90"/>
        <v>0.95000000000000007</v>
      </c>
      <c r="AG282" s="2">
        <f t="shared" si="90"/>
        <v>0.95000000000000007</v>
      </c>
      <c r="AH282" s="2">
        <f t="shared" si="92"/>
        <v>0.94000000000000006</v>
      </c>
      <c r="AI282" s="2">
        <f t="shared" si="92"/>
        <v>0.93</v>
      </c>
      <c r="AJ282" s="2">
        <f t="shared" si="92"/>
        <v>0.92</v>
      </c>
    </row>
    <row r="283" spans="1:36" x14ac:dyDescent="0.2">
      <c r="A283" t="str">
        <f>"primary_archetype_"&amp;TEXT(ROUND(Table213[[#This Row],[2016]],1),"0.0")</f>
        <v>primary_archetype_2.2</v>
      </c>
      <c r="B283" s="2">
        <f t="shared" si="88"/>
        <v>2.2000000000000002</v>
      </c>
      <c r="C283" s="2">
        <f t="shared" si="91"/>
        <v>2.2000000000000002</v>
      </c>
      <c r="D283" s="2">
        <f t="shared" si="91"/>
        <v>2.2000000000000002</v>
      </c>
      <c r="E283" s="2">
        <f t="shared" si="91"/>
        <v>2.17</v>
      </c>
      <c r="F283" s="2">
        <f t="shared" si="91"/>
        <v>2.11</v>
      </c>
      <c r="G283" s="2">
        <f t="shared" si="91"/>
        <v>2.12</v>
      </c>
      <c r="H283" s="2">
        <f t="shared" si="91"/>
        <v>2.1</v>
      </c>
      <c r="I283" s="2">
        <f t="shared" si="91"/>
        <v>2.0499999999999998</v>
      </c>
      <c r="J283" s="2">
        <f t="shared" si="91"/>
        <v>2.02</v>
      </c>
      <c r="K283" s="2">
        <f t="shared" si="91"/>
        <v>1.99</v>
      </c>
      <c r="L283" s="2">
        <f t="shared" si="91"/>
        <v>1.94</v>
      </c>
      <c r="M283" s="2">
        <f t="shared" si="91"/>
        <v>1.94</v>
      </c>
      <c r="N283" s="2">
        <f t="shared" si="91"/>
        <v>1.9000000000000001</v>
      </c>
      <c r="O283" s="2">
        <f t="shared" si="91"/>
        <v>1.86</v>
      </c>
      <c r="P283" s="2">
        <f t="shared" si="91"/>
        <v>1.81</v>
      </c>
      <c r="Q283" s="2">
        <f t="shared" si="91"/>
        <v>1.68</v>
      </c>
      <c r="R283" s="2">
        <f t="shared" si="91"/>
        <v>1.49</v>
      </c>
      <c r="S283" s="2">
        <f t="shared" si="90"/>
        <v>1.43</v>
      </c>
      <c r="T283" s="2">
        <f t="shared" si="90"/>
        <v>1.31</v>
      </c>
      <c r="U283" s="2">
        <f t="shared" si="90"/>
        <v>1.18</v>
      </c>
      <c r="V283" s="2">
        <f t="shared" si="90"/>
        <v>1.1599999999999999</v>
      </c>
      <c r="W283" s="2">
        <f t="shared" si="90"/>
        <v>1.1000000000000001</v>
      </c>
      <c r="X283" s="2">
        <f t="shared" si="90"/>
        <v>1.07</v>
      </c>
      <c r="Y283" s="2">
        <f t="shared" si="90"/>
        <v>1.04</v>
      </c>
      <c r="Z283" s="2">
        <f t="shared" si="90"/>
        <v>1.04</v>
      </c>
      <c r="AA283" s="2">
        <f t="shared" si="90"/>
        <v>1.02</v>
      </c>
      <c r="AB283" s="2">
        <f t="shared" si="90"/>
        <v>0.99</v>
      </c>
      <c r="AC283" s="2">
        <f t="shared" si="90"/>
        <v>0.97</v>
      </c>
      <c r="AD283" s="2">
        <f t="shared" si="90"/>
        <v>0.97</v>
      </c>
      <c r="AE283" s="2">
        <f t="shared" si="90"/>
        <v>0.95000000000000007</v>
      </c>
      <c r="AF283" s="2">
        <f t="shared" si="90"/>
        <v>0.95000000000000007</v>
      </c>
      <c r="AG283" s="2">
        <f t="shared" si="90"/>
        <v>0.95000000000000007</v>
      </c>
      <c r="AH283" s="2">
        <f t="shared" si="92"/>
        <v>0.93</v>
      </c>
      <c r="AI283" s="2">
        <f t="shared" si="92"/>
        <v>0.93</v>
      </c>
      <c r="AJ283" s="2">
        <f t="shared" si="92"/>
        <v>0.92</v>
      </c>
    </row>
    <row r="284" spans="1:36" x14ac:dyDescent="0.2">
      <c r="A284" t="str">
        <f>"primary_archetype_"&amp;TEXT(ROUND(Table213[[#This Row],[2016]],1),"0.0")</f>
        <v>primary_archetype_2.1</v>
      </c>
      <c r="B284" s="2">
        <f t="shared" si="88"/>
        <v>2.1</v>
      </c>
      <c r="C284" s="2">
        <f t="shared" si="91"/>
        <v>2.1</v>
      </c>
      <c r="D284" s="2">
        <f t="shared" si="91"/>
        <v>2.1</v>
      </c>
      <c r="E284" s="2">
        <f t="shared" si="91"/>
        <v>2.08</v>
      </c>
      <c r="F284" s="2">
        <f t="shared" si="91"/>
        <v>2.02</v>
      </c>
      <c r="G284" s="2">
        <f t="shared" si="91"/>
        <v>2.0300000000000002</v>
      </c>
      <c r="H284" s="2">
        <f t="shared" si="91"/>
        <v>2</v>
      </c>
      <c r="I284" s="2">
        <f t="shared" si="91"/>
        <v>1.96</v>
      </c>
      <c r="J284" s="2">
        <f t="shared" si="91"/>
        <v>1.93</v>
      </c>
      <c r="K284" s="2">
        <f t="shared" si="91"/>
        <v>1.9000000000000001</v>
      </c>
      <c r="L284" s="2">
        <f t="shared" si="91"/>
        <v>1.86</v>
      </c>
      <c r="M284" s="2">
        <f t="shared" si="91"/>
        <v>1.86</v>
      </c>
      <c r="N284" s="2">
        <f t="shared" si="91"/>
        <v>1.82</v>
      </c>
      <c r="O284" s="2">
        <f t="shared" si="91"/>
        <v>1.79</v>
      </c>
      <c r="P284" s="2">
        <f t="shared" si="91"/>
        <v>1.74</v>
      </c>
      <c r="Q284" s="2">
        <f t="shared" si="91"/>
        <v>1.62</v>
      </c>
      <c r="R284" s="2">
        <f t="shared" ref="R284:AG295" si="93">MROUND((($B284-$AJ$2)*((R$2-$AJ$2)/($B$2-$AJ$2)))+$AJ$2,0.01)</f>
        <v>1.45</v>
      </c>
      <c r="S284" s="2">
        <f t="shared" si="93"/>
        <v>1.3900000000000001</v>
      </c>
      <c r="T284" s="2">
        <f t="shared" si="93"/>
        <v>1.28</v>
      </c>
      <c r="U284" s="2">
        <f t="shared" si="93"/>
        <v>1.1599999999999999</v>
      </c>
      <c r="V284" s="2">
        <f t="shared" si="93"/>
        <v>1.1400000000000001</v>
      </c>
      <c r="W284" s="2">
        <f t="shared" si="93"/>
        <v>1.0900000000000001</v>
      </c>
      <c r="X284" s="2">
        <f t="shared" si="93"/>
        <v>1.06</v>
      </c>
      <c r="Y284" s="2">
        <f t="shared" si="93"/>
        <v>1.04</v>
      </c>
      <c r="Z284" s="2">
        <f t="shared" si="93"/>
        <v>1.03</v>
      </c>
      <c r="AA284" s="2">
        <f t="shared" si="93"/>
        <v>1.01</v>
      </c>
      <c r="AB284" s="2">
        <f t="shared" si="93"/>
        <v>0.99</v>
      </c>
      <c r="AC284" s="2">
        <f t="shared" si="93"/>
        <v>0.97</v>
      </c>
      <c r="AD284" s="2">
        <f t="shared" si="93"/>
        <v>0.97</v>
      </c>
      <c r="AE284" s="2">
        <f t="shared" si="93"/>
        <v>0.95000000000000007</v>
      </c>
      <c r="AF284" s="2">
        <f t="shared" si="93"/>
        <v>0.95000000000000007</v>
      </c>
      <c r="AG284" s="2">
        <f t="shared" si="93"/>
        <v>0.94000000000000006</v>
      </c>
      <c r="AH284" s="2">
        <f t="shared" si="92"/>
        <v>0.93</v>
      </c>
      <c r="AI284" s="2">
        <f t="shared" si="92"/>
        <v>0.93</v>
      </c>
      <c r="AJ284" s="2">
        <f t="shared" si="92"/>
        <v>0.92</v>
      </c>
    </row>
    <row r="285" spans="1:36" x14ac:dyDescent="0.2">
      <c r="A285" t="str">
        <f>"primary_archetype_"&amp;TEXT(ROUND(Table213[[#This Row],[2016]],1),"0.0")</f>
        <v>primary_archetype_2.0</v>
      </c>
      <c r="B285" s="2">
        <f t="shared" si="88"/>
        <v>2</v>
      </c>
      <c r="C285" s="2">
        <f t="shared" ref="C285:R295" si="94">MROUND((($B285-$AJ$2)*((C$2-$AJ$2)/($B$2-$AJ$2)))+$AJ$2,0.01)</f>
        <v>2</v>
      </c>
      <c r="D285" s="2">
        <f t="shared" si="94"/>
        <v>2</v>
      </c>
      <c r="E285" s="2">
        <f t="shared" si="94"/>
        <v>1.98</v>
      </c>
      <c r="F285" s="2">
        <f t="shared" si="94"/>
        <v>1.93</v>
      </c>
      <c r="G285" s="2">
        <f t="shared" si="94"/>
        <v>1.93</v>
      </c>
      <c r="H285" s="2">
        <f t="shared" si="94"/>
        <v>1.9100000000000001</v>
      </c>
      <c r="I285" s="2">
        <f t="shared" si="94"/>
        <v>1.87</v>
      </c>
      <c r="J285" s="2">
        <f t="shared" si="94"/>
        <v>1.85</v>
      </c>
      <c r="K285" s="2">
        <f t="shared" si="94"/>
        <v>1.82</v>
      </c>
      <c r="L285" s="2">
        <f t="shared" si="94"/>
        <v>1.78</v>
      </c>
      <c r="M285" s="2">
        <f t="shared" si="94"/>
        <v>1.78</v>
      </c>
      <c r="N285" s="2">
        <f t="shared" si="94"/>
        <v>1.75</v>
      </c>
      <c r="O285" s="2">
        <f t="shared" si="94"/>
        <v>1.71</v>
      </c>
      <c r="P285" s="2">
        <f t="shared" si="94"/>
        <v>1.67</v>
      </c>
      <c r="Q285" s="2">
        <f t="shared" si="94"/>
        <v>1.56</v>
      </c>
      <c r="R285" s="2">
        <f t="shared" si="94"/>
        <v>1.4000000000000001</v>
      </c>
      <c r="S285" s="2">
        <f t="shared" si="93"/>
        <v>1.35</v>
      </c>
      <c r="T285" s="2">
        <f t="shared" si="93"/>
        <v>1.25</v>
      </c>
      <c r="U285" s="2">
        <f t="shared" si="93"/>
        <v>1.1400000000000001</v>
      </c>
      <c r="V285" s="2">
        <f t="shared" si="93"/>
        <v>1.1200000000000001</v>
      </c>
      <c r="W285" s="2">
        <f t="shared" si="93"/>
        <v>1.07</v>
      </c>
      <c r="X285" s="2">
        <f t="shared" si="93"/>
        <v>1.05</v>
      </c>
      <c r="Y285" s="2">
        <f t="shared" si="93"/>
        <v>1.03</v>
      </c>
      <c r="Z285" s="2">
        <f t="shared" si="93"/>
        <v>1.02</v>
      </c>
      <c r="AA285" s="2">
        <f t="shared" si="93"/>
        <v>1.01</v>
      </c>
      <c r="AB285" s="2">
        <f t="shared" si="93"/>
        <v>0.98</v>
      </c>
      <c r="AC285" s="2">
        <f t="shared" si="93"/>
        <v>0.96</v>
      </c>
      <c r="AD285" s="2">
        <f t="shared" si="93"/>
        <v>0.96</v>
      </c>
      <c r="AE285" s="2">
        <f t="shared" si="93"/>
        <v>0.95000000000000007</v>
      </c>
      <c r="AF285" s="2">
        <f t="shared" si="93"/>
        <v>0.95000000000000007</v>
      </c>
      <c r="AG285" s="2">
        <f t="shared" si="93"/>
        <v>0.94000000000000006</v>
      </c>
      <c r="AH285" s="2">
        <f t="shared" si="92"/>
        <v>0.93</v>
      </c>
      <c r="AI285" s="2">
        <f t="shared" si="92"/>
        <v>0.93</v>
      </c>
      <c r="AJ285" s="2">
        <f t="shared" si="92"/>
        <v>0.92</v>
      </c>
    </row>
    <row r="286" spans="1:36" x14ac:dyDescent="0.2">
      <c r="A286" t="str">
        <f>"primary_archetype_"&amp;TEXT(ROUND(Table213[[#This Row],[2016]],1),"0.0")</f>
        <v>primary_archetype_1.9</v>
      </c>
      <c r="B286" s="2">
        <f t="shared" si="88"/>
        <v>1.9000000000000001</v>
      </c>
      <c r="C286" s="2">
        <f t="shared" si="94"/>
        <v>1.9000000000000001</v>
      </c>
      <c r="D286" s="2">
        <f t="shared" si="94"/>
        <v>1.9000000000000001</v>
      </c>
      <c r="E286" s="2">
        <f t="shared" si="94"/>
        <v>1.8800000000000001</v>
      </c>
      <c r="F286" s="2">
        <f t="shared" si="94"/>
        <v>1.83</v>
      </c>
      <c r="G286" s="2">
        <f t="shared" si="94"/>
        <v>1.84</v>
      </c>
      <c r="H286" s="2">
        <f t="shared" si="94"/>
        <v>1.82</v>
      </c>
      <c r="I286" s="2">
        <f t="shared" si="94"/>
        <v>1.78</v>
      </c>
      <c r="J286" s="2">
        <f t="shared" si="94"/>
        <v>1.76</v>
      </c>
      <c r="K286" s="2">
        <f t="shared" si="94"/>
        <v>1.74</v>
      </c>
      <c r="L286" s="2">
        <f t="shared" si="94"/>
        <v>1.7</v>
      </c>
      <c r="M286" s="2">
        <f t="shared" si="94"/>
        <v>1.7</v>
      </c>
      <c r="N286" s="2">
        <f t="shared" si="94"/>
        <v>1.67</v>
      </c>
      <c r="O286" s="2">
        <f t="shared" si="94"/>
        <v>1.6400000000000001</v>
      </c>
      <c r="P286" s="2">
        <f t="shared" si="94"/>
        <v>1.6</v>
      </c>
      <c r="Q286" s="2">
        <f t="shared" si="94"/>
        <v>1.5</v>
      </c>
      <c r="R286" s="2">
        <f t="shared" si="94"/>
        <v>1.36</v>
      </c>
      <c r="S286" s="2">
        <f t="shared" si="93"/>
        <v>1.31</v>
      </c>
      <c r="T286" s="2">
        <f t="shared" si="93"/>
        <v>1.22</v>
      </c>
      <c r="U286" s="2">
        <f t="shared" si="93"/>
        <v>1.1200000000000001</v>
      </c>
      <c r="V286" s="2">
        <f t="shared" si="93"/>
        <v>1.1000000000000001</v>
      </c>
      <c r="W286" s="2">
        <f t="shared" si="93"/>
        <v>1.06</v>
      </c>
      <c r="X286" s="2">
        <f t="shared" si="93"/>
        <v>1.04</v>
      </c>
      <c r="Y286" s="2">
        <f t="shared" si="93"/>
        <v>1.02</v>
      </c>
      <c r="Z286" s="2">
        <f t="shared" si="93"/>
        <v>1.01</v>
      </c>
      <c r="AA286" s="2">
        <f t="shared" si="93"/>
        <v>1</v>
      </c>
      <c r="AB286" s="2">
        <f t="shared" si="93"/>
        <v>0.98</v>
      </c>
      <c r="AC286" s="2">
        <f t="shared" si="93"/>
        <v>0.96</v>
      </c>
      <c r="AD286" s="2">
        <f t="shared" si="93"/>
        <v>0.96</v>
      </c>
      <c r="AE286" s="2">
        <f t="shared" si="93"/>
        <v>0.95000000000000007</v>
      </c>
      <c r="AF286" s="2">
        <f t="shared" si="93"/>
        <v>0.94000000000000006</v>
      </c>
      <c r="AG286" s="2">
        <f t="shared" si="93"/>
        <v>0.94000000000000006</v>
      </c>
      <c r="AH286" s="2">
        <f t="shared" si="92"/>
        <v>0.93</v>
      </c>
      <c r="AI286" s="2">
        <f t="shared" si="92"/>
        <v>0.93</v>
      </c>
      <c r="AJ286" s="2">
        <f t="shared" si="92"/>
        <v>0.92</v>
      </c>
    </row>
    <row r="287" spans="1:36" x14ac:dyDescent="0.2">
      <c r="A287" t="str">
        <f>"primary_archetype_"&amp;TEXT(ROUND(Table213[[#This Row],[2016]],1),"0.0")</f>
        <v>primary_archetype_1.8</v>
      </c>
      <c r="B287" s="2">
        <f t="shared" si="88"/>
        <v>1.8</v>
      </c>
      <c r="C287" s="2">
        <f t="shared" si="94"/>
        <v>1.8</v>
      </c>
      <c r="D287" s="2">
        <f t="shared" si="94"/>
        <v>1.8</v>
      </c>
      <c r="E287" s="2">
        <f t="shared" si="94"/>
        <v>1.78</v>
      </c>
      <c r="F287" s="2">
        <f t="shared" si="94"/>
        <v>1.74</v>
      </c>
      <c r="G287" s="2">
        <f t="shared" si="94"/>
        <v>1.75</v>
      </c>
      <c r="H287" s="2">
        <f t="shared" si="94"/>
        <v>1.73</v>
      </c>
      <c r="I287" s="2">
        <f t="shared" si="94"/>
        <v>1.69</v>
      </c>
      <c r="J287" s="2">
        <f t="shared" si="94"/>
        <v>1.67</v>
      </c>
      <c r="K287" s="2">
        <f t="shared" si="94"/>
        <v>1.6500000000000001</v>
      </c>
      <c r="L287" s="2">
        <f t="shared" si="94"/>
        <v>1.62</v>
      </c>
      <c r="M287" s="2">
        <f t="shared" si="94"/>
        <v>1.62</v>
      </c>
      <c r="N287" s="2">
        <f t="shared" si="94"/>
        <v>1.59</v>
      </c>
      <c r="O287" s="2">
        <f t="shared" si="94"/>
        <v>1.57</v>
      </c>
      <c r="P287" s="2">
        <f t="shared" si="94"/>
        <v>1.53</v>
      </c>
      <c r="Q287" s="2">
        <f t="shared" si="94"/>
        <v>1.44</v>
      </c>
      <c r="R287" s="2">
        <f t="shared" si="94"/>
        <v>1.31</v>
      </c>
      <c r="S287" s="2">
        <f t="shared" si="93"/>
        <v>1.27</v>
      </c>
      <c r="T287" s="2">
        <f t="shared" si="93"/>
        <v>1.19</v>
      </c>
      <c r="U287" s="2">
        <f t="shared" si="93"/>
        <v>1.1000000000000001</v>
      </c>
      <c r="V287" s="2">
        <f t="shared" si="93"/>
        <v>1.0900000000000001</v>
      </c>
      <c r="W287" s="2">
        <f t="shared" si="93"/>
        <v>1.05</v>
      </c>
      <c r="X287" s="2">
        <f t="shared" si="93"/>
        <v>1.03</v>
      </c>
      <c r="Y287" s="2">
        <f t="shared" si="93"/>
        <v>1.01</v>
      </c>
      <c r="Z287" s="2">
        <f t="shared" si="93"/>
        <v>1</v>
      </c>
      <c r="AA287" s="2">
        <f t="shared" si="93"/>
        <v>0.99</v>
      </c>
      <c r="AB287" s="2">
        <f t="shared" si="93"/>
        <v>0.97</v>
      </c>
      <c r="AC287" s="2">
        <f t="shared" si="93"/>
        <v>0.96</v>
      </c>
      <c r="AD287" s="2">
        <f t="shared" si="93"/>
        <v>0.95000000000000007</v>
      </c>
      <c r="AE287" s="2">
        <f t="shared" si="93"/>
        <v>0.94000000000000006</v>
      </c>
      <c r="AF287" s="2">
        <f t="shared" si="93"/>
        <v>0.94000000000000006</v>
      </c>
      <c r="AG287" s="2">
        <f t="shared" si="93"/>
        <v>0.94000000000000006</v>
      </c>
      <c r="AH287" s="2">
        <f t="shared" si="92"/>
        <v>0.93</v>
      </c>
      <c r="AI287" s="2">
        <f t="shared" si="92"/>
        <v>0.93</v>
      </c>
      <c r="AJ287" s="2">
        <f t="shared" si="92"/>
        <v>0.92</v>
      </c>
    </row>
    <row r="288" spans="1:36" x14ac:dyDescent="0.2">
      <c r="A288" t="str">
        <f>"primary_archetype_"&amp;TEXT(ROUND(Table213[[#This Row],[2016]],1),"0.0")</f>
        <v>primary_archetype_1.7</v>
      </c>
      <c r="B288" s="2">
        <f t="shared" si="88"/>
        <v>1.7000000000000002</v>
      </c>
      <c r="C288" s="2">
        <f t="shared" si="94"/>
        <v>1.7</v>
      </c>
      <c r="D288" s="2">
        <f t="shared" si="94"/>
        <v>1.7</v>
      </c>
      <c r="E288" s="2">
        <f t="shared" si="94"/>
        <v>1.68</v>
      </c>
      <c r="F288" s="2">
        <f t="shared" si="94"/>
        <v>1.6500000000000001</v>
      </c>
      <c r="G288" s="2">
        <f t="shared" si="94"/>
        <v>1.6500000000000001</v>
      </c>
      <c r="H288" s="2">
        <f t="shared" si="94"/>
        <v>1.6400000000000001</v>
      </c>
      <c r="I288" s="2">
        <f t="shared" si="94"/>
        <v>1.61</v>
      </c>
      <c r="J288" s="2">
        <f t="shared" si="94"/>
        <v>1.59</v>
      </c>
      <c r="K288" s="2">
        <f t="shared" si="94"/>
        <v>1.57</v>
      </c>
      <c r="L288" s="2">
        <f t="shared" si="94"/>
        <v>1.54</v>
      </c>
      <c r="M288" s="2">
        <f t="shared" si="94"/>
        <v>1.54</v>
      </c>
      <c r="N288" s="2">
        <f t="shared" si="94"/>
        <v>1.52</v>
      </c>
      <c r="O288" s="2">
        <f t="shared" si="94"/>
        <v>1.49</v>
      </c>
      <c r="P288" s="2">
        <f t="shared" si="94"/>
        <v>1.46</v>
      </c>
      <c r="Q288" s="2">
        <f t="shared" si="94"/>
        <v>1.3800000000000001</v>
      </c>
      <c r="R288" s="2">
        <f t="shared" si="94"/>
        <v>1.27</v>
      </c>
      <c r="S288" s="2">
        <f t="shared" si="93"/>
        <v>1.23</v>
      </c>
      <c r="T288" s="2">
        <f t="shared" si="93"/>
        <v>1.1599999999999999</v>
      </c>
      <c r="U288" s="2">
        <f t="shared" si="93"/>
        <v>1.08</v>
      </c>
      <c r="V288" s="2">
        <f t="shared" si="93"/>
        <v>1.07</v>
      </c>
      <c r="W288" s="2">
        <f t="shared" si="93"/>
        <v>1.03</v>
      </c>
      <c r="X288" s="2">
        <f t="shared" si="93"/>
        <v>1.02</v>
      </c>
      <c r="Y288" s="2">
        <f t="shared" si="93"/>
        <v>1</v>
      </c>
      <c r="Z288" s="2">
        <f t="shared" si="93"/>
        <v>0.99</v>
      </c>
      <c r="AA288" s="2">
        <f t="shared" si="93"/>
        <v>0.98</v>
      </c>
      <c r="AB288" s="2">
        <f t="shared" si="93"/>
        <v>0.97</v>
      </c>
      <c r="AC288" s="2">
        <f t="shared" si="93"/>
        <v>0.95000000000000007</v>
      </c>
      <c r="AD288" s="2">
        <f t="shared" si="93"/>
        <v>0.95000000000000007</v>
      </c>
      <c r="AE288" s="2">
        <f t="shared" si="93"/>
        <v>0.94000000000000006</v>
      </c>
      <c r="AF288" s="2">
        <f t="shared" si="93"/>
        <v>0.94000000000000006</v>
      </c>
      <c r="AG288" s="2">
        <f t="shared" si="93"/>
        <v>0.94000000000000006</v>
      </c>
      <c r="AH288" s="2">
        <f t="shared" si="92"/>
        <v>0.93</v>
      </c>
      <c r="AI288" s="2">
        <f t="shared" si="92"/>
        <v>0.93</v>
      </c>
      <c r="AJ288" s="2">
        <f t="shared" si="92"/>
        <v>0.92</v>
      </c>
    </row>
    <row r="289" spans="1:36" x14ac:dyDescent="0.2">
      <c r="A289" t="str">
        <f>"primary_archetype_"&amp;TEXT(ROUND(Table213[[#This Row],[2016]],1),"0.0")</f>
        <v>primary_archetype_1.6</v>
      </c>
      <c r="B289" s="2">
        <f t="shared" si="88"/>
        <v>1.6</v>
      </c>
      <c r="C289" s="2">
        <f t="shared" si="94"/>
        <v>1.6</v>
      </c>
      <c r="D289" s="2">
        <f t="shared" si="94"/>
        <v>1.6</v>
      </c>
      <c r="E289" s="2">
        <f t="shared" si="94"/>
        <v>1.59</v>
      </c>
      <c r="F289" s="2">
        <f t="shared" si="94"/>
        <v>1.55</v>
      </c>
      <c r="G289" s="2">
        <f t="shared" si="94"/>
        <v>1.56</v>
      </c>
      <c r="H289" s="2">
        <f t="shared" si="94"/>
        <v>1.55</v>
      </c>
      <c r="I289" s="2">
        <f t="shared" si="94"/>
        <v>1.52</v>
      </c>
      <c r="J289" s="2">
        <f t="shared" si="94"/>
        <v>1.5</v>
      </c>
      <c r="K289" s="2">
        <f t="shared" si="94"/>
        <v>1.49</v>
      </c>
      <c r="L289" s="2">
        <f t="shared" si="94"/>
        <v>1.46</v>
      </c>
      <c r="M289" s="2">
        <f t="shared" si="94"/>
        <v>1.46</v>
      </c>
      <c r="N289" s="2">
        <f t="shared" si="94"/>
        <v>1.44</v>
      </c>
      <c r="O289" s="2">
        <f t="shared" si="94"/>
        <v>1.42</v>
      </c>
      <c r="P289" s="2">
        <f t="shared" si="94"/>
        <v>1.3900000000000001</v>
      </c>
      <c r="Q289" s="2">
        <f t="shared" si="94"/>
        <v>1.32</v>
      </c>
      <c r="R289" s="2">
        <f t="shared" si="94"/>
        <v>1.23</v>
      </c>
      <c r="S289" s="2">
        <f t="shared" si="93"/>
        <v>1.19</v>
      </c>
      <c r="T289" s="2">
        <f t="shared" si="93"/>
        <v>1.1300000000000001</v>
      </c>
      <c r="U289" s="2">
        <f t="shared" si="93"/>
        <v>1.06</v>
      </c>
      <c r="V289" s="2">
        <f t="shared" si="93"/>
        <v>1.05</v>
      </c>
      <c r="W289" s="2">
        <f t="shared" si="93"/>
        <v>1.02</v>
      </c>
      <c r="X289" s="2">
        <f t="shared" si="93"/>
        <v>1</v>
      </c>
      <c r="Y289" s="2">
        <f t="shared" si="93"/>
        <v>0.99</v>
      </c>
      <c r="Z289" s="2">
        <f t="shared" si="93"/>
        <v>0.99</v>
      </c>
      <c r="AA289" s="2">
        <f t="shared" si="93"/>
        <v>0.98</v>
      </c>
      <c r="AB289" s="2">
        <f t="shared" si="93"/>
        <v>0.96</v>
      </c>
      <c r="AC289" s="2">
        <f t="shared" si="93"/>
        <v>0.95000000000000007</v>
      </c>
      <c r="AD289" s="2">
        <f t="shared" si="93"/>
        <v>0.95000000000000007</v>
      </c>
      <c r="AE289" s="2">
        <f t="shared" si="93"/>
        <v>0.94000000000000006</v>
      </c>
      <c r="AF289" s="2">
        <f t="shared" si="93"/>
        <v>0.94000000000000006</v>
      </c>
      <c r="AG289" s="2">
        <f t="shared" si="93"/>
        <v>0.94000000000000006</v>
      </c>
      <c r="AH289" s="2">
        <f t="shared" si="92"/>
        <v>0.93</v>
      </c>
      <c r="AI289" s="2">
        <f t="shared" si="92"/>
        <v>0.93</v>
      </c>
      <c r="AJ289" s="2">
        <f t="shared" si="92"/>
        <v>0.92</v>
      </c>
    </row>
    <row r="290" spans="1:36" x14ac:dyDescent="0.2">
      <c r="A290" t="str">
        <f>"primary_archetype_"&amp;TEXT(ROUND(Table213[[#This Row],[2016]],1),"0.0")</f>
        <v>primary_archetype_1.5</v>
      </c>
      <c r="B290" s="2">
        <f t="shared" si="88"/>
        <v>1.5</v>
      </c>
      <c r="C290" s="2">
        <f t="shared" si="94"/>
        <v>1.5</v>
      </c>
      <c r="D290" s="2">
        <f t="shared" si="94"/>
        <v>1.5</v>
      </c>
      <c r="E290" s="2">
        <f t="shared" si="94"/>
        <v>1.49</v>
      </c>
      <c r="F290" s="2">
        <f t="shared" si="94"/>
        <v>1.46</v>
      </c>
      <c r="G290" s="2">
        <f t="shared" si="94"/>
        <v>1.47</v>
      </c>
      <c r="H290" s="2">
        <f t="shared" si="94"/>
        <v>1.45</v>
      </c>
      <c r="I290" s="2">
        <f t="shared" si="94"/>
        <v>1.43</v>
      </c>
      <c r="J290" s="2">
        <f t="shared" si="94"/>
        <v>1.42</v>
      </c>
      <c r="K290" s="2">
        <f t="shared" si="94"/>
        <v>1.4000000000000001</v>
      </c>
      <c r="L290" s="2">
        <f t="shared" si="94"/>
        <v>1.3800000000000001</v>
      </c>
      <c r="M290" s="2">
        <f t="shared" si="94"/>
        <v>1.3800000000000001</v>
      </c>
      <c r="N290" s="2">
        <f t="shared" si="94"/>
        <v>1.36</v>
      </c>
      <c r="O290" s="2">
        <f t="shared" si="94"/>
        <v>1.35</v>
      </c>
      <c r="P290" s="2">
        <f t="shared" si="94"/>
        <v>1.33</v>
      </c>
      <c r="Q290" s="2">
        <f t="shared" si="94"/>
        <v>1.26</v>
      </c>
      <c r="R290" s="2">
        <f t="shared" si="94"/>
        <v>1.18</v>
      </c>
      <c r="S290" s="2">
        <f t="shared" si="93"/>
        <v>1.1500000000000001</v>
      </c>
      <c r="T290" s="2">
        <f t="shared" si="93"/>
        <v>1.1000000000000001</v>
      </c>
      <c r="U290" s="2">
        <f t="shared" si="93"/>
        <v>1.04</v>
      </c>
      <c r="V290" s="2">
        <f t="shared" si="93"/>
        <v>1.03</v>
      </c>
      <c r="W290" s="2">
        <f t="shared" si="93"/>
        <v>1.01</v>
      </c>
      <c r="X290" s="2">
        <f t="shared" si="93"/>
        <v>0.99</v>
      </c>
      <c r="Y290" s="2">
        <f t="shared" si="93"/>
        <v>0.98</v>
      </c>
      <c r="Z290" s="2">
        <f t="shared" si="93"/>
        <v>0.98</v>
      </c>
      <c r="AA290" s="2">
        <f t="shared" si="93"/>
        <v>0.97</v>
      </c>
      <c r="AB290" s="2">
        <f t="shared" si="93"/>
        <v>0.96</v>
      </c>
      <c r="AC290" s="2">
        <f t="shared" si="93"/>
        <v>0.95000000000000007</v>
      </c>
      <c r="AD290" s="2">
        <f t="shared" si="93"/>
        <v>0.94000000000000006</v>
      </c>
      <c r="AE290" s="2">
        <f t="shared" si="93"/>
        <v>0.94000000000000006</v>
      </c>
      <c r="AF290" s="2">
        <f t="shared" si="93"/>
        <v>0.94000000000000006</v>
      </c>
      <c r="AG290" s="2">
        <f t="shared" si="93"/>
        <v>0.93</v>
      </c>
      <c r="AH290" s="2">
        <f t="shared" si="92"/>
        <v>0.93</v>
      </c>
      <c r="AI290" s="2">
        <f t="shared" si="92"/>
        <v>0.93</v>
      </c>
      <c r="AJ290" s="2">
        <f t="shared" si="92"/>
        <v>0.92</v>
      </c>
    </row>
    <row r="291" spans="1:36" x14ac:dyDescent="0.2">
      <c r="A291" t="str">
        <f>"primary_archetype_"&amp;TEXT(ROUND(Table213[[#This Row],[2016]],1),"0.0")</f>
        <v>primary_archetype_1.4</v>
      </c>
      <c r="B291" s="2">
        <f t="shared" si="88"/>
        <v>1.4000000000000001</v>
      </c>
      <c r="C291" s="2">
        <f t="shared" si="94"/>
        <v>1.4000000000000001</v>
      </c>
      <c r="D291" s="2">
        <f t="shared" si="94"/>
        <v>1.4000000000000001</v>
      </c>
      <c r="E291" s="2">
        <f t="shared" si="94"/>
        <v>1.3900000000000001</v>
      </c>
      <c r="F291" s="2">
        <f t="shared" si="94"/>
        <v>1.37</v>
      </c>
      <c r="G291" s="2">
        <f t="shared" si="94"/>
        <v>1.37</v>
      </c>
      <c r="H291" s="2">
        <f t="shared" si="94"/>
        <v>1.36</v>
      </c>
      <c r="I291" s="2">
        <f t="shared" si="94"/>
        <v>1.34</v>
      </c>
      <c r="J291" s="2">
        <f t="shared" si="94"/>
        <v>1.33</v>
      </c>
      <c r="K291" s="2">
        <f t="shared" si="94"/>
        <v>1.32</v>
      </c>
      <c r="L291" s="2">
        <f t="shared" si="94"/>
        <v>1.3</v>
      </c>
      <c r="M291" s="2">
        <f t="shared" si="94"/>
        <v>1.3</v>
      </c>
      <c r="N291" s="2">
        <f t="shared" si="94"/>
        <v>1.29</v>
      </c>
      <c r="O291" s="2">
        <f t="shared" si="94"/>
        <v>1.27</v>
      </c>
      <c r="P291" s="2">
        <f t="shared" si="94"/>
        <v>1.26</v>
      </c>
      <c r="Q291" s="2">
        <f t="shared" si="94"/>
        <v>1.2</v>
      </c>
      <c r="R291" s="2">
        <f t="shared" si="94"/>
        <v>1.1400000000000001</v>
      </c>
      <c r="S291" s="2">
        <f t="shared" si="93"/>
        <v>1.1100000000000001</v>
      </c>
      <c r="T291" s="2">
        <f t="shared" si="93"/>
        <v>1.07</v>
      </c>
      <c r="U291" s="2">
        <f t="shared" si="93"/>
        <v>1.02</v>
      </c>
      <c r="V291" s="2">
        <f t="shared" si="93"/>
        <v>1.01</v>
      </c>
      <c r="W291" s="2">
        <f t="shared" si="93"/>
        <v>0.99</v>
      </c>
      <c r="X291" s="2">
        <f t="shared" si="93"/>
        <v>0.98</v>
      </c>
      <c r="Y291" s="2">
        <f t="shared" si="93"/>
        <v>0.97</v>
      </c>
      <c r="Z291" s="2">
        <f t="shared" si="93"/>
        <v>0.97</v>
      </c>
      <c r="AA291" s="2">
        <f t="shared" si="93"/>
        <v>0.96</v>
      </c>
      <c r="AB291" s="2">
        <f t="shared" si="93"/>
        <v>0.95000000000000007</v>
      </c>
      <c r="AC291" s="2">
        <f t="shared" si="93"/>
        <v>0.94000000000000006</v>
      </c>
      <c r="AD291" s="2">
        <f t="shared" si="93"/>
        <v>0.94000000000000006</v>
      </c>
      <c r="AE291" s="2">
        <f t="shared" si="93"/>
        <v>0.94000000000000006</v>
      </c>
      <c r="AF291" s="2">
        <f t="shared" si="93"/>
        <v>0.93</v>
      </c>
      <c r="AG291" s="2">
        <f t="shared" si="93"/>
        <v>0.93</v>
      </c>
      <c r="AH291" s="2">
        <f t="shared" si="92"/>
        <v>0.93</v>
      </c>
      <c r="AI291" s="2">
        <f t="shared" si="92"/>
        <v>0.93</v>
      </c>
      <c r="AJ291" s="2">
        <f t="shared" si="92"/>
        <v>0.92</v>
      </c>
    </row>
    <row r="292" spans="1:36" x14ac:dyDescent="0.2">
      <c r="A292" t="str">
        <f>"primary_archetype_"&amp;TEXT(ROUND(Table213[[#This Row],[2016]],1),"0.0")</f>
        <v>primary_archetype_1.3</v>
      </c>
      <c r="B292" s="2">
        <f t="shared" si="88"/>
        <v>1.3</v>
      </c>
      <c r="C292" s="2">
        <f t="shared" si="94"/>
        <v>1.3</v>
      </c>
      <c r="D292" s="2">
        <f t="shared" si="94"/>
        <v>1.3</v>
      </c>
      <c r="E292" s="2">
        <f t="shared" si="94"/>
        <v>1.29</v>
      </c>
      <c r="F292" s="2">
        <f t="shared" si="94"/>
        <v>1.27</v>
      </c>
      <c r="G292" s="2">
        <f t="shared" si="94"/>
        <v>1.28</v>
      </c>
      <c r="H292" s="2">
        <f t="shared" si="94"/>
        <v>1.27</v>
      </c>
      <c r="I292" s="2">
        <f t="shared" si="94"/>
        <v>1.25</v>
      </c>
      <c r="J292" s="2">
        <f t="shared" si="94"/>
        <v>1.25</v>
      </c>
      <c r="K292" s="2">
        <f t="shared" si="94"/>
        <v>1.24</v>
      </c>
      <c r="L292" s="2">
        <f t="shared" si="94"/>
        <v>1.22</v>
      </c>
      <c r="M292" s="2">
        <f t="shared" si="94"/>
        <v>1.22</v>
      </c>
      <c r="N292" s="2">
        <f t="shared" si="94"/>
        <v>1.21</v>
      </c>
      <c r="O292" s="2">
        <f t="shared" si="94"/>
        <v>1.2</v>
      </c>
      <c r="P292" s="2">
        <f t="shared" si="94"/>
        <v>1.19</v>
      </c>
      <c r="Q292" s="2">
        <f t="shared" si="94"/>
        <v>1.1500000000000001</v>
      </c>
      <c r="R292" s="2">
        <f t="shared" si="94"/>
        <v>1.0900000000000001</v>
      </c>
      <c r="S292" s="2">
        <f t="shared" si="93"/>
        <v>1.07</v>
      </c>
      <c r="T292" s="2">
        <f t="shared" si="93"/>
        <v>1.04</v>
      </c>
      <c r="U292" s="2">
        <f t="shared" si="93"/>
        <v>1</v>
      </c>
      <c r="V292" s="2">
        <f t="shared" si="93"/>
        <v>0.99</v>
      </c>
      <c r="W292" s="2">
        <f t="shared" si="93"/>
        <v>0.98</v>
      </c>
      <c r="X292" s="2">
        <f t="shared" si="93"/>
        <v>0.97</v>
      </c>
      <c r="Y292" s="2">
        <f t="shared" si="93"/>
        <v>0.96</v>
      </c>
      <c r="Z292" s="2">
        <f t="shared" si="93"/>
        <v>0.96</v>
      </c>
      <c r="AA292" s="2">
        <f t="shared" si="93"/>
        <v>0.95000000000000007</v>
      </c>
      <c r="AB292" s="2">
        <f t="shared" si="93"/>
        <v>0.95000000000000007</v>
      </c>
      <c r="AC292" s="2">
        <f t="shared" si="93"/>
        <v>0.94000000000000006</v>
      </c>
      <c r="AD292" s="2">
        <f t="shared" si="93"/>
        <v>0.94000000000000006</v>
      </c>
      <c r="AE292" s="2">
        <f t="shared" si="93"/>
        <v>0.93</v>
      </c>
      <c r="AF292" s="2">
        <f t="shared" si="93"/>
        <v>0.93</v>
      </c>
      <c r="AG292" s="2">
        <f t="shared" si="93"/>
        <v>0.93</v>
      </c>
      <c r="AH292" s="2">
        <f t="shared" si="92"/>
        <v>0.93</v>
      </c>
      <c r="AI292" s="2">
        <f t="shared" si="92"/>
        <v>0.93</v>
      </c>
      <c r="AJ292" s="2">
        <f t="shared" si="92"/>
        <v>0.92</v>
      </c>
    </row>
    <row r="293" spans="1:36" x14ac:dyDescent="0.2">
      <c r="A293" t="str">
        <f>"primary_archetype_"&amp;TEXT(ROUND(Table213[[#This Row],[2016]],1),"0.0")</f>
        <v>primary_archetype_1.2</v>
      </c>
      <c r="B293" s="2">
        <f t="shared" si="88"/>
        <v>1.2000000000000002</v>
      </c>
      <c r="C293" s="2">
        <f t="shared" si="94"/>
        <v>1.2</v>
      </c>
      <c r="D293" s="2">
        <f t="shared" si="94"/>
        <v>1.2</v>
      </c>
      <c r="E293" s="2">
        <f t="shared" si="94"/>
        <v>1.19</v>
      </c>
      <c r="F293" s="2">
        <f t="shared" si="94"/>
        <v>1.18</v>
      </c>
      <c r="G293" s="2">
        <f t="shared" si="94"/>
        <v>1.18</v>
      </c>
      <c r="H293" s="2">
        <f t="shared" si="94"/>
        <v>1.18</v>
      </c>
      <c r="I293" s="2">
        <f t="shared" si="94"/>
        <v>1.17</v>
      </c>
      <c r="J293" s="2">
        <f t="shared" si="94"/>
        <v>1.1599999999999999</v>
      </c>
      <c r="K293" s="2">
        <f t="shared" si="94"/>
        <v>1.1500000000000001</v>
      </c>
      <c r="L293" s="2">
        <f t="shared" si="94"/>
        <v>1.1400000000000001</v>
      </c>
      <c r="M293" s="2">
        <f t="shared" si="94"/>
        <v>1.1400000000000001</v>
      </c>
      <c r="N293" s="2">
        <f t="shared" si="94"/>
        <v>1.1300000000000001</v>
      </c>
      <c r="O293" s="2">
        <f t="shared" si="94"/>
        <v>1.1300000000000001</v>
      </c>
      <c r="P293" s="2">
        <f t="shared" si="94"/>
        <v>1.1200000000000001</v>
      </c>
      <c r="Q293" s="2">
        <f t="shared" si="94"/>
        <v>1.0900000000000001</v>
      </c>
      <c r="R293" s="2">
        <f t="shared" si="94"/>
        <v>1.05</v>
      </c>
      <c r="S293" s="2">
        <f t="shared" si="93"/>
        <v>1.03</v>
      </c>
      <c r="T293" s="2">
        <f t="shared" si="93"/>
        <v>1.01</v>
      </c>
      <c r="U293" s="2">
        <f t="shared" si="93"/>
        <v>0.98</v>
      </c>
      <c r="V293" s="2">
        <f t="shared" si="93"/>
        <v>0.98</v>
      </c>
      <c r="W293" s="2">
        <f t="shared" si="93"/>
        <v>0.96</v>
      </c>
      <c r="X293" s="2">
        <f t="shared" si="93"/>
        <v>0.96</v>
      </c>
      <c r="Y293" s="2">
        <f t="shared" si="93"/>
        <v>0.95000000000000007</v>
      </c>
      <c r="Z293" s="2">
        <f t="shared" si="93"/>
        <v>0.95000000000000007</v>
      </c>
      <c r="AA293" s="2">
        <f t="shared" si="93"/>
        <v>0.95000000000000007</v>
      </c>
      <c r="AB293" s="2">
        <f t="shared" si="93"/>
        <v>0.94000000000000006</v>
      </c>
      <c r="AC293" s="2">
        <f t="shared" si="93"/>
        <v>0.94000000000000006</v>
      </c>
      <c r="AD293" s="2">
        <f t="shared" si="93"/>
        <v>0.93</v>
      </c>
      <c r="AE293" s="2">
        <f t="shared" si="93"/>
        <v>0.93</v>
      </c>
      <c r="AF293" s="2">
        <f t="shared" si="93"/>
        <v>0.93</v>
      </c>
      <c r="AG293" s="2">
        <f t="shared" si="93"/>
        <v>0.93</v>
      </c>
      <c r="AH293" s="2">
        <f t="shared" si="92"/>
        <v>0.93</v>
      </c>
      <c r="AI293" s="2">
        <f t="shared" si="92"/>
        <v>0.93</v>
      </c>
      <c r="AJ293" s="2">
        <f t="shared" si="92"/>
        <v>0.92</v>
      </c>
    </row>
    <row r="294" spans="1:36" x14ac:dyDescent="0.2">
      <c r="A294" t="str">
        <f>"primary_archetype_"&amp;TEXT(ROUND(Table213[[#This Row],[2016]],1),"0.0")</f>
        <v>primary_archetype_1.1</v>
      </c>
      <c r="B294" s="2">
        <f t="shared" si="88"/>
        <v>1.1000000000000001</v>
      </c>
      <c r="C294" s="2">
        <f t="shared" si="94"/>
        <v>1.1000000000000001</v>
      </c>
      <c r="D294" s="2">
        <f t="shared" si="94"/>
        <v>1.1000000000000001</v>
      </c>
      <c r="E294" s="2">
        <f t="shared" si="94"/>
        <v>1.1000000000000001</v>
      </c>
      <c r="F294" s="2">
        <f t="shared" si="94"/>
        <v>1.0900000000000001</v>
      </c>
      <c r="G294" s="2">
        <f t="shared" si="94"/>
        <v>1.0900000000000001</v>
      </c>
      <c r="H294" s="2">
        <f t="shared" si="94"/>
        <v>1.0900000000000001</v>
      </c>
      <c r="I294" s="2">
        <f t="shared" si="94"/>
        <v>1.08</v>
      </c>
      <c r="J294" s="2">
        <f t="shared" si="94"/>
        <v>1.07</v>
      </c>
      <c r="K294" s="2">
        <f t="shared" si="94"/>
        <v>1.07</v>
      </c>
      <c r="L294" s="2">
        <f t="shared" si="94"/>
        <v>1.06</v>
      </c>
      <c r="M294" s="2">
        <f t="shared" si="94"/>
        <v>1.06</v>
      </c>
      <c r="N294" s="2">
        <f t="shared" si="94"/>
        <v>1.06</v>
      </c>
      <c r="O294" s="2">
        <f t="shared" si="94"/>
        <v>1.05</v>
      </c>
      <c r="P294" s="2">
        <f t="shared" si="94"/>
        <v>1.05</v>
      </c>
      <c r="Q294" s="2">
        <f t="shared" si="94"/>
        <v>1.03</v>
      </c>
      <c r="R294" s="2">
        <f t="shared" si="94"/>
        <v>1</v>
      </c>
      <c r="S294" s="2">
        <f t="shared" si="93"/>
        <v>0.99</v>
      </c>
      <c r="T294" s="2">
        <f t="shared" si="93"/>
        <v>0.98</v>
      </c>
      <c r="U294" s="2">
        <f t="shared" si="93"/>
        <v>0.96</v>
      </c>
      <c r="V294" s="2">
        <f t="shared" si="93"/>
        <v>0.96</v>
      </c>
      <c r="W294" s="2">
        <f t="shared" si="93"/>
        <v>0.95000000000000007</v>
      </c>
      <c r="X294" s="2">
        <f t="shared" si="93"/>
        <v>0.95000000000000007</v>
      </c>
      <c r="Y294" s="2">
        <f t="shared" si="93"/>
        <v>0.94000000000000006</v>
      </c>
      <c r="Z294" s="2">
        <f t="shared" si="93"/>
        <v>0.94000000000000006</v>
      </c>
      <c r="AA294" s="2">
        <f t="shared" si="93"/>
        <v>0.94000000000000006</v>
      </c>
      <c r="AB294" s="2">
        <f t="shared" si="93"/>
        <v>0.93</v>
      </c>
      <c r="AC294" s="2">
        <f t="shared" si="93"/>
        <v>0.93</v>
      </c>
      <c r="AD294" s="2">
        <f t="shared" si="93"/>
        <v>0.93</v>
      </c>
      <c r="AE294" s="2">
        <f t="shared" si="93"/>
        <v>0.93</v>
      </c>
      <c r="AF294" s="2">
        <f t="shared" si="93"/>
        <v>0.93</v>
      </c>
      <c r="AG294" s="2">
        <f t="shared" si="93"/>
        <v>0.93</v>
      </c>
      <c r="AH294" s="2">
        <f t="shared" si="92"/>
        <v>0.93</v>
      </c>
      <c r="AI294" s="2">
        <f t="shared" si="92"/>
        <v>0.93</v>
      </c>
      <c r="AJ294" s="2">
        <f t="shared" si="92"/>
        <v>0.92</v>
      </c>
    </row>
    <row r="295" spans="1:36" x14ac:dyDescent="0.2">
      <c r="A295" t="str">
        <f>"primary_archetype_"&amp;TEXT(ROUND(Table213[[#This Row],[2016]],1),"0.0")</f>
        <v>primary_archetype_1.0</v>
      </c>
      <c r="B295" s="2">
        <f t="shared" si="88"/>
        <v>1</v>
      </c>
      <c r="C295" s="2">
        <f t="shared" si="94"/>
        <v>1</v>
      </c>
      <c r="D295" s="2">
        <f t="shared" si="94"/>
        <v>1</v>
      </c>
      <c r="E295" s="2">
        <f t="shared" si="94"/>
        <v>1</v>
      </c>
      <c r="F295" s="2">
        <f t="shared" si="94"/>
        <v>0.99</v>
      </c>
      <c r="G295" s="2">
        <f t="shared" si="94"/>
        <v>1</v>
      </c>
      <c r="H295" s="2">
        <f t="shared" si="94"/>
        <v>0.99</v>
      </c>
      <c r="I295" s="2">
        <f t="shared" si="94"/>
        <v>0.99</v>
      </c>
      <c r="J295" s="2">
        <f t="shared" si="94"/>
        <v>0.99</v>
      </c>
      <c r="K295" s="2">
        <f t="shared" si="94"/>
        <v>0.99</v>
      </c>
      <c r="L295" s="2">
        <f t="shared" si="94"/>
        <v>0.98</v>
      </c>
      <c r="M295" s="2">
        <f t="shared" si="94"/>
        <v>0.98</v>
      </c>
      <c r="N295" s="2">
        <f t="shared" si="94"/>
        <v>0.98</v>
      </c>
      <c r="O295" s="2">
        <f t="shared" si="94"/>
        <v>0.98</v>
      </c>
      <c r="P295" s="2">
        <f t="shared" si="94"/>
        <v>0.98</v>
      </c>
      <c r="Q295" s="2">
        <f t="shared" si="94"/>
        <v>0.97</v>
      </c>
      <c r="R295" s="2">
        <f t="shared" si="94"/>
        <v>0.96</v>
      </c>
      <c r="S295" s="2">
        <f t="shared" si="93"/>
        <v>0.95000000000000007</v>
      </c>
      <c r="T295" s="2">
        <f t="shared" si="93"/>
        <v>0.95000000000000007</v>
      </c>
      <c r="U295" s="2">
        <f t="shared" si="93"/>
        <v>0.94000000000000006</v>
      </c>
      <c r="V295" s="2">
        <f t="shared" si="93"/>
        <v>0.94000000000000006</v>
      </c>
      <c r="W295" s="2">
        <f t="shared" si="93"/>
        <v>0.94000000000000006</v>
      </c>
      <c r="X295" s="2">
        <f t="shared" si="93"/>
        <v>0.93</v>
      </c>
      <c r="Y295" s="2">
        <f t="shared" si="93"/>
        <v>0.93</v>
      </c>
      <c r="Z295" s="2">
        <f t="shared" si="93"/>
        <v>0.93</v>
      </c>
      <c r="AA295" s="2">
        <f t="shared" si="93"/>
        <v>0.93</v>
      </c>
      <c r="AB295" s="2">
        <f t="shared" si="93"/>
        <v>0.93</v>
      </c>
      <c r="AC295" s="2">
        <f t="shared" si="93"/>
        <v>0.93</v>
      </c>
      <c r="AD295" s="2">
        <f t="shared" si="93"/>
        <v>0.93</v>
      </c>
      <c r="AE295" s="2">
        <f t="shared" si="93"/>
        <v>0.93</v>
      </c>
      <c r="AF295" s="2">
        <f t="shared" si="93"/>
        <v>0.93</v>
      </c>
      <c r="AG295" s="2">
        <f t="shared" si="93"/>
        <v>0.93</v>
      </c>
      <c r="AH295" s="2">
        <f t="shared" si="92"/>
        <v>0.93</v>
      </c>
      <c r="AI295" s="2">
        <f t="shared" si="92"/>
        <v>0.93</v>
      </c>
      <c r="AJ295" s="2">
        <f t="shared" si="92"/>
        <v>0.92</v>
      </c>
    </row>
    <row r="296" spans="1:36" x14ac:dyDescent="0.2">
      <c r="A296" t="s">
        <v>213</v>
      </c>
      <c r="B296" s="2">
        <v>0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0</v>
      </c>
      <c r="K296" s="2">
        <v>0</v>
      </c>
      <c r="L296" s="2">
        <v>0</v>
      </c>
      <c r="M296" s="2">
        <v>0</v>
      </c>
      <c r="N296" s="2">
        <v>0</v>
      </c>
      <c r="O296" s="2">
        <v>0</v>
      </c>
      <c r="P296" s="2">
        <v>0</v>
      </c>
      <c r="Q296" s="2">
        <v>0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  <c r="X296" s="2">
        <v>0</v>
      </c>
      <c r="Y296" s="2">
        <v>0</v>
      </c>
      <c r="Z296" s="2">
        <v>0</v>
      </c>
      <c r="AA296" s="2">
        <v>0</v>
      </c>
      <c r="AB296" s="2">
        <v>0</v>
      </c>
      <c r="AC296" s="2">
        <v>0</v>
      </c>
      <c r="AD296" s="2">
        <v>0</v>
      </c>
      <c r="AE296" s="2">
        <v>0</v>
      </c>
      <c r="AF296" s="2">
        <v>0</v>
      </c>
      <c r="AG296" s="2">
        <v>0</v>
      </c>
      <c r="AH296" s="2">
        <v>0</v>
      </c>
      <c r="AI296" s="2">
        <v>0</v>
      </c>
      <c r="AJ296" s="2">
        <v>0</v>
      </c>
    </row>
  </sheetData>
  <phoneticPr fontId="2" type="noConversion"/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20014-0027-4803-93E7-2E06CF5DB39C}">
  <sheetPr>
    <tabColor theme="9"/>
  </sheetPr>
  <dimension ref="A1:AJ304"/>
  <sheetViews>
    <sheetView topLeftCell="A171" workbookViewId="0">
      <selection activeCell="G213" sqref="G213"/>
    </sheetView>
  </sheetViews>
  <sheetFormatPr baseColWidth="10" defaultColWidth="8.83203125" defaultRowHeight="15" x14ac:dyDescent="0.2"/>
  <cols>
    <col min="1" max="1" width="47.5" bestFit="1" customWidth="1"/>
    <col min="2" max="2" width="12" bestFit="1" customWidth="1"/>
  </cols>
  <sheetData>
    <row r="1" spans="1:36" x14ac:dyDescent="0.2">
      <c r="A1" t="s">
        <v>110</v>
      </c>
      <c r="B1" t="s">
        <v>175</v>
      </c>
      <c r="C1" t="s">
        <v>176</v>
      </c>
      <c r="D1" t="s">
        <v>177</v>
      </c>
      <c r="E1" t="s">
        <v>178</v>
      </c>
      <c r="F1" t="s">
        <v>179</v>
      </c>
      <c r="G1" t="s">
        <v>68</v>
      </c>
      <c r="H1" t="s">
        <v>180</v>
      </c>
      <c r="I1" t="s">
        <v>181</v>
      </c>
      <c r="J1" t="s">
        <v>182</v>
      </c>
      <c r="K1" t="s">
        <v>183</v>
      </c>
      <c r="L1" t="s">
        <v>184</v>
      </c>
      <c r="M1" t="s">
        <v>185</v>
      </c>
      <c r="N1" t="s">
        <v>186</v>
      </c>
      <c r="O1" t="s">
        <v>187</v>
      </c>
      <c r="P1" t="s">
        <v>188</v>
      </c>
      <c r="Q1" t="s">
        <v>189</v>
      </c>
      <c r="R1" t="s">
        <v>190</v>
      </c>
      <c r="S1" t="s">
        <v>191</v>
      </c>
      <c r="T1" t="s">
        <v>192</v>
      </c>
      <c r="U1" t="s">
        <v>193</v>
      </c>
      <c r="V1" t="s">
        <v>194</v>
      </c>
      <c r="W1" t="s">
        <v>195</v>
      </c>
      <c r="X1" t="s">
        <v>196</v>
      </c>
      <c r="Y1" t="s">
        <v>197</v>
      </c>
      <c r="Z1" t="s">
        <v>198</v>
      </c>
      <c r="AA1" t="s">
        <v>199</v>
      </c>
      <c r="AB1" t="s">
        <v>200</v>
      </c>
      <c r="AC1" t="s">
        <v>201</v>
      </c>
      <c r="AD1" t="s">
        <v>202</v>
      </c>
      <c r="AE1" t="s">
        <v>203</v>
      </c>
      <c r="AF1" t="s">
        <v>204</v>
      </c>
      <c r="AG1" t="s">
        <v>205</v>
      </c>
      <c r="AH1" t="s">
        <v>206</v>
      </c>
      <c r="AI1" t="s">
        <v>207</v>
      </c>
      <c r="AJ1" t="s">
        <v>208</v>
      </c>
    </row>
    <row r="2" spans="1:36" x14ac:dyDescent="0.2">
      <c r="A2" t="s">
        <v>219</v>
      </c>
      <c r="B2" s="2">
        <f>'Sectoral Slopes'!C20</f>
        <v>8.0195187519890005</v>
      </c>
      <c r="C2" s="2">
        <f>'Sectoral Slopes'!D20</f>
        <v>8.0195187519890005</v>
      </c>
      <c r="D2" s="2">
        <f>'Sectoral Slopes'!E20</f>
        <v>8.0195187519890005</v>
      </c>
      <c r="E2" s="2">
        <f>'Sectoral Slopes'!F20</f>
        <v>7.8271888411829931</v>
      </c>
      <c r="F2" s="2">
        <f>'Sectoral Slopes'!G20</f>
        <v>7.3622200648897183</v>
      </c>
      <c r="G2" s="2">
        <f>'Sectoral Slopes'!H20</f>
        <v>7.4272238363596657</v>
      </c>
      <c r="H2" s="2">
        <f>'Sectoral Slopes'!I20</f>
        <v>7.2253994641216961</v>
      </c>
      <c r="I2" s="2">
        <f>'Sectoral Slopes'!J20</f>
        <v>6.8349841564762484</v>
      </c>
      <c r="J2" s="2">
        <f>'Sectoral Slopes'!K20</f>
        <v>6.6156684293638275</v>
      </c>
      <c r="K2" s="2">
        <f>'Sectoral Slopes'!L20</f>
        <v>6.3905361989134821</v>
      </c>
      <c r="L2" s="2">
        <f>'Sectoral Slopes'!M20</f>
        <v>6.0349134928158543</v>
      </c>
      <c r="M2" s="2">
        <f>'Sectoral Slopes'!N20</f>
        <v>5.9917519512164494</v>
      </c>
      <c r="N2" s="2">
        <f>'Sectoral Slopes'!O20</f>
        <v>5.7003628846363492</v>
      </c>
      <c r="O2" s="2">
        <f>'Sectoral Slopes'!P20</f>
        <v>5.3982166531849716</v>
      </c>
      <c r="P2" s="2">
        <f>'Sectoral Slopes'!Q20</f>
        <v>5.0410172734466894</v>
      </c>
      <c r="Q2" s="2">
        <f>'Sectoral Slopes'!R20</f>
        <v>4.3467786917941424</v>
      </c>
      <c r="R2" s="2">
        <f>'Sectoral Slopes'!S20</f>
        <v>3.4102288014529805</v>
      </c>
      <c r="S2" s="2">
        <f>'Sectoral Slopes'!T20</f>
        <v>3.1115611962153391</v>
      </c>
      <c r="T2" s="2">
        <f>'Sectoral Slopes'!U20</f>
        <v>2.4623418956489465</v>
      </c>
      <c r="U2" s="2">
        <f>'Sectoral Slopes'!V20</f>
        <v>1.8080788734222646</v>
      </c>
      <c r="V2" s="2">
        <f>'Sectoral Slopes'!W20</f>
        <v>1.6869125771702291</v>
      </c>
      <c r="W2" s="2">
        <f>'Sectoral Slopes'!X20</f>
        <v>1.3213134779876061</v>
      </c>
      <c r="X2" s="2">
        <f>'Sectoral Slopes'!Y20</f>
        <v>1.135792587037884</v>
      </c>
      <c r="Y2" s="2">
        <f>'Sectoral Slopes'!Z20</f>
        <v>0.94281974986584804</v>
      </c>
      <c r="Z2" s="2">
        <f>'Sectoral Slopes'!AA20</f>
        <v>0.91266565328102356</v>
      </c>
      <c r="AA2" s="2">
        <f>'Sectoral Slopes'!AB20</f>
        <v>0.82482962492865197</v>
      </c>
      <c r="AB2" s="2">
        <f>'Sectoral Slopes'!AC20</f>
        <v>0.69657036479781642</v>
      </c>
      <c r="AC2" s="2">
        <f>'Sectoral Slopes'!AD20</f>
        <v>0.59152207264500212</v>
      </c>
      <c r="AD2" s="2">
        <f>'Sectoral Slopes'!AE20</f>
        <v>0.57414793249106522</v>
      </c>
      <c r="AE2" s="2">
        <f>'Sectoral Slopes'!AF20</f>
        <v>0.5032941313546524</v>
      </c>
      <c r="AF2" s="2">
        <f>'Sectoral Slopes'!AG20</f>
        <v>0.45938562031554475</v>
      </c>
      <c r="AG2" s="2">
        <f>'Sectoral Slopes'!AH20</f>
        <v>0.4264573815740576</v>
      </c>
      <c r="AH2" s="2">
        <f>'Sectoral Slopes'!AI20</f>
        <v>0.30306761033242657</v>
      </c>
      <c r="AI2" s="2">
        <f>'Sectoral Slopes'!AJ20</f>
        <v>0.2334395291128773</v>
      </c>
      <c r="AJ2" s="2">
        <f>'Sectoral Slopes'!AK20</f>
        <v>0.20024182482008718</v>
      </c>
    </row>
    <row r="4" spans="1:36" x14ac:dyDescent="0.2">
      <c r="A4" t="s">
        <v>212</v>
      </c>
      <c r="B4" t="s">
        <v>175</v>
      </c>
      <c r="C4" t="s">
        <v>176</v>
      </c>
      <c r="D4" t="s">
        <v>177</v>
      </c>
      <c r="E4" t="s">
        <v>178</v>
      </c>
      <c r="F4" t="s">
        <v>179</v>
      </c>
      <c r="G4" t="s">
        <v>68</v>
      </c>
      <c r="H4" t="s">
        <v>180</v>
      </c>
      <c r="I4" t="s">
        <v>181</v>
      </c>
      <c r="J4" t="s">
        <v>182</v>
      </c>
      <c r="K4" t="s">
        <v>183</v>
      </c>
      <c r="L4" t="s">
        <v>184</v>
      </c>
      <c r="M4" t="s">
        <v>185</v>
      </c>
      <c r="N4" t="s">
        <v>186</v>
      </c>
      <c r="O4" t="s">
        <v>187</v>
      </c>
      <c r="P4" t="s">
        <v>188</v>
      </c>
      <c r="Q4" t="s">
        <v>189</v>
      </c>
      <c r="R4" t="s">
        <v>190</v>
      </c>
      <c r="S4" t="s">
        <v>191</v>
      </c>
      <c r="T4" t="s">
        <v>192</v>
      </c>
      <c r="U4" t="s">
        <v>193</v>
      </c>
      <c r="V4" t="s">
        <v>194</v>
      </c>
      <c r="W4" t="s">
        <v>195</v>
      </c>
      <c r="X4" t="s">
        <v>196</v>
      </c>
      <c r="Y4" t="s">
        <v>197</v>
      </c>
      <c r="Z4" t="s">
        <v>198</v>
      </c>
      <c r="AA4" t="s">
        <v>199</v>
      </c>
      <c r="AB4" t="s">
        <v>200</v>
      </c>
      <c r="AC4" t="s">
        <v>201</v>
      </c>
      <c r="AD4" t="s">
        <v>202</v>
      </c>
      <c r="AE4" t="s">
        <v>203</v>
      </c>
      <c r="AF4" t="s">
        <v>204</v>
      </c>
      <c r="AG4" t="s">
        <v>205</v>
      </c>
      <c r="AH4" t="s">
        <v>206</v>
      </c>
      <c r="AI4" t="s">
        <v>207</v>
      </c>
      <c r="AJ4" t="s">
        <v>208</v>
      </c>
    </row>
    <row r="5" spans="1:36" x14ac:dyDescent="0.2">
      <c r="A5" t="str">
        <f>"casthouse_procurement_archetype_"&amp;TEXT(ROUND(Table21319[[#This Row],[2016]],1),"0.0")</f>
        <v>casthouse_procurement_archetype_30.0</v>
      </c>
      <c r="B5" s="2">
        <v>30</v>
      </c>
      <c r="C5" s="2">
        <f>MROUND((($B5-$AJ$2)*((C$2-$AJ$2)/($B$2-$AJ$2)))+$AJ$2,0.01)</f>
        <v>30</v>
      </c>
      <c r="D5" s="2">
        <f t="shared" ref="D5:AJ12" si="0">MROUND((($B5-$AJ$2)*((D$2-$AJ$2)/($B$2-$AJ$2)))+$AJ$2,0.01)</f>
        <v>30</v>
      </c>
      <c r="E5" s="2">
        <f t="shared" si="0"/>
        <v>29.27</v>
      </c>
      <c r="F5" s="2">
        <f t="shared" si="0"/>
        <v>27.490000000000002</v>
      </c>
      <c r="G5" s="2">
        <f t="shared" si="0"/>
        <v>27.740000000000002</v>
      </c>
      <c r="H5" s="2">
        <f t="shared" si="0"/>
        <v>26.97</v>
      </c>
      <c r="I5" s="2">
        <f t="shared" si="0"/>
        <v>25.490000000000002</v>
      </c>
      <c r="J5" s="2">
        <f t="shared" si="0"/>
        <v>24.650000000000002</v>
      </c>
      <c r="K5" s="2">
        <f t="shared" si="0"/>
        <v>23.79</v>
      </c>
      <c r="L5" s="2">
        <f t="shared" si="0"/>
        <v>22.44</v>
      </c>
      <c r="M5" s="2">
        <f t="shared" si="0"/>
        <v>22.27</v>
      </c>
      <c r="N5" s="2">
        <f t="shared" si="0"/>
        <v>21.16</v>
      </c>
      <c r="O5" s="2">
        <f t="shared" si="0"/>
        <v>20.010000000000002</v>
      </c>
      <c r="P5" s="2">
        <f t="shared" si="0"/>
        <v>18.650000000000002</v>
      </c>
      <c r="Q5" s="2">
        <f t="shared" si="0"/>
        <v>16</v>
      </c>
      <c r="R5" s="2">
        <f t="shared" si="0"/>
        <v>12.43</v>
      </c>
      <c r="S5" s="2">
        <f t="shared" si="0"/>
        <v>11.3</v>
      </c>
      <c r="T5" s="2">
        <f t="shared" si="0"/>
        <v>8.82</v>
      </c>
      <c r="U5" s="2">
        <f t="shared" si="0"/>
        <v>6.33</v>
      </c>
      <c r="V5" s="2">
        <f t="shared" si="0"/>
        <v>5.87</v>
      </c>
      <c r="W5" s="2">
        <f t="shared" si="0"/>
        <v>4.47</v>
      </c>
      <c r="X5" s="2">
        <f t="shared" si="0"/>
        <v>3.77</v>
      </c>
      <c r="Y5" s="2">
        <f t="shared" si="0"/>
        <v>3.0300000000000002</v>
      </c>
      <c r="Z5" s="2">
        <f t="shared" si="0"/>
        <v>2.92</v>
      </c>
      <c r="AA5" s="2">
        <f t="shared" si="0"/>
        <v>2.58</v>
      </c>
      <c r="AB5" s="2">
        <f>MROUND((($B5-$AJ$2)*((AB$2-$AJ$2)/($B$2-$AJ$2)))+$AJ$2,0.01)</f>
        <v>2.09</v>
      </c>
      <c r="AC5" s="2">
        <f t="shared" si="0"/>
        <v>1.69</v>
      </c>
      <c r="AD5" s="2">
        <f t="shared" si="0"/>
        <v>1.6300000000000001</v>
      </c>
      <c r="AE5" s="2">
        <f t="shared" si="0"/>
        <v>1.36</v>
      </c>
      <c r="AF5" s="2">
        <f t="shared" si="0"/>
        <v>1.19</v>
      </c>
      <c r="AG5" s="2">
        <f t="shared" si="0"/>
        <v>1.06</v>
      </c>
      <c r="AH5" s="2">
        <f t="shared" si="0"/>
        <v>0.59</v>
      </c>
      <c r="AI5" s="2">
        <f>MROUND((($B5-$AJ$2)*((AI$2-$AJ$2)/($B$2-$AJ$2)))+$AJ$2,0.01)</f>
        <v>0.33</v>
      </c>
      <c r="AJ5" s="2">
        <f t="shared" si="0"/>
        <v>0.2</v>
      </c>
    </row>
    <row r="6" spans="1:36" x14ac:dyDescent="0.2">
      <c r="A6" t="str">
        <f>"casthouse_procurement_archetype_"&amp;TEXT(ROUND(Table21319[[#This Row],[2016]],1),"0.0")</f>
        <v>casthouse_procurement_archetype_29.9</v>
      </c>
      <c r="B6" s="2">
        <f>MROUND(B5-0.1,0.1)</f>
        <v>29.900000000000002</v>
      </c>
      <c r="C6" s="2">
        <f t="shared" ref="C6:R28" si="1">MROUND((($B6-$AJ$2)*((C$2-$AJ$2)/($B$2-$AJ$2)))+$AJ$2,0.01)</f>
        <v>29.900000000000002</v>
      </c>
      <c r="D6" s="2">
        <f t="shared" si="0"/>
        <v>29.900000000000002</v>
      </c>
      <c r="E6" s="2">
        <f t="shared" si="0"/>
        <v>29.17</v>
      </c>
      <c r="F6" s="2">
        <f t="shared" si="0"/>
        <v>27.400000000000002</v>
      </c>
      <c r="G6" s="2">
        <f t="shared" si="0"/>
        <v>27.650000000000002</v>
      </c>
      <c r="H6" s="2">
        <f t="shared" si="0"/>
        <v>26.88</v>
      </c>
      <c r="I6" s="2">
        <f t="shared" si="0"/>
        <v>25.400000000000002</v>
      </c>
      <c r="J6" s="2">
        <f t="shared" si="0"/>
        <v>24.57</v>
      </c>
      <c r="K6" s="2">
        <f t="shared" si="0"/>
        <v>23.71</v>
      </c>
      <c r="L6" s="2">
        <f t="shared" si="0"/>
        <v>22.36</v>
      </c>
      <c r="M6" s="2">
        <f t="shared" si="0"/>
        <v>22.2</v>
      </c>
      <c r="N6" s="2">
        <f t="shared" si="0"/>
        <v>21.09</v>
      </c>
      <c r="O6" s="2">
        <f t="shared" si="0"/>
        <v>19.940000000000001</v>
      </c>
      <c r="P6" s="2">
        <f t="shared" si="0"/>
        <v>18.59</v>
      </c>
      <c r="Q6" s="2">
        <f t="shared" si="0"/>
        <v>15.950000000000001</v>
      </c>
      <c r="R6" s="2">
        <f t="shared" si="0"/>
        <v>12.39</v>
      </c>
      <c r="S6" s="2">
        <f t="shared" si="0"/>
        <v>11.26</v>
      </c>
      <c r="T6" s="2">
        <f t="shared" si="0"/>
        <v>8.7900000000000009</v>
      </c>
      <c r="U6" s="2">
        <f t="shared" si="0"/>
        <v>6.3100000000000005</v>
      </c>
      <c r="V6" s="2">
        <f t="shared" si="0"/>
        <v>5.8500000000000005</v>
      </c>
      <c r="W6" s="2">
        <f t="shared" si="0"/>
        <v>4.46</v>
      </c>
      <c r="X6" s="2">
        <f t="shared" si="0"/>
        <v>3.75</v>
      </c>
      <c r="Y6" s="2">
        <f t="shared" si="0"/>
        <v>3.02</v>
      </c>
      <c r="Z6" s="2">
        <f t="shared" si="0"/>
        <v>2.91</v>
      </c>
      <c r="AA6" s="2">
        <f t="shared" si="0"/>
        <v>2.57</v>
      </c>
      <c r="AB6" s="2">
        <f t="shared" si="0"/>
        <v>2.09</v>
      </c>
      <c r="AC6" s="2">
        <f t="shared" si="0"/>
        <v>1.69</v>
      </c>
      <c r="AD6" s="2">
        <f t="shared" si="0"/>
        <v>1.62</v>
      </c>
      <c r="AE6" s="2">
        <f t="shared" si="0"/>
        <v>1.35</v>
      </c>
      <c r="AF6" s="2">
        <f t="shared" si="0"/>
        <v>1.18</v>
      </c>
      <c r="AG6" s="2">
        <f t="shared" si="0"/>
        <v>1.06</v>
      </c>
      <c r="AH6" s="2">
        <f t="shared" si="0"/>
        <v>0.59</v>
      </c>
      <c r="AI6" s="2">
        <f t="shared" si="0"/>
        <v>0.33</v>
      </c>
      <c r="AJ6" s="2">
        <f t="shared" si="0"/>
        <v>0.2</v>
      </c>
    </row>
    <row r="7" spans="1:36" x14ac:dyDescent="0.2">
      <c r="A7" t="str">
        <f>"casthouse_procurement_archetype_"&amp;TEXT(ROUND(Table21319[[#This Row],[2016]],1),"0.0")</f>
        <v>casthouse_procurement_archetype_29.8</v>
      </c>
      <c r="B7" s="2">
        <f t="shared" ref="B7:B70" si="2">MROUND(B6-0.1,0.1)</f>
        <v>29.8</v>
      </c>
      <c r="C7" s="2">
        <f t="shared" si="1"/>
        <v>29.8</v>
      </c>
      <c r="D7" s="2">
        <f t="shared" si="0"/>
        <v>29.8</v>
      </c>
      <c r="E7" s="2">
        <f t="shared" si="0"/>
        <v>29.07</v>
      </c>
      <c r="F7" s="2">
        <f t="shared" si="0"/>
        <v>27.310000000000002</v>
      </c>
      <c r="G7" s="2">
        <f t="shared" si="0"/>
        <v>27.560000000000002</v>
      </c>
      <c r="H7" s="2">
        <f t="shared" si="0"/>
        <v>26.79</v>
      </c>
      <c r="I7" s="2">
        <f t="shared" si="0"/>
        <v>25.32</v>
      </c>
      <c r="J7" s="2">
        <f t="shared" si="0"/>
        <v>24.490000000000002</v>
      </c>
      <c r="K7" s="2">
        <f t="shared" si="0"/>
        <v>23.63</v>
      </c>
      <c r="L7" s="2">
        <f t="shared" si="0"/>
        <v>22.29</v>
      </c>
      <c r="M7" s="2">
        <f t="shared" si="0"/>
        <v>22.12</v>
      </c>
      <c r="N7" s="2">
        <f t="shared" si="0"/>
        <v>21.02</v>
      </c>
      <c r="O7" s="2">
        <f t="shared" si="0"/>
        <v>19.88</v>
      </c>
      <c r="P7" s="2">
        <f t="shared" si="0"/>
        <v>18.52</v>
      </c>
      <c r="Q7" s="2">
        <f t="shared" si="0"/>
        <v>15.9</v>
      </c>
      <c r="R7" s="2">
        <f t="shared" si="0"/>
        <v>12.35</v>
      </c>
      <c r="S7" s="2">
        <f t="shared" si="0"/>
        <v>11.22</v>
      </c>
      <c r="T7" s="2">
        <f t="shared" si="0"/>
        <v>8.76</v>
      </c>
      <c r="U7" s="2">
        <f t="shared" si="0"/>
        <v>6.29</v>
      </c>
      <c r="V7" s="2">
        <f t="shared" si="0"/>
        <v>5.83</v>
      </c>
      <c r="W7" s="2">
        <f t="shared" si="0"/>
        <v>4.4400000000000004</v>
      </c>
      <c r="X7" s="2">
        <f t="shared" si="0"/>
        <v>3.74</v>
      </c>
      <c r="Y7" s="2">
        <f t="shared" si="0"/>
        <v>3.0100000000000002</v>
      </c>
      <c r="Z7" s="2">
        <f t="shared" si="0"/>
        <v>2.9</v>
      </c>
      <c r="AA7" s="2">
        <f t="shared" si="0"/>
        <v>2.56</v>
      </c>
      <c r="AB7" s="2">
        <f t="shared" si="0"/>
        <v>2.08</v>
      </c>
      <c r="AC7" s="2">
        <f t="shared" si="0"/>
        <v>1.68</v>
      </c>
      <c r="AD7" s="2">
        <f t="shared" si="0"/>
        <v>1.62</v>
      </c>
      <c r="AE7" s="2">
        <f t="shared" si="0"/>
        <v>1.35</v>
      </c>
      <c r="AF7" s="2">
        <f t="shared" si="0"/>
        <v>1.18</v>
      </c>
      <c r="AG7" s="2">
        <f t="shared" si="0"/>
        <v>1.06</v>
      </c>
      <c r="AH7" s="2">
        <f t="shared" si="0"/>
        <v>0.59</v>
      </c>
      <c r="AI7" s="2">
        <f t="shared" si="0"/>
        <v>0.33</v>
      </c>
      <c r="AJ7" s="2">
        <f t="shared" si="0"/>
        <v>0.2</v>
      </c>
    </row>
    <row r="8" spans="1:36" x14ac:dyDescent="0.2">
      <c r="A8" t="str">
        <f>"casthouse_procurement_archetype_"&amp;TEXT(ROUND(Table21319[[#This Row],[2016]],1),"0.0")</f>
        <v>casthouse_procurement_archetype_29.7</v>
      </c>
      <c r="B8" s="2">
        <f t="shared" si="2"/>
        <v>29.700000000000003</v>
      </c>
      <c r="C8" s="2">
        <f t="shared" si="1"/>
        <v>29.7</v>
      </c>
      <c r="D8" s="2">
        <f t="shared" si="0"/>
        <v>29.7</v>
      </c>
      <c r="E8" s="2">
        <f t="shared" si="0"/>
        <v>28.97</v>
      </c>
      <c r="F8" s="2">
        <f t="shared" si="0"/>
        <v>27.22</v>
      </c>
      <c r="G8" s="2">
        <f t="shared" si="0"/>
        <v>27.47</v>
      </c>
      <c r="H8" s="2">
        <f t="shared" si="0"/>
        <v>26.7</v>
      </c>
      <c r="I8" s="2">
        <f t="shared" si="0"/>
        <v>25.23</v>
      </c>
      <c r="J8" s="2">
        <f t="shared" si="0"/>
        <v>24.400000000000002</v>
      </c>
      <c r="K8" s="2">
        <f t="shared" si="0"/>
        <v>23.55</v>
      </c>
      <c r="L8" s="2">
        <f t="shared" si="0"/>
        <v>22.21</v>
      </c>
      <c r="M8" s="2">
        <f t="shared" si="0"/>
        <v>22.05</v>
      </c>
      <c r="N8" s="2">
        <f t="shared" si="0"/>
        <v>20.95</v>
      </c>
      <c r="O8" s="2">
        <f t="shared" si="0"/>
        <v>19.809999999999999</v>
      </c>
      <c r="P8" s="2">
        <f t="shared" si="0"/>
        <v>18.46</v>
      </c>
      <c r="Q8" s="2">
        <f t="shared" si="0"/>
        <v>15.84</v>
      </c>
      <c r="R8" s="2">
        <f t="shared" si="0"/>
        <v>12.31</v>
      </c>
      <c r="S8" s="2">
        <f t="shared" si="0"/>
        <v>11.18</v>
      </c>
      <c r="T8" s="2">
        <f t="shared" si="0"/>
        <v>8.73</v>
      </c>
      <c r="U8" s="2">
        <f t="shared" si="0"/>
        <v>6.2700000000000005</v>
      </c>
      <c r="V8" s="2">
        <f t="shared" si="0"/>
        <v>5.8100000000000005</v>
      </c>
      <c r="W8" s="2">
        <f t="shared" si="0"/>
        <v>4.43</v>
      </c>
      <c r="X8" s="2">
        <f t="shared" si="0"/>
        <v>3.73</v>
      </c>
      <c r="Y8" s="2">
        <f t="shared" si="0"/>
        <v>3</v>
      </c>
      <c r="Z8" s="2">
        <f t="shared" si="0"/>
        <v>2.89</v>
      </c>
      <c r="AA8" s="2">
        <f t="shared" si="0"/>
        <v>2.56</v>
      </c>
      <c r="AB8" s="2">
        <f t="shared" si="0"/>
        <v>2.0699999999999998</v>
      </c>
      <c r="AC8" s="2">
        <f t="shared" si="0"/>
        <v>1.68</v>
      </c>
      <c r="AD8" s="2">
        <f t="shared" si="0"/>
        <v>1.61</v>
      </c>
      <c r="AE8" s="2">
        <f t="shared" si="0"/>
        <v>1.34</v>
      </c>
      <c r="AF8" s="2">
        <f t="shared" si="0"/>
        <v>1.18</v>
      </c>
      <c r="AG8" s="2">
        <f t="shared" si="0"/>
        <v>1.05</v>
      </c>
      <c r="AH8" s="2">
        <f t="shared" si="0"/>
        <v>0.59</v>
      </c>
      <c r="AI8" s="2">
        <f t="shared" si="0"/>
        <v>0.33</v>
      </c>
      <c r="AJ8" s="2">
        <f t="shared" si="0"/>
        <v>0.2</v>
      </c>
    </row>
    <row r="9" spans="1:36" x14ac:dyDescent="0.2">
      <c r="A9" t="str">
        <f>"casthouse_procurement_archetype_"&amp;TEXT(ROUND(Table21319[[#This Row],[2016]],1),"0.0")</f>
        <v>casthouse_procurement_archetype_29.6</v>
      </c>
      <c r="B9" s="2">
        <f t="shared" si="2"/>
        <v>29.6</v>
      </c>
      <c r="C9" s="2">
        <f t="shared" si="1"/>
        <v>29.6</v>
      </c>
      <c r="D9" s="2">
        <f t="shared" si="0"/>
        <v>29.6</v>
      </c>
      <c r="E9" s="2">
        <f t="shared" si="0"/>
        <v>28.88</v>
      </c>
      <c r="F9" s="2">
        <f t="shared" si="0"/>
        <v>27.13</v>
      </c>
      <c r="G9" s="2">
        <f t="shared" si="0"/>
        <v>27.37</v>
      </c>
      <c r="H9" s="2">
        <f t="shared" si="0"/>
        <v>26.61</v>
      </c>
      <c r="I9" s="2">
        <f t="shared" si="0"/>
        <v>25.150000000000002</v>
      </c>
      <c r="J9" s="2">
        <f t="shared" si="0"/>
        <v>24.32</v>
      </c>
      <c r="K9" s="2">
        <f t="shared" si="0"/>
        <v>23.48</v>
      </c>
      <c r="L9" s="2">
        <f t="shared" si="0"/>
        <v>22.14</v>
      </c>
      <c r="M9" s="2">
        <f t="shared" si="0"/>
        <v>21.98</v>
      </c>
      <c r="N9" s="2">
        <f t="shared" si="0"/>
        <v>20.88</v>
      </c>
      <c r="O9" s="2">
        <f t="shared" si="0"/>
        <v>19.740000000000002</v>
      </c>
      <c r="P9" s="2">
        <f t="shared" si="0"/>
        <v>18.400000000000002</v>
      </c>
      <c r="Q9" s="2">
        <f t="shared" si="0"/>
        <v>15.790000000000001</v>
      </c>
      <c r="R9" s="2">
        <f t="shared" si="0"/>
        <v>12.27</v>
      </c>
      <c r="S9" s="2">
        <f t="shared" si="0"/>
        <v>11.15</v>
      </c>
      <c r="T9" s="2">
        <f t="shared" si="0"/>
        <v>8.7100000000000009</v>
      </c>
      <c r="U9" s="2">
        <f t="shared" si="0"/>
        <v>6.25</v>
      </c>
      <c r="V9" s="2">
        <f t="shared" si="0"/>
        <v>5.79</v>
      </c>
      <c r="W9" s="2">
        <f t="shared" si="0"/>
        <v>4.42</v>
      </c>
      <c r="X9" s="2">
        <f t="shared" si="0"/>
        <v>3.72</v>
      </c>
      <c r="Y9" s="2">
        <f t="shared" si="0"/>
        <v>2.99</v>
      </c>
      <c r="Z9" s="2">
        <f t="shared" si="0"/>
        <v>2.88</v>
      </c>
      <c r="AA9" s="2">
        <f>MROUND((($B9-$AJ$2)*((AA$2-$AJ$2)/($B$2-$AJ$2)))+$AJ$2,0.01)</f>
        <v>2.5500000000000003</v>
      </c>
      <c r="AB9" s="2">
        <f t="shared" si="0"/>
        <v>2.0699999999999998</v>
      </c>
      <c r="AC9" s="2">
        <f t="shared" si="0"/>
        <v>1.67</v>
      </c>
      <c r="AD9" s="2">
        <f t="shared" si="0"/>
        <v>1.61</v>
      </c>
      <c r="AE9" s="2">
        <f t="shared" si="0"/>
        <v>1.34</v>
      </c>
      <c r="AF9" s="2">
        <f t="shared" si="0"/>
        <v>1.17</v>
      </c>
      <c r="AG9" s="2">
        <f t="shared" si="0"/>
        <v>1.05</v>
      </c>
      <c r="AH9" s="2">
        <f t="shared" si="0"/>
        <v>0.59</v>
      </c>
      <c r="AI9" s="2">
        <f t="shared" si="0"/>
        <v>0.33</v>
      </c>
      <c r="AJ9" s="2">
        <f t="shared" si="0"/>
        <v>0.2</v>
      </c>
    </row>
    <row r="10" spans="1:36" x14ac:dyDescent="0.2">
      <c r="A10" t="str">
        <f>"casthouse_procurement_archetype_"&amp;TEXT(ROUND(Table21319[[#This Row],[2016]],1),"0.0")</f>
        <v>casthouse_procurement_archetype_29.5</v>
      </c>
      <c r="B10" s="2">
        <f t="shared" si="2"/>
        <v>29.5</v>
      </c>
      <c r="C10" s="2">
        <f t="shared" si="1"/>
        <v>29.5</v>
      </c>
      <c r="D10" s="2">
        <f t="shared" si="0"/>
        <v>29.5</v>
      </c>
      <c r="E10" s="2">
        <f t="shared" si="0"/>
        <v>28.78</v>
      </c>
      <c r="F10" s="2">
        <f t="shared" si="0"/>
        <v>27.04</v>
      </c>
      <c r="G10" s="2">
        <f t="shared" si="0"/>
        <v>27.28</v>
      </c>
      <c r="H10" s="2">
        <f t="shared" si="0"/>
        <v>26.52</v>
      </c>
      <c r="I10" s="2">
        <f t="shared" si="0"/>
        <v>25.060000000000002</v>
      </c>
      <c r="J10" s="2">
        <f t="shared" si="0"/>
        <v>24.240000000000002</v>
      </c>
      <c r="K10" s="2">
        <f t="shared" si="0"/>
        <v>23.400000000000002</v>
      </c>
      <c r="L10" s="2">
        <f t="shared" si="0"/>
        <v>22.06</v>
      </c>
      <c r="M10" s="2">
        <f t="shared" si="0"/>
        <v>21.900000000000002</v>
      </c>
      <c r="N10" s="2">
        <f t="shared" si="0"/>
        <v>20.81</v>
      </c>
      <c r="O10" s="2">
        <f t="shared" si="0"/>
        <v>19.68</v>
      </c>
      <c r="P10" s="2">
        <f t="shared" si="0"/>
        <v>18.34</v>
      </c>
      <c r="Q10" s="2">
        <f t="shared" si="0"/>
        <v>15.74</v>
      </c>
      <c r="R10" s="2">
        <f t="shared" si="0"/>
        <v>12.23</v>
      </c>
      <c r="S10" s="2">
        <f t="shared" si="0"/>
        <v>11.11</v>
      </c>
      <c r="T10" s="2">
        <f t="shared" si="0"/>
        <v>8.68</v>
      </c>
      <c r="U10" s="2">
        <f t="shared" si="0"/>
        <v>6.22</v>
      </c>
      <c r="V10" s="2">
        <f t="shared" si="0"/>
        <v>5.7700000000000005</v>
      </c>
      <c r="W10" s="2">
        <f t="shared" si="0"/>
        <v>4.4000000000000004</v>
      </c>
      <c r="X10" s="2">
        <f t="shared" si="0"/>
        <v>3.71</v>
      </c>
      <c r="Y10" s="2">
        <f t="shared" si="0"/>
        <v>2.98</v>
      </c>
      <c r="Z10" s="2">
        <f t="shared" si="0"/>
        <v>2.87</v>
      </c>
      <c r="AA10" s="2">
        <f t="shared" si="0"/>
        <v>2.54</v>
      </c>
      <c r="AB10" s="2">
        <f t="shared" si="0"/>
        <v>2.06</v>
      </c>
      <c r="AC10" s="2">
        <f t="shared" si="0"/>
        <v>1.67</v>
      </c>
      <c r="AD10" s="2">
        <f t="shared" si="0"/>
        <v>1.6</v>
      </c>
      <c r="AE10" s="2">
        <f t="shared" si="0"/>
        <v>1.34</v>
      </c>
      <c r="AF10" s="2">
        <f t="shared" si="0"/>
        <v>1.17</v>
      </c>
      <c r="AG10" s="2">
        <f t="shared" si="0"/>
        <v>1.05</v>
      </c>
      <c r="AH10" s="2">
        <f t="shared" si="0"/>
        <v>0.59</v>
      </c>
      <c r="AI10" s="2">
        <f t="shared" si="0"/>
        <v>0.32</v>
      </c>
      <c r="AJ10" s="2">
        <f t="shared" si="0"/>
        <v>0.2</v>
      </c>
    </row>
    <row r="11" spans="1:36" x14ac:dyDescent="0.2">
      <c r="A11" t="str">
        <f>"casthouse_procurement_archetype_"&amp;TEXT(ROUND(Table21319[[#This Row],[2016]],1),"0.0")</f>
        <v>casthouse_procurement_archetype_29.4</v>
      </c>
      <c r="B11" s="2">
        <f t="shared" si="2"/>
        <v>29.400000000000002</v>
      </c>
      <c r="C11" s="2">
        <f t="shared" si="1"/>
        <v>29.400000000000002</v>
      </c>
      <c r="D11" s="2">
        <f t="shared" si="0"/>
        <v>29.400000000000002</v>
      </c>
      <c r="E11" s="2">
        <f t="shared" si="0"/>
        <v>28.68</v>
      </c>
      <c r="F11" s="2">
        <f t="shared" si="0"/>
        <v>26.95</v>
      </c>
      <c r="G11" s="2">
        <f t="shared" si="0"/>
        <v>27.19</v>
      </c>
      <c r="H11" s="2">
        <f t="shared" si="0"/>
        <v>26.43</v>
      </c>
      <c r="I11" s="2">
        <f t="shared" si="0"/>
        <v>24.98</v>
      </c>
      <c r="J11" s="2">
        <f t="shared" si="0"/>
        <v>24.16</v>
      </c>
      <c r="K11" s="2">
        <f t="shared" si="0"/>
        <v>23.32</v>
      </c>
      <c r="L11" s="2">
        <f t="shared" si="0"/>
        <v>21.990000000000002</v>
      </c>
      <c r="M11" s="2">
        <f t="shared" si="0"/>
        <v>21.830000000000002</v>
      </c>
      <c r="N11" s="2">
        <f t="shared" si="0"/>
        <v>20.740000000000002</v>
      </c>
      <c r="O11" s="2">
        <f t="shared" si="0"/>
        <v>19.61</v>
      </c>
      <c r="P11" s="2">
        <f t="shared" si="0"/>
        <v>18.28</v>
      </c>
      <c r="Q11" s="2">
        <f t="shared" si="0"/>
        <v>15.68</v>
      </c>
      <c r="R11" s="2">
        <f t="shared" si="0"/>
        <v>12.19</v>
      </c>
      <c r="S11" s="2">
        <f t="shared" si="0"/>
        <v>11.07</v>
      </c>
      <c r="T11" s="2">
        <f t="shared" si="0"/>
        <v>8.65</v>
      </c>
      <c r="U11" s="2">
        <f t="shared" si="0"/>
        <v>6.2</v>
      </c>
      <c r="V11" s="2">
        <f t="shared" si="0"/>
        <v>5.75</v>
      </c>
      <c r="W11" s="2">
        <f t="shared" si="0"/>
        <v>4.3899999999999997</v>
      </c>
      <c r="X11" s="2">
        <f t="shared" si="0"/>
        <v>3.69</v>
      </c>
      <c r="Y11" s="2">
        <f t="shared" si="0"/>
        <v>2.97</v>
      </c>
      <c r="Z11" s="2">
        <f t="shared" si="0"/>
        <v>2.86</v>
      </c>
      <c r="AA11" s="2">
        <f t="shared" si="0"/>
        <v>2.5300000000000002</v>
      </c>
      <c r="AB11" s="2">
        <f t="shared" si="0"/>
        <v>2.0499999999999998</v>
      </c>
      <c r="AC11" s="2">
        <f t="shared" si="0"/>
        <v>1.6600000000000001</v>
      </c>
      <c r="AD11" s="2">
        <f t="shared" si="0"/>
        <v>1.6</v>
      </c>
      <c r="AE11" s="2">
        <f t="shared" si="0"/>
        <v>1.33</v>
      </c>
      <c r="AF11" s="2">
        <f t="shared" si="0"/>
        <v>1.17</v>
      </c>
      <c r="AG11" s="2">
        <f t="shared" si="0"/>
        <v>1.05</v>
      </c>
      <c r="AH11" s="2">
        <f t="shared" si="0"/>
        <v>0.57999999999999996</v>
      </c>
      <c r="AI11" s="2">
        <f t="shared" si="0"/>
        <v>0.32</v>
      </c>
      <c r="AJ11" s="2">
        <f t="shared" si="0"/>
        <v>0.2</v>
      </c>
    </row>
    <row r="12" spans="1:36" x14ac:dyDescent="0.2">
      <c r="A12" t="str">
        <f>"casthouse_procurement_archetype_"&amp;TEXT(ROUND(Table21319[[#This Row],[2016]],1),"0.0")</f>
        <v>casthouse_procurement_archetype_29.3</v>
      </c>
      <c r="B12" s="2">
        <f t="shared" si="2"/>
        <v>29.3</v>
      </c>
      <c r="C12" s="2">
        <f t="shared" si="1"/>
        <v>29.3</v>
      </c>
      <c r="D12" s="2">
        <f t="shared" si="0"/>
        <v>29.3</v>
      </c>
      <c r="E12" s="2">
        <f t="shared" si="0"/>
        <v>28.580000000000002</v>
      </c>
      <c r="F12" s="2">
        <f t="shared" si="0"/>
        <v>26.85</v>
      </c>
      <c r="G12" s="2">
        <f t="shared" si="0"/>
        <v>27.1</v>
      </c>
      <c r="H12" s="2">
        <f t="shared" si="0"/>
        <v>26.34</v>
      </c>
      <c r="I12" s="2">
        <f t="shared" si="0"/>
        <v>24.89</v>
      </c>
      <c r="J12" s="2">
        <f t="shared" si="0"/>
        <v>24.080000000000002</v>
      </c>
      <c r="K12" s="2">
        <f t="shared" si="0"/>
        <v>23.240000000000002</v>
      </c>
      <c r="L12" s="2">
        <f t="shared" si="0"/>
        <v>21.91</v>
      </c>
      <c r="M12" s="2">
        <f t="shared" si="0"/>
        <v>21.75</v>
      </c>
      <c r="N12" s="2">
        <f t="shared" si="0"/>
        <v>20.67</v>
      </c>
      <c r="O12" s="2">
        <f t="shared" si="0"/>
        <v>19.54</v>
      </c>
      <c r="P12" s="2">
        <f t="shared" si="0"/>
        <v>18.22</v>
      </c>
      <c r="Q12" s="2">
        <f t="shared" si="0"/>
        <v>15.63</v>
      </c>
      <c r="R12" s="2">
        <f t="shared" si="0"/>
        <v>12.15</v>
      </c>
      <c r="S12" s="2">
        <f t="shared" si="0"/>
        <v>11.03</v>
      </c>
      <c r="T12" s="2">
        <f t="shared" si="0"/>
        <v>8.620000000000001</v>
      </c>
      <c r="U12" s="2">
        <f t="shared" si="0"/>
        <v>6.18</v>
      </c>
      <c r="V12" s="2">
        <f t="shared" si="0"/>
        <v>5.73</v>
      </c>
      <c r="W12" s="2">
        <f t="shared" si="0"/>
        <v>4.37</v>
      </c>
      <c r="X12" s="2">
        <f t="shared" si="0"/>
        <v>3.68</v>
      </c>
      <c r="Y12" s="2">
        <f t="shared" si="0"/>
        <v>2.96</v>
      </c>
      <c r="Z12" s="2">
        <f t="shared" si="0"/>
        <v>2.85</v>
      </c>
      <c r="AA12" s="2">
        <f t="shared" si="0"/>
        <v>2.52</v>
      </c>
      <c r="AB12" s="2">
        <f t="shared" ref="AB12:AJ12" si="3">MROUND((($B12-$AJ$2)*((AB$2-$AJ$2)/($B$2-$AJ$2)))+$AJ$2,0.01)</f>
        <v>2.0499999999999998</v>
      </c>
      <c r="AC12" s="2">
        <f t="shared" si="3"/>
        <v>1.6600000000000001</v>
      </c>
      <c r="AD12" s="2">
        <f t="shared" si="3"/>
        <v>1.59</v>
      </c>
      <c r="AE12" s="2">
        <f t="shared" si="3"/>
        <v>1.33</v>
      </c>
      <c r="AF12" s="2">
        <f t="shared" si="3"/>
        <v>1.1599999999999999</v>
      </c>
      <c r="AG12" s="2">
        <f t="shared" si="3"/>
        <v>1.04</v>
      </c>
      <c r="AH12" s="2">
        <f t="shared" si="3"/>
        <v>0.57999999999999996</v>
      </c>
      <c r="AI12" s="2">
        <f t="shared" si="3"/>
        <v>0.32</v>
      </c>
      <c r="AJ12" s="2">
        <f t="shared" si="3"/>
        <v>0.2</v>
      </c>
    </row>
    <row r="13" spans="1:36" x14ac:dyDescent="0.2">
      <c r="A13" t="str">
        <f>"casthouse_procurement_archetype_"&amp;TEXT(ROUND(Table21319[[#This Row],[2016]],1),"0.0")</f>
        <v>casthouse_procurement_archetype_29.2</v>
      </c>
      <c r="B13" s="2">
        <f t="shared" si="2"/>
        <v>29.200000000000003</v>
      </c>
      <c r="C13" s="2">
        <f t="shared" si="1"/>
        <v>29.2</v>
      </c>
      <c r="D13" s="2">
        <f t="shared" si="1"/>
        <v>29.2</v>
      </c>
      <c r="E13" s="2">
        <f t="shared" si="1"/>
        <v>28.490000000000002</v>
      </c>
      <c r="F13" s="2">
        <f t="shared" si="1"/>
        <v>26.76</v>
      </c>
      <c r="G13" s="2">
        <f t="shared" si="1"/>
        <v>27</v>
      </c>
      <c r="H13" s="2">
        <f t="shared" si="1"/>
        <v>26.25</v>
      </c>
      <c r="I13" s="2">
        <f t="shared" si="1"/>
        <v>24.810000000000002</v>
      </c>
      <c r="J13" s="2">
        <f t="shared" si="1"/>
        <v>23.990000000000002</v>
      </c>
      <c r="K13" s="2">
        <f t="shared" si="1"/>
        <v>23.16</v>
      </c>
      <c r="L13" s="2">
        <f t="shared" si="1"/>
        <v>21.84</v>
      </c>
      <c r="M13" s="2">
        <f t="shared" si="1"/>
        <v>21.68</v>
      </c>
      <c r="N13" s="2">
        <f t="shared" si="1"/>
        <v>20.6</v>
      </c>
      <c r="O13" s="2">
        <f t="shared" si="1"/>
        <v>19.48</v>
      </c>
      <c r="P13" s="2">
        <f t="shared" si="1"/>
        <v>18.150000000000002</v>
      </c>
      <c r="Q13" s="2">
        <f t="shared" si="1"/>
        <v>15.58</v>
      </c>
      <c r="R13" s="2">
        <f t="shared" si="1"/>
        <v>12.11</v>
      </c>
      <c r="S13" s="2">
        <f t="shared" ref="S13:AH29" si="4">MROUND((($B13-$AJ$2)*((S$2-$AJ$2)/($B$2-$AJ$2)))+$AJ$2,0.01)</f>
        <v>11</v>
      </c>
      <c r="T13" s="2">
        <f t="shared" si="4"/>
        <v>8.59</v>
      </c>
      <c r="U13" s="2">
        <f t="shared" si="4"/>
        <v>6.16</v>
      </c>
      <c r="V13" s="2">
        <f t="shared" si="4"/>
        <v>5.71</v>
      </c>
      <c r="W13" s="2">
        <f t="shared" si="4"/>
        <v>4.3600000000000003</v>
      </c>
      <c r="X13" s="2">
        <f t="shared" si="4"/>
        <v>3.67</v>
      </c>
      <c r="Y13" s="2">
        <f t="shared" si="4"/>
        <v>2.95</v>
      </c>
      <c r="Z13" s="2">
        <f t="shared" si="4"/>
        <v>2.84</v>
      </c>
      <c r="AA13" s="2">
        <f t="shared" si="4"/>
        <v>2.52</v>
      </c>
      <c r="AB13" s="2">
        <f t="shared" si="4"/>
        <v>2.04</v>
      </c>
      <c r="AC13" s="2">
        <f t="shared" si="4"/>
        <v>1.6500000000000001</v>
      </c>
      <c r="AD13" s="2">
        <f t="shared" si="4"/>
        <v>1.59</v>
      </c>
      <c r="AE13" s="2">
        <f t="shared" si="4"/>
        <v>1.32</v>
      </c>
      <c r="AF13" s="2">
        <f t="shared" si="4"/>
        <v>1.1599999999999999</v>
      </c>
      <c r="AG13" s="2">
        <f t="shared" si="4"/>
        <v>1.04</v>
      </c>
      <c r="AH13" s="2">
        <f t="shared" si="4"/>
        <v>0.57999999999999996</v>
      </c>
      <c r="AI13" s="2">
        <f t="shared" ref="AI13:AJ32" si="5">MROUND((($B13-$AJ$2)*((AI$2-$AJ$2)/($B$2-$AJ$2)))+$AJ$2,0.01)</f>
        <v>0.32</v>
      </c>
      <c r="AJ13" s="2">
        <f t="shared" si="5"/>
        <v>0.2</v>
      </c>
    </row>
    <row r="14" spans="1:36" x14ac:dyDescent="0.2">
      <c r="A14" t="str">
        <f>"casthouse_procurement_archetype_"&amp;TEXT(ROUND(Table21319[[#This Row],[2016]],1),"0.0")</f>
        <v>casthouse_procurement_archetype_29.1</v>
      </c>
      <c r="B14" s="2">
        <f t="shared" si="2"/>
        <v>29.1</v>
      </c>
      <c r="C14" s="2">
        <f t="shared" si="1"/>
        <v>29.1</v>
      </c>
      <c r="D14" s="2">
        <f t="shared" si="1"/>
        <v>29.1</v>
      </c>
      <c r="E14" s="2">
        <f t="shared" si="1"/>
        <v>28.39</v>
      </c>
      <c r="F14" s="2">
        <f t="shared" si="1"/>
        <v>26.67</v>
      </c>
      <c r="G14" s="2">
        <f t="shared" si="1"/>
        <v>26.91</v>
      </c>
      <c r="H14" s="2">
        <f t="shared" si="1"/>
        <v>26.16</v>
      </c>
      <c r="I14" s="2">
        <f t="shared" si="1"/>
        <v>24.72</v>
      </c>
      <c r="J14" s="2">
        <f t="shared" si="1"/>
        <v>23.91</v>
      </c>
      <c r="K14" s="2">
        <f t="shared" si="1"/>
        <v>23.080000000000002</v>
      </c>
      <c r="L14" s="2">
        <f t="shared" si="1"/>
        <v>21.76</v>
      </c>
      <c r="M14" s="2">
        <f t="shared" si="1"/>
        <v>21.61</v>
      </c>
      <c r="N14" s="2">
        <f t="shared" si="1"/>
        <v>20.53</v>
      </c>
      <c r="O14" s="2">
        <f t="shared" si="1"/>
        <v>19.41</v>
      </c>
      <c r="P14" s="2">
        <f t="shared" si="1"/>
        <v>18.09</v>
      </c>
      <c r="Q14" s="2">
        <f t="shared" si="1"/>
        <v>15.530000000000001</v>
      </c>
      <c r="R14" s="2">
        <f t="shared" si="1"/>
        <v>12.06</v>
      </c>
      <c r="S14" s="2">
        <f t="shared" si="4"/>
        <v>10.96</v>
      </c>
      <c r="T14" s="2">
        <f t="shared" si="4"/>
        <v>8.56</v>
      </c>
      <c r="U14" s="2">
        <f t="shared" si="4"/>
        <v>6.1400000000000006</v>
      </c>
      <c r="V14" s="2">
        <f t="shared" si="4"/>
        <v>5.69</v>
      </c>
      <c r="W14" s="2">
        <f t="shared" si="4"/>
        <v>4.34</v>
      </c>
      <c r="X14" s="2">
        <f t="shared" si="4"/>
        <v>3.66</v>
      </c>
      <c r="Y14" s="2">
        <f t="shared" si="4"/>
        <v>2.94</v>
      </c>
      <c r="Z14" s="2">
        <f t="shared" si="4"/>
        <v>2.83</v>
      </c>
      <c r="AA14" s="2">
        <f t="shared" si="4"/>
        <v>2.5100000000000002</v>
      </c>
      <c r="AB14" s="2">
        <f t="shared" si="4"/>
        <v>2.0300000000000002</v>
      </c>
      <c r="AC14" s="2">
        <f t="shared" si="4"/>
        <v>1.6500000000000001</v>
      </c>
      <c r="AD14" s="2">
        <f t="shared" si="4"/>
        <v>1.58</v>
      </c>
      <c r="AE14" s="2">
        <f t="shared" si="4"/>
        <v>1.32</v>
      </c>
      <c r="AF14" s="2">
        <f t="shared" si="4"/>
        <v>1.1599999999999999</v>
      </c>
      <c r="AG14" s="2">
        <f t="shared" si="4"/>
        <v>1.04</v>
      </c>
      <c r="AH14" s="2">
        <f t="shared" si="4"/>
        <v>0.57999999999999996</v>
      </c>
      <c r="AI14" s="2">
        <f t="shared" si="5"/>
        <v>0.32</v>
      </c>
      <c r="AJ14" s="2">
        <f t="shared" si="5"/>
        <v>0.2</v>
      </c>
    </row>
    <row r="15" spans="1:36" x14ac:dyDescent="0.2">
      <c r="A15" t="str">
        <f>"casthouse_procurement_archetype_"&amp;TEXT(ROUND(Table21319[[#This Row],[2016]],1),"0.0")</f>
        <v>casthouse_procurement_archetype_29.0</v>
      </c>
      <c r="B15" s="2">
        <f t="shared" si="2"/>
        <v>29</v>
      </c>
      <c r="C15" s="2">
        <f t="shared" si="1"/>
        <v>29</v>
      </c>
      <c r="D15" s="2">
        <f t="shared" si="1"/>
        <v>29</v>
      </c>
      <c r="E15" s="2">
        <f t="shared" si="1"/>
        <v>28.29</v>
      </c>
      <c r="F15" s="2">
        <f t="shared" si="1"/>
        <v>26.580000000000002</v>
      </c>
      <c r="G15" s="2">
        <f t="shared" si="1"/>
        <v>26.82</v>
      </c>
      <c r="H15" s="2">
        <f t="shared" si="1"/>
        <v>26.080000000000002</v>
      </c>
      <c r="I15" s="2">
        <f t="shared" si="1"/>
        <v>24.64</v>
      </c>
      <c r="J15" s="2">
        <f t="shared" si="1"/>
        <v>23.830000000000002</v>
      </c>
      <c r="K15" s="2">
        <f t="shared" si="1"/>
        <v>23</v>
      </c>
      <c r="L15" s="2">
        <f t="shared" si="1"/>
        <v>21.69</v>
      </c>
      <c r="M15" s="2">
        <f t="shared" si="1"/>
        <v>21.53</v>
      </c>
      <c r="N15" s="2">
        <f t="shared" si="1"/>
        <v>20.46</v>
      </c>
      <c r="O15" s="2">
        <f t="shared" si="1"/>
        <v>19.350000000000001</v>
      </c>
      <c r="P15" s="2">
        <f t="shared" si="1"/>
        <v>18.03</v>
      </c>
      <c r="Q15" s="2">
        <f t="shared" si="1"/>
        <v>15.47</v>
      </c>
      <c r="R15" s="2">
        <f t="shared" si="1"/>
        <v>12.02</v>
      </c>
      <c r="S15" s="2">
        <f t="shared" si="4"/>
        <v>10.92</v>
      </c>
      <c r="T15" s="2">
        <f t="shared" si="4"/>
        <v>8.5299999999999994</v>
      </c>
      <c r="U15" s="2">
        <f t="shared" si="4"/>
        <v>6.12</v>
      </c>
      <c r="V15" s="2">
        <f t="shared" si="4"/>
        <v>5.68</v>
      </c>
      <c r="W15" s="2">
        <f t="shared" si="4"/>
        <v>4.33</v>
      </c>
      <c r="X15" s="2">
        <f t="shared" si="4"/>
        <v>3.65</v>
      </c>
      <c r="Y15" s="2">
        <f t="shared" si="4"/>
        <v>2.94</v>
      </c>
      <c r="Z15" s="2">
        <f t="shared" si="4"/>
        <v>2.82</v>
      </c>
      <c r="AA15" s="2">
        <f t="shared" si="4"/>
        <v>2.5</v>
      </c>
      <c r="AB15" s="2">
        <f t="shared" si="4"/>
        <v>2.0300000000000002</v>
      </c>
      <c r="AC15" s="2">
        <f t="shared" si="4"/>
        <v>1.6400000000000001</v>
      </c>
      <c r="AD15" s="2">
        <f t="shared" si="4"/>
        <v>1.58</v>
      </c>
      <c r="AE15" s="2">
        <f t="shared" si="4"/>
        <v>1.32</v>
      </c>
      <c r="AF15" s="2">
        <f t="shared" si="4"/>
        <v>1.1500000000000001</v>
      </c>
      <c r="AG15" s="2">
        <f t="shared" si="4"/>
        <v>1.03</v>
      </c>
      <c r="AH15" s="2">
        <f t="shared" si="4"/>
        <v>0.57999999999999996</v>
      </c>
      <c r="AI15" s="2">
        <f t="shared" si="5"/>
        <v>0.32</v>
      </c>
      <c r="AJ15" s="2">
        <f t="shared" si="5"/>
        <v>0.2</v>
      </c>
    </row>
    <row r="16" spans="1:36" x14ac:dyDescent="0.2">
      <c r="A16" t="str">
        <f>"casthouse_procurement_archetype_"&amp;TEXT(ROUND(Table21319[[#This Row],[2016]],1),"0.0")</f>
        <v>casthouse_procurement_archetype_28.9</v>
      </c>
      <c r="B16" s="2">
        <f t="shared" si="2"/>
        <v>28.900000000000002</v>
      </c>
      <c r="C16" s="2">
        <f t="shared" si="1"/>
        <v>28.900000000000002</v>
      </c>
      <c r="D16" s="2">
        <f t="shared" si="1"/>
        <v>28.900000000000002</v>
      </c>
      <c r="E16" s="2">
        <f t="shared" si="1"/>
        <v>28.19</v>
      </c>
      <c r="F16" s="2">
        <f t="shared" si="1"/>
        <v>26.490000000000002</v>
      </c>
      <c r="G16" s="2">
        <f t="shared" si="1"/>
        <v>26.73</v>
      </c>
      <c r="H16" s="2">
        <f t="shared" si="1"/>
        <v>25.990000000000002</v>
      </c>
      <c r="I16" s="2">
        <f t="shared" si="1"/>
        <v>24.55</v>
      </c>
      <c r="J16" s="2">
        <f t="shared" si="1"/>
        <v>23.75</v>
      </c>
      <c r="K16" s="2">
        <f t="shared" si="1"/>
        <v>22.92</v>
      </c>
      <c r="L16" s="2">
        <f t="shared" si="1"/>
        <v>21.62</v>
      </c>
      <c r="M16" s="2">
        <f t="shared" si="1"/>
        <v>21.46</v>
      </c>
      <c r="N16" s="2">
        <f t="shared" si="1"/>
        <v>20.39</v>
      </c>
      <c r="O16" s="2">
        <f t="shared" si="1"/>
        <v>19.28</v>
      </c>
      <c r="P16" s="2">
        <f t="shared" si="1"/>
        <v>17.97</v>
      </c>
      <c r="Q16" s="2">
        <f t="shared" si="1"/>
        <v>15.42</v>
      </c>
      <c r="R16" s="2">
        <f t="shared" si="1"/>
        <v>11.98</v>
      </c>
      <c r="S16" s="2">
        <f t="shared" si="4"/>
        <v>10.89</v>
      </c>
      <c r="T16" s="2">
        <f t="shared" si="4"/>
        <v>8.5</v>
      </c>
      <c r="U16" s="2">
        <f t="shared" si="4"/>
        <v>6.1000000000000005</v>
      </c>
      <c r="V16" s="2">
        <f t="shared" si="4"/>
        <v>5.66</v>
      </c>
      <c r="W16" s="2">
        <f t="shared" si="4"/>
        <v>4.32</v>
      </c>
      <c r="X16" s="2">
        <f t="shared" si="4"/>
        <v>3.63</v>
      </c>
      <c r="Y16" s="2">
        <f t="shared" si="4"/>
        <v>2.93</v>
      </c>
      <c r="Z16" s="2">
        <f t="shared" si="4"/>
        <v>2.82</v>
      </c>
      <c r="AA16" s="2">
        <f t="shared" si="4"/>
        <v>2.4900000000000002</v>
      </c>
      <c r="AB16" s="2">
        <f t="shared" si="4"/>
        <v>2.02</v>
      </c>
      <c r="AC16" s="2">
        <f t="shared" si="4"/>
        <v>1.6400000000000001</v>
      </c>
      <c r="AD16" s="2">
        <f t="shared" si="4"/>
        <v>1.57</v>
      </c>
      <c r="AE16" s="2">
        <f t="shared" si="4"/>
        <v>1.31</v>
      </c>
      <c r="AF16" s="2">
        <f t="shared" si="4"/>
        <v>1.1500000000000001</v>
      </c>
      <c r="AG16" s="2">
        <f t="shared" si="4"/>
        <v>1.03</v>
      </c>
      <c r="AH16" s="2">
        <f t="shared" si="4"/>
        <v>0.57999999999999996</v>
      </c>
      <c r="AI16" s="2">
        <f t="shared" si="5"/>
        <v>0.32</v>
      </c>
      <c r="AJ16" s="2">
        <f t="shared" si="5"/>
        <v>0.2</v>
      </c>
    </row>
    <row r="17" spans="1:36" x14ac:dyDescent="0.2">
      <c r="A17" t="str">
        <f>"casthouse_procurement_archetype_"&amp;TEXT(ROUND(Table21319[[#This Row],[2016]],1),"0.0")</f>
        <v>casthouse_procurement_archetype_28.8</v>
      </c>
      <c r="B17" s="2">
        <f t="shared" si="2"/>
        <v>28.8</v>
      </c>
      <c r="C17" s="2">
        <f t="shared" si="1"/>
        <v>28.8</v>
      </c>
      <c r="D17" s="2">
        <f t="shared" si="1"/>
        <v>28.8</v>
      </c>
      <c r="E17" s="2">
        <f t="shared" si="1"/>
        <v>28.1</v>
      </c>
      <c r="F17" s="2">
        <f t="shared" si="1"/>
        <v>26.400000000000002</v>
      </c>
      <c r="G17" s="2">
        <f t="shared" si="1"/>
        <v>26.63</v>
      </c>
      <c r="H17" s="2">
        <f t="shared" si="1"/>
        <v>25.900000000000002</v>
      </c>
      <c r="I17" s="2">
        <f t="shared" si="1"/>
        <v>24.47</v>
      </c>
      <c r="J17" s="2">
        <f t="shared" si="1"/>
        <v>23.67</v>
      </c>
      <c r="K17" s="2">
        <f t="shared" si="1"/>
        <v>22.84</v>
      </c>
      <c r="L17" s="2">
        <f t="shared" si="1"/>
        <v>21.54</v>
      </c>
      <c r="M17" s="2">
        <f t="shared" si="1"/>
        <v>21.38</v>
      </c>
      <c r="N17" s="2">
        <f t="shared" si="1"/>
        <v>20.32</v>
      </c>
      <c r="O17" s="2">
        <f t="shared" si="1"/>
        <v>19.21</v>
      </c>
      <c r="P17" s="2">
        <f t="shared" si="1"/>
        <v>17.91</v>
      </c>
      <c r="Q17" s="2">
        <f t="shared" si="1"/>
        <v>15.370000000000001</v>
      </c>
      <c r="R17" s="2">
        <f t="shared" si="1"/>
        <v>11.94</v>
      </c>
      <c r="S17" s="2">
        <f t="shared" si="4"/>
        <v>10.85</v>
      </c>
      <c r="T17" s="2">
        <f t="shared" si="4"/>
        <v>8.4700000000000006</v>
      </c>
      <c r="U17" s="2">
        <f t="shared" si="4"/>
        <v>6.08</v>
      </c>
      <c r="V17" s="2">
        <f t="shared" si="4"/>
        <v>5.64</v>
      </c>
      <c r="W17" s="2">
        <f t="shared" si="4"/>
        <v>4.3</v>
      </c>
      <c r="X17" s="2">
        <f t="shared" si="4"/>
        <v>3.62</v>
      </c>
      <c r="Y17" s="2">
        <f t="shared" si="4"/>
        <v>2.92</v>
      </c>
      <c r="Z17" s="2">
        <f t="shared" si="4"/>
        <v>2.81</v>
      </c>
      <c r="AA17" s="2">
        <f t="shared" si="4"/>
        <v>2.48</v>
      </c>
      <c r="AB17" s="2">
        <f t="shared" si="4"/>
        <v>2.02</v>
      </c>
      <c r="AC17" s="2">
        <f t="shared" si="4"/>
        <v>1.6300000000000001</v>
      </c>
      <c r="AD17" s="2">
        <f t="shared" si="4"/>
        <v>1.57</v>
      </c>
      <c r="AE17" s="2">
        <f t="shared" si="4"/>
        <v>1.31</v>
      </c>
      <c r="AF17" s="2">
        <f t="shared" si="4"/>
        <v>1.1500000000000001</v>
      </c>
      <c r="AG17" s="2">
        <f t="shared" si="4"/>
        <v>1.03</v>
      </c>
      <c r="AH17" s="2">
        <f t="shared" si="4"/>
        <v>0.57999999999999996</v>
      </c>
      <c r="AI17" s="2">
        <f t="shared" si="5"/>
        <v>0.32</v>
      </c>
      <c r="AJ17" s="2">
        <f t="shared" si="5"/>
        <v>0.2</v>
      </c>
    </row>
    <row r="18" spans="1:36" x14ac:dyDescent="0.2">
      <c r="A18" t="str">
        <f>"casthouse_procurement_archetype_"&amp;TEXT(ROUND(Table21319[[#This Row],[2016]],1),"0.0")</f>
        <v>casthouse_procurement_archetype_28.7</v>
      </c>
      <c r="B18" s="2">
        <f t="shared" si="2"/>
        <v>28.700000000000003</v>
      </c>
      <c r="C18" s="2">
        <f t="shared" si="1"/>
        <v>28.7</v>
      </c>
      <c r="D18" s="2">
        <f t="shared" si="1"/>
        <v>28.7</v>
      </c>
      <c r="E18" s="2">
        <f t="shared" si="1"/>
        <v>28</v>
      </c>
      <c r="F18" s="2">
        <f t="shared" si="1"/>
        <v>26.3</v>
      </c>
      <c r="G18" s="2">
        <f t="shared" si="1"/>
        <v>26.54</v>
      </c>
      <c r="H18" s="2">
        <f t="shared" si="1"/>
        <v>25.810000000000002</v>
      </c>
      <c r="I18" s="2">
        <f t="shared" si="1"/>
        <v>24.38</v>
      </c>
      <c r="J18" s="2">
        <f t="shared" si="1"/>
        <v>23.580000000000002</v>
      </c>
      <c r="K18" s="2">
        <f t="shared" si="1"/>
        <v>22.76</v>
      </c>
      <c r="L18" s="2">
        <f t="shared" si="1"/>
        <v>21.47</v>
      </c>
      <c r="M18" s="2">
        <f t="shared" si="1"/>
        <v>21.31</v>
      </c>
      <c r="N18" s="2">
        <f t="shared" si="1"/>
        <v>20.25</v>
      </c>
      <c r="O18" s="2">
        <f t="shared" si="1"/>
        <v>19.150000000000002</v>
      </c>
      <c r="P18" s="2">
        <f t="shared" si="1"/>
        <v>17.84</v>
      </c>
      <c r="Q18" s="2">
        <f t="shared" si="1"/>
        <v>15.31</v>
      </c>
      <c r="R18" s="2">
        <f t="shared" si="1"/>
        <v>11.9</v>
      </c>
      <c r="S18" s="2">
        <f t="shared" si="4"/>
        <v>10.81</v>
      </c>
      <c r="T18" s="2">
        <f t="shared" si="4"/>
        <v>8.4499999999999993</v>
      </c>
      <c r="U18" s="2">
        <f t="shared" si="4"/>
        <v>6.0600000000000005</v>
      </c>
      <c r="V18" s="2">
        <f t="shared" si="4"/>
        <v>5.62</v>
      </c>
      <c r="W18" s="2">
        <f t="shared" si="4"/>
        <v>4.29</v>
      </c>
      <c r="X18" s="2">
        <f t="shared" si="4"/>
        <v>3.61</v>
      </c>
      <c r="Y18" s="2">
        <f t="shared" si="4"/>
        <v>2.91</v>
      </c>
      <c r="Z18" s="2">
        <f t="shared" si="4"/>
        <v>2.8000000000000003</v>
      </c>
      <c r="AA18" s="2">
        <f t="shared" si="4"/>
        <v>2.48</v>
      </c>
      <c r="AB18" s="2">
        <f t="shared" si="4"/>
        <v>2.0100000000000002</v>
      </c>
      <c r="AC18" s="2">
        <f t="shared" si="4"/>
        <v>1.6300000000000001</v>
      </c>
      <c r="AD18" s="2">
        <f t="shared" si="4"/>
        <v>1.56</v>
      </c>
      <c r="AE18" s="2">
        <f t="shared" si="4"/>
        <v>1.3</v>
      </c>
      <c r="AF18" s="2">
        <f t="shared" si="4"/>
        <v>1.1400000000000001</v>
      </c>
      <c r="AG18" s="2">
        <f t="shared" si="4"/>
        <v>1.02</v>
      </c>
      <c r="AH18" s="2">
        <f t="shared" si="4"/>
        <v>0.57999999999999996</v>
      </c>
      <c r="AI18" s="2">
        <f t="shared" si="5"/>
        <v>0.32</v>
      </c>
      <c r="AJ18" s="2">
        <f t="shared" si="5"/>
        <v>0.2</v>
      </c>
    </row>
    <row r="19" spans="1:36" x14ac:dyDescent="0.2">
      <c r="A19" t="str">
        <f>"casthouse_procurement_archetype_"&amp;TEXT(ROUND(Table21319[[#This Row],[2016]],1),"0.0")</f>
        <v>casthouse_procurement_archetype_28.6</v>
      </c>
      <c r="B19" s="2">
        <f t="shared" si="2"/>
        <v>28.6</v>
      </c>
      <c r="C19" s="2">
        <f t="shared" si="1"/>
        <v>28.6</v>
      </c>
      <c r="D19" s="2">
        <f t="shared" si="1"/>
        <v>28.6</v>
      </c>
      <c r="E19" s="2">
        <f t="shared" si="1"/>
        <v>27.900000000000002</v>
      </c>
      <c r="F19" s="2">
        <f t="shared" si="1"/>
        <v>26.21</v>
      </c>
      <c r="G19" s="2">
        <f t="shared" si="1"/>
        <v>26.45</v>
      </c>
      <c r="H19" s="2">
        <f t="shared" si="1"/>
        <v>25.72</v>
      </c>
      <c r="I19" s="2">
        <f t="shared" si="1"/>
        <v>24.3</v>
      </c>
      <c r="J19" s="2">
        <f t="shared" si="1"/>
        <v>23.5</v>
      </c>
      <c r="K19" s="2">
        <f t="shared" si="1"/>
        <v>22.68</v>
      </c>
      <c r="L19" s="2">
        <f t="shared" si="1"/>
        <v>21.39</v>
      </c>
      <c r="M19" s="2">
        <f t="shared" si="1"/>
        <v>21.240000000000002</v>
      </c>
      <c r="N19" s="2">
        <f t="shared" si="1"/>
        <v>20.18</v>
      </c>
      <c r="O19" s="2">
        <f t="shared" si="1"/>
        <v>19.080000000000002</v>
      </c>
      <c r="P19" s="2">
        <f t="shared" si="1"/>
        <v>17.78</v>
      </c>
      <c r="Q19" s="2">
        <f t="shared" si="1"/>
        <v>15.26</v>
      </c>
      <c r="R19" s="2">
        <f t="shared" si="1"/>
        <v>11.86</v>
      </c>
      <c r="S19" s="2">
        <f t="shared" si="4"/>
        <v>10.77</v>
      </c>
      <c r="T19" s="2">
        <f t="shared" si="4"/>
        <v>8.42</v>
      </c>
      <c r="U19" s="2">
        <f t="shared" si="4"/>
        <v>6.04</v>
      </c>
      <c r="V19" s="2">
        <f t="shared" si="4"/>
        <v>5.6000000000000005</v>
      </c>
      <c r="W19" s="2">
        <f t="shared" si="4"/>
        <v>4.2700000000000005</v>
      </c>
      <c r="X19" s="2">
        <f t="shared" si="4"/>
        <v>3.6</v>
      </c>
      <c r="Y19" s="2">
        <f t="shared" si="4"/>
        <v>2.9</v>
      </c>
      <c r="Z19" s="2">
        <f t="shared" si="4"/>
        <v>2.79</v>
      </c>
      <c r="AA19" s="2">
        <f t="shared" si="4"/>
        <v>2.4700000000000002</v>
      </c>
      <c r="AB19" s="2">
        <f t="shared" si="4"/>
        <v>2</v>
      </c>
      <c r="AC19" s="2">
        <f t="shared" si="4"/>
        <v>1.62</v>
      </c>
      <c r="AD19" s="2">
        <f t="shared" si="4"/>
        <v>1.56</v>
      </c>
      <c r="AE19" s="2">
        <f t="shared" si="4"/>
        <v>1.3</v>
      </c>
      <c r="AF19" s="2">
        <f t="shared" si="4"/>
        <v>1.1400000000000001</v>
      </c>
      <c r="AG19" s="2">
        <f t="shared" si="4"/>
        <v>1.02</v>
      </c>
      <c r="AH19" s="2">
        <f t="shared" si="4"/>
        <v>0.57000000000000006</v>
      </c>
      <c r="AI19" s="2">
        <f t="shared" si="5"/>
        <v>0.32</v>
      </c>
      <c r="AJ19" s="2">
        <f t="shared" si="5"/>
        <v>0.2</v>
      </c>
    </row>
    <row r="20" spans="1:36" x14ac:dyDescent="0.2">
      <c r="A20" t="str">
        <f>"casthouse_procurement_archetype_"&amp;TEXT(ROUND(Table21319[[#This Row],[2016]],1),"0.0")</f>
        <v>casthouse_procurement_archetype_28.5</v>
      </c>
      <c r="B20" s="2">
        <f t="shared" si="2"/>
        <v>28.5</v>
      </c>
      <c r="C20" s="2">
        <f t="shared" si="1"/>
        <v>28.5</v>
      </c>
      <c r="D20" s="2">
        <f t="shared" si="1"/>
        <v>28.5</v>
      </c>
      <c r="E20" s="2">
        <f t="shared" si="1"/>
        <v>27.8</v>
      </c>
      <c r="F20" s="2">
        <f t="shared" si="1"/>
        <v>26.12</v>
      </c>
      <c r="G20" s="2">
        <f t="shared" si="1"/>
        <v>26.36</v>
      </c>
      <c r="H20" s="2">
        <f t="shared" si="1"/>
        <v>25.63</v>
      </c>
      <c r="I20" s="2">
        <f t="shared" si="1"/>
        <v>24.21</v>
      </c>
      <c r="J20" s="2">
        <f t="shared" si="1"/>
        <v>23.42</v>
      </c>
      <c r="K20" s="2">
        <f t="shared" si="1"/>
        <v>22.6</v>
      </c>
      <c r="L20" s="2">
        <f t="shared" si="1"/>
        <v>21.32</v>
      </c>
      <c r="M20" s="2">
        <f t="shared" si="1"/>
        <v>21.16</v>
      </c>
      <c r="N20" s="2">
        <f t="shared" si="1"/>
        <v>20.11</v>
      </c>
      <c r="O20" s="2">
        <f t="shared" si="1"/>
        <v>19.010000000000002</v>
      </c>
      <c r="P20" s="2">
        <f t="shared" si="1"/>
        <v>17.72</v>
      </c>
      <c r="Q20" s="2">
        <f t="shared" si="1"/>
        <v>15.21</v>
      </c>
      <c r="R20" s="2">
        <f t="shared" si="1"/>
        <v>11.82</v>
      </c>
      <c r="S20" s="2">
        <f t="shared" si="4"/>
        <v>10.74</v>
      </c>
      <c r="T20" s="2">
        <f t="shared" si="4"/>
        <v>8.39</v>
      </c>
      <c r="U20" s="2">
        <f t="shared" si="4"/>
        <v>6.0200000000000005</v>
      </c>
      <c r="V20" s="2">
        <f t="shared" si="4"/>
        <v>5.58</v>
      </c>
      <c r="W20" s="2">
        <f t="shared" si="4"/>
        <v>4.26</v>
      </c>
      <c r="X20" s="2">
        <f t="shared" si="4"/>
        <v>3.59</v>
      </c>
      <c r="Y20" s="2">
        <f t="shared" si="4"/>
        <v>2.89</v>
      </c>
      <c r="Z20" s="2">
        <f t="shared" si="4"/>
        <v>2.7800000000000002</v>
      </c>
      <c r="AA20" s="2">
        <f t="shared" si="4"/>
        <v>2.46</v>
      </c>
      <c r="AB20" s="2">
        <f t="shared" si="4"/>
        <v>2</v>
      </c>
      <c r="AC20" s="2">
        <f t="shared" si="4"/>
        <v>1.62</v>
      </c>
      <c r="AD20" s="2">
        <f t="shared" si="4"/>
        <v>1.55</v>
      </c>
      <c r="AE20" s="2">
        <f t="shared" si="4"/>
        <v>1.3</v>
      </c>
      <c r="AF20" s="2">
        <f t="shared" si="4"/>
        <v>1.1400000000000001</v>
      </c>
      <c r="AG20" s="2">
        <f t="shared" si="4"/>
        <v>1.02</v>
      </c>
      <c r="AH20" s="2">
        <f t="shared" si="4"/>
        <v>0.57000000000000006</v>
      </c>
      <c r="AI20" s="2">
        <f t="shared" si="5"/>
        <v>0.32</v>
      </c>
      <c r="AJ20" s="2">
        <f t="shared" si="5"/>
        <v>0.2</v>
      </c>
    </row>
    <row r="21" spans="1:36" x14ac:dyDescent="0.2">
      <c r="A21" t="str">
        <f>"casthouse_procurement_archetype_"&amp;TEXT(ROUND(Table21319[[#This Row],[2016]],1),"0.0")</f>
        <v>casthouse_procurement_archetype_28.4</v>
      </c>
      <c r="B21" s="2">
        <f t="shared" si="2"/>
        <v>28.400000000000002</v>
      </c>
      <c r="C21" s="2">
        <f t="shared" si="1"/>
        <v>28.400000000000002</v>
      </c>
      <c r="D21" s="2">
        <f t="shared" si="1"/>
        <v>28.400000000000002</v>
      </c>
      <c r="E21" s="2">
        <f t="shared" si="1"/>
        <v>27.71</v>
      </c>
      <c r="F21" s="2">
        <f t="shared" si="1"/>
        <v>26.03</v>
      </c>
      <c r="G21" s="2">
        <f t="shared" si="1"/>
        <v>26.26</v>
      </c>
      <c r="H21" s="2">
        <f t="shared" si="1"/>
        <v>25.54</v>
      </c>
      <c r="I21" s="2">
        <f t="shared" si="1"/>
        <v>24.13</v>
      </c>
      <c r="J21" s="2">
        <f t="shared" si="1"/>
        <v>23.34</v>
      </c>
      <c r="K21" s="2">
        <f t="shared" si="1"/>
        <v>22.53</v>
      </c>
      <c r="L21" s="2">
        <f t="shared" si="1"/>
        <v>21.240000000000002</v>
      </c>
      <c r="M21" s="2">
        <f t="shared" si="1"/>
        <v>21.09</v>
      </c>
      <c r="N21" s="2">
        <f t="shared" si="1"/>
        <v>20.04</v>
      </c>
      <c r="O21" s="2">
        <f t="shared" si="1"/>
        <v>18.95</v>
      </c>
      <c r="P21" s="2">
        <f t="shared" si="1"/>
        <v>17.66</v>
      </c>
      <c r="Q21" s="2">
        <f t="shared" si="1"/>
        <v>15.15</v>
      </c>
      <c r="R21" s="2">
        <f t="shared" si="1"/>
        <v>11.78</v>
      </c>
      <c r="S21" s="2">
        <f t="shared" si="4"/>
        <v>10.700000000000001</v>
      </c>
      <c r="T21" s="2">
        <f t="shared" si="4"/>
        <v>8.36</v>
      </c>
      <c r="U21" s="2">
        <f t="shared" si="4"/>
        <v>6</v>
      </c>
      <c r="V21" s="2">
        <f t="shared" si="4"/>
        <v>5.5600000000000005</v>
      </c>
      <c r="W21" s="2">
        <f t="shared" si="4"/>
        <v>4.24</v>
      </c>
      <c r="X21" s="2">
        <f t="shared" si="4"/>
        <v>3.5700000000000003</v>
      </c>
      <c r="Y21" s="2">
        <f t="shared" si="4"/>
        <v>2.88</v>
      </c>
      <c r="Z21" s="2">
        <f t="shared" si="4"/>
        <v>2.77</v>
      </c>
      <c r="AA21" s="2">
        <f t="shared" si="4"/>
        <v>2.4500000000000002</v>
      </c>
      <c r="AB21" s="2">
        <f t="shared" si="4"/>
        <v>1.99</v>
      </c>
      <c r="AC21" s="2">
        <f t="shared" si="4"/>
        <v>1.61</v>
      </c>
      <c r="AD21" s="2">
        <f t="shared" si="4"/>
        <v>1.55</v>
      </c>
      <c r="AE21" s="2">
        <f t="shared" si="4"/>
        <v>1.29</v>
      </c>
      <c r="AF21" s="2">
        <f t="shared" si="4"/>
        <v>1.1300000000000001</v>
      </c>
      <c r="AG21" s="2">
        <f t="shared" si="4"/>
        <v>1.02</v>
      </c>
      <c r="AH21" s="2">
        <f t="shared" si="4"/>
        <v>0.57000000000000006</v>
      </c>
      <c r="AI21" s="2">
        <f t="shared" si="5"/>
        <v>0.32</v>
      </c>
      <c r="AJ21" s="2">
        <f t="shared" si="5"/>
        <v>0.2</v>
      </c>
    </row>
    <row r="22" spans="1:36" x14ac:dyDescent="0.2">
      <c r="A22" t="str">
        <f>"casthouse_procurement_archetype_"&amp;TEXT(ROUND(Table21319[[#This Row],[2016]],1),"0.0")</f>
        <v>casthouse_procurement_archetype_28.3</v>
      </c>
      <c r="B22" s="2">
        <f t="shared" si="2"/>
        <v>28.3</v>
      </c>
      <c r="C22" s="2">
        <f t="shared" si="1"/>
        <v>28.3</v>
      </c>
      <c r="D22" s="2">
        <f t="shared" si="1"/>
        <v>28.3</v>
      </c>
      <c r="E22" s="2">
        <f t="shared" si="1"/>
        <v>27.61</v>
      </c>
      <c r="F22" s="2">
        <f t="shared" si="1"/>
        <v>25.94</v>
      </c>
      <c r="G22" s="2">
        <f t="shared" si="1"/>
        <v>26.17</v>
      </c>
      <c r="H22" s="2">
        <f t="shared" si="1"/>
        <v>25.45</v>
      </c>
      <c r="I22" s="2">
        <f t="shared" si="1"/>
        <v>24.04</v>
      </c>
      <c r="J22" s="2">
        <f t="shared" si="1"/>
        <v>23.26</v>
      </c>
      <c r="K22" s="2">
        <f t="shared" si="1"/>
        <v>22.45</v>
      </c>
      <c r="L22" s="2">
        <f t="shared" si="1"/>
        <v>21.17</v>
      </c>
      <c r="M22" s="2">
        <f t="shared" si="1"/>
        <v>21.01</v>
      </c>
      <c r="N22" s="2">
        <f t="shared" si="1"/>
        <v>19.97</v>
      </c>
      <c r="O22" s="2">
        <f t="shared" si="1"/>
        <v>18.88</v>
      </c>
      <c r="P22" s="2">
        <f t="shared" si="1"/>
        <v>17.600000000000001</v>
      </c>
      <c r="Q22" s="2">
        <f t="shared" si="1"/>
        <v>15.1</v>
      </c>
      <c r="R22" s="2">
        <f t="shared" si="1"/>
        <v>11.74</v>
      </c>
      <c r="S22" s="2">
        <f t="shared" si="4"/>
        <v>10.66</v>
      </c>
      <c r="T22" s="2">
        <f t="shared" si="4"/>
        <v>8.33</v>
      </c>
      <c r="U22" s="2">
        <f t="shared" si="4"/>
        <v>5.98</v>
      </c>
      <c r="V22" s="2">
        <f t="shared" si="4"/>
        <v>5.54</v>
      </c>
      <c r="W22" s="2">
        <f t="shared" si="4"/>
        <v>4.2300000000000004</v>
      </c>
      <c r="X22" s="2">
        <f t="shared" si="4"/>
        <v>3.56</v>
      </c>
      <c r="Y22" s="2">
        <f t="shared" si="4"/>
        <v>2.87</v>
      </c>
      <c r="Z22" s="2">
        <f t="shared" si="4"/>
        <v>2.7600000000000002</v>
      </c>
      <c r="AA22" s="2">
        <f t="shared" si="4"/>
        <v>2.44</v>
      </c>
      <c r="AB22" s="2">
        <f t="shared" si="4"/>
        <v>1.98</v>
      </c>
      <c r="AC22" s="2">
        <f t="shared" si="4"/>
        <v>1.61</v>
      </c>
      <c r="AD22" s="2">
        <f t="shared" si="4"/>
        <v>1.54</v>
      </c>
      <c r="AE22" s="2">
        <f t="shared" si="4"/>
        <v>1.29</v>
      </c>
      <c r="AF22" s="2">
        <f t="shared" si="4"/>
        <v>1.1300000000000001</v>
      </c>
      <c r="AG22" s="2">
        <f t="shared" si="4"/>
        <v>1.01</v>
      </c>
      <c r="AH22" s="2">
        <f t="shared" si="4"/>
        <v>0.57000000000000006</v>
      </c>
      <c r="AI22" s="2">
        <f t="shared" si="5"/>
        <v>0.32</v>
      </c>
      <c r="AJ22" s="2">
        <f t="shared" si="5"/>
        <v>0.2</v>
      </c>
    </row>
    <row r="23" spans="1:36" x14ac:dyDescent="0.2">
      <c r="A23" t="str">
        <f>"casthouse_procurement_archetype_"&amp;TEXT(ROUND(Table21319[[#This Row],[2016]],1),"0.0")</f>
        <v>casthouse_procurement_archetype_28.2</v>
      </c>
      <c r="B23" s="2">
        <f t="shared" si="2"/>
        <v>28.200000000000003</v>
      </c>
      <c r="C23" s="2">
        <f t="shared" si="1"/>
        <v>28.2</v>
      </c>
      <c r="D23" s="2">
        <f t="shared" si="1"/>
        <v>28.2</v>
      </c>
      <c r="E23" s="2">
        <f t="shared" si="1"/>
        <v>27.51</v>
      </c>
      <c r="F23" s="2">
        <f t="shared" si="1"/>
        <v>25.85</v>
      </c>
      <c r="G23" s="2">
        <f t="shared" si="1"/>
        <v>26.080000000000002</v>
      </c>
      <c r="H23" s="2">
        <f t="shared" si="1"/>
        <v>25.36</v>
      </c>
      <c r="I23" s="2">
        <f t="shared" si="1"/>
        <v>23.96</v>
      </c>
      <c r="J23" s="2">
        <f t="shared" si="1"/>
        <v>23.17</v>
      </c>
      <c r="K23" s="2">
        <f t="shared" si="1"/>
        <v>22.37</v>
      </c>
      <c r="L23" s="2">
        <f t="shared" si="1"/>
        <v>21.09</v>
      </c>
      <c r="M23" s="2">
        <f t="shared" si="1"/>
        <v>20.94</v>
      </c>
      <c r="N23" s="2">
        <f t="shared" si="1"/>
        <v>19.900000000000002</v>
      </c>
      <c r="O23" s="2">
        <f t="shared" si="1"/>
        <v>18.809999999999999</v>
      </c>
      <c r="P23" s="2">
        <f t="shared" si="1"/>
        <v>17.53</v>
      </c>
      <c r="Q23" s="2">
        <f t="shared" si="1"/>
        <v>15.05</v>
      </c>
      <c r="R23" s="2">
        <f t="shared" si="1"/>
        <v>11.69</v>
      </c>
      <c r="S23" s="2">
        <f t="shared" si="4"/>
        <v>10.63</v>
      </c>
      <c r="T23" s="2">
        <f t="shared" si="4"/>
        <v>8.3000000000000007</v>
      </c>
      <c r="U23" s="2">
        <f t="shared" si="4"/>
        <v>5.96</v>
      </c>
      <c r="V23" s="2">
        <f t="shared" si="4"/>
        <v>5.5200000000000005</v>
      </c>
      <c r="W23" s="2">
        <f t="shared" si="4"/>
        <v>4.21</v>
      </c>
      <c r="X23" s="2">
        <f t="shared" si="4"/>
        <v>3.5500000000000003</v>
      </c>
      <c r="Y23" s="2">
        <f t="shared" si="4"/>
        <v>2.86</v>
      </c>
      <c r="Z23" s="2">
        <f t="shared" si="4"/>
        <v>2.75</v>
      </c>
      <c r="AA23" s="2">
        <f t="shared" si="4"/>
        <v>2.44</v>
      </c>
      <c r="AB23" s="2">
        <f t="shared" si="4"/>
        <v>1.98</v>
      </c>
      <c r="AC23" s="2">
        <f t="shared" si="4"/>
        <v>1.6</v>
      </c>
      <c r="AD23" s="2">
        <f t="shared" si="4"/>
        <v>1.54</v>
      </c>
      <c r="AE23" s="2">
        <f t="shared" si="4"/>
        <v>1.29</v>
      </c>
      <c r="AF23" s="2">
        <f t="shared" si="4"/>
        <v>1.1300000000000001</v>
      </c>
      <c r="AG23" s="2">
        <f t="shared" si="4"/>
        <v>1.01</v>
      </c>
      <c r="AH23" s="2">
        <f t="shared" si="4"/>
        <v>0.57000000000000006</v>
      </c>
      <c r="AI23" s="2">
        <f t="shared" si="5"/>
        <v>0.32</v>
      </c>
      <c r="AJ23" s="2">
        <f t="shared" si="5"/>
        <v>0.2</v>
      </c>
    </row>
    <row r="24" spans="1:36" x14ac:dyDescent="0.2">
      <c r="A24" t="str">
        <f>"casthouse_procurement_archetype_"&amp;TEXT(ROUND(Table21319[[#This Row],[2016]],1),"0.0")</f>
        <v>casthouse_procurement_archetype_28.1</v>
      </c>
      <c r="B24" s="2">
        <f t="shared" si="2"/>
        <v>28.1</v>
      </c>
      <c r="C24" s="2">
        <f t="shared" si="1"/>
        <v>28.1</v>
      </c>
      <c r="D24" s="2">
        <f t="shared" si="1"/>
        <v>28.1</v>
      </c>
      <c r="E24" s="2">
        <f t="shared" si="1"/>
        <v>27.41</v>
      </c>
      <c r="F24" s="2">
        <f t="shared" si="1"/>
        <v>25.75</v>
      </c>
      <c r="G24" s="2">
        <f t="shared" si="1"/>
        <v>25.990000000000002</v>
      </c>
      <c r="H24" s="2">
        <f t="shared" si="1"/>
        <v>25.27</v>
      </c>
      <c r="I24" s="2">
        <f t="shared" si="1"/>
        <v>23.87</v>
      </c>
      <c r="J24" s="2">
        <f t="shared" si="1"/>
        <v>23.09</v>
      </c>
      <c r="K24" s="2">
        <f t="shared" si="1"/>
        <v>22.29</v>
      </c>
      <c r="L24" s="2">
        <f t="shared" si="1"/>
        <v>21.02</v>
      </c>
      <c r="M24" s="2">
        <f t="shared" si="1"/>
        <v>20.86</v>
      </c>
      <c r="N24" s="2">
        <f t="shared" si="1"/>
        <v>19.830000000000002</v>
      </c>
      <c r="O24" s="2">
        <f t="shared" si="1"/>
        <v>18.75</v>
      </c>
      <c r="P24" s="2">
        <f t="shared" si="1"/>
        <v>17.47</v>
      </c>
      <c r="Q24" s="2">
        <f t="shared" si="1"/>
        <v>15</v>
      </c>
      <c r="R24" s="2">
        <f t="shared" si="1"/>
        <v>11.65</v>
      </c>
      <c r="S24" s="2">
        <f t="shared" si="4"/>
        <v>10.59</v>
      </c>
      <c r="T24" s="2">
        <f t="shared" si="4"/>
        <v>8.27</v>
      </c>
      <c r="U24" s="2">
        <f t="shared" si="4"/>
        <v>5.94</v>
      </c>
      <c r="V24" s="2">
        <f t="shared" si="4"/>
        <v>5.5</v>
      </c>
      <c r="W24" s="2">
        <f t="shared" si="4"/>
        <v>4.2</v>
      </c>
      <c r="X24" s="2">
        <f t="shared" si="4"/>
        <v>3.54</v>
      </c>
      <c r="Y24" s="2">
        <f t="shared" si="4"/>
        <v>2.85</v>
      </c>
      <c r="Z24" s="2">
        <f t="shared" si="4"/>
        <v>2.74</v>
      </c>
      <c r="AA24" s="2">
        <f t="shared" si="4"/>
        <v>2.4300000000000002</v>
      </c>
      <c r="AB24" s="2">
        <f t="shared" si="4"/>
        <v>1.97</v>
      </c>
      <c r="AC24" s="2">
        <f t="shared" si="4"/>
        <v>1.6</v>
      </c>
      <c r="AD24" s="2">
        <f t="shared" si="4"/>
        <v>1.53</v>
      </c>
      <c r="AE24" s="2">
        <f t="shared" si="4"/>
        <v>1.28</v>
      </c>
      <c r="AF24" s="2">
        <f t="shared" si="4"/>
        <v>1.1200000000000001</v>
      </c>
      <c r="AG24" s="2">
        <f t="shared" si="4"/>
        <v>1.01</v>
      </c>
      <c r="AH24" s="2">
        <f t="shared" si="4"/>
        <v>0.57000000000000006</v>
      </c>
      <c r="AI24" s="2">
        <f t="shared" si="5"/>
        <v>0.32</v>
      </c>
      <c r="AJ24" s="2">
        <f t="shared" si="5"/>
        <v>0.2</v>
      </c>
    </row>
    <row r="25" spans="1:36" x14ac:dyDescent="0.2">
      <c r="A25" t="str">
        <f>"casthouse_procurement_archetype_"&amp;TEXT(ROUND(Table21319[[#This Row],[2016]],1),"0.0")</f>
        <v>casthouse_procurement_archetype_28.0</v>
      </c>
      <c r="B25" s="2">
        <f t="shared" si="2"/>
        <v>28</v>
      </c>
      <c r="C25" s="2">
        <f t="shared" si="1"/>
        <v>28</v>
      </c>
      <c r="D25" s="2">
        <f t="shared" si="1"/>
        <v>28</v>
      </c>
      <c r="E25" s="2">
        <f t="shared" si="1"/>
        <v>27.32</v>
      </c>
      <c r="F25" s="2">
        <f t="shared" si="1"/>
        <v>25.66</v>
      </c>
      <c r="G25" s="2">
        <f t="shared" si="1"/>
        <v>25.89</v>
      </c>
      <c r="H25" s="2">
        <f t="shared" si="1"/>
        <v>25.18</v>
      </c>
      <c r="I25" s="2">
        <f t="shared" si="1"/>
        <v>23.79</v>
      </c>
      <c r="J25" s="2">
        <f t="shared" si="1"/>
        <v>23.01</v>
      </c>
      <c r="K25" s="2">
        <f t="shared" si="1"/>
        <v>22.21</v>
      </c>
      <c r="L25" s="2">
        <f t="shared" si="1"/>
        <v>20.94</v>
      </c>
      <c r="M25" s="2">
        <f t="shared" si="1"/>
        <v>20.79</v>
      </c>
      <c r="N25" s="2">
        <f t="shared" si="1"/>
        <v>19.75</v>
      </c>
      <c r="O25" s="2">
        <f t="shared" si="1"/>
        <v>18.68</v>
      </c>
      <c r="P25" s="2">
        <f t="shared" si="1"/>
        <v>17.41</v>
      </c>
      <c r="Q25" s="2">
        <f t="shared" si="1"/>
        <v>14.94</v>
      </c>
      <c r="R25" s="2">
        <f t="shared" si="1"/>
        <v>11.61</v>
      </c>
      <c r="S25" s="2">
        <f t="shared" si="4"/>
        <v>10.55</v>
      </c>
      <c r="T25" s="2">
        <f t="shared" si="4"/>
        <v>8.24</v>
      </c>
      <c r="U25" s="2">
        <f t="shared" si="4"/>
        <v>5.92</v>
      </c>
      <c r="V25" s="2">
        <f t="shared" si="4"/>
        <v>5.49</v>
      </c>
      <c r="W25" s="2">
        <f t="shared" si="4"/>
        <v>4.1900000000000004</v>
      </c>
      <c r="X25" s="2">
        <f t="shared" si="4"/>
        <v>3.5300000000000002</v>
      </c>
      <c r="Y25" s="2">
        <f t="shared" si="4"/>
        <v>2.84</v>
      </c>
      <c r="Z25" s="2">
        <f t="shared" si="4"/>
        <v>2.73</v>
      </c>
      <c r="AA25" s="2">
        <f t="shared" si="4"/>
        <v>2.42</v>
      </c>
      <c r="AB25" s="2">
        <f t="shared" si="4"/>
        <v>1.96</v>
      </c>
      <c r="AC25" s="2">
        <f t="shared" si="4"/>
        <v>1.59</v>
      </c>
      <c r="AD25" s="2">
        <f t="shared" si="4"/>
        <v>1.53</v>
      </c>
      <c r="AE25" s="2">
        <f t="shared" si="4"/>
        <v>1.28</v>
      </c>
      <c r="AF25" s="2">
        <f t="shared" si="4"/>
        <v>1.1200000000000001</v>
      </c>
      <c r="AG25" s="2">
        <f t="shared" si="4"/>
        <v>1</v>
      </c>
      <c r="AH25" s="2">
        <f t="shared" si="4"/>
        <v>0.57000000000000006</v>
      </c>
      <c r="AI25" s="2">
        <f t="shared" si="5"/>
        <v>0.32</v>
      </c>
      <c r="AJ25" s="2">
        <f t="shared" si="5"/>
        <v>0.2</v>
      </c>
    </row>
    <row r="26" spans="1:36" x14ac:dyDescent="0.2">
      <c r="A26" t="str">
        <f>"casthouse_procurement_archetype_"&amp;TEXT(ROUND(Table21319[[#This Row],[2016]],1),"0.0")</f>
        <v>casthouse_procurement_archetype_27.9</v>
      </c>
      <c r="B26" s="2">
        <f t="shared" si="2"/>
        <v>27.900000000000002</v>
      </c>
      <c r="C26" s="2">
        <f t="shared" si="1"/>
        <v>27.900000000000002</v>
      </c>
      <c r="D26" s="2">
        <f t="shared" si="1"/>
        <v>27.900000000000002</v>
      </c>
      <c r="E26" s="2">
        <f t="shared" si="1"/>
        <v>27.22</v>
      </c>
      <c r="F26" s="2">
        <f t="shared" si="1"/>
        <v>25.57</v>
      </c>
      <c r="G26" s="2">
        <f t="shared" si="1"/>
        <v>25.8</v>
      </c>
      <c r="H26" s="2">
        <f t="shared" si="1"/>
        <v>25.09</v>
      </c>
      <c r="I26" s="2">
        <f t="shared" si="1"/>
        <v>23.7</v>
      </c>
      <c r="J26" s="2">
        <f t="shared" si="1"/>
        <v>22.93</v>
      </c>
      <c r="K26" s="2">
        <f t="shared" si="1"/>
        <v>22.13</v>
      </c>
      <c r="L26" s="2">
        <f t="shared" si="1"/>
        <v>20.87</v>
      </c>
      <c r="M26" s="2">
        <f t="shared" si="1"/>
        <v>20.72</v>
      </c>
      <c r="N26" s="2">
        <f t="shared" si="1"/>
        <v>19.68</v>
      </c>
      <c r="O26" s="2">
        <f t="shared" si="1"/>
        <v>18.61</v>
      </c>
      <c r="P26" s="2">
        <f t="shared" si="1"/>
        <v>17.350000000000001</v>
      </c>
      <c r="Q26" s="2">
        <f t="shared" si="1"/>
        <v>14.89</v>
      </c>
      <c r="R26" s="2">
        <f t="shared" si="1"/>
        <v>11.57</v>
      </c>
      <c r="S26" s="2">
        <f t="shared" si="4"/>
        <v>10.51</v>
      </c>
      <c r="T26" s="2">
        <f t="shared" si="4"/>
        <v>8.2100000000000009</v>
      </c>
      <c r="U26" s="2">
        <f t="shared" si="4"/>
        <v>5.9</v>
      </c>
      <c r="V26" s="2">
        <f t="shared" si="4"/>
        <v>5.47</v>
      </c>
      <c r="W26" s="2">
        <f t="shared" si="4"/>
        <v>4.17</v>
      </c>
      <c r="X26" s="2">
        <f t="shared" si="4"/>
        <v>3.5100000000000002</v>
      </c>
      <c r="Y26" s="2">
        <f t="shared" si="4"/>
        <v>2.83</v>
      </c>
      <c r="Z26" s="2">
        <f t="shared" si="4"/>
        <v>2.72</v>
      </c>
      <c r="AA26" s="2">
        <f t="shared" si="4"/>
        <v>2.41</v>
      </c>
      <c r="AB26" s="2">
        <f t="shared" si="4"/>
        <v>1.96</v>
      </c>
      <c r="AC26" s="2">
        <f t="shared" si="4"/>
        <v>1.59</v>
      </c>
      <c r="AD26" s="2">
        <f t="shared" si="4"/>
        <v>1.52</v>
      </c>
      <c r="AE26" s="2">
        <f t="shared" si="4"/>
        <v>1.27</v>
      </c>
      <c r="AF26" s="2">
        <f t="shared" si="4"/>
        <v>1.1200000000000001</v>
      </c>
      <c r="AG26" s="2">
        <f t="shared" si="4"/>
        <v>1</v>
      </c>
      <c r="AH26" s="2">
        <f t="shared" si="4"/>
        <v>0.56000000000000005</v>
      </c>
      <c r="AI26" s="2">
        <f t="shared" si="5"/>
        <v>0.32</v>
      </c>
      <c r="AJ26" s="2">
        <f t="shared" si="5"/>
        <v>0.2</v>
      </c>
    </row>
    <row r="27" spans="1:36" x14ac:dyDescent="0.2">
      <c r="A27" t="str">
        <f>"casthouse_procurement_archetype_"&amp;TEXT(ROUND(Table21319[[#This Row],[2016]],1),"0.0")</f>
        <v>casthouse_procurement_archetype_27.8</v>
      </c>
      <c r="B27" s="2">
        <f t="shared" si="2"/>
        <v>27.8</v>
      </c>
      <c r="C27" s="2">
        <f t="shared" si="1"/>
        <v>27.8</v>
      </c>
      <c r="D27" s="2">
        <f t="shared" si="1"/>
        <v>27.8</v>
      </c>
      <c r="E27" s="2">
        <f t="shared" si="1"/>
        <v>27.12</v>
      </c>
      <c r="F27" s="2">
        <f t="shared" si="1"/>
        <v>25.48</v>
      </c>
      <c r="G27" s="2">
        <f t="shared" si="1"/>
        <v>25.71</v>
      </c>
      <c r="H27" s="2">
        <f t="shared" si="1"/>
        <v>25</v>
      </c>
      <c r="I27" s="2">
        <f t="shared" si="1"/>
        <v>23.62</v>
      </c>
      <c r="J27" s="2">
        <f t="shared" si="1"/>
        <v>22.84</v>
      </c>
      <c r="K27" s="2">
        <f t="shared" si="1"/>
        <v>22.05</v>
      </c>
      <c r="L27" s="2">
        <f t="shared" si="1"/>
        <v>20.79</v>
      </c>
      <c r="M27" s="2">
        <f t="shared" si="1"/>
        <v>20.64</v>
      </c>
      <c r="N27" s="2">
        <f t="shared" si="1"/>
        <v>19.61</v>
      </c>
      <c r="O27" s="2">
        <f t="shared" si="1"/>
        <v>18.55</v>
      </c>
      <c r="P27" s="2">
        <f t="shared" si="1"/>
        <v>17.29</v>
      </c>
      <c r="Q27" s="2">
        <f t="shared" si="1"/>
        <v>14.84</v>
      </c>
      <c r="R27" s="2">
        <f t="shared" si="1"/>
        <v>11.53</v>
      </c>
      <c r="S27" s="2">
        <f t="shared" si="4"/>
        <v>10.48</v>
      </c>
      <c r="T27" s="2">
        <f t="shared" si="4"/>
        <v>8.18</v>
      </c>
      <c r="U27" s="2">
        <f t="shared" si="4"/>
        <v>5.88</v>
      </c>
      <c r="V27" s="2">
        <f t="shared" si="4"/>
        <v>5.45</v>
      </c>
      <c r="W27" s="2">
        <f t="shared" si="4"/>
        <v>4.16</v>
      </c>
      <c r="X27" s="2">
        <f t="shared" si="4"/>
        <v>3.5</v>
      </c>
      <c r="Y27" s="2">
        <f t="shared" si="4"/>
        <v>2.82</v>
      </c>
      <c r="Z27" s="2">
        <f t="shared" si="4"/>
        <v>2.71</v>
      </c>
      <c r="AA27" s="2">
        <f t="shared" si="4"/>
        <v>2.4</v>
      </c>
      <c r="AB27" s="2">
        <f t="shared" si="4"/>
        <v>1.95</v>
      </c>
      <c r="AC27" s="2">
        <f t="shared" si="4"/>
        <v>1.58</v>
      </c>
      <c r="AD27" s="2">
        <f t="shared" si="4"/>
        <v>1.52</v>
      </c>
      <c r="AE27" s="2">
        <f t="shared" si="4"/>
        <v>1.27</v>
      </c>
      <c r="AF27" s="2">
        <f t="shared" si="4"/>
        <v>1.1100000000000001</v>
      </c>
      <c r="AG27" s="2">
        <f t="shared" si="4"/>
        <v>1</v>
      </c>
      <c r="AH27" s="2">
        <f t="shared" si="4"/>
        <v>0.56000000000000005</v>
      </c>
      <c r="AI27" s="2">
        <f t="shared" si="5"/>
        <v>0.32</v>
      </c>
      <c r="AJ27" s="2">
        <f t="shared" si="5"/>
        <v>0.2</v>
      </c>
    </row>
    <row r="28" spans="1:36" x14ac:dyDescent="0.2">
      <c r="A28" t="str">
        <f>"casthouse_procurement_archetype_"&amp;TEXT(ROUND(Table21319[[#This Row],[2016]],1),"0.0")</f>
        <v>casthouse_procurement_archetype_27.7</v>
      </c>
      <c r="B28" s="2">
        <f t="shared" si="2"/>
        <v>27.700000000000003</v>
      </c>
      <c r="C28" s="2">
        <f t="shared" si="1"/>
        <v>27.7</v>
      </c>
      <c r="D28" s="2">
        <f t="shared" si="1"/>
        <v>27.7</v>
      </c>
      <c r="E28" s="2">
        <f t="shared" si="1"/>
        <v>27.02</v>
      </c>
      <c r="F28" s="2">
        <f t="shared" si="1"/>
        <v>25.39</v>
      </c>
      <c r="G28" s="2">
        <f t="shared" si="1"/>
        <v>25.62</v>
      </c>
      <c r="H28" s="2">
        <f t="shared" si="1"/>
        <v>24.91</v>
      </c>
      <c r="I28" s="2">
        <f t="shared" si="1"/>
        <v>23.53</v>
      </c>
      <c r="J28" s="2">
        <f t="shared" si="1"/>
        <v>22.76</v>
      </c>
      <c r="K28" s="2">
        <f t="shared" ref="K28:Z43" si="6">MROUND((($B28-$AJ$2)*((K$2-$AJ$2)/($B$2-$AJ$2)))+$AJ$2,0.01)</f>
        <v>21.97</v>
      </c>
      <c r="L28" s="2">
        <f t="shared" si="6"/>
        <v>20.72</v>
      </c>
      <c r="M28" s="2">
        <f t="shared" si="6"/>
        <v>20.57</v>
      </c>
      <c r="N28" s="2">
        <f t="shared" si="6"/>
        <v>19.54</v>
      </c>
      <c r="O28" s="2">
        <f t="shared" si="6"/>
        <v>18.48</v>
      </c>
      <c r="P28" s="2">
        <f t="shared" si="6"/>
        <v>17.22</v>
      </c>
      <c r="Q28" s="2">
        <f t="shared" si="6"/>
        <v>14.780000000000001</v>
      </c>
      <c r="R28" s="2">
        <f t="shared" si="6"/>
        <v>11.49</v>
      </c>
      <c r="S28" s="2">
        <f t="shared" si="6"/>
        <v>10.44</v>
      </c>
      <c r="T28" s="2">
        <f t="shared" si="6"/>
        <v>8.16</v>
      </c>
      <c r="U28" s="2">
        <f t="shared" si="6"/>
        <v>5.8500000000000005</v>
      </c>
      <c r="V28" s="2">
        <f t="shared" si="6"/>
        <v>5.43</v>
      </c>
      <c r="W28" s="2">
        <f t="shared" si="6"/>
        <v>4.1399999999999997</v>
      </c>
      <c r="X28" s="2">
        <f t="shared" si="6"/>
        <v>3.49</v>
      </c>
      <c r="Y28" s="2">
        <f t="shared" si="6"/>
        <v>2.81</v>
      </c>
      <c r="Z28" s="2">
        <f t="shared" si="6"/>
        <v>2.71</v>
      </c>
      <c r="AA28" s="2">
        <f t="shared" si="4"/>
        <v>2.4</v>
      </c>
      <c r="AB28" s="2">
        <f t="shared" si="4"/>
        <v>1.95</v>
      </c>
      <c r="AC28" s="2">
        <f t="shared" si="4"/>
        <v>1.58</v>
      </c>
      <c r="AD28" s="2">
        <f t="shared" si="4"/>
        <v>1.52</v>
      </c>
      <c r="AE28" s="2">
        <f t="shared" si="4"/>
        <v>1.27</v>
      </c>
      <c r="AF28" s="2">
        <f t="shared" si="4"/>
        <v>1.1100000000000001</v>
      </c>
      <c r="AG28" s="2">
        <f t="shared" si="4"/>
        <v>1</v>
      </c>
      <c r="AH28" s="2">
        <f t="shared" si="4"/>
        <v>0.56000000000000005</v>
      </c>
      <c r="AI28" s="2">
        <f t="shared" si="5"/>
        <v>0.32</v>
      </c>
      <c r="AJ28" s="2">
        <f t="shared" si="5"/>
        <v>0.2</v>
      </c>
    </row>
    <row r="29" spans="1:36" x14ac:dyDescent="0.2">
      <c r="A29" t="str">
        <f>"casthouse_procurement_archetype_"&amp;TEXT(ROUND(Table21319[[#This Row],[2016]],1),"0.0")</f>
        <v>casthouse_procurement_archetype_27.6</v>
      </c>
      <c r="B29" s="2">
        <f t="shared" si="2"/>
        <v>27.6</v>
      </c>
      <c r="C29" s="2">
        <f t="shared" ref="C29:R44" si="7">MROUND((($B29-$AJ$2)*((C$2-$AJ$2)/($B$2-$AJ$2)))+$AJ$2,0.01)</f>
        <v>27.6</v>
      </c>
      <c r="D29" s="2">
        <f t="shared" si="7"/>
        <v>27.6</v>
      </c>
      <c r="E29" s="2">
        <f t="shared" si="7"/>
        <v>26.93</v>
      </c>
      <c r="F29" s="2">
        <f t="shared" si="7"/>
        <v>25.3</v>
      </c>
      <c r="G29" s="2">
        <f t="shared" si="7"/>
        <v>25.52</v>
      </c>
      <c r="H29" s="2">
        <f t="shared" si="7"/>
        <v>24.82</v>
      </c>
      <c r="I29" s="2">
        <f t="shared" si="7"/>
        <v>23.45</v>
      </c>
      <c r="J29" s="2">
        <f t="shared" si="7"/>
        <v>22.68</v>
      </c>
      <c r="K29" s="2">
        <f t="shared" si="7"/>
        <v>21.89</v>
      </c>
      <c r="L29" s="2">
        <f t="shared" si="7"/>
        <v>20.650000000000002</v>
      </c>
      <c r="M29" s="2">
        <f t="shared" si="7"/>
        <v>20.490000000000002</v>
      </c>
      <c r="N29" s="2">
        <f t="shared" si="7"/>
        <v>19.47</v>
      </c>
      <c r="O29" s="2">
        <f t="shared" si="7"/>
        <v>18.41</v>
      </c>
      <c r="P29" s="2">
        <f t="shared" si="7"/>
        <v>17.16</v>
      </c>
      <c r="Q29" s="2">
        <f t="shared" si="7"/>
        <v>14.73</v>
      </c>
      <c r="R29" s="2">
        <f t="shared" si="7"/>
        <v>11.450000000000001</v>
      </c>
      <c r="S29" s="2">
        <f t="shared" si="6"/>
        <v>10.4</v>
      </c>
      <c r="T29" s="2">
        <f t="shared" si="6"/>
        <v>8.1300000000000008</v>
      </c>
      <c r="U29" s="2">
        <f t="shared" si="6"/>
        <v>5.83</v>
      </c>
      <c r="V29" s="2">
        <f t="shared" si="6"/>
        <v>5.41</v>
      </c>
      <c r="W29" s="2">
        <f t="shared" si="6"/>
        <v>4.13</v>
      </c>
      <c r="X29" s="2">
        <f t="shared" si="6"/>
        <v>3.48</v>
      </c>
      <c r="Y29" s="2">
        <f t="shared" si="6"/>
        <v>2.8000000000000003</v>
      </c>
      <c r="Z29" s="2">
        <f t="shared" si="6"/>
        <v>2.7</v>
      </c>
      <c r="AA29" s="2">
        <f t="shared" si="4"/>
        <v>2.39</v>
      </c>
      <c r="AB29" s="2">
        <f t="shared" si="4"/>
        <v>1.94</v>
      </c>
      <c r="AC29" s="2">
        <f t="shared" si="4"/>
        <v>1.57</v>
      </c>
      <c r="AD29" s="2">
        <f t="shared" si="4"/>
        <v>1.51</v>
      </c>
      <c r="AE29" s="2">
        <f t="shared" si="4"/>
        <v>1.26</v>
      </c>
      <c r="AF29" s="2">
        <f t="shared" si="4"/>
        <v>1.1100000000000001</v>
      </c>
      <c r="AG29" s="2">
        <f t="shared" si="4"/>
        <v>0.99</v>
      </c>
      <c r="AH29" s="2">
        <f t="shared" ref="AH29:AH60" si="8">MROUND((($B29-$AJ$2)*((AH$2-$AJ$2)/($B$2-$AJ$2)))+$AJ$2,0.01)</f>
        <v>0.56000000000000005</v>
      </c>
      <c r="AI29" s="2">
        <f t="shared" si="5"/>
        <v>0.32</v>
      </c>
      <c r="AJ29" s="2">
        <f t="shared" si="5"/>
        <v>0.2</v>
      </c>
    </row>
    <row r="30" spans="1:36" x14ac:dyDescent="0.2">
      <c r="A30" t="str">
        <f>"casthouse_procurement_archetype_"&amp;TEXT(ROUND(Table21319[[#This Row],[2016]],1),"0.0")</f>
        <v>casthouse_procurement_archetype_27.5</v>
      </c>
      <c r="B30" s="2">
        <f t="shared" si="2"/>
        <v>27.5</v>
      </c>
      <c r="C30" s="2">
        <f t="shared" si="7"/>
        <v>27.5</v>
      </c>
      <c r="D30" s="2">
        <f t="shared" si="7"/>
        <v>27.5</v>
      </c>
      <c r="E30" s="2">
        <f t="shared" si="7"/>
        <v>26.830000000000002</v>
      </c>
      <c r="F30" s="2">
        <f t="shared" si="7"/>
        <v>25.21</v>
      </c>
      <c r="G30" s="2">
        <f t="shared" si="7"/>
        <v>25.43</v>
      </c>
      <c r="H30" s="2">
        <f t="shared" si="7"/>
        <v>24.73</v>
      </c>
      <c r="I30" s="2">
        <f t="shared" si="7"/>
        <v>23.36</v>
      </c>
      <c r="J30" s="2">
        <f t="shared" si="7"/>
        <v>22.6</v>
      </c>
      <c r="K30" s="2">
        <f t="shared" si="7"/>
        <v>21.81</v>
      </c>
      <c r="L30" s="2">
        <f t="shared" si="7"/>
        <v>20.57</v>
      </c>
      <c r="M30" s="2">
        <f t="shared" si="7"/>
        <v>20.420000000000002</v>
      </c>
      <c r="N30" s="2">
        <f t="shared" si="7"/>
        <v>19.400000000000002</v>
      </c>
      <c r="O30" s="2">
        <f t="shared" si="7"/>
        <v>18.350000000000001</v>
      </c>
      <c r="P30" s="2">
        <f t="shared" si="7"/>
        <v>17.100000000000001</v>
      </c>
      <c r="Q30" s="2">
        <f t="shared" si="7"/>
        <v>14.68</v>
      </c>
      <c r="R30" s="2">
        <f t="shared" si="7"/>
        <v>11.41</v>
      </c>
      <c r="S30" s="2">
        <f t="shared" si="6"/>
        <v>10.36</v>
      </c>
      <c r="T30" s="2">
        <f t="shared" si="6"/>
        <v>8.1</v>
      </c>
      <c r="U30" s="2">
        <f t="shared" si="6"/>
        <v>5.8100000000000005</v>
      </c>
      <c r="V30" s="2">
        <f t="shared" si="6"/>
        <v>5.39</v>
      </c>
      <c r="W30" s="2">
        <f t="shared" si="6"/>
        <v>4.1100000000000003</v>
      </c>
      <c r="X30" s="2">
        <f t="shared" si="6"/>
        <v>3.47</v>
      </c>
      <c r="Y30" s="2">
        <f t="shared" si="6"/>
        <v>2.79</v>
      </c>
      <c r="Z30" s="2">
        <f t="shared" si="6"/>
        <v>2.69</v>
      </c>
      <c r="AA30" s="2">
        <f t="shared" ref="AA30:AG43" si="9">MROUND((($B30-$AJ$2)*((AA$2-$AJ$2)/($B$2-$AJ$2)))+$AJ$2,0.01)</f>
        <v>2.38</v>
      </c>
      <c r="AB30" s="2">
        <f t="shared" si="9"/>
        <v>1.93</v>
      </c>
      <c r="AC30" s="2">
        <f t="shared" si="9"/>
        <v>1.57</v>
      </c>
      <c r="AD30" s="2">
        <f t="shared" si="9"/>
        <v>1.51</v>
      </c>
      <c r="AE30" s="2">
        <f t="shared" si="9"/>
        <v>1.26</v>
      </c>
      <c r="AF30" s="2">
        <f t="shared" si="9"/>
        <v>1.1100000000000001</v>
      </c>
      <c r="AG30" s="2">
        <f t="shared" si="9"/>
        <v>0.99</v>
      </c>
      <c r="AH30" s="2">
        <f t="shared" si="8"/>
        <v>0.56000000000000005</v>
      </c>
      <c r="AI30" s="2">
        <f t="shared" si="5"/>
        <v>0.32</v>
      </c>
      <c r="AJ30" s="2">
        <f t="shared" si="5"/>
        <v>0.2</v>
      </c>
    </row>
    <row r="31" spans="1:36" x14ac:dyDescent="0.2">
      <c r="A31" t="str">
        <f>"casthouse_procurement_archetype_"&amp;TEXT(ROUND(Table21319[[#This Row],[2016]],1),"0.0")</f>
        <v>casthouse_procurement_archetype_27.4</v>
      </c>
      <c r="B31" s="2">
        <f t="shared" si="2"/>
        <v>27.400000000000002</v>
      </c>
      <c r="C31" s="2">
        <f t="shared" si="7"/>
        <v>27.400000000000002</v>
      </c>
      <c r="D31" s="2">
        <f t="shared" si="7"/>
        <v>27.400000000000002</v>
      </c>
      <c r="E31" s="2">
        <f t="shared" si="7"/>
        <v>26.73</v>
      </c>
      <c r="F31" s="2">
        <f t="shared" si="7"/>
        <v>25.11</v>
      </c>
      <c r="G31" s="2">
        <f t="shared" si="7"/>
        <v>25.34</v>
      </c>
      <c r="H31" s="2">
        <f t="shared" si="7"/>
        <v>24.64</v>
      </c>
      <c r="I31" s="2">
        <f t="shared" si="7"/>
        <v>23.28</v>
      </c>
      <c r="J31" s="2">
        <f t="shared" si="7"/>
        <v>22.52</v>
      </c>
      <c r="K31" s="2">
        <f t="shared" si="7"/>
        <v>21.73</v>
      </c>
      <c r="L31" s="2">
        <f t="shared" si="7"/>
        <v>20.5</v>
      </c>
      <c r="M31" s="2">
        <f t="shared" si="7"/>
        <v>20.350000000000001</v>
      </c>
      <c r="N31" s="2">
        <f t="shared" si="7"/>
        <v>19.330000000000002</v>
      </c>
      <c r="O31" s="2">
        <f t="shared" si="7"/>
        <v>18.28</v>
      </c>
      <c r="P31" s="2">
        <f t="shared" si="7"/>
        <v>17.04</v>
      </c>
      <c r="Q31" s="2">
        <f t="shared" si="7"/>
        <v>14.620000000000001</v>
      </c>
      <c r="R31" s="2">
        <f t="shared" si="7"/>
        <v>11.370000000000001</v>
      </c>
      <c r="S31" s="2">
        <f t="shared" si="6"/>
        <v>10.33</v>
      </c>
      <c r="T31" s="2">
        <f t="shared" si="6"/>
        <v>8.07</v>
      </c>
      <c r="U31" s="2">
        <f t="shared" si="6"/>
        <v>5.79</v>
      </c>
      <c r="V31" s="2">
        <f t="shared" si="6"/>
        <v>5.37</v>
      </c>
      <c r="W31" s="2">
        <f t="shared" si="6"/>
        <v>4.0999999999999996</v>
      </c>
      <c r="X31" s="2">
        <f t="shared" si="6"/>
        <v>3.45</v>
      </c>
      <c r="Y31" s="2">
        <f t="shared" si="6"/>
        <v>2.7800000000000002</v>
      </c>
      <c r="Z31" s="2">
        <f t="shared" si="6"/>
        <v>2.68</v>
      </c>
      <c r="AA31" s="2">
        <f t="shared" si="9"/>
        <v>2.37</v>
      </c>
      <c r="AB31" s="2">
        <f t="shared" si="9"/>
        <v>1.93</v>
      </c>
      <c r="AC31" s="2">
        <f t="shared" si="9"/>
        <v>1.56</v>
      </c>
      <c r="AD31" s="2">
        <f t="shared" si="9"/>
        <v>1.5</v>
      </c>
      <c r="AE31" s="2">
        <f t="shared" si="9"/>
        <v>1.25</v>
      </c>
      <c r="AF31" s="2">
        <f t="shared" si="9"/>
        <v>1.1000000000000001</v>
      </c>
      <c r="AG31" s="2">
        <f t="shared" si="9"/>
        <v>0.99</v>
      </c>
      <c r="AH31" s="2">
        <f t="shared" si="8"/>
        <v>0.56000000000000005</v>
      </c>
      <c r="AI31" s="2">
        <f t="shared" si="5"/>
        <v>0.32</v>
      </c>
      <c r="AJ31" s="2">
        <f t="shared" si="5"/>
        <v>0.2</v>
      </c>
    </row>
    <row r="32" spans="1:36" x14ac:dyDescent="0.2">
      <c r="A32" t="str">
        <f>"casthouse_procurement_archetype_"&amp;TEXT(ROUND(Table21319[[#This Row],[2016]],1),"0.0")</f>
        <v>casthouse_procurement_archetype_27.3</v>
      </c>
      <c r="B32" s="2">
        <f t="shared" si="2"/>
        <v>27.3</v>
      </c>
      <c r="C32" s="2">
        <f t="shared" si="7"/>
        <v>27.3</v>
      </c>
      <c r="D32" s="2">
        <f t="shared" si="7"/>
        <v>27.3</v>
      </c>
      <c r="E32" s="2">
        <f t="shared" si="7"/>
        <v>26.63</v>
      </c>
      <c r="F32" s="2">
        <f t="shared" si="7"/>
        <v>25.02</v>
      </c>
      <c r="G32" s="2">
        <f t="shared" si="7"/>
        <v>25.25</v>
      </c>
      <c r="H32" s="2">
        <f t="shared" si="7"/>
        <v>24.55</v>
      </c>
      <c r="I32" s="2">
        <f t="shared" si="7"/>
        <v>23.19</v>
      </c>
      <c r="J32" s="2">
        <f t="shared" si="7"/>
        <v>22.43</v>
      </c>
      <c r="K32" s="2">
        <f t="shared" si="7"/>
        <v>21.650000000000002</v>
      </c>
      <c r="L32" s="2">
        <f t="shared" si="7"/>
        <v>20.420000000000002</v>
      </c>
      <c r="M32" s="2">
        <f t="shared" si="7"/>
        <v>20.27</v>
      </c>
      <c r="N32" s="2">
        <f t="shared" si="7"/>
        <v>19.260000000000002</v>
      </c>
      <c r="O32" s="2">
        <f t="shared" si="7"/>
        <v>18.22</v>
      </c>
      <c r="P32" s="2">
        <f t="shared" si="7"/>
        <v>16.98</v>
      </c>
      <c r="Q32" s="2">
        <f t="shared" si="7"/>
        <v>14.57</v>
      </c>
      <c r="R32" s="2">
        <f t="shared" si="7"/>
        <v>11.33</v>
      </c>
      <c r="S32" s="2">
        <f t="shared" si="6"/>
        <v>10.290000000000001</v>
      </c>
      <c r="T32" s="2">
        <f t="shared" si="6"/>
        <v>8.0400000000000009</v>
      </c>
      <c r="U32" s="2">
        <f t="shared" si="6"/>
        <v>5.7700000000000005</v>
      </c>
      <c r="V32" s="2">
        <f t="shared" si="6"/>
        <v>5.3500000000000005</v>
      </c>
      <c r="W32" s="2">
        <f t="shared" si="6"/>
        <v>4.09</v>
      </c>
      <c r="X32" s="2">
        <f t="shared" si="6"/>
        <v>3.44</v>
      </c>
      <c r="Y32" s="2">
        <f t="shared" si="6"/>
        <v>2.77</v>
      </c>
      <c r="Z32" s="2">
        <f t="shared" si="6"/>
        <v>2.67</v>
      </c>
      <c r="AA32" s="2">
        <f t="shared" si="9"/>
        <v>2.36</v>
      </c>
      <c r="AB32" s="2">
        <f t="shared" si="9"/>
        <v>1.92</v>
      </c>
      <c r="AC32" s="2">
        <f t="shared" si="9"/>
        <v>1.56</v>
      </c>
      <c r="AD32" s="2">
        <f t="shared" si="9"/>
        <v>1.5</v>
      </c>
      <c r="AE32" s="2">
        <f t="shared" si="9"/>
        <v>1.25</v>
      </c>
      <c r="AF32" s="2">
        <f t="shared" si="9"/>
        <v>1.1000000000000001</v>
      </c>
      <c r="AG32" s="2">
        <f t="shared" si="9"/>
        <v>0.98</v>
      </c>
      <c r="AH32" s="2">
        <f t="shared" si="8"/>
        <v>0.56000000000000005</v>
      </c>
      <c r="AI32" s="2">
        <f t="shared" si="5"/>
        <v>0.32</v>
      </c>
      <c r="AJ32" s="2">
        <f t="shared" si="5"/>
        <v>0.2</v>
      </c>
    </row>
    <row r="33" spans="1:36" x14ac:dyDescent="0.2">
      <c r="A33" t="str">
        <f>"casthouse_procurement_archetype_"&amp;TEXT(ROUND(Table21319[[#This Row],[2016]],1),"0.0")</f>
        <v>casthouse_procurement_archetype_27.2</v>
      </c>
      <c r="B33" s="2">
        <f t="shared" si="2"/>
        <v>27.200000000000003</v>
      </c>
      <c r="C33" s="2">
        <f t="shared" si="7"/>
        <v>27.2</v>
      </c>
      <c r="D33" s="2">
        <f t="shared" si="7"/>
        <v>27.2</v>
      </c>
      <c r="E33" s="2">
        <f t="shared" si="7"/>
        <v>26.54</v>
      </c>
      <c r="F33" s="2">
        <f t="shared" si="7"/>
        <v>24.93</v>
      </c>
      <c r="G33" s="2">
        <f t="shared" si="7"/>
        <v>25.150000000000002</v>
      </c>
      <c r="H33" s="2">
        <f t="shared" si="7"/>
        <v>24.46</v>
      </c>
      <c r="I33" s="2">
        <f t="shared" si="7"/>
        <v>23.11</v>
      </c>
      <c r="J33" s="2">
        <f t="shared" si="7"/>
        <v>22.35</v>
      </c>
      <c r="K33" s="2">
        <f t="shared" si="7"/>
        <v>21.580000000000002</v>
      </c>
      <c r="L33" s="2">
        <f t="shared" si="7"/>
        <v>20.350000000000001</v>
      </c>
      <c r="M33" s="2">
        <f t="shared" si="7"/>
        <v>20.2</v>
      </c>
      <c r="N33" s="2">
        <f t="shared" si="7"/>
        <v>19.190000000000001</v>
      </c>
      <c r="O33" s="2">
        <f t="shared" si="7"/>
        <v>18.150000000000002</v>
      </c>
      <c r="P33" s="2">
        <f t="shared" si="7"/>
        <v>16.920000000000002</v>
      </c>
      <c r="Q33" s="2">
        <f t="shared" si="7"/>
        <v>14.52</v>
      </c>
      <c r="R33" s="2">
        <f t="shared" si="7"/>
        <v>11.28</v>
      </c>
      <c r="S33" s="2">
        <f t="shared" si="6"/>
        <v>10.25</v>
      </c>
      <c r="T33" s="2">
        <f t="shared" si="6"/>
        <v>8.01</v>
      </c>
      <c r="U33" s="2">
        <f t="shared" si="6"/>
        <v>5.75</v>
      </c>
      <c r="V33" s="2">
        <f t="shared" si="6"/>
        <v>5.33</v>
      </c>
      <c r="W33" s="2">
        <f t="shared" si="6"/>
        <v>4.07</v>
      </c>
      <c r="X33" s="2">
        <f t="shared" si="6"/>
        <v>3.43</v>
      </c>
      <c r="Y33" s="2">
        <f t="shared" si="6"/>
        <v>2.7600000000000002</v>
      </c>
      <c r="Z33" s="2">
        <f t="shared" si="6"/>
        <v>2.66</v>
      </c>
      <c r="AA33" s="2">
        <f t="shared" si="9"/>
        <v>2.36</v>
      </c>
      <c r="AB33" s="2">
        <f t="shared" si="9"/>
        <v>1.9100000000000001</v>
      </c>
      <c r="AC33" s="2">
        <f t="shared" si="9"/>
        <v>1.55</v>
      </c>
      <c r="AD33" s="2">
        <f t="shared" si="9"/>
        <v>1.49</v>
      </c>
      <c r="AE33" s="2">
        <f t="shared" si="9"/>
        <v>1.25</v>
      </c>
      <c r="AF33" s="2">
        <f t="shared" si="9"/>
        <v>1.1000000000000001</v>
      </c>
      <c r="AG33" s="2">
        <f t="shared" si="9"/>
        <v>0.98</v>
      </c>
      <c r="AH33" s="2">
        <f t="shared" si="8"/>
        <v>0.56000000000000005</v>
      </c>
      <c r="AI33" s="2">
        <f t="shared" ref="AI33:AJ52" si="10">MROUND((($B33-$AJ$2)*((AI$2-$AJ$2)/($B$2-$AJ$2)))+$AJ$2,0.01)</f>
        <v>0.31</v>
      </c>
      <c r="AJ33" s="2">
        <f t="shared" si="10"/>
        <v>0.2</v>
      </c>
    </row>
    <row r="34" spans="1:36" x14ac:dyDescent="0.2">
      <c r="A34" t="str">
        <f>"casthouse_procurement_archetype_"&amp;TEXT(ROUND(Table21319[[#This Row],[2016]],1),"0.0")</f>
        <v>casthouse_procurement_archetype_27.1</v>
      </c>
      <c r="B34" s="2">
        <f t="shared" si="2"/>
        <v>27.1</v>
      </c>
      <c r="C34" s="2">
        <f t="shared" si="7"/>
        <v>27.1</v>
      </c>
      <c r="D34" s="2">
        <f t="shared" si="7"/>
        <v>27.1</v>
      </c>
      <c r="E34" s="2">
        <f t="shared" si="7"/>
        <v>26.44</v>
      </c>
      <c r="F34" s="2">
        <f t="shared" si="7"/>
        <v>24.84</v>
      </c>
      <c r="G34" s="2">
        <f t="shared" si="7"/>
        <v>25.060000000000002</v>
      </c>
      <c r="H34" s="2">
        <f t="shared" si="7"/>
        <v>24.37</v>
      </c>
      <c r="I34" s="2">
        <f t="shared" si="7"/>
        <v>23.02</v>
      </c>
      <c r="J34" s="2">
        <f t="shared" si="7"/>
        <v>22.27</v>
      </c>
      <c r="K34" s="2">
        <f t="shared" si="7"/>
        <v>21.5</v>
      </c>
      <c r="L34" s="2">
        <f t="shared" si="7"/>
        <v>20.27</v>
      </c>
      <c r="M34" s="2">
        <f t="shared" si="7"/>
        <v>20.12</v>
      </c>
      <c r="N34" s="2">
        <f t="shared" si="7"/>
        <v>19.12</v>
      </c>
      <c r="O34" s="2">
        <f t="shared" si="7"/>
        <v>18.080000000000002</v>
      </c>
      <c r="P34" s="2">
        <f t="shared" si="7"/>
        <v>16.850000000000001</v>
      </c>
      <c r="Q34" s="2">
        <f t="shared" si="7"/>
        <v>14.47</v>
      </c>
      <c r="R34" s="2">
        <f t="shared" si="7"/>
        <v>11.24</v>
      </c>
      <c r="S34" s="2">
        <f t="shared" si="6"/>
        <v>10.220000000000001</v>
      </c>
      <c r="T34" s="2">
        <f t="shared" si="6"/>
        <v>7.98</v>
      </c>
      <c r="U34" s="2">
        <f t="shared" si="6"/>
        <v>5.73</v>
      </c>
      <c r="V34" s="2">
        <f t="shared" si="6"/>
        <v>5.3100000000000005</v>
      </c>
      <c r="W34" s="2">
        <f t="shared" si="6"/>
        <v>4.0600000000000005</v>
      </c>
      <c r="X34" s="2">
        <f t="shared" si="6"/>
        <v>3.42</v>
      </c>
      <c r="Y34" s="2">
        <f t="shared" si="6"/>
        <v>2.75</v>
      </c>
      <c r="Z34" s="2">
        <f t="shared" si="6"/>
        <v>2.65</v>
      </c>
      <c r="AA34" s="2">
        <f t="shared" si="9"/>
        <v>2.35</v>
      </c>
      <c r="AB34" s="2">
        <f t="shared" si="9"/>
        <v>1.9100000000000001</v>
      </c>
      <c r="AC34" s="2">
        <f t="shared" si="9"/>
        <v>1.55</v>
      </c>
      <c r="AD34" s="2">
        <f t="shared" si="9"/>
        <v>1.49</v>
      </c>
      <c r="AE34" s="2">
        <f t="shared" si="9"/>
        <v>1.24</v>
      </c>
      <c r="AF34" s="2">
        <f t="shared" si="9"/>
        <v>1.0900000000000001</v>
      </c>
      <c r="AG34" s="2">
        <f t="shared" si="9"/>
        <v>0.98</v>
      </c>
      <c r="AH34" s="2">
        <f t="shared" si="8"/>
        <v>0.55000000000000004</v>
      </c>
      <c r="AI34" s="2">
        <f t="shared" si="10"/>
        <v>0.31</v>
      </c>
      <c r="AJ34" s="2">
        <f t="shared" si="10"/>
        <v>0.2</v>
      </c>
    </row>
    <row r="35" spans="1:36" x14ac:dyDescent="0.2">
      <c r="A35" t="str">
        <f>"casthouse_procurement_archetype_"&amp;TEXT(ROUND(Table21319[[#This Row],[2016]],1),"0.0")</f>
        <v>casthouse_procurement_archetype_27.0</v>
      </c>
      <c r="B35" s="2">
        <f t="shared" si="2"/>
        <v>27</v>
      </c>
      <c r="C35" s="2">
        <f t="shared" si="7"/>
        <v>27</v>
      </c>
      <c r="D35" s="2">
        <f t="shared" si="7"/>
        <v>27</v>
      </c>
      <c r="E35" s="2">
        <f t="shared" si="7"/>
        <v>26.34</v>
      </c>
      <c r="F35" s="2">
        <f t="shared" si="7"/>
        <v>24.75</v>
      </c>
      <c r="G35" s="2">
        <f t="shared" si="7"/>
        <v>24.97</v>
      </c>
      <c r="H35" s="2">
        <f t="shared" si="7"/>
        <v>24.28</v>
      </c>
      <c r="I35" s="2">
        <f t="shared" si="7"/>
        <v>22.94</v>
      </c>
      <c r="J35" s="2">
        <f t="shared" si="7"/>
        <v>22.19</v>
      </c>
      <c r="K35" s="2">
        <f t="shared" si="7"/>
        <v>21.42</v>
      </c>
      <c r="L35" s="2">
        <f t="shared" si="7"/>
        <v>20.2</v>
      </c>
      <c r="M35" s="2">
        <f t="shared" si="7"/>
        <v>20.05</v>
      </c>
      <c r="N35" s="2">
        <f t="shared" si="7"/>
        <v>19.05</v>
      </c>
      <c r="O35" s="2">
        <f t="shared" si="7"/>
        <v>18.02</v>
      </c>
      <c r="P35" s="2">
        <f t="shared" si="7"/>
        <v>16.79</v>
      </c>
      <c r="Q35" s="2">
        <f t="shared" si="7"/>
        <v>14.41</v>
      </c>
      <c r="R35" s="2">
        <f t="shared" si="7"/>
        <v>11.200000000000001</v>
      </c>
      <c r="S35" s="2">
        <f t="shared" si="6"/>
        <v>10.18</v>
      </c>
      <c r="T35" s="2">
        <f t="shared" si="6"/>
        <v>7.95</v>
      </c>
      <c r="U35" s="2">
        <f t="shared" si="6"/>
        <v>5.71</v>
      </c>
      <c r="V35" s="2">
        <f t="shared" si="6"/>
        <v>5.3</v>
      </c>
      <c r="W35" s="2">
        <f t="shared" si="6"/>
        <v>4.04</v>
      </c>
      <c r="X35" s="2">
        <f t="shared" si="6"/>
        <v>3.41</v>
      </c>
      <c r="Y35" s="2">
        <f t="shared" si="6"/>
        <v>2.75</v>
      </c>
      <c r="Z35" s="2">
        <f t="shared" si="6"/>
        <v>2.64</v>
      </c>
      <c r="AA35" s="2">
        <f t="shared" si="9"/>
        <v>2.34</v>
      </c>
      <c r="AB35" s="2">
        <f t="shared" si="9"/>
        <v>1.9000000000000001</v>
      </c>
      <c r="AC35" s="2">
        <f t="shared" si="9"/>
        <v>1.54</v>
      </c>
      <c r="AD35" s="2">
        <f t="shared" si="9"/>
        <v>1.48</v>
      </c>
      <c r="AE35" s="2">
        <f t="shared" si="9"/>
        <v>1.24</v>
      </c>
      <c r="AF35" s="2">
        <f t="shared" si="9"/>
        <v>1.0900000000000001</v>
      </c>
      <c r="AG35" s="2">
        <f t="shared" si="9"/>
        <v>0.98</v>
      </c>
      <c r="AH35" s="2">
        <f t="shared" si="8"/>
        <v>0.55000000000000004</v>
      </c>
      <c r="AI35" s="2">
        <f t="shared" si="10"/>
        <v>0.31</v>
      </c>
      <c r="AJ35" s="2">
        <f t="shared" si="10"/>
        <v>0.2</v>
      </c>
    </row>
    <row r="36" spans="1:36" x14ac:dyDescent="0.2">
      <c r="A36" t="str">
        <f>"casthouse_procurement_archetype_"&amp;TEXT(ROUND(Table21319[[#This Row],[2016]],1),"0.0")</f>
        <v>casthouse_procurement_archetype_26.9</v>
      </c>
      <c r="B36" s="2">
        <f t="shared" si="2"/>
        <v>26.900000000000002</v>
      </c>
      <c r="C36" s="2">
        <f t="shared" si="7"/>
        <v>26.900000000000002</v>
      </c>
      <c r="D36" s="2">
        <f t="shared" si="7"/>
        <v>26.900000000000002</v>
      </c>
      <c r="E36" s="2">
        <f t="shared" si="7"/>
        <v>26.240000000000002</v>
      </c>
      <c r="F36" s="2">
        <f t="shared" si="7"/>
        <v>24.66</v>
      </c>
      <c r="G36" s="2">
        <f t="shared" si="7"/>
        <v>24.88</v>
      </c>
      <c r="H36" s="2">
        <f t="shared" si="7"/>
        <v>24.19</v>
      </c>
      <c r="I36" s="2">
        <f t="shared" si="7"/>
        <v>22.86</v>
      </c>
      <c r="J36" s="2">
        <f t="shared" si="7"/>
        <v>22.11</v>
      </c>
      <c r="K36" s="2">
        <f t="shared" si="7"/>
        <v>21.34</v>
      </c>
      <c r="L36" s="2">
        <f t="shared" si="7"/>
        <v>20.12</v>
      </c>
      <c r="M36" s="2">
        <f t="shared" si="7"/>
        <v>19.98</v>
      </c>
      <c r="N36" s="2">
        <f t="shared" si="7"/>
        <v>18.98</v>
      </c>
      <c r="O36" s="2">
        <f t="shared" si="7"/>
        <v>17.95</v>
      </c>
      <c r="P36" s="2">
        <f t="shared" si="7"/>
        <v>16.73</v>
      </c>
      <c r="Q36" s="2">
        <f t="shared" si="7"/>
        <v>14.36</v>
      </c>
      <c r="R36" s="2">
        <f t="shared" si="7"/>
        <v>11.16</v>
      </c>
      <c r="S36" s="2">
        <f t="shared" si="6"/>
        <v>10.14</v>
      </c>
      <c r="T36" s="2">
        <f t="shared" si="6"/>
        <v>7.92</v>
      </c>
      <c r="U36" s="2">
        <f t="shared" si="6"/>
        <v>5.69</v>
      </c>
      <c r="V36" s="2">
        <f t="shared" si="6"/>
        <v>5.28</v>
      </c>
      <c r="W36" s="2">
        <f t="shared" si="6"/>
        <v>4.03</v>
      </c>
      <c r="X36" s="2">
        <f t="shared" si="6"/>
        <v>3.39</v>
      </c>
      <c r="Y36" s="2">
        <f t="shared" si="6"/>
        <v>2.74</v>
      </c>
      <c r="Z36" s="2">
        <f t="shared" si="6"/>
        <v>2.63</v>
      </c>
      <c r="AA36" s="2">
        <f t="shared" si="9"/>
        <v>2.33</v>
      </c>
      <c r="AB36" s="2">
        <f t="shared" si="9"/>
        <v>1.9000000000000001</v>
      </c>
      <c r="AC36" s="2">
        <f t="shared" si="9"/>
        <v>1.54</v>
      </c>
      <c r="AD36" s="2">
        <f t="shared" si="9"/>
        <v>1.48</v>
      </c>
      <c r="AE36" s="2">
        <f t="shared" si="9"/>
        <v>1.24</v>
      </c>
      <c r="AF36" s="2">
        <f t="shared" si="9"/>
        <v>1.0900000000000001</v>
      </c>
      <c r="AG36" s="2">
        <f t="shared" si="9"/>
        <v>0.97</v>
      </c>
      <c r="AH36" s="2">
        <f t="shared" si="8"/>
        <v>0.55000000000000004</v>
      </c>
      <c r="AI36" s="2">
        <f t="shared" si="10"/>
        <v>0.31</v>
      </c>
      <c r="AJ36" s="2">
        <f t="shared" si="10"/>
        <v>0.2</v>
      </c>
    </row>
    <row r="37" spans="1:36" x14ac:dyDescent="0.2">
      <c r="A37" t="str">
        <f>"casthouse_procurement_archetype_"&amp;TEXT(ROUND(Table21319[[#This Row],[2016]],1),"0.0")</f>
        <v>casthouse_procurement_archetype_26.8</v>
      </c>
      <c r="B37" s="2">
        <f t="shared" si="2"/>
        <v>26.8</v>
      </c>
      <c r="C37" s="2">
        <f t="shared" si="7"/>
        <v>26.8</v>
      </c>
      <c r="D37" s="2">
        <f t="shared" si="7"/>
        <v>26.8</v>
      </c>
      <c r="E37" s="2">
        <f t="shared" si="7"/>
        <v>26.150000000000002</v>
      </c>
      <c r="F37" s="2">
        <f t="shared" si="7"/>
        <v>24.560000000000002</v>
      </c>
      <c r="G37" s="2">
        <f t="shared" si="7"/>
        <v>24.79</v>
      </c>
      <c r="H37" s="2">
        <f t="shared" si="7"/>
        <v>24.1</v>
      </c>
      <c r="I37" s="2">
        <f t="shared" si="7"/>
        <v>22.77</v>
      </c>
      <c r="J37" s="2">
        <f t="shared" si="7"/>
        <v>22.02</v>
      </c>
      <c r="K37" s="2">
        <f t="shared" si="7"/>
        <v>21.26</v>
      </c>
      <c r="L37" s="2">
        <f t="shared" si="7"/>
        <v>20.05</v>
      </c>
      <c r="M37" s="2">
        <f t="shared" si="7"/>
        <v>19.900000000000002</v>
      </c>
      <c r="N37" s="2">
        <f t="shared" si="7"/>
        <v>18.91</v>
      </c>
      <c r="O37" s="2">
        <f t="shared" si="7"/>
        <v>17.88</v>
      </c>
      <c r="P37" s="2">
        <f t="shared" si="7"/>
        <v>16.670000000000002</v>
      </c>
      <c r="Q37" s="2">
        <f t="shared" si="7"/>
        <v>14.31</v>
      </c>
      <c r="R37" s="2">
        <f t="shared" si="7"/>
        <v>11.120000000000001</v>
      </c>
      <c r="S37" s="2">
        <f t="shared" si="6"/>
        <v>10.1</v>
      </c>
      <c r="T37" s="2">
        <f t="shared" si="6"/>
        <v>7.9</v>
      </c>
      <c r="U37" s="2">
        <f t="shared" si="6"/>
        <v>5.67</v>
      </c>
      <c r="V37" s="2">
        <f t="shared" si="6"/>
        <v>5.26</v>
      </c>
      <c r="W37" s="2">
        <f t="shared" si="6"/>
        <v>4.01</v>
      </c>
      <c r="X37" s="2">
        <f t="shared" si="6"/>
        <v>3.38</v>
      </c>
      <c r="Y37" s="2">
        <f t="shared" si="6"/>
        <v>2.73</v>
      </c>
      <c r="Z37" s="2">
        <f t="shared" si="6"/>
        <v>2.62</v>
      </c>
      <c r="AA37" s="2">
        <f t="shared" si="9"/>
        <v>2.3199999999999998</v>
      </c>
      <c r="AB37" s="2">
        <f t="shared" si="9"/>
        <v>1.8900000000000001</v>
      </c>
      <c r="AC37" s="2">
        <f t="shared" si="9"/>
        <v>1.53</v>
      </c>
      <c r="AD37" s="2">
        <f t="shared" si="9"/>
        <v>1.47</v>
      </c>
      <c r="AE37" s="2">
        <f t="shared" si="9"/>
        <v>1.23</v>
      </c>
      <c r="AF37" s="2">
        <f t="shared" si="9"/>
        <v>1.08</v>
      </c>
      <c r="AG37" s="2">
        <f t="shared" si="9"/>
        <v>0.97</v>
      </c>
      <c r="AH37" s="2">
        <f t="shared" si="8"/>
        <v>0.55000000000000004</v>
      </c>
      <c r="AI37" s="2">
        <f t="shared" si="10"/>
        <v>0.31</v>
      </c>
      <c r="AJ37" s="2">
        <f t="shared" si="10"/>
        <v>0.2</v>
      </c>
    </row>
    <row r="38" spans="1:36" x14ac:dyDescent="0.2">
      <c r="A38" t="str">
        <f>"casthouse_procurement_archetype_"&amp;TEXT(ROUND(Table21319[[#This Row],[2016]],1),"0.0")</f>
        <v>casthouse_procurement_archetype_26.7</v>
      </c>
      <c r="B38" s="2">
        <f t="shared" si="2"/>
        <v>26.700000000000003</v>
      </c>
      <c r="C38" s="2">
        <f t="shared" si="7"/>
        <v>26.7</v>
      </c>
      <c r="D38" s="2">
        <f t="shared" si="7"/>
        <v>26.7</v>
      </c>
      <c r="E38" s="2">
        <f t="shared" si="7"/>
        <v>26.05</v>
      </c>
      <c r="F38" s="2">
        <f t="shared" si="7"/>
        <v>24.47</v>
      </c>
      <c r="G38" s="2">
        <f t="shared" si="7"/>
        <v>24.69</v>
      </c>
      <c r="H38" s="2">
        <f t="shared" si="7"/>
        <v>24.01</v>
      </c>
      <c r="I38" s="2">
        <f t="shared" si="7"/>
        <v>22.69</v>
      </c>
      <c r="J38" s="2">
        <f t="shared" si="7"/>
        <v>21.94</v>
      </c>
      <c r="K38" s="2">
        <f t="shared" si="7"/>
        <v>21.18</v>
      </c>
      <c r="L38" s="2">
        <f t="shared" si="7"/>
        <v>19.97</v>
      </c>
      <c r="M38" s="2">
        <f t="shared" si="7"/>
        <v>19.830000000000002</v>
      </c>
      <c r="N38" s="2">
        <f t="shared" si="7"/>
        <v>18.84</v>
      </c>
      <c r="O38" s="2">
        <f t="shared" si="7"/>
        <v>17.82</v>
      </c>
      <c r="P38" s="2">
        <f t="shared" si="7"/>
        <v>16.61</v>
      </c>
      <c r="Q38" s="2">
        <f t="shared" si="7"/>
        <v>14.25</v>
      </c>
      <c r="R38" s="2">
        <f t="shared" si="7"/>
        <v>11.08</v>
      </c>
      <c r="S38" s="2">
        <f t="shared" si="6"/>
        <v>10.07</v>
      </c>
      <c r="T38" s="2">
        <f t="shared" si="6"/>
        <v>7.87</v>
      </c>
      <c r="U38" s="2">
        <f t="shared" si="6"/>
        <v>5.65</v>
      </c>
      <c r="V38" s="2">
        <f t="shared" si="6"/>
        <v>5.24</v>
      </c>
      <c r="W38" s="2">
        <f t="shared" si="6"/>
        <v>4</v>
      </c>
      <c r="X38" s="2">
        <f t="shared" si="6"/>
        <v>3.37</v>
      </c>
      <c r="Y38" s="2">
        <f t="shared" si="6"/>
        <v>2.72</v>
      </c>
      <c r="Z38" s="2">
        <f t="shared" si="6"/>
        <v>2.61</v>
      </c>
      <c r="AA38" s="2">
        <f t="shared" si="9"/>
        <v>2.3199999999999998</v>
      </c>
      <c r="AB38" s="2">
        <f t="shared" si="9"/>
        <v>1.8800000000000001</v>
      </c>
      <c r="AC38" s="2">
        <f t="shared" si="9"/>
        <v>1.53</v>
      </c>
      <c r="AD38" s="2">
        <f t="shared" si="9"/>
        <v>1.47</v>
      </c>
      <c r="AE38" s="2">
        <f t="shared" si="9"/>
        <v>1.23</v>
      </c>
      <c r="AF38" s="2">
        <f t="shared" si="9"/>
        <v>1.08</v>
      </c>
      <c r="AG38" s="2">
        <f t="shared" si="9"/>
        <v>0.97</v>
      </c>
      <c r="AH38" s="2">
        <f t="shared" si="8"/>
        <v>0.55000000000000004</v>
      </c>
      <c r="AI38" s="2">
        <f t="shared" si="10"/>
        <v>0.31</v>
      </c>
      <c r="AJ38" s="2">
        <f t="shared" si="10"/>
        <v>0.2</v>
      </c>
    </row>
    <row r="39" spans="1:36" x14ac:dyDescent="0.2">
      <c r="A39" t="str">
        <f>"casthouse_procurement_archetype_"&amp;TEXT(ROUND(Table21319[[#This Row],[2016]],1),"0.0")</f>
        <v>casthouse_procurement_archetype_26.6</v>
      </c>
      <c r="B39" s="2">
        <f t="shared" si="2"/>
        <v>26.6</v>
      </c>
      <c r="C39" s="2">
        <f t="shared" si="7"/>
        <v>26.6</v>
      </c>
      <c r="D39" s="2">
        <f t="shared" si="7"/>
        <v>26.6</v>
      </c>
      <c r="E39" s="2">
        <f t="shared" si="7"/>
        <v>25.95</v>
      </c>
      <c r="F39" s="2">
        <f t="shared" si="7"/>
        <v>24.38</v>
      </c>
      <c r="G39" s="2">
        <f t="shared" si="7"/>
        <v>24.6</v>
      </c>
      <c r="H39" s="2">
        <f t="shared" si="7"/>
        <v>23.92</v>
      </c>
      <c r="I39" s="2">
        <f t="shared" si="7"/>
        <v>22.6</v>
      </c>
      <c r="J39" s="2">
        <f t="shared" si="7"/>
        <v>21.86</v>
      </c>
      <c r="K39" s="2">
        <f t="shared" si="7"/>
        <v>21.1</v>
      </c>
      <c r="L39" s="2">
        <f t="shared" si="7"/>
        <v>19.900000000000002</v>
      </c>
      <c r="M39" s="2">
        <f t="shared" si="7"/>
        <v>19.75</v>
      </c>
      <c r="N39" s="2">
        <f t="shared" si="7"/>
        <v>18.77</v>
      </c>
      <c r="O39" s="2">
        <f t="shared" si="7"/>
        <v>17.75</v>
      </c>
      <c r="P39" s="2">
        <f t="shared" si="7"/>
        <v>16.54</v>
      </c>
      <c r="Q39" s="2">
        <f t="shared" si="7"/>
        <v>14.200000000000001</v>
      </c>
      <c r="R39" s="2">
        <f t="shared" si="7"/>
        <v>11.040000000000001</v>
      </c>
      <c r="S39" s="2">
        <f t="shared" si="6"/>
        <v>10.029999999999999</v>
      </c>
      <c r="T39" s="2">
        <f t="shared" si="6"/>
        <v>7.84</v>
      </c>
      <c r="U39" s="2">
        <f t="shared" si="6"/>
        <v>5.63</v>
      </c>
      <c r="V39" s="2">
        <f t="shared" si="6"/>
        <v>5.22</v>
      </c>
      <c r="W39" s="2">
        <f t="shared" si="6"/>
        <v>3.99</v>
      </c>
      <c r="X39" s="2">
        <f t="shared" si="6"/>
        <v>3.36</v>
      </c>
      <c r="Y39" s="2">
        <f t="shared" si="6"/>
        <v>2.71</v>
      </c>
      <c r="Z39" s="2">
        <f t="shared" si="6"/>
        <v>2.61</v>
      </c>
      <c r="AA39" s="2">
        <f t="shared" si="9"/>
        <v>2.31</v>
      </c>
      <c r="AB39" s="2">
        <f t="shared" si="9"/>
        <v>1.8800000000000001</v>
      </c>
      <c r="AC39" s="2">
        <f t="shared" si="9"/>
        <v>1.52</v>
      </c>
      <c r="AD39" s="2">
        <f t="shared" si="9"/>
        <v>1.46</v>
      </c>
      <c r="AE39" s="2">
        <f t="shared" si="9"/>
        <v>1.22</v>
      </c>
      <c r="AF39" s="2">
        <f t="shared" si="9"/>
        <v>1.08</v>
      </c>
      <c r="AG39" s="2">
        <f t="shared" si="9"/>
        <v>0.96</v>
      </c>
      <c r="AH39" s="2">
        <f t="shared" si="8"/>
        <v>0.55000000000000004</v>
      </c>
      <c r="AI39" s="2">
        <f t="shared" si="10"/>
        <v>0.31</v>
      </c>
      <c r="AJ39" s="2">
        <f t="shared" si="10"/>
        <v>0.2</v>
      </c>
    </row>
    <row r="40" spans="1:36" x14ac:dyDescent="0.2">
      <c r="A40" t="str">
        <f>"casthouse_procurement_archetype_"&amp;TEXT(ROUND(Table21319[[#This Row],[2016]],1),"0.0")</f>
        <v>casthouse_procurement_archetype_26.5</v>
      </c>
      <c r="B40" s="2">
        <f t="shared" si="2"/>
        <v>26.5</v>
      </c>
      <c r="C40" s="2">
        <f t="shared" si="7"/>
        <v>26.5</v>
      </c>
      <c r="D40" s="2">
        <f t="shared" si="7"/>
        <v>26.5</v>
      </c>
      <c r="E40" s="2">
        <f t="shared" si="7"/>
        <v>25.85</v>
      </c>
      <c r="F40" s="2">
        <f t="shared" si="7"/>
        <v>24.29</v>
      </c>
      <c r="G40" s="2">
        <f t="shared" si="7"/>
        <v>24.51</v>
      </c>
      <c r="H40" s="2">
        <f t="shared" si="7"/>
        <v>23.830000000000002</v>
      </c>
      <c r="I40" s="2">
        <f t="shared" si="7"/>
        <v>22.52</v>
      </c>
      <c r="J40" s="2">
        <f t="shared" si="7"/>
        <v>21.78</v>
      </c>
      <c r="K40" s="2">
        <f t="shared" si="7"/>
        <v>21.02</v>
      </c>
      <c r="L40" s="2">
        <f t="shared" si="7"/>
        <v>19.82</v>
      </c>
      <c r="M40" s="2">
        <f t="shared" si="7"/>
        <v>19.68</v>
      </c>
      <c r="N40" s="2">
        <f t="shared" si="7"/>
        <v>18.7</v>
      </c>
      <c r="O40" s="2">
        <f t="shared" si="7"/>
        <v>17.68</v>
      </c>
      <c r="P40" s="2">
        <f t="shared" si="7"/>
        <v>16.48</v>
      </c>
      <c r="Q40" s="2">
        <f t="shared" si="7"/>
        <v>14.15</v>
      </c>
      <c r="R40" s="2">
        <f t="shared" si="7"/>
        <v>11</v>
      </c>
      <c r="S40" s="2">
        <f t="shared" si="6"/>
        <v>9.99</v>
      </c>
      <c r="T40" s="2">
        <f t="shared" si="6"/>
        <v>7.8100000000000005</v>
      </c>
      <c r="U40" s="2">
        <f t="shared" si="6"/>
        <v>5.61</v>
      </c>
      <c r="V40" s="2">
        <f t="shared" si="6"/>
        <v>5.2</v>
      </c>
      <c r="W40" s="2">
        <f t="shared" si="6"/>
        <v>3.97</v>
      </c>
      <c r="X40" s="2">
        <f t="shared" si="6"/>
        <v>3.35</v>
      </c>
      <c r="Y40" s="2">
        <f t="shared" si="6"/>
        <v>2.7</v>
      </c>
      <c r="Z40" s="2">
        <f t="shared" si="6"/>
        <v>2.6</v>
      </c>
      <c r="AA40" s="2">
        <f t="shared" si="9"/>
        <v>2.3000000000000003</v>
      </c>
      <c r="AB40" s="2">
        <f t="shared" si="9"/>
        <v>1.87</v>
      </c>
      <c r="AC40" s="2">
        <f t="shared" si="9"/>
        <v>1.52</v>
      </c>
      <c r="AD40" s="2">
        <f t="shared" si="9"/>
        <v>1.46</v>
      </c>
      <c r="AE40" s="2">
        <f t="shared" si="9"/>
        <v>1.22</v>
      </c>
      <c r="AF40" s="2">
        <f t="shared" si="9"/>
        <v>1.07</v>
      </c>
      <c r="AG40" s="2">
        <f t="shared" si="9"/>
        <v>0.96</v>
      </c>
      <c r="AH40" s="2">
        <f t="shared" si="8"/>
        <v>0.55000000000000004</v>
      </c>
      <c r="AI40" s="2">
        <f t="shared" si="10"/>
        <v>0.31</v>
      </c>
      <c r="AJ40" s="2">
        <f t="shared" si="10"/>
        <v>0.2</v>
      </c>
    </row>
    <row r="41" spans="1:36" x14ac:dyDescent="0.2">
      <c r="A41" t="str">
        <f>"casthouse_procurement_archetype_"&amp;TEXT(ROUND(Table21319[[#This Row],[2016]],1),"0.0")</f>
        <v>casthouse_procurement_archetype_26.4</v>
      </c>
      <c r="B41" s="2">
        <f t="shared" si="2"/>
        <v>26.400000000000002</v>
      </c>
      <c r="C41" s="2">
        <f t="shared" si="7"/>
        <v>26.400000000000002</v>
      </c>
      <c r="D41" s="2">
        <f t="shared" si="7"/>
        <v>26.400000000000002</v>
      </c>
      <c r="E41" s="2">
        <f t="shared" si="7"/>
        <v>25.76</v>
      </c>
      <c r="F41" s="2">
        <f t="shared" si="7"/>
        <v>24.2</v>
      </c>
      <c r="G41" s="2">
        <f t="shared" si="7"/>
        <v>24.42</v>
      </c>
      <c r="H41" s="2">
        <f t="shared" si="7"/>
        <v>23.740000000000002</v>
      </c>
      <c r="I41" s="2">
        <f t="shared" si="7"/>
        <v>22.43</v>
      </c>
      <c r="J41" s="2">
        <f t="shared" si="7"/>
        <v>21.7</v>
      </c>
      <c r="K41" s="2">
        <f t="shared" si="7"/>
        <v>20.94</v>
      </c>
      <c r="L41" s="2">
        <f t="shared" si="7"/>
        <v>19.75</v>
      </c>
      <c r="M41" s="2">
        <f t="shared" si="7"/>
        <v>19.61</v>
      </c>
      <c r="N41" s="2">
        <f t="shared" si="7"/>
        <v>18.63</v>
      </c>
      <c r="O41" s="2">
        <f t="shared" si="7"/>
        <v>17.62</v>
      </c>
      <c r="P41" s="2">
        <f t="shared" si="7"/>
        <v>16.420000000000002</v>
      </c>
      <c r="Q41" s="2">
        <f t="shared" si="7"/>
        <v>14.09</v>
      </c>
      <c r="R41" s="2">
        <f t="shared" si="7"/>
        <v>10.96</v>
      </c>
      <c r="S41" s="2">
        <f t="shared" si="6"/>
        <v>9.9600000000000009</v>
      </c>
      <c r="T41" s="2">
        <f t="shared" si="6"/>
        <v>7.78</v>
      </c>
      <c r="U41" s="2">
        <f t="shared" si="6"/>
        <v>5.59</v>
      </c>
      <c r="V41" s="2">
        <f t="shared" si="6"/>
        <v>5.18</v>
      </c>
      <c r="W41" s="2">
        <f t="shared" si="6"/>
        <v>3.96</v>
      </c>
      <c r="X41" s="2">
        <f t="shared" si="6"/>
        <v>3.33</v>
      </c>
      <c r="Y41" s="2">
        <f t="shared" si="6"/>
        <v>2.69</v>
      </c>
      <c r="Z41" s="2">
        <f t="shared" si="6"/>
        <v>2.59</v>
      </c>
      <c r="AA41" s="2">
        <f t="shared" si="9"/>
        <v>2.29</v>
      </c>
      <c r="AB41" s="2">
        <f t="shared" si="9"/>
        <v>1.86</v>
      </c>
      <c r="AC41" s="2">
        <f t="shared" si="9"/>
        <v>1.51</v>
      </c>
      <c r="AD41" s="2">
        <f t="shared" si="9"/>
        <v>1.45</v>
      </c>
      <c r="AE41" s="2">
        <f t="shared" si="9"/>
        <v>1.22</v>
      </c>
      <c r="AF41" s="2">
        <f t="shared" si="9"/>
        <v>1.07</v>
      </c>
      <c r="AG41" s="2">
        <f t="shared" si="9"/>
        <v>0.96</v>
      </c>
      <c r="AH41" s="2">
        <f t="shared" si="8"/>
        <v>0.54</v>
      </c>
      <c r="AI41" s="2">
        <f t="shared" si="10"/>
        <v>0.31</v>
      </c>
      <c r="AJ41" s="2">
        <f t="shared" si="10"/>
        <v>0.2</v>
      </c>
    </row>
    <row r="42" spans="1:36" x14ac:dyDescent="0.2">
      <c r="A42" t="str">
        <f>"casthouse_procurement_archetype_"&amp;TEXT(ROUND(Table21319[[#This Row],[2016]],1),"0.0")</f>
        <v>casthouse_procurement_archetype_26.3</v>
      </c>
      <c r="B42" s="2">
        <f t="shared" si="2"/>
        <v>26.3</v>
      </c>
      <c r="C42" s="2">
        <f t="shared" si="7"/>
        <v>26.3</v>
      </c>
      <c r="D42" s="2">
        <f t="shared" si="7"/>
        <v>26.3</v>
      </c>
      <c r="E42" s="2">
        <f t="shared" si="7"/>
        <v>25.66</v>
      </c>
      <c r="F42" s="2">
        <f t="shared" si="7"/>
        <v>24.11</v>
      </c>
      <c r="G42" s="2">
        <f t="shared" si="7"/>
        <v>24.32</v>
      </c>
      <c r="H42" s="2">
        <f t="shared" si="7"/>
        <v>23.650000000000002</v>
      </c>
      <c r="I42" s="2">
        <f t="shared" si="7"/>
        <v>22.35</v>
      </c>
      <c r="J42" s="2">
        <f t="shared" si="7"/>
        <v>21.61</v>
      </c>
      <c r="K42" s="2">
        <f t="shared" si="7"/>
        <v>20.86</v>
      </c>
      <c r="L42" s="2">
        <f t="shared" si="7"/>
        <v>19.68</v>
      </c>
      <c r="M42" s="2">
        <f t="shared" si="7"/>
        <v>19.53</v>
      </c>
      <c r="N42" s="2">
        <f t="shared" si="7"/>
        <v>18.559999999999999</v>
      </c>
      <c r="O42" s="2">
        <f t="shared" si="7"/>
        <v>17.55</v>
      </c>
      <c r="P42" s="2">
        <f t="shared" si="7"/>
        <v>16.36</v>
      </c>
      <c r="Q42" s="2">
        <f t="shared" si="7"/>
        <v>14.040000000000001</v>
      </c>
      <c r="R42" s="2">
        <f t="shared" si="7"/>
        <v>10.91</v>
      </c>
      <c r="S42" s="2">
        <f t="shared" si="6"/>
        <v>9.92</v>
      </c>
      <c r="T42" s="2">
        <f t="shared" si="6"/>
        <v>7.75</v>
      </c>
      <c r="U42" s="2">
        <f t="shared" si="6"/>
        <v>5.57</v>
      </c>
      <c r="V42" s="2">
        <f t="shared" si="6"/>
        <v>5.16</v>
      </c>
      <c r="W42" s="2">
        <f t="shared" si="6"/>
        <v>3.94</v>
      </c>
      <c r="X42" s="2">
        <f t="shared" si="6"/>
        <v>3.3200000000000003</v>
      </c>
      <c r="Y42" s="2">
        <f t="shared" si="6"/>
        <v>2.68</v>
      </c>
      <c r="Z42" s="2">
        <f t="shared" si="6"/>
        <v>2.58</v>
      </c>
      <c r="AA42" s="2">
        <f t="shared" si="9"/>
        <v>2.29</v>
      </c>
      <c r="AB42" s="2">
        <f t="shared" si="9"/>
        <v>1.86</v>
      </c>
      <c r="AC42" s="2">
        <f t="shared" si="9"/>
        <v>1.51</v>
      </c>
      <c r="AD42" s="2">
        <f t="shared" si="9"/>
        <v>1.45</v>
      </c>
      <c r="AE42" s="2">
        <f t="shared" si="9"/>
        <v>1.21</v>
      </c>
      <c r="AF42" s="2">
        <f t="shared" si="9"/>
        <v>1.07</v>
      </c>
      <c r="AG42" s="2">
        <f t="shared" si="9"/>
        <v>0.96</v>
      </c>
      <c r="AH42" s="2">
        <f t="shared" si="8"/>
        <v>0.54</v>
      </c>
      <c r="AI42" s="2">
        <f t="shared" si="10"/>
        <v>0.31</v>
      </c>
      <c r="AJ42" s="2">
        <f t="shared" si="10"/>
        <v>0.2</v>
      </c>
    </row>
    <row r="43" spans="1:36" x14ac:dyDescent="0.2">
      <c r="A43" t="str">
        <f>"casthouse_procurement_archetype_"&amp;TEXT(ROUND(Table21319[[#This Row],[2016]],1),"0.0")</f>
        <v>casthouse_procurement_archetype_26.2</v>
      </c>
      <c r="B43" s="2">
        <f t="shared" si="2"/>
        <v>26.200000000000003</v>
      </c>
      <c r="C43" s="2">
        <f t="shared" si="7"/>
        <v>26.2</v>
      </c>
      <c r="D43" s="2">
        <f t="shared" si="7"/>
        <v>26.2</v>
      </c>
      <c r="E43" s="2">
        <f t="shared" si="7"/>
        <v>25.560000000000002</v>
      </c>
      <c r="F43" s="2">
        <f t="shared" si="7"/>
        <v>24.01</v>
      </c>
      <c r="G43" s="2">
        <f t="shared" si="7"/>
        <v>24.23</v>
      </c>
      <c r="H43" s="2">
        <f t="shared" si="7"/>
        <v>23.56</v>
      </c>
      <c r="I43" s="2">
        <f t="shared" si="7"/>
        <v>22.26</v>
      </c>
      <c r="J43" s="2">
        <f t="shared" si="7"/>
        <v>21.53</v>
      </c>
      <c r="K43" s="2">
        <f t="shared" si="7"/>
        <v>20.78</v>
      </c>
      <c r="L43" s="2">
        <f t="shared" si="7"/>
        <v>19.600000000000001</v>
      </c>
      <c r="M43" s="2">
        <f t="shared" si="7"/>
        <v>19.46</v>
      </c>
      <c r="N43" s="2">
        <f t="shared" si="7"/>
        <v>18.490000000000002</v>
      </c>
      <c r="O43" s="2">
        <f t="shared" si="7"/>
        <v>17.48</v>
      </c>
      <c r="P43" s="2">
        <f t="shared" si="7"/>
        <v>16.3</v>
      </c>
      <c r="Q43" s="2">
        <f t="shared" si="7"/>
        <v>13.99</v>
      </c>
      <c r="R43" s="2">
        <f t="shared" si="7"/>
        <v>10.870000000000001</v>
      </c>
      <c r="S43" s="2">
        <f t="shared" si="6"/>
        <v>9.8800000000000008</v>
      </c>
      <c r="T43" s="2">
        <f t="shared" si="6"/>
        <v>7.72</v>
      </c>
      <c r="U43" s="2">
        <f t="shared" si="6"/>
        <v>5.55</v>
      </c>
      <c r="V43" s="2">
        <f t="shared" si="6"/>
        <v>5.14</v>
      </c>
      <c r="W43" s="2">
        <f t="shared" si="6"/>
        <v>3.93</v>
      </c>
      <c r="X43" s="2">
        <f t="shared" si="6"/>
        <v>3.31</v>
      </c>
      <c r="Y43" s="2">
        <f t="shared" si="6"/>
        <v>2.67</v>
      </c>
      <c r="Z43" s="2">
        <f t="shared" si="6"/>
        <v>2.57</v>
      </c>
      <c r="AA43" s="2">
        <f t="shared" si="9"/>
        <v>2.2800000000000002</v>
      </c>
      <c r="AB43" s="2">
        <f t="shared" si="9"/>
        <v>1.85</v>
      </c>
      <c r="AC43" s="2">
        <f t="shared" si="9"/>
        <v>1.5</v>
      </c>
      <c r="AD43" s="2">
        <f t="shared" si="9"/>
        <v>1.44</v>
      </c>
      <c r="AE43" s="2">
        <f t="shared" si="9"/>
        <v>1.21</v>
      </c>
      <c r="AF43" s="2">
        <f t="shared" si="9"/>
        <v>1.06</v>
      </c>
      <c r="AG43" s="2">
        <f t="shared" si="9"/>
        <v>0.95000000000000007</v>
      </c>
      <c r="AH43" s="2">
        <f t="shared" si="8"/>
        <v>0.54</v>
      </c>
      <c r="AI43" s="2">
        <f t="shared" si="10"/>
        <v>0.31</v>
      </c>
      <c r="AJ43" s="2">
        <f t="shared" si="10"/>
        <v>0.2</v>
      </c>
    </row>
    <row r="44" spans="1:36" x14ac:dyDescent="0.2">
      <c r="A44" t="str">
        <f>"casthouse_procurement_archetype_"&amp;TEXT(ROUND(Table21319[[#This Row],[2016]],1),"0.0")</f>
        <v>casthouse_procurement_archetype_26.1</v>
      </c>
      <c r="B44" s="2">
        <f t="shared" si="2"/>
        <v>26.1</v>
      </c>
      <c r="C44" s="2">
        <f t="shared" si="7"/>
        <v>26.1</v>
      </c>
      <c r="D44" s="2">
        <f t="shared" si="7"/>
        <v>26.1</v>
      </c>
      <c r="E44" s="2">
        <f t="shared" si="7"/>
        <v>25.46</v>
      </c>
      <c r="F44" s="2">
        <f t="shared" si="7"/>
        <v>23.92</v>
      </c>
      <c r="G44" s="2">
        <f t="shared" si="7"/>
        <v>24.14</v>
      </c>
      <c r="H44" s="2">
        <f t="shared" si="7"/>
        <v>23.47</v>
      </c>
      <c r="I44" s="2">
        <f t="shared" si="7"/>
        <v>22.18</v>
      </c>
      <c r="J44" s="2">
        <f t="shared" si="7"/>
        <v>21.45</v>
      </c>
      <c r="K44" s="2">
        <f t="shared" si="7"/>
        <v>20.7</v>
      </c>
      <c r="L44" s="2">
        <f t="shared" si="7"/>
        <v>19.53</v>
      </c>
      <c r="M44" s="2">
        <f t="shared" si="7"/>
        <v>19.38</v>
      </c>
      <c r="N44" s="2">
        <f t="shared" si="7"/>
        <v>18.420000000000002</v>
      </c>
      <c r="O44" s="2">
        <f t="shared" si="7"/>
        <v>17.420000000000002</v>
      </c>
      <c r="P44" s="2">
        <f t="shared" si="7"/>
        <v>16.23</v>
      </c>
      <c r="Q44" s="2">
        <f t="shared" si="7"/>
        <v>13.93</v>
      </c>
      <c r="R44" s="2">
        <f t="shared" ref="R44:AG59" si="11">MROUND((($B44-$AJ$2)*((R$2-$AJ$2)/($B$2-$AJ$2)))+$AJ$2,0.01)</f>
        <v>10.83</v>
      </c>
      <c r="S44" s="2">
        <f t="shared" si="11"/>
        <v>9.84</v>
      </c>
      <c r="T44" s="2">
        <f t="shared" si="11"/>
        <v>7.69</v>
      </c>
      <c r="U44" s="2">
        <f t="shared" si="11"/>
        <v>5.53</v>
      </c>
      <c r="V44" s="2">
        <f t="shared" si="11"/>
        <v>5.12</v>
      </c>
      <c r="W44" s="2">
        <f t="shared" si="11"/>
        <v>3.91</v>
      </c>
      <c r="X44" s="2">
        <f t="shared" si="11"/>
        <v>3.3000000000000003</v>
      </c>
      <c r="Y44" s="2">
        <f t="shared" si="11"/>
        <v>2.66</v>
      </c>
      <c r="Z44" s="2">
        <f t="shared" si="11"/>
        <v>2.56</v>
      </c>
      <c r="AA44" s="2">
        <f t="shared" si="11"/>
        <v>2.27</v>
      </c>
      <c r="AB44" s="2">
        <f t="shared" si="11"/>
        <v>1.84</v>
      </c>
      <c r="AC44" s="2">
        <f t="shared" si="11"/>
        <v>1.5</v>
      </c>
      <c r="AD44" s="2">
        <f t="shared" si="11"/>
        <v>1.44</v>
      </c>
      <c r="AE44" s="2">
        <f t="shared" si="11"/>
        <v>1.2</v>
      </c>
      <c r="AF44" s="2">
        <f t="shared" si="11"/>
        <v>1.06</v>
      </c>
      <c r="AG44" s="2">
        <f t="shared" si="11"/>
        <v>0.95000000000000007</v>
      </c>
      <c r="AH44" s="2">
        <f t="shared" si="8"/>
        <v>0.54</v>
      </c>
      <c r="AI44" s="2">
        <f t="shared" si="10"/>
        <v>0.31</v>
      </c>
      <c r="AJ44" s="2">
        <f t="shared" si="10"/>
        <v>0.2</v>
      </c>
    </row>
    <row r="45" spans="1:36" x14ac:dyDescent="0.2">
      <c r="A45" t="str">
        <f>"casthouse_procurement_archetype_"&amp;TEXT(ROUND(Table21319[[#This Row],[2016]],1),"0.0")</f>
        <v>casthouse_procurement_archetype_26.0</v>
      </c>
      <c r="B45" s="2">
        <f t="shared" si="2"/>
        <v>26</v>
      </c>
      <c r="C45" s="2">
        <f t="shared" ref="C45:R60" si="12">MROUND((($B45-$AJ$2)*((C$2-$AJ$2)/($B$2-$AJ$2)))+$AJ$2,0.01)</f>
        <v>26</v>
      </c>
      <c r="D45" s="2">
        <f t="shared" si="12"/>
        <v>26</v>
      </c>
      <c r="E45" s="2">
        <f t="shared" si="12"/>
        <v>25.37</v>
      </c>
      <c r="F45" s="2">
        <f t="shared" si="12"/>
        <v>23.830000000000002</v>
      </c>
      <c r="G45" s="2">
        <f t="shared" si="12"/>
        <v>24.05</v>
      </c>
      <c r="H45" s="2">
        <f t="shared" si="12"/>
        <v>23.38</v>
      </c>
      <c r="I45" s="2">
        <f t="shared" si="12"/>
        <v>22.09</v>
      </c>
      <c r="J45" s="2">
        <f t="shared" si="12"/>
        <v>21.37</v>
      </c>
      <c r="K45" s="2">
        <f t="shared" si="12"/>
        <v>20.63</v>
      </c>
      <c r="L45" s="2">
        <f t="shared" si="12"/>
        <v>19.45</v>
      </c>
      <c r="M45" s="2">
        <f t="shared" si="12"/>
        <v>19.309999999999999</v>
      </c>
      <c r="N45" s="2">
        <f t="shared" si="12"/>
        <v>18.350000000000001</v>
      </c>
      <c r="O45" s="2">
        <f t="shared" si="12"/>
        <v>17.350000000000001</v>
      </c>
      <c r="P45" s="2">
        <f t="shared" si="12"/>
        <v>16.170000000000002</v>
      </c>
      <c r="Q45" s="2">
        <f t="shared" si="12"/>
        <v>13.88</v>
      </c>
      <c r="R45" s="2">
        <f t="shared" si="12"/>
        <v>10.790000000000001</v>
      </c>
      <c r="S45" s="2">
        <f t="shared" si="11"/>
        <v>9.81</v>
      </c>
      <c r="T45" s="2">
        <f t="shared" si="11"/>
        <v>7.66</v>
      </c>
      <c r="U45" s="2">
        <f t="shared" si="11"/>
        <v>5.51</v>
      </c>
      <c r="V45" s="2">
        <f t="shared" si="11"/>
        <v>5.1100000000000003</v>
      </c>
      <c r="W45" s="2">
        <f t="shared" si="11"/>
        <v>3.9</v>
      </c>
      <c r="X45" s="2">
        <f t="shared" si="11"/>
        <v>3.29</v>
      </c>
      <c r="Y45" s="2">
        <f t="shared" si="11"/>
        <v>2.65</v>
      </c>
      <c r="Z45" s="2">
        <f t="shared" si="11"/>
        <v>2.5500000000000003</v>
      </c>
      <c r="AA45" s="2">
        <f t="shared" si="11"/>
        <v>2.2600000000000002</v>
      </c>
      <c r="AB45" s="2">
        <f t="shared" si="11"/>
        <v>1.84</v>
      </c>
      <c r="AC45" s="2">
        <f t="shared" si="11"/>
        <v>1.49</v>
      </c>
      <c r="AD45" s="2">
        <f t="shared" si="11"/>
        <v>1.43</v>
      </c>
      <c r="AE45" s="2">
        <f t="shared" si="11"/>
        <v>1.2</v>
      </c>
      <c r="AF45" s="2">
        <f t="shared" si="11"/>
        <v>1.06</v>
      </c>
      <c r="AG45" s="2">
        <f t="shared" si="11"/>
        <v>0.95000000000000007</v>
      </c>
      <c r="AH45" s="2">
        <f t="shared" si="8"/>
        <v>0.54</v>
      </c>
      <c r="AI45" s="2">
        <f t="shared" si="10"/>
        <v>0.31</v>
      </c>
      <c r="AJ45" s="2">
        <f t="shared" si="10"/>
        <v>0.2</v>
      </c>
    </row>
    <row r="46" spans="1:36" x14ac:dyDescent="0.2">
      <c r="A46" t="str">
        <f>"casthouse_procurement_archetype_"&amp;TEXT(ROUND(Table21319[[#This Row],[2016]],1),"0.0")</f>
        <v>casthouse_procurement_archetype_25.9</v>
      </c>
      <c r="B46" s="2">
        <f t="shared" si="2"/>
        <v>25.900000000000002</v>
      </c>
      <c r="C46" s="2">
        <f t="shared" si="12"/>
        <v>25.900000000000002</v>
      </c>
      <c r="D46" s="2">
        <f t="shared" si="12"/>
        <v>25.900000000000002</v>
      </c>
      <c r="E46" s="2">
        <f t="shared" si="12"/>
        <v>25.27</v>
      </c>
      <c r="F46" s="2">
        <f t="shared" si="12"/>
        <v>23.740000000000002</v>
      </c>
      <c r="G46" s="2">
        <f t="shared" si="12"/>
        <v>23.95</v>
      </c>
      <c r="H46" s="2">
        <f t="shared" si="12"/>
        <v>23.29</v>
      </c>
      <c r="I46" s="2">
        <f t="shared" si="12"/>
        <v>22.01</v>
      </c>
      <c r="J46" s="2">
        <f t="shared" si="12"/>
        <v>21.29</v>
      </c>
      <c r="K46" s="2">
        <f t="shared" si="12"/>
        <v>20.55</v>
      </c>
      <c r="L46" s="2">
        <f t="shared" si="12"/>
        <v>19.38</v>
      </c>
      <c r="M46" s="2">
        <f t="shared" si="12"/>
        <v>19.240000000000002</v>
      </c>
      <c r="N46" s="2">
        <f t="shared" si="12"/>
        <v>18.28</v>
      </c>
      <c r="O46" s="2">
        <f t="shared" si="12"/>
        <v>17.28</v>
      </c>
      <c r="P46" s="2">
        <f t="shared" si="12"/>
        <v>16.11</v>
      </c>
      <c r="Q46" s="2">
        <f t="shared" si="12"/>
        <v>13.83</v>
      </c>
      <c r="R46" s="2">
        <f t="shared" si="12"/>
        <v>10.75</v>
      </c>
      <c r="S46" s="2">
        <f t="shared" si="11"/>
        <v>9.77</v>
      </c>
      <c r="T46" s="2">
        <f t="shared" si="11"/>
        <v>7.6400000000000006</v>
      </c>
      <c r="U46" s="2">
        <f t="shared" si="11"/>
        <v>5.48</v>
      </c>
      <c r="V46" s="2">
        <f t="shared" si="11"/>
        <v>5.09</v>
      </c>
      <c r="W46" s="2">
        <f t="shared" si="11"/>
        <v>3.88</v>
      </c>
      <c r="X46" s="2">
        <f t="shared" si="11"/>
        <v>3.2800000000000002</v>
      </c>
      <c r="Y46" s="2">
        <f t="shared" si="11"/>
        <v>2.64</v>
      </c>
      <c r="Z46" s="2">
        <f t="shared" si="11"/>
        <v>2.54</v>
      </c>
      <c r="AA46" s="2">
        <f t="shared" si="11"/>
        <v>2.25</v>
      </c>
      <c r="AB46" s="2">
        <f t="shared" si="11"/>
        <v>1.83</v>
      </c>
      <c r="AC46" s="2">
        <f t="shared" si="11"/>
        <v>1.49</v>
      </c>
      <c r="AD46" s="2">
        <f t="shared" si="11"/>
        <v>1.43</v>
      </c>
      <c r="AE46" s="2">
        <f t="shared" si="11"/>
        <v>1.2</v>
      </c>
      <c r="AF46" s="2">
        <f t="shared" si="11"/>
        <v>1.05</v>
      </c>
      <c r="AG46" s="2">
        <f t="shared" si="11"/>
        <v>0.94000000000000006</v>
      </c>
      <c r="AH46" s="2">
        <f t="shared" si="8"/>
        <v>0.54</v>
      </c>
      <c r="AI46" s="2">
        <f t="shared" si="10"/>
        <v>0.31</v>
      </c>
      <c r="AJ46" s="2">
        <f t="shared" si="10"/>
        <v>0.2</v>
      </c>
    </row>
    <row r="47" spans="1:36" x14ac:dyDescent="0.2">
      <c r="A47" t="str">
        <f>"casthouse_procurement_archetype_"&amp;TEXT(ROUND(Table21319[[#This Row],[2016]],1),"0.0")</f>
        <v>casthouse_procurement_archetype_25.8</v>
      </c>
      <c r="B47" s="2">
        <f t="shared" si="2"/>
        <v>25.8</v>
      </c>
      <c r="C47" s="2">
        <f t="shared" si="12"/>
        <v>25.8</v>
      </c>
      <c r="D47" s="2">
        <f t="shared" si="12"/>
        <v>25.8</v>
      </c>
      <c r="E47" s="2">
        <f t="shared" si="12"/>
        <v>25.17</v>
      </c>
      <c r="F47" s="2">
        <f t="shared" si="12"/>
        <v>23.650000000000002</v>
      </c>
      <c r="G47" s="2">
        <f t="shared" si="12"/>
        <v>23.86</v>
      </c>
      <c r="H47" s="2">
        <f t="shared" si="12"/>
        <v>23.2</v>
      </c>
      <c r="I47" s="2">
        <f t="shared" si="12"/>
        <v>21.92</v>
      </c>
      <c r="J47" s="2">
        <f t="shared" si="12"/>
        <v>21.2</v>
      </c>
      <c r="K47" s="2">
        <f t="shared" si="12"/>
        <v>20.47</v>
      </c>
      <c r="L47" s="2">
        <f t="shared" si="12"/>
        <v>19.3</v>
      </c>
      <c r="M47" s="2">
        <f t="shared" si="12"/>
        <v>19.16</v>
      </c>
      <c r="N47" s="2">
        <f t="shared" si="12"/>
        <v>18.21</v>
      </c>
      <c r="O47" s="2">
        <f t="shared" si="12"/>
        <v>17.22</v>
      </c>
      <c r="P47" s="2">
        <f t="shared" si="12"/>
        <v>16.05</v>
      </c>
      <c r="Q47" s="2">
        <f t="shared" si="12"/>
        <v>13.780000000000001</v>
      </c>
      <c r="R47" s="2">
        <f t="shared" si="12"/>
        <v>10.71</v>
      </c>
      <c r="S47" s="2">
        <f t="shared" si="11"/>
        <v>9.73</v>
      </c>
      <c r="T47" s="2">
        <f t="shared" si="11"/>
        <v>7.61</v>
      </c>
      <c r="U47" s="2">
        <f t="shared" si="11"/>
        <v>5.46</v>
      </c>
      <c r="V47" s="2">
        <f t="shared" si="11"/>
        <v>5.07</v>
      </c>
      <c r="W47" s="2">
        <f t="shared" si="11"/>
        <v>3.87</v>
      </c>
      <c r="X47" s="2">
        <f t="shared" si="11"/>
        <v>3.2600000000000002</v>
      </c>
      <c r="Y47" s="2">
        <f t="shared" si="11"/>
        <v>2.63</v>
      </c>
      <c r="Z47" s="2">
        <f t="shared" si="11"/>
        <v>2.5300000000000002</v>
      </c>
      <c r="AA47" s="2">
        <f t="shared" si="11"/>
        <v>2.25</v>
      </c>
      <c r="AB47" s="2">
        <f t="shared" si="11"/>
        <v>1.83</v>
      </c>
      <c r="AC47" s="2">
        <f t="shared" si="11"/>
        <v>1.48</v>
      </c>
      <c r="AD47" s="2">
        <f t="shared" si="11"/>
        <v>1.42</v>
      </c>
      <c r="AE47" s="2">
        <f t="shared" si="11"/>
        <v>1.19</v>
      </c>
      <c r="AF47" s="2">
        <f t="shared" si="11"/>
        <v>1.05</v>
      </c>
      <c r="AG47" s="2">
        <f t="shared" si="11"/>
        <v>0.94000000000000006</v>
      </c>
      <c r="AH47" s="2">
        <f t="shared" si="8"/>
        <v>0.54</v>
      </c>
      <c r="AI47" s="2">
        <f t="shared" si="10"/>
        <v>0.31</v>
      </c>
      <c r="AJ47" s="2">
        <f t="shared" si="10"/>
        <v>0.2</v>
      </c>
    </row>
    <row r="48" spans="1:36" x14ac:dyDescent="0.2">
      <c r="A48" t="str">
        <f>"casthouse_procurement_archetype_"&amp;TEXT(ROUND(Table21319[[#This Row],[2016]],1),"0.0")</f>
        <v>casthouse_procurement_archetype_25.7</v>
      </c>
      <c r="B48" s="2">
        <f t="shared" si="2"/>
        <v>25.700000000000003</v>
      </c>
      <c r="C48" s="2">
        <f t="shared" si="12"/>
        <v>25.7</v>
      </c>
      <c r="D48" s="2">
        <f t="shared" si="12"/>
        <v>25.7</v>
      </c>
      <c r="E48" s="2">
        <f t="shared" si="12"/>
        <v>25.07</v>
      </c>
      <c r="F48" s="2">
        <f t="shared" si="12"/>
        <v>23.56</v>
      </c>
      <c r="G48" s="2">
        <f t="shared" si="12"/>
        <v>23.77</v>
      </c>
      <c r="H48" s="2">
        <f t="shared" si="12"/>
        <v>23.11</v>
      </c>
      <c r="I48" s="2">
        <f t="shared" si="12"/>
        <v>21.84</v>
      </c>
      <c r="J48" s="2">
        <f t="shared" si="12"/>
        <v>21.12</v>
      </c>
      <c r="K48" s="2">
        <f t="shared" si="12"/>
        <v>20.39</v>
      </c>
      <c r="L48" s="2">
        <f t="shared" si="12"/>
        <v>19.23</v>
      </c>
      <c r="M48" s="2">
        <f t="shared" si="12"/>
        <v>19.09</v>
      </c>
      <c r="N48" s="2">
        <f t="shared" si="12"/>
        <v>18.14</v>
      </c>
      <c r="O48" s="2">
        <f t="shared" si="12"/>
        <v>17.150000000000002</v>
      </c>
      <c r="P48" s="2">
        <f t="shared" si="12"/>
        <v>15.99</v>
      </c>
      <c r="Q48" s="2">
        <f t="shared" si="12"/>
        <v>13.72</v>
      </c>
      <c r="R48" s="2">
        <f t="shared" si="12"/>
        <v>10.67</v>
      </c>
      <c r="S48" s="2">
        <f t="shared" si="11"/>
        <v>9.69</v>
      </c>
      <c r="T48" s="2">
        <f t="shared" si="11"/>
        <v>7.58</v>
      </c>
      <c r="U48" s="2">
        <f t="shared" si="11"/>
        <v>5.44</v>
      </c>
      <c r="V48" s="2">
        <f t="shared" si="11"/>
        <v>5.05</v>
      </c>
      <c r="W48" s="2">
        <f t="shared" si="11"/>
        <v>3.86</v>
      </c>
      <c r="X48" s="2">
        <f t="shared" si="11"/>
        <v>3.25</v>
      </c>
      <c r="Y48" s="2">
        <f t="shared" si="11"/>
        <v>2.62</v>
      </c>
      <c r="Z48" s="2">
        <f t="shared" si="11"/>
        <v>2.52</v>
      </c>
      <c r="AA48" s="2">
        <f t="shared" si="11"/>
        <v>2.2400000000000002</v>
      </c>
      <c r="AB48" s="2">
        <f t="shared" si="11"/>
        <v>1.82</v>
      </c>
      <c r="AC48" s="2">
        <f t="shared" si="11"/>
        <v>1.48</v>
      </c>
      <c r="AD48" s="2">
        <f t="shared" si="11"/>
        <v>1.42</v>
      </c>
      <c r="AE48" s="2">
        <f t="shared" si="11"/>
        <v>1.19</v>
      </c>
      <c r="AF48" s="2">
        <f t="shared" si="11"/>
        <v>1.05</v>
      </c>
      <c r="AG48" s="2">
        <f t="shared" si="11"/>
        <v>0.94000000000000006</v>
      </c>
      <c r="AH48" s="2">
        <f t="shared" si="8"/>
        <v>0.54</v>
      </c>
      <c r="AI48" s="2">
        <f t="shared" si="10"/>
        <v>0.31</v>
      </c>
      <c r="AJ48" s="2">
        <f t="shared" si="10"/>
        <v>0.2</v>
      </c>
    </row>
    <row r="49" spans="1:36" x14ac:dyDescent="0.2">
      <c r="A49" t="str">
        <f>"casthouse_procurement_archetype_"&amp;TEXT(ROUND(Table21319[[#This Row],[2016]],1),"0.0")</f>
        <v>casthouse_procurement_archetype_25.6</v>
      </c>
      <c r="B49" s="2">
        <f t="shared" si="2"/>
        <v>25.6</v>
      </c>
      <c r="C49" s="2">
        <f t="shared" si="12"/>
        <v>25.6</v>
      </c>
      <c r="D49" s="2">
        <f t="shared" si="12"/>
        <v>25.6</v>
      </c>
      <c r="E49" s="2">
        <f t="shared" si="12"/>
        <v>24.98</v>
      </c>
      <c r="F49" s="2">
        <f t="shared" si="12"/>
        <v>23.46</v>
      </c>
      <c r="G49" s="2">
        <f t="shared" si="12"/>
        <v>23.68</v>
      </c>
      <c r="H49" s="2">
        <f t="shared" si="12"/>
        <v>23.02</v>
      </c>
      <c r="I49" s="2">
        <f t="shared" si="12"/>
        <v>21.75</v>
      </c>
      <c r="J49" s="2">
        <f t="shared" si="12"/>
        <v>21.04</v>
      </c>
      <c r="K49" s="2">
        <f t="shared" si="12"/>
        <v>20.309999999999999</v>
      </c>
      <c r="L49" s="2">
        <f t="shared" si="12"/>
        <v>19.150000000000002</v>
      </c>
      <c r="M49" s="2">
        <f t="shared" si="12"/>
        <v>19.010000000000002</v>
      </c>
      <c r="N49" s="2">
        <f t="shared" si="12"/>
        <v>18.07</v>
      </c>
      <c r="O49" s="2">
        <f t="shared" si="12"/>
        <v>17.09</v>
      </c>
      <c r="P49" s="2">
        <f t="shared" si="12"/>
        <v>15.92</v>
      </c>
      <c r="Q49" s="2">
        <f t="shared" si="12"/>
        <v>13.67</v>
      </c>
      <c r="R49" s="2">
        <f t="shared" si="12"/>
        <v>10.63</v>
      </c>
      <c r="S49" s="2">
        <f t="shared" si="11"/>
        <v>9.66</v>
      </c>
      <c r="T49" s="2">
        <f t="shared" si="11"/>
        <v>7.55</v>
      </c>
      <c r="U49" s="2">
        <f t="shared" si="11"/>
        <v>5.42</v>
      </c>
      <c r="V49" s="2">
        <f t="shared" si="11"/>
        <v>5.03</v>
      </c>
      <c r="W49" s="2">
        <f t="shared" si="11"/>
        <v>3.84</v>
      </c>
      <c r="X49" s="2">
        <f t="shared" si="11"/>
        <v>3.24</v>
      </c>
      <c r="Y49" s="2">
        <f t="shared" si="11"/>
        <v>2.61</v>
      </c>
      <c r="Z49" s="2">
        <f t="shared" si="11"/>
        <v>2.5100000000000002</v>
      </c>
      <c r="AA49" s="2">
        <f t="shared" si="11"/>
        <v>2.23</v>
      </c>
      <c r="AB49" s="2">
        <f t="shared" si="11"/>
        <v>1.81</v>
      </c>
      <c r="AC49" s="2">
        <f t="shared" si="11"/>
        <v>1.47</v>
      </c>
      <c r="AD49" s="2">
        <f t="shared" si="11"/>
        <v>1.41</v>
      </c>
      <c r="AE49" s="2">
        <f t="shared" si="11"/>
        <v>1.18</v>
      </c>
      <c r="AF49" s="2">
        <f t="shared" si="11"/>
        <v>1.04</v>
      </c>
      <c r="AG49" s="2">
        <f t="shared" si="11"/>
        <v>0.94000000000000006</v>
      </c>
      <c r="AH49" s="2">
        <f t="shared" si="8"/>
        <v>0.53</v>
      </c>
      <c r="AI49" s="2">
        <f t="shared" si="10"/>
        <v>0.31</v>
      </c>
      <c r="AJ49" s="2">
        <f t="shared" si="10"/>
        <v>0.2</v>
      </c>
    </row>
    <row r="50" spans="1:36" x14ac:dyDescent="0.2">
      <c r="A50" t="str">
        <f>"casthouse_procurement_archetype_"&amp;TEXT(ROUND(Table21319[[#This Row],[2016]],1),"0.0")</f>
        <v>casthouse_procurement_archetype_25.5</v>
      </c>
      <c r="B50" s="2">
        <f t="shared" si="2"/>
        <v>25.5</v>
      </c>
      <c r="C50" s="2">
        <f t="shared" si="12"/>
        <v>25.5</v>
      </c>
      <c r="D50" s="2">
        <f t="shared" si="12"/>
        <v>25.5</v>
      </c>
      <c r="E50" s="2">
        <f t="shared" si="12"/>
        <v>24.88</v>
      </c>
      <c r="F50" s="2">
        <f t="shared" si="12"/>
        <v>23.37</v>
      </c>
      <c r="G50" s="2">
        <f t="shared" si="12"/>
        <v>23.580000000000002</v>
      </c>
      <c r="H50" s="2">
        <f t="shared" si="12"/>
        <v>22.93</v>
      </c>
      <c r="I50" s="2">
        <f t="shared" si="12"/>
        <v>21.67</v>
      </c>
      <c r="J50" s="2">
        <f t="shared" si="12"/>
        <v>20.96</v>
      </c>
      <c r="K50" s="2">
        <f t="shared" si="12"/>
        <v>20.23</v>
      </c>
      <c r="L50" s="2">
        <f t="shared" si="12"/>
        <v>19.080000000000002</v>
      </c>
      <c r="M50" s="2">
        <f t="shared" si="12"/>
        <v>18.940000000000001</v>
      </c>
      <c r="N50" s="2">
        <f t="shared" si="12"/>
        <v>18</v>
      </c>
      <c r="O50" s="2">
        <f t="shared" si="12"/>
        <v>17.02</v>
      </c>
      <c r="P50" s="2">
        <f t="shared" si="12"/>
        <v>15.860000000000001</v>
      </c>
      <c r="Q50" s="2">
        <f t="shared" si="12"/>
        <v>13.620000000000001</v>
      </c>
      <c r="R50" s="2">
        <f t="shared" si="12"/>
        <v>10.59</v>
      </c>
      <c r="S50" s="2">
        <f t="shared" si="11"/>
        <v>9.620000000000001</v>
      </c>
      <c r="T50" s="2">
        <f t="shared" si="11"/>
        <v>7.5200000000000005</v>
      </c>
      <c r="U50" s="2">
        <f t="shared" si="11"/>
        <v>5.4</v>
      </c>
      <c r="V50" s="2">
        <f t="shared" si="11"/>
        <v>5.01</v>
      </c>
      <c r="W50" s="2">
        <f t="shared" si="11"/>
        <v>3.83</v>
      </c>
      <c r="X50" s="2">
        <f t="shared" si="11"/>
        <v>3.23</v>
      </c>
      <c r="Y50" s="2">
        <f t="shared" si="11"/>
        <v>2.6</v>
      </c>
      <c r="Z50" s="2">
        <f t="shared" si="11"/>
        <v>2.5100000000000002</v>
      </c>
      <c r="AA50" s="2">
        <f t="shared" si="11"/>
        <v>2.2200000000000002</v>
      </c>
      <c r="AB50" s="2">
        <f t="shared" si="11"/>
        <v>1.81</v>
      </c>
      <c r="AC50" s="2">
        <f t="shared" si="11"/>
        <v>1.47</v>
      </c>
      <c r="AD50" s="2">
        <f t="shared" si="11"/>
        <v>1.41</v>
      </c>
      <c r="AE50" s="2">
        <f t="shared" si="11"/>
        <v>1.18</v>
      </c>
      <c r="AF50" s="2">
        <f t="shared" si="11"/>
        <v>1.04</v>
      </c>
      <c r="AG50" s="2">
        <f t="shared" si="11"/>
        <v>0.93</v>
      </c>
      <c r="AH50" s="2">
        <f t="shared" si="8"/>
        <v>0.53</v>
      </c>
      <c r="AI50" s="2">
        <f t="shared" si="10"/>
        <v>0.31</v>
      </c>
      <c r="AJ50" s="2">
        <f t="shared" si="10"/>
        <v>0.2</v>
      </c>
    </row>
    <row r="51" spans="1:36" x14ac:dyDescent="0.2">
      <c r="A51" t="str">
        <f>"casthouse_procurement_archetype_"&amp;TEXT(ROUND(Table21319[[#This Row],[2016]],1),"0.0")</f>
        <v>casthouse_procurement_archetype_25.4</v>
      </c>
      <c r="B51" s="2">
        <f t="shared" si="2"/>
        <v>25.400000000000002</v>
      </c>
      <c r="C51" s="2">
        <f t="shared" si="12"/>
        <v>25.400000000000002</v>
      </c>
      <c r="D51" s="2">
        <f t="shared" si="12"/>
        <v>25.400000000000002</v>
      </c>
      <c r="E51" s="2">
        <f t="shared" si="12"/>
        <v>24.78</v>
      </c>
      <c r="F51" s="2">
        <f t="shared" si="12"/>
        <v>23.28</v>
      </c>
      <c r="G51" s="2">
        <f t="shared" si="12"/>
        <v>23.490000000000002</v>
      </c>
      <c r="H51" s="2">
        <f t="shared" si="12"/>
        <v>22.84</v>
      </c>
      <c r="I51" s="2">
        <f t="shared" si="12"/>
        <v>21.580000000000002</v>
      </c>
      <c r="J51" s="2">
        <f t="shared" si="12"/>
        <v>20.88</v>
      </c>
      <c r="K51" s="2">
        <f t="shared" si="12"/>
        <v>20.150000000000002</v>
      </c>
      <c r="L51" s="2">
        <f t="shared" si="12"/>
        <v>19</v>
      </c>
      <c r="M51" s="2">
        <f t="shared" si="12"/>
        <v>18.86</v>
      </c>
      <c r="N51" s="2">
        <f t="shared" si="12"/>
        <v>17.93</v>
      </c>
      <c r="O51" s="2">
        <f t="shared" si="12"/>
        <v>16.95</v>
      </c>
      <c r="P51" s="2">
        <f t="shared" si="12"/>
        <v>15.8</v>
      </c>
      <c r="Q51" s="2">
        <f t="shared" si="12"/>
        <v>13.56</v>
      </c>
      <c r="R51" s="2">
        <f t="shared" si="12"/>
        <v>10.55</v>
      </c>
      <c r="S51" s="2">
        <f t="shared" si="11"/>
        <v>9.58</v>
      </c>
      <c r="T51" s="2">
        <f t="shared" si="11"/>
        <v>7.49</v>
      </c>
      <c r="U51" s="2">
        <f t="shared" si="11"/>
        <v>5.38</v>
      </c>
      <c r="V51" s="2">
        <f t="shared" si="11"/>
        <v>4.99</v>
      </c>
      <c r="W51" s="2">
        <f t="shared" si="11"/>
        <v>3.81</v>
      </c>
      <c r="X51" s="2">
        <f t="shared" si="11"/>
        <v>3.22</v>
      </c>
      <c r="Y51" s="2">
        <f t="shared" si="11"/>
        <v>2.59</v>
      </c>
      <c r="Z51" s="2">
        <f t="shared" si="11"/>
        <v>2.5</v>
      </c>
      <c r="AA51" s="2">
        <f t="shared" si="11"/>
        <v>2.21</v>
      </c>
      <c r="AB51" s="2">
        <f t="shared" si="11"/>
        <v>1.8</v>
      </c>
      <c r="AC51" s="2">
        <f t="shared" si="11"/>
        <v>1.46</v>
      </c>
      <c r="AD51" s="2">
        <f t="shared" si="11"/>
        <v>1.41</v>
      </c>
      <c r="AE51" s="2">
        <f t="shared" si="11"/>
        <v>1.18</v>
      </c>
      <c r="AF51" s="2">
        <f t="shared" si="11"/>
        <v>1.04</v>
      </c>
      <c r="AG51" s="2">
        <f t="shared" si="11"/>
        <v>0.93</v>
      </c>
      <c r="AH51" s="2">
        <f t="shared" si="8"/>
        <v>0.53</v>
      </c>
      <c r="AI51" s="2">
        <f t="shared" si="10"/>
        <v>0.31</v>
      </c>
      <c r="AJ51" s="2">
        <f t="shared" si="10"/>
        <v>0.2</v>
      </c>
    </row>
    <row r="52" spans="1:36" x14ac:dyDescent="0.2">
      <c r="A52" t="str">
        <f>"casthouse_procurement_archetype_"&amp;TEXT(ROUND(Table21319[[#This Row],[2016]],1),"0.0")</f>
        <v>casthouse_procurement_archetype_25.3</v>
      </c>
      <c r="B52" s="2">
        <f t="shared" si="2"/>
        <v>25.3</v>
      </c>
      <c r="C52" s="2">
        <f t="shared" si="12"/>
        <v>25.3</v>
      </c>
      <c r="D52" s="2">
        <f t="shared" si="12"/>
        <v>25.3</v>
      </c>
      <c r="E52" s="2">
        <f t="shared" si="12"/>
        <v>24.68</v>
      </c>
      <c r="F52" s="2">
        <f t="shared" si="12"/>
        <v>23.19</v>
      </c>
      <c r="G52" s="2">
        <f t="shared" si="12"/>
        <v>23.400000000000002</v>
      </c>
      <c r="H52" s="2">
        <f t="shared" si="12"/>
        <v>22.75</v>
      </c>
      <c r="I52" s="2">
        <f t="shared" si="12"/>
        <v>21.5</v>
      </c>
      <c r="J52" s="2">
        <f t="shared" si="12"/>
        <v>20.79</v>
      </c>
      <c r="K52" s="2">
        <f t="shared" si="12"/>
        <v>20.07</v>
      </c>
      <c r="L52" s="2">
        <f t="shared" si="12"/>
        <v>18.93</v>
      </c>
      <c r="M52" s="2">
        <f t="shared" si="12"/>
        <v>18.79</v>
      </c>
      <c r="N52" s="2">
        <f t="shared" si="12"/>
        <v>17.86</v>
      </c>
      <c r="O52" s="2">
        <f t="shared" si="12"/>
        <v>16.89</v>
      </c>
      <c r="P52" s="2">
        <f t="shared" si="12"/>
        <v>15.74</v>
      </c>
      <c r="Q52" s="2">
        <f t="shared" si="12"/>
        <v>13.51</v>
      </c>
      <c r="R52" s="2">
        <f t="shared" si="12"/>
        <v>10.5</v>
      </c>
      <c r="S52" s="2">
        <f t="shared" si="11"/>
        <v>9.5500000000000007</v>
      </c>
      <c r="T52" s="2">
        <f t="shared" si="11"/>
        <v>7.46</v>
      </c>
      <c r="U52" s="2">
        <f t="shared" si="11"/>
        <v>5.36</v>
      </c>
      <c r="V52" s="2">
        <f t="shared" si="11"/>
        <v>4.97</v>
      </c>
      <c r="W52" s="2">
        <f t="shared" si="11"/>
        <v>3.8000000000000003</v>
      </c>
      <c r="X52" s="2">
        <f t="shared" si="11"/>
        <v>3.2</v>
      </c>
      <c r="Y52" s="2">
        <f t="shared" si="11"/>
        <v>2.58</v>
      </c>
      <c r="Z52" s="2">
        <f t="shared" si="11"/>
        <v>2.4900000000000002</v>
      </c>
      <c r="AA52" s="2">
        <f t="shared" si="11"/>
        <v>2.21</v>
      </c>
      <c r="AB52" s="2">
        <f t="shared" si="11"/>
        <v>1.79</v>
      </c>
      <c r="AC52" s="2">
        <f t="shared" si="11"/>
        <v>1.46</v>
      </c>
      <c r="AD52" s="2">
        <f t="shared" si="11"/>
        <v>1.4000000000000001</v>
      </c>
      <c r="AE52" s="2">
        <f t="shared" si="11"/>
        <v>1.17</v>
      </c>
      <c r="AF52" s="2">
        <f t="shared" si="11"/>
        <v>1.03</v>
      </c>
      <c r="AG52" s="2">
        <f t="shared" si="11"/>
        <v>0.93</v>
      </c>
      <c r="AH52" s="2">
        <f t="shared" si="8"/>
        <v>0.53</v>
      </c>
      <c r="AI52" s="2">
        <f t="shared" si="10"/>
        <v>0.31</v>
      </c>
      <c r="AJ52" s="2">
        <f t="shared" si="10"/>
        <v>0.2</v>
      </c>
    </row>
    <row r="53" spans="1:36" x14ac:dyDescent="0.2">
      <c r="A53" t="str">
        <f>"casthouse_procurement_archetype_"&amp;TEXT(ROUND(Table21319[[#This Row],[2016]],1),"0.0")</f>
        <v>casthouse_procurement_archetype_25.2</v>
      </c>
      <c r="B53" s="2">
        <f t="shared" si="2"/>
        <v>25.200000000000003</v>
      </c>
      <c r="C53" s="2">
        <f t="shared" si="12"/>
        <v>25.2</v>
      </c>
      <c r="D53" s="2">
        <f t="shared" si="12"/>
        <v>25.2</v>
      </c>
      <c r="E53" s="2">
        <f t="shared" si="12"/>
        <v>24.59</v>
      </c>
      <c r="F53" s="2">
        <f t="shared" si="12"/>
        <v>23.1</v>
      </c>
      <c r="G53" s="2">
        <f t="shared" si="12"/>
        <v>23.31</v>
      </c>
      <c r="H53" s="2">
        <f t="shared" si="12"/>
        <v>22.66</v>
      </c>
      <c r="I53" s="2">
        <f t="shared" si="12"/>
        <v>21.41</v>
      </c>
      <c r="J53" s="2">
        <f t="shared" si="12"/>
        <v>20.71</v>
      </c>
      <c r="K53" s="2">
        <f t="shared" si="12"/>
        <v>19.990000000000002</v>
      </c>
      <c r="L53" s="2">
        <f t="shared" si="12"/>
        <v>18.850000000000001</v>
      </c>
      <c r="M53" s="2">
        <f t="shared" si="12"/>
        <v>18.72</v>
      </c>
      <c r="N53" s="2">
        <f t="shared" si="12"/>
        <v>17.79</v>
      </c>
      <c r="O53" s="2">
        <f t="shared" si="12"/>
        <v>16.82</v>
      </c>
      <c r="P53" s="2">
        <f t="shared" si="12"/>
        <v>15.68</v>
      </c>
      <c r="Q53" s="2">
        <f t="shared" si="12"/>
        <v>13.46</v>
      </c>
      <c r="R53" s="2">
        <f t="shared" si="12"/>
        <v>10.46</v>
      </c>
      <c r="S53" s="2">
        <f t="shared" si="11"/>
        <v>9.51</v>
      </c>
      <c r="T53" s="2">
        <f t="shared" si="11"/>
        <v>7.43</v>
      </c>
      <c r="U53" s="2">
        <f t="shared" si="11"/>
        <v>5.34</v>
      </c>
      <c r="V53" s="2">
        <f t="shared" si="11"/>
        <v>4.95</v>
      </c>
      <c r="W53" s="2">
        <f t="shared" si="11"/>
        <v>3.7800000000000002</v>
      </c>
      <c r="X53" s="2">
        <f t="shared" si="11"/>
        <v>3.19</v>
      </c>
      <c r="Y53" s="2">
        <f t="shared" si="11"/>
        <v>2.57</v>
      </c>
      <c r="Z53" s="2">
        <f t="shared" si="11"/>
        <v>2.48</v>
      </c>
      <c r="AA53" s="2">
        <f t="shared" si="11"/>
        <v>2.2000000000000002</v>
      </c>
      <c r="AB53" s="2">
        <f t="shared" si="11"/>
        <v>1.79</v>
      </c>
      <c r="AC53" s="2">
        <f t="shared" si="11"/>
        <v>1.45</v>
      </c>
      <c r="AD53" s="2">
        <f t="shared" si="11"/>
        <v>1.4000000000000001</v>
      </c>
      <c r="AE53" s="2">
        <f t="shared" si="11"/>
        <v>1.17</v>
      </c>
      <c r="AF53" s="2">
        <f t="shared" si="11"/>
        <v>1.03</v>
      </c>
      <c r="AG53" s="2">
        <f t="shared" si="11"/>
        <v>0.92</v>
      </c>
      <c r="AH53" s="2">
        <f t="shared" si="8"/>
        <v>0.53</v>
      </c>
      <c r="AI53" s="2">
        <f t="shared" ref="AI53:AJ72" si="13">MROUND((($B53-$AJ$2)*((AI$2-$AJ$2)/($B$2-$AJ$2)))+$AJ$2,0.01)</f>
        <v>0.31</v>
      </c>
      <c r="AJ53" s="2">
        <f t="shared" si="13"/>
        <v>0.2</v>
      </c>
    </row>
    <row r="54" spans="1:36" x14ac:dyDescent="0.2">
      <c r="A54" t="str">
        <f>"casthouse_procurement_archetype_"&amp;TEXT(ROUND(Table21319[[#This Row],[2016]],1),"0.0")</f>
        <v>casthouse_procurement_archetype_25.1</v>
      </c>
      <c r="B54" s="2">
        <f t="shared" si="2"/>
        <v>25.1</v>
      </c>
      <c r="C54" s="2">
        <f t="shared" si="12"/>
        <v>25.1</v>
      </c>
      <c r="D54" s="2">
        <f t="shared" si="12"/>
        <v>25.1</v>
      </c>
      <c r="E54" s="2">
        <f t="shared" si="12"/>
        <v>24.490000000000002</v>
      </c>
      <c r="F54" s="2">
        <f t="shared" si="12"/>
        <v>23.01</v>
      </c>
      <c r="G54" s="2">
        <f t="shared" si="12"/>
        <v>23.21</v>
      </c>
      <c r="H54" s="2">
        <f t="shared" si="12"/>
        <v>22.57</v>
      </c>
      <c r="I54" s="2">
        <f t="shared" si="12"/>
        <v>21.330000000000002</v>
      </c>
      <c r="J54" s="2">
        <f t="shared" si="12"/>
        <v>20.63</v>
      </c>
      <c r="K54" s="2">
        <f t="shared" si="12"/>
        <v>19.91</v>
      </c>
      <c r="L54" s="2">
        <f t="shared" si="12"/>
        <v>18.78</v>
      </c>
      <c r="M54" s="2">
        <f t="shared" si="12"/>
        <v>18.64</v>
      </c>
      <c r="N54" s="2">
        <f t="shared" si="12"/>
        <v>17.71</v>
      </c>
      <c r="O54" s="2">
        <f t="shared" si="12"/>
        <v>16.75</v>
      </c>
      <c r="P54" s="2">
        <f t="shared" si="12"/>
        <v>15.620000000000001</v>
      </c>
      <c r="Q54" s="2">
        <f t="shared" si="12"/>
        <v>13.4</v>
      </c>
      <c r="R54" s="2">
        <f t="shared" si="12"/>
        <v>10.42</v>
      </c>
      <c r="S54" s="2">
        <f t="shared" si="11"/>
        <v>9.4700000000000006</v>
      </c>
      <c r="T54" s="2">
        <f t="shared" si="11"/>
        <v>7.4</v>
      </c>
      <c r="U54" s="2">
        <f t="shared" si="11"/>
        <v>5.32</v>
      </c>
      <c r="V54" s="2">
        <f t="shared" si="11"/>
        <v>4.93</v>
      </c>
      <c r="W54" s="2">
        <f t="shared" si="11"/>
        <v>3.77</v>
      </c>
      <c r="X54" s="2">
        <f t="shared" si="11"/>
        <v>3.18</v>
      </c>
      <c r="Y54" s="2">
        <f t="shared" si="11"/>
        <v>2.56</v>
      </c>
      <c r="Z54" s="2">
        <f t="shared" si="11"/>
        <v>2.4700000000000002</v>
      </c>
      <c r="AA54" s="2">
        <f t="shared" si="11"/>
        <v>2.19</v>
      </c>
      <c r="AB54" s="2">
        <f t="shared" si="11"/>
        <v>1.78</v>
      </c>
      <c r="AC54" s="2">
        <f t="shared" si="11"/>
        <v>1.45</v>
      </c>
      <c r="AD54" s="2">
        <f t="shared" si="11"/>
        <v>1.3900000000000001</v>
      </c>
      <c r="AE54" s="2">
        <f t="shared" si="11"/>
        <v>1.17</v>
      </c>
      <c r="AF54" s="2">
        <f t="shared" si="11"/>
        <v>1.03</v>
      </c>
      <c r="AG54" s="2">
        <f t="shared" si="11"/>
        <v>0.92</v>
      </c>
      <c r="AH54" s="2">
        <f t="shared" si="8"/>
        <v>0.53</v>
      </c>
      <c r="AI54" s="2">
        <f t="shared" si="13"/>
        <v>0.31</v>
      </c>
      <c r="AJ54" s="2">
        <f t="shared" si="13"/>
        <v>0.2</v>
      </c>
    </row>
    <row r="55" spans="1:36" x14ac:dyDescent="0.2">
      <c r="A55" t="str">
        <f>"casthouse_procurement_archetype_"&amp;TEXT(ROUND(Table21319[[#This Row],[2016]],1),"0.0")</f>
        <v>casthouse_procurement_archetype_25.0</v>
      </c>
      <c r="B55" s="2">
        <f t="shared" si="2"/>
        <v>25</v>
      </c>
      <c r="C55" s="2">
        <f t="shared" si="12"/>
        <v>25</v>
      </c>
      <c r="D55" s="2">
        <f t="shared" si="12"/>
        <v>25</v>
      </c>
      <c r="E55" s="2">
        <f t="shared" si="12"/>
        <v>24.39</v>
      </c>
      <c r="F55" s="2">
        <f t="shared" si="12"/>
        <v>22.92</v>
      </c>
      <c r="G55" s="2">
        <f t="shared" si="12"/>
        <v>23.12</v>
      </c>
      <c r="H55" s="2">
        <f t="shared" si="12"/>
        <v>22.48</v>
      </c>
      <c r="I55" s="2">
        <f t="shared" si="12"/>
        <v>21.240000000000002</v>
      </c>
      <c r="J55" s="2">
        <f t="shared" si="12"/>
        <v>20.55</v>
      </c>
      <c r="K55" s="2">
        <f t="shared" si="12"/>
        <v>19.830000000000002</v>
      </c>
      <c r="L55" s="2">
        <f t="shared" si="12"/>
        <v>18.71</v>
      </c>
      <c r="M55" s="2">
        <f t="shared" si="12"/>
        <v>18.57</v>
      </c>
      <c r="N55" s="2">
        <f t="shared" si="12"/>
        <v>17.64</v>
      </c>
      <c r="O55" s="2">
        <f t="shared" si="12"/>
        <v>16.690000000000001</v>
      </c>
      <c r="P55" s="2">
        <f t="shared" si="12"/>
        <v>15.55</v>
      </c>
      <c r="Q55" s="2">
        <f t="shared" si="12"/>
        <v>13.35</v>
      </c>
      <c r="R55" s="2">
        <f t="shared" si="12"/>
        <v>10.38</v>
      </c>
      <c r="S55" s="2">
        <f t="shared" si="11"/>
        <v>9.43</v>
      </c>
      <c r="T55" s="2">
        <f t="shared" si="11"/>
        <v>7.37</v>
      </c>
      <c r="U55" s="2">
        <f t="shared" si="11"/>
        <v>5.3</v>
      </c>
      <c r="V55" s="2">
        <f t="shared" si="11"/>
        <v>4.92</v>
      </c>
      <c r="W55" s="2">
        <f t="shared" si="11"/>
        <v>3.7600000000000002</v>
      </c>
      <c r="X55" s="2">
        <f t="shared" si="11"/>
        <v>3.17</v>
      </c>
      <c r="Y55" s="2">
        <f t="shared" si="11"/>
        <v>2.56</v>
      </c>
      <c r="Z55" s="2">
        <f t="shared" si="11"/>
        <v>2.46</v>
      </c>
      <c r="AA55" s="2">
        <f t="shared" si="11"/>
        <v>2.1800000000000002</v>
      </c>
      <c r="AB55" s="2">
        <f t="shared" si="11"/>
        <v>1.77</v>
      </c>
      <c r="AC55" s="2">
        <f t="shared" si="11"/>
        <v>1.44</v>
      </c>
      <c r="AD55" s="2">
        <f t="shared" si="11"/>
        <v>1.3900000000000001</v>
      </c>
      <c r="AE55" s="2">
        <f t="shared" si="11"/>
        <v>1.1599999999999999</v>
      </c>
      <c r="AF55" s="2">
        <f t="shared" si="11"/>
        <v>1.02</v>
      </c>
      <c r="AG55" s="2">
        <f t="shared" si="11"/>
        <v>0.92</v>
      </c>
      <c r="AH55" s="2">
        <f t="shared" si="8"/>
        <v>0.53</v>
      </c>
      <c r="AI55" s="2">
        <f t="shared" si="13"/>
        <v>0.31</v>
      </c>
      <c r="AJ55" s="2">
        <f t="shared" si="13"/>
        <v>0.2</v>
      </c>
    </row>
    <row r="56" spans="1:36" x14ac:dyDescent="0.2">
      <c r="A56" t="str">
        <f>"casthouse_procurement_archetype_"&amp;TEXT(ROUND(Table21319[[#This Row],[2016]],1),"0.0")</f>
        <v>casthouse_procurement_archetype_24.9</v>
      </c>
      <c r="B56" s="2">
        <f t="shared" si="2"/>
        <v>24.900000000000002</v>
      </c>
      <c r="C56" s="2">
        <f t="shared" si="12"/>
        <v>24.900000000000002</v>
      </c>
      <c r="D56" s="2">
        <f t="shared" si="12"/>
        <v>24.900000000000002</v>
      </c>
      <c r="E56" s="2">
        <f t="shared" si="12"/>
        <v>24.29</v>
      </c>
      <c r="F56" s="2">
        <f t="shared" si="12"/>
        <v>22.82</v>
      </c>
      <c r="G56" s="2">
        <f t="shared" si="12"/>
        <v>23.03</v>
      </c>
      <c r="H56" s="2">
        <f t="shared" si="12"/>
        <v>22.39</v>
      </c>
      <c r="I56" s="2">
        <f t="shared" si="12"/>
        <v>21.16</v>
      </c>
      <c r="J56" s="2">
        <f t="shared" si="12"/>
        <v>20.47</v>
      </c>
      <c r="K56" s="2">
        <f t="shared" si="12"/>
        <v>19.75</v>
      </c>
      <c r="L56" s="2">
        <f t="shared" si="12"/>
        <v>18.63</v>
      </c>
      <c r="M56" s="2">
        <f t="shared" si="12"/>
        <v>18.490000000000002</v>
      </c>
      <c r="N56" s="2">
        <f t="shared" si="12"/>
        <v>17.57</v>
      </c>
      <c r="O56" s="2">
        <f t="shared" si="12"/>
        <v>16.62</v>
      </c>
      <c r="P56" s="2">
        <f t="shared" si="12"/>
        <v>15.49</v>
      </c>
      <c r="Q56" s="2">
        <f t="shared" si="12"/>
        <v>13.3</v>
      </c>
      <c r="R56" s="2">
        <f t="shared" si="12"/>
        <v>10.34</v>
      </c>
      <c r="S56" s="2">
        <f t="shared" si="11"/>
        <v>9.4</v>
      </c>
      <c r="T56" s="2">
        <f t="shared" si="11"/>
        <v>7.3500000000000005</v>
      </c>
      <c r="U56" s="2">
        <f t="shared" si="11"/>
        <v>5.28</v>
      </c>
      <c r="V56" s="2">
        <f t="shared" si="11"/>
        <v>4.9000000000000004</v>
      </c>
      <c r="W56" s="2">
        <f t="shared" si="11"/>
        <v>3.74</v>
      </c>
      <c r="X56" s="2">
        <f t="shared" si="11"/>
        <v>3.16</v>
      </c>
      <c r="Y56" s="2">
        <f t="shared" si="11"/>
        <v>2.5500000000000003</v>
      </c>
      <c r="Z56" s="2">
        <f t="shared" si="11"/>
        <v>2.4500000000000002</v>
      </c>
      <c r="AA56" s="2">
        <f t="shared" si="11"/>
        <v>2.17</v>
      </c>
      <c r="AB56" s="2">
        <f t="shared" si="11"/>
        <v>1.77</v>
      </c>
      <c r="AC56" s="2">
        <f t="shared" si="11"/>
        <v>1.44</v>
      </c>
      <c r="AD56" s="2">
        <f t="shared" si="11"/>
        <v>1.3800000000000001</v>
      </c>
      <c r="AE56" s="2">
        <f t="shared" si="11"/>
        <v>1.1599999999999999</v>
      </c>
      <c r="AF56" s="2">
        <f t="shared" si="11"/>
        <v>1.02</v>
      </c>
      <c r="AG56" s="2">
        <f t="shared" si="11"/>
        <v>0.91</v>
      </c>
      <c r="AH56" s="2">
        <f t="shared" si="8"/>
        <v>0.53</v>
      </c>
      <c r="AI56" s="2">
        <f t="shared" si="13"/>
        <v>0.31</v>
      </c>
      <c r="AJ56" s="2">
        <f t="shared" si="13"/>
        <v>0.2</v>
      </c>
    </row>
    <row r="57" spans="1:36" x14ac:dyDescent="0.2">
      <c r="A57" t="str">
        <f>"casthouse_procurement_archetype_"&amp;TEXT(ROUND(Table21319[[#This Row],[2016]],1),"0.0")</f>
        <v>casthouse_procurement_archetype_24.8</v>
      </c>
      <c r="B57" s="2">
        <f t="shared" si="2"/>
        <v>24.8</v>
      </c>
      <c r="C57" s="2">
        <f t="shared" si="12"/>
        <v>24.8</v>
      </c>
      <c r="D57" s="2">
        <f t="shared" si="12"/>
        <v>24.8</v>
      </c>
      <c r="E57" s="2">
        <f t="shared" si="12"/>
        <v>24.19</v>
      </c>
      <c r="F57" s="2">
        <f t="shared" si="12"/>
        <v>22.73</v>
      </c>
      <c r="G57" s="2">
        <f t="shared" si="12"/>
        <v>22.94</v>
      </c>
      <c r="H57" s="2">
        <f t="shared" si="12"/>
        <v>22.3</v>
      </c>
      <c r="I57" s="2">
        <f t="shared" si="12"/>
        <v>21.07</v>
      </c>
      <c r="J57" s="2">
        <f t="shared" si="12"/>
        <v>20.38</v>
      </c>
      <c r="K57" s="2">
        <f t="shared" si="12"/>
        <v>19.68</v>
      </c>
      <c r="L57" s="2">
        <f t="shared" si="12"/>
        <v>18.559999999999999</v>
      </c>
      <c r="M57" s="2">
        <f t="shared" si="12"/>
        <v>18.420000000000002</v>
      </c>
      <c r="N57" s="2">
        <f t="shared" si="12"/>
        <v>17.5</v>
      </c>
      <c r="O57" s="2">
        <f t="shared" si="12"/>
        <v>16.55</v>
      </c>
      <c r="P57" s="2">
        <f t="shared" si="12"/>
        <v>15.43</v>
      </c>
      <c r="Q57" s="2">
        <f t="shared" si="12"/>
        <v>13.25</v>
      </c>
      <c r="R57" s="2">
        <f t="shared" si="12"/>
        <v>10.3</v>
      </c>
      <c r="S57" s="2">
        <f t="shared" si="11"/>
        <v>9.36</v>
      </c>
      <c r="T57" s="2">
        <f t="shared" si="11"/>
        <v>7.32</v>
      </c>
      <c r="U57" s="2">
        <f t="shared" si="11"/>
        <v>5.26</v>
      </c>
      <c r="V57" s="2">
        <f t="shared" si="11"/>
        <v>4.88</v>
      </c>
      <c r="W57" s="2">
        <f t="shared" si="11"/>
        <v>3.73</v>
      </c>
      <c r="X57" s="2">
        <f t="shared" si="11"/>
        <v>3.14</v>
      </c>
      <c r="Y57" s="2">
        <f t="shared" si="11"/>
        <v>2.54</v>
      </c>
      <c r="Z57" s="2">
        <f t="shared" si="11"/>
        <v>2.44</v>
      </c>
      <c r="AA57" s="2">
        <f t="shared" si="11"/>
        <v>2.17</v>
      </c>
      <c r="AB57" s="2">
        <f t="shared" si="11"/>
        <v>1.76</v>
      </c>
      <c r="AC57" s="2">
        <f t="shared" si="11"/>
        <v>1.43</v>
      </c>
      <c r="AD57" s="2">
        <f t="shared" si="11"/>
        <v>1.3800000000000001</v>
      </c>
      <c r="AE57" s="2">
        <f t="shared" si="11"/>
        <v>1.1500000000000001</v>
      </c>
      <c r="AF57" s="2">
        <f t="shared" si="11"/>
        <v>1.02</v>
      </c>
      <c r="AG57" s="2">
        <f t="shared" si="11"/>
        <v>0.91</v>
      </c>
      <c r="AH57" s="2">
        <f t="shared" si="8"/>
        <v>0.52</v>
      </c>
      <c r="AI57" s="2">
        <f t="shared" si="13"/>
        <v>0.3</v>
      </c>
      <c r="AJ57" s="2">
        <f t="shared" si="13"/>
        <v>0.2</v>
      </c>
    </row>
    <row r="58" spans="1:36" x14ac:dyDescent="0.2">
      <c r="A58" t="str">
        <f>"casthouse_procurement_archetype_"&amp;TEXT(ROUND(Table21319[[#This Row],[2016]],1),"0.0")</f>
        <v>casthouse_procurement_archetype_24.7</v>
      </c>
      <c r="B58" s="2">
        <f t="shared" si="2"/>
        <v>24.700000000000003</v>
      </c>
      <c r="C58" s="2">
        <f t="shared" si="12"/>
        <v>24.7</v>
      </c>
      <c r="D58" s="2">
        <f t="shared" si="12"/>
        <v>24.7</v>
      </c>
      <c r="E58" s="2">
        <f t="shared" si="12"/>
        <v>24.1</v>
      </c>
      <c r="F58" s="2">
        <f t="shared" si="12"/>
        <v>22.64</v>
      </c>
      <c r="G58" s="2">
        <f t="shared" si="12"/>
        <v>22.84</v>
      </c>
      <c r="H58" s="2">
        <f t="shared" si="12"/>
        <v>22.21</v>
      </c>
      <c r="I58" s="2">
        <f t="shared" si="12"/>
        <v>20.990000000000002</v>
      </c>
      <c r="J58" s="2">
        <f t="shared" si="12"/>
        <v>20.3</v>
      </c>
      <c r="K58" s="2">
        <f t="shared" si="12"/>
        <v>19.600000000000001</v>
      </c>
      <c r="L58" s="2">
        <f t="shared" si="12"/>
        <v>18.48</v>
      </c>
      <c r="M58" s="2">
        <f t="shared" si="12"/>
        <v>18.350000000000001</v>
      </c>
      <c r="N58" s="2">
        <f t="shared" si="12"/>
        <v>17.43</v>
      </c>
      <c r="O58" s="2">
        <f t="shared" si="12"/>
        <v>16.490000000000002</v>
      </c>
      <c r="P58" s="2">
        <f t="shared" si="12"/>
        <v>15.370000000000001</v>
      </c>
      <c r="Q58" s="2">
        <f t="shared" si="12"/>
        <v>13.19</v>
      </c>
      <c r="R58" s="2">
        <f t="shared" si="12"/>
        <v>10.26</v>
      </c>
      <c r="S58" s="2">
        <f t="shared" si="11"/>
        <v>9.32</v>
      </c>
      <c r="T58" s="2">
        <f t="shared" si="11"/>
        <v>7.29</v>
      </c>
      <c r="U58" s="2">
        <f t="shared" si="11"/>
        <v>5.24</v>
      </c>
      <c r="V58" s="2">
        <f t="shared" si="11"/>
        <v>4.8600000000000003</v>
      </c>
      <c r="W58" s="2">
        <f t="shared" si="11"/>
        <v>3.71</v>
      </c>
      <c r="X58" s="2">
        <f t="shared" si="11"/>
        <v>3.13</v>
      </c>
      <c r="Y58" s="2">
        <f t="shared" si="11"/>
        <v>2.5300000000000002</v>
      </c>
      <c r="Z58" s="2">
        <f t="shared" si="11"/>
        <v>2.4300000000000002</v>
      </c>
      <c r="AA58" s="2">
        <f t="shared" si="11"/>
        <v>2.16</v>
      </c>
      <c r="AB58" s="2">
        <f t="shared" si="11"/>
        <v>1.76</v>
      </c>
      <c r="AC58" s="2">
        <f t="shared" si="11"/>
        <v>1.43</v>
      </c>
      <c r="AD58" s="2">
        <f t="shared" si="11"/>
        <v>1.37</v>
      </c>
      <c r="AE58" s="2">
        <f t="shared" si="11"/>
        <v>1.1500000000000001</v>
      </c>
      <c r="AF58" s="2">
        <f t="shared" si="11"/>
        <v>1.01</v>
      </c>
      <c r="AG58" s="2">
        <f t="shared" si="11"/>
        <v>0.91</v>
      </c>
      <c r="AH58" s="2">
        <f t="shared" si="8"/>
        <v>0.52</v>
      </c>
      <c r="AI58" s="2">
        <f t="shared" si="13"/>
        <v>0.3</v>
      </c>
      <c r="AJ58" s="2">
        <f t="shared" si="13"/>
        <v>0.2</v>
      </c>
    </row>
    <row r="59" spans="1:36" x14ac:dyDescent="0.2">
      <c r="A59" t="str">
        <f>"casthouse_procurement_archetype_"&amp;TEXT(ROUND(Table21319[[#This Row],[2016]],1),"0.0")</f>
        <v>casthouse_procurement_archetype_24.6</v>
      </c>
      <c r="B59" s="2">
        <f t="shared" si="2"/>
        <v>24.6</v>
      </c>
      <c r="C59" s="2">
        <f t="shared" si="12"/>
        <v>24.6</v>
      </c>
      <c r="D59" s="2">
        <f t="shared" si="12"/>
        <v>24.6</v>
      </c>
      <c r="E59" s="2">
        <f t="shared" si="12"/>
        <v>24</v>
      </c>
      <c r="F59" s="2">
        <f t="shared" si="12"/>
        <v>22.55</v>
      </c>
      <c r="G59" s="2">
        <f t="shared" si="12"/>
        <v>22.75</v>
      </c>
      <c r="H59" s="2">
        <f t="shared" si="12"/>
        <v>22.12</v>
      </c>
      <c r="I59" s="2">
        <f t="shared" si="12"/>
        <v>20.900000000000002</v>
      </c>
      <c r="J59" s="2">
        <f t="shared" si="12"/>
        <v>20.22</v>
      </c>
      <c r="K59" s="2">
        <f t="shared" si="12"/>
        <v>19.52</v>
      </c>
      <c r="L59" s="2">
        <f t="shared" si="12"/>
        <v>18.41</v>
      </c>
      <c r="M59" s="2">
        <f t="shared" si="12"/>
        <v>18.27</v>
      </c>
      <c r="N59" s="2">
        <f t="shared" si="12"/>
        <v>17.36</v>
      </c>
      <c r="O59" s="2">
        <f t="shared" si="12"/>
        <v>16.420000000000002</v>
      </c>
      <c r="P59" s="2">
        <f t="shared" si="12"/>
        <v>15.31</v>
      </c>
      <c r="Q59" s="2">
        <f t="shared" si="12"/>
        <v>13.14</v>
      </c>
      <c r="R59" s="2">
        <f t="shared" si="12"/>
        <v>10.220000000000001</v>
      </c>
      <c r="S59" s="2">
        <f t="shared" si="11"/>
        <v>9.2799999999999994</v>
      </c>
      <c r="T59" s="2">
        <f t="shared" si="11"/>
        <v>7.26</v>
      </c>
      <c r="U59" s="2">
        <f t="shared" si="11"/>
        <v>5.22</v>
      </c>
      <c r="V59" s="2">
        <f t="shared" si="11"/>
        <v>4.84</v>
      </c>
      <c r="W59" s="2">
        <f t="shared" si="11"/>
        <v>3.7</v>
      </c>
      <c r="X59" s="2">
        <f t="shared" si="11"/>
        <v>3.12</v>
      </c>
      <c r="Y59" s="2">
        <f t="shared" si="11"/>
        <v>2.52</v>
      </c>
      <c r="Z59" s="2">
        <f t="shared" si="11"/>
        <v>2.42</v>
      </c>
      <c r="AA59" s="2">
        <f t="shared" si="11"/>
        <v>2.15</v>
      </c>
      <c r="AB59" s="2">
        <f t="shared" si="11"/>
        <v>1.75</v>
      </c>
      <c r="AC59" s="2">
        <f t="shared" si="11"/>
        <v>1.42</v>
      </c>
      <c r="AD59" s="2">
        <f t="shared" si="11"/>
        <v>1.37</v>
      </c>
      <c r="AE59" s="2">
        <f t="shared" si="11"/>
        <v>1.1500000000000001</v>
      </c>
      <c r="AF59" s="2">
        <f t="shared" si="11"/>
        <v>1.01</v>
      </c>
      <c r="AG59" s="2">
        <f t="shared" si="11"/>
        <v>0.91</v>
      </c>
      <c r="AH59" s="2">
        <f t="shared" si="8"/>
        <v>0.52</v>
      </c>
      <c r="AI59" s="2">
        <f t="shared" si="13"/>
        <v>0.3</v>
      </c>
      <c r="AJ59" s="2">
        <f t="shared" si="13"/>
        <v>0.2</v>
      </c>
    </row>
    <row r="60" spans="1:36" x14ac:dyDescent="0.2">
      <c r="A60" t="str">
        <f>"casthouse_procurement_archetype_"&amp;TEXT(ROUND(Table21319[[#This Row],[2016]],1),"0.0")</f>
        <v>casthouse_procurement_archetype_24.5</v>
      </c>
      <c r="B60" s="2">
        <f t="shared" si="2"/>
        <v>24.5</v>
      </c>
      <c r="C60" s="2">
        <f t="shared" si="12"/>
        <v>24.5</v>
      </c>
      <c r="D60" s="2">
        <f t="shared" si="12"/>
        <v>24.5</v>
      </c>
      <c r="E60" s="2">
        <f t="shared" si="12"/>
        <v>23.900000000000002</v>
      </c>
      <c r="F60" s="2">
        <f t="shared" si="12"/>
        <v>22.46</v>
      </c>
      <c r="G60" s="2">
        <f t="shared" si="12"/>
        <v>22.66</v>
      </c>
      <c r="H60" s="2">
        <f t="shared" si="12"/>
        <v>22.03</v>
      </c>
      <c r="I60" s="2">
        <f t="shared" si="12"/>
        <v>20.82</v>
      </c>
      <c r="J60" s="2">
        <f t="shared" si="12"/>
        <v>20.14</v>
      </c>
      <c r="K60" s="2">
        <f t="shared" si="12"/>
        <v>19.440000000000001</v>
      </c>
      <c r="L60" s="2">
        <f t="shared" si="12"/>
        <v>18.330000000000002</v>
      </c>
      <c r="M60" s="2">
        <f t="shared" si="12"/>
        <v>18.2</v>
      </c>
      <c r="N60" s="2">
        <f t="shared" si="12"/>
        <v>17.29</v>
      </c>
      <c r="O60" s="2">
        <f t="shared" si="12"/>
        <v>16.350000000000001</v>
      </c>
      <c r="P60" s="2">
        <f t="shared" si="12"/>
        <v>15.24</v>
      </c>
      <c r="Q60" s="2">
        <f t="shared" si="12"/>
        <v>13.09</v>
      </c>
      <c r="R60" s="2">
        <f t="shared" ref="R60:AG75" si="14">MROUND((($B60-$AJ$2)*((R$2-$AJ$2)/($B$2-$AJ$2)))+$AJ$2,0.01)</f>
        <v>10.18</v>
      </c>
      <c r="S60" s="2">
        <f t="shared" si="14"/>
        <v>9.25</v>
      </c>
      <c r="T60" s="2">
        <f t="shared" si="14"/>
        <v>7.23</v>
      </c>
      <c r="U60" s="2">
        <f t="shared" si="14"/>
        <v>5.2</v>
      </c>
      <c r="V60" s="2">
        <f t="shared" si="14"/>
        <v>4.82</v>
      </c>
      <c r="W60" s="2">
        <f t="shared" si="14"/>
        <v>3.68</v>
      </c>
      <c r="X60" s="2">
        <f t="shared" si="14"/>
        <v>3.11</v>
      </c>
      <c r="Y60" s="2">
        <f t="shared" si="14"/>
        <v>2.5100000000000002</v>
      </c>
      <c r="Z60" s="2">
        <f t="shared" si="14"/>
        <v>2.41</v>
      </c>
      <c r="AA60" s="2">
        <f t="shared" si="14"/>
        <v>2.14</v>
      </c>
      <c r="AB60" s="2">
        <f t="shared" si="14"/>
        <v>1.74</v>
      </c>
      <c r="AC60" s="2">
        <f t="shared" si="14"/>
        <v>1.42</v>
      </c>
      <c r="AD60" s="2">
        <f t="shared" si="14"/>
        <v>1.36</v>
      </c>
      <c r="AE60" s="2">
        <f t="shared" si="14"/>
        <v>1.1400000000000001</v>
      </c>
      <c r="AF60" s="2">
        <f t="shared" si="14"/>
        <v>1.01</v>
      </c>
      <c r="AG60" s="2">
        <f t="shared" si="14"/>
        <v>0.9</v>
      </c>
      <c r="AH60" s="2">
        <f t="shared" si="8"/>
        <v>0.52</v>
      </c>
      <c r="AI60" s="2">
        <f t="shared" si="13"/>
        <v>0.3</v>
      </c>
      <c r="AJ60" s="2">
        <f t="shared" si="13"/>
        <v>0.2</v>
      </c>
    </row>
    <row r="61" spans="1:36" x14ac:dyDescent="0.2">
      <c r="A61" t="str">
        <f>"casthouse_procurement_archetype_"&amp;TEXT(ROUND(Table21319[[#This Row],[2016]],1),"0.0")</f>
        <v>casthouse_procurement_archetype_24.4</v>
      </c>
      <c r="B61" s="2">
        <f t="shared" si="2"/>
        <v>24.400000000000002</v>
      </c>
      <c r="C61" s="2">
        <f t="shared" ref="C61:R76" si="15">MROUND((($B61-$AJ$2)*((C$2-$AJ$2)/($B$2-$AJ$2)))+$AJ$2,0.01)</f>
        <v>24.400000000000002</v>
      </c>
      <c r="D61" s="2">
        <f t="shared" si="15"/>
        <v>24.400000000000002</v>
      </c>
      <c r="E61" s="2">
        <f t="shared" si="15"/>
        <v>23.8</v>
      </c>
      <c r="F61" s="2">
        <f t="shared" si="15"/>
        <v>22.37</v>
      </c>
      <c r="G61" s="2">
        <f t="shared" si="15"/>
        <v>22.57</v>
      </c>
      <c r="H61" s="2">
        <f t="shared" si="15"/>
        <v>21.94</v>
      </c>
      <c r="I61" s="2">
        <f t="shared" si="15"/>
        <v>20.73</v>
      </c>
      <c r="J61" s="2">
        <f t="shared" si="15"/>
        <v>20.059999999999999</v>
      </c>
      <c r="K61" s="2">
        <f t="shared" si="15"/>
        <v>19.36</v>
      </c>
      <c r="L61" s="2">
        <f t="shared" si="15"/>
        <v>18.260000000000002</v>
      </c>
      <c r="M61" s="2">
        <f t="shared" si="15"/>
        <v>18.12</v>
      </c>
      <c r="N61" s="2">
        <f t="shared" si="15"/>
        <v>17.22</v>
      </c>
      <c r="O61" s="2">
        <f t="shared" si="15"/>
        <v>16.29</v>
      </c>
      <c r="P61" s="2">
        <f t="shared" si="15"/>
        <v>15.18</v>
      </c>
      <c r="Q61" s="2">
        <f t="shared" si="15"/>
        <v>13.030000000000001</v>
      </c>
      <c r="R61" s="2">
        <f t="shared" si="15"/>
        <v>10.130000000000001</v>
      </c>
      <c r="S61" s="2">
        <f t="shared" si="14"/>
        <v>9.2100000000000009</v>
      </c>
      <c r="T61" s="2">
        <f t="shared" si="14"/>
        <v>7.2</v>
      </c>
      <c r="U61" s="2">
        <f t="shared" si="14"/>
        <v>5.18</v>
      </c>
      <c r="V61" s="2">
        <f t="shared" si="14"/>
        <v>4.8</v>
      </c>
      <c r="W61" s="2">
        <f t="shared" si="14"/>
        <v>3.67</v>
      </c>
      <c r="X61" s="2">
        <f t="shared" si="14"/>
        <v>3.1</v>
      </c>
      <c r="Y61" s="2">
        <f t="shared" si="14"/>
        <v>2.5</v>
      </c>
      <c r="Z61" s="2">
        <f t="shared" si="14"/>
        <v>2.41</v>
      </c>
      <c r="AA61" s="2">
        <f t="shared" si="14"/>
        <v>2.13</v>
      </c>
      <c r="AB61" s="2">
        <f t="shared" si="14"/>
        <v>1.74</v>
      </c>
      <c r="AC61" s="2">
        <f t="shared" si="14"/>
        <v>1.41</v>
      </c>
      <c r="AD61" s="2">
        <f t="shared" si="14"/>
        <v>1.36</v>
      </c>
      <c r="AE61" s="2">
        <f t="shared" si="14"/>
        <v>1.1400000000000001</v>
      </c>
      <c r="AF61" s="2">
        <f t="shared" si="14"/>
        <v>1</v>
      </c>
      <c r="AG61" s="2">
        <f t="shared" si="14"/>
        <v>0.9</v>
      </c>
      <c r="AH61" s="2">
        <f t="shared" ref="AH61:AH82" si="16">MROUND((($B61-$AJ$2)*((AH$2-$AJ$2)/($B$2-$AJ$2)))+$AJ$2,0.01)</f>
        <v>0.52</v>
      </c>
      <c r="AI61" s="2">
        <f t="shared" si="13"/>
        <v>0.3</v>
      </c>
      <c r="AJ61" s="2">
        <f t="shared" si="13"/>
        <v>0.2</v>
      </c>
    </row>
    <row r="62" spans="1:36" x14ac:dyDescent="0.2">
      <c r="A62" t="str">
        <f>"casthouse_procurement_archetype_"&amp;TEXT(ROUND(Table21319[[#This Row],[2016]],1),"0.0")</f>
        <v>casthouse_procurement_archetype_24.3</v>
      </c>
      <c r="B62" s="2">
        <f t="shared" si="2"/>
        <v>24.3</v>
      </c>
      <c r="C62" s="2">
        <f t="shared" si="15"/>
        <v>24.3</v>
      </c>
      <c r="D62" s="2">
        <f t="shared" si="15"/>
        <v>24.3</v>
      </c>
      <c r="E62" s="2">
        <f t="shared" si="15"/>
        <v>23.71</v>
      </c>
      <c r="F62" s="2">
        <f t="shared" si="15"/>
        <v>22.27</v>
      </c>
      <c r="G62" s="2">
        <f t="shared" si="15"/>
        <v>22.47</v>
      </c>
      <c r="H62" s="2">
        <f t="shared" si="15"/>
        <v>21.85</v>
      </c>
      <c r="I62" s="2">
        <f t="shared" si="15"/>
        <v>20.650000000000002</v>
      </c>
      <c r="J62" s="2">
        <f t="shared" si="15"/>
        <v>19.97</v>
      </c>
      <c r="K62" s="2">
        <f t="shared" si="15"/>
        <v>19.28</v>
      </c>
      <c r="L62" s="2">
        <f t="shared" si="15"/>
        <v>18.18</v>
      </c>
      <c r="M62" s="2">
        <f t="shared" si="15"/>
        <v>18.05</v>
      </c>
      <c r="N62" s="2">
        <f t="shared" si="15"/>
        <v>17.150000000000002</v>
      </c>
      <c r="O62" s="2">
        <f t="shared" si="15"/>
        <v>16.22</v>
      </c>
      <c r="P62" s="2">
        <f t="shared" si="15"/>
        <v>15.120000000000001</v>
      </c>
      <c r="Q62" s="2">
        <f t="shared" si="15"/>
        <v>12.98</v>
      </c>
      <c r="R62" s="2">
        <f t="shared" si="15"/>
        <v>10.09</v>
      </c>
      <c r="S62" s="2">
        <f t="shared" si="14"/>
        <v>9.17</v>
      </c>
      <c r="T62" s="2">
        <f t="shared" si="14"/>
        <v>7.17</v>
      </c>
      <c r="U62" s="2">
        <f t="shared" si="14"/>
        <v>5.16</v>
      </c>
      <c r="V62" s="2">
        <f t="shared" si="14"/>
        <v>4.78</v>
      </c>
      <c r="W62" s="2">
        <f t="shared" si="14"/>
        <v>3.66</v>
      </c>
      <c r="X62" s="2">
        <f t="shared" si="14"/>
        <v>3.08</v>
      </c>
      <c r="Y62" s="2">
        <f t="shared" si="14"/>
        <v>2.4900000000000002</v>
      </c>
      <c r="Z62" s="2">
        <f t="shared" si="14"/>
        <v>2.4</v>
      </c>
      <c r="AA62" s="2">
        <f t="shared" si="14"/>
        <v>2.13</v>
      </c>
      <c r="AB62" s="2">
        <f t="shared" si="14"/>
        <v>1.73</v>
      </c>
      <c r="AC62" s="2">
        <f t="shared" si="14"/>
        <v>1.41</v>
      </c>
      <c r="AD62" s="2">
        <f t="shared" si="14"/>
        <v>1.35</v>
      </c>
      <c r="AE62" s="2">
        <f t="shared" si="14"/>
        <v>1.1300000000000001</v>
      </c>
      <c r="AF62" s="2">
        <f t="shared" si="14"/>
        <v>1</v>
      </c>
      <c r="AG62" s="2">
        <f t="shared" si="14"/>
        <v>0.9</v>
      </c>
      <c r="AH62" s="2">
        <f t="shared" si="16"/>
        <v>0.52</v>
      </c>
      <c r="AI62" s="2">
        <f t="shared" si="13"/>
        <v>0.3</v>
      </c>
      <c r="AJ62" s="2">
        <f t="shared" si="13"/>
        <v>0.2</v>
      </c>
    </row>
    <row r="63" spans="1:36" x14ac:dyDescent="0.2">
      <c r="A63" t="str">
        <f>"casthouse_procurement_archetype_"&amp;TEXT(ROUND(Table21319[[#This Row],[2016]],1),"0.0")</f>
        <v>casthouse_procurement_archetype_24.2</v>
      </c>
      <c r="B63" s="2">
        <f t="shared" si="2"/>
        <v>24.200000000000003</v>
      </c>
      <c r="C63" s="2">
        <f t="shared" si="15"/>
        <v>24.2</v>
      </c>
      <c r="D63" s="2">
        <f t="shared" si="15"/>
        <v>24.2</v>
      </c>
      <c r="E63" s="2">
        <f t="shared" si="15"/>
        <v>23.61</v>
      </c>
      <c r="F63" s="2">
        <f t="shared" si="15"/>
        <v>22.18</v>
      </c>
      <c r="G63" s="2">
        <f t="shared" si="15"/>
        <v>22.38</v>
      </c>
      <c r="H63" s="2">
        <f t="shared" si="15"/>
        <v>21.76</v>
      </c>
      <c r="I63" s="2">
        <f t="shared" si="15"/>
        <v>20.56</v>
      </c>
      <c r="J63" s="2">
        <f t="shared" si="15"/>
        <v>19.89</v>
      </c>
      <c r="K63" s="2">
        <f t="shared" si="15"/>
        <v>19.2</v>
      </c>
      <c r="L63" s="2">
        <f t="shared" si="15"/>
        <v>18.11</v>
      </c>
      <c r="M63" s="2">
        <f t="shared" si="15"/>
        <v>17.98</v>
      </c>
      <c r="N63" s="2">
        <f t="shared" si="15"/>
        <v>17.080000000000002</v>
      </c>
      <c r="O63" s="2">
        <f t="shared" si="15"/>
        <v>16.149999999999999</v>
      </c>
      <c r="P63" s="2">
        <f t="shared" si="15"/>
        <v>15.06</v>
      </c>
      <c r="Q63" s="2">
        <f t="shared" si="15"/>
        <v>12.93</v>
      </c>
      <c r="R63" s="2">
        <f t="shared" si="15"/>
        <v>10.050000000000001</v>
      </c>
      <c r="S63" s="2">
        <f t="shared" si="14"/>
        <v>9.14</v>
      </c>
      <c r="T63" s="2">
        <f t="shared" si="14"/>
        <v>7.1400000000000006</v>
      </c>
      <c r="U63" s="2">
        <f t="shared" si="14"/>
        <v>5.14</v>
      </c>
      <c r="V63" s="2">
        <f t="shared" si="14"/>
        <v>4.76</v>
      </c>
      <c r="W63" s="2">
        <f t="shared" si="14"/>
        <v>3.64</v>
      </c>
      <c r="X63" s="2">
        <f t="shared" si="14"/>
        <v>3.0700000000000003</v>
      </c>
      <c r="Y63" s="2">
        <f t="shared" si="14"/>
        <v>2.48</v>
      </c>
      <c r="Z63" s="2">
        <f t="shared" si="14"/>
        <v>2.39</v>
      </c>
      <c r="AA63" s="2">
        <f t="shared" si="14"/>
        <v>2.12</v>
      </c>
      <c r="AB63" s="2">
        <f t="shared" si="14"/>
        <v>1.72</v>
      </c>
      <c r="AC63" s="2">
        <f t="shared" si="14"/>
        <v>1.4000000000000001</v>
      </c>
      <c r="AD63" s="2">
        <f t="shared" si="14"/>
        <v>1.35</v>
      </c>
      <c r="AE63" s="2">
        <f t="shared" si="14"/>
        <v>1.1300000000000001</v>
      </c>
      <c r="AF63" s="2">
        <f t="shared" si="14"/>
        <v>1</v>
      </c>
      <c r="AG63" s="2">
        <f t="shared" si="14"/>
        <v>0.89</v>
      </c>
      <c r="AH63" s="2">
        <f t="shared" si="16"/>
        <v>0.52</v>
      </c>
      <c r="AI63" s="2">
        <f t="shared" si="13"/>
        <v>0.3</v>
      </c>
      <c r="AJ63" s="2">
        <f t="shared" si="13"/>
        <v>0.2</v>
      </c>
    </row>
    <row r="64" spans="1:36" x14ac:dyDescent="0.2">
      <c r="A64" t="str">
        <f>"casthouse_procurement_archetype_"&amp;TEXT(ROUND(Table21319[[#This Row],[2016]],1),"0.0")</f>
        <v>casthouse_procurement_archetype_24.1</v>
      </c>
      <c r="B64" s="2">
        <f t="shared" si="2"/>
        <v>24.1</v>
      </c>
      <c r="C64" s="2">
        <f t="shared" si="15"/>
        <v>24.1</v>
      </c>
      <c r="D64" s="2">
        <f t="shared" si="15"/>
        <v>24.1</v>
      </c>
      <c r="E64" s="2">
        <f t="shared" si="15"/>
        <v>23.51</v>
      </c>
      <c r="F64" s="2">
        <f t="shared" si="15"/>
        <v>22.09</v>
      </c>
      <c r="G64" s="2">
        <f t="shared" si="15"/>
        <v>22.29</v>
      </c>
      <c r="H64" s="2">
        <f t="shared" si="15"/>
        <v>21.67</v>
      </c>
      <c r="I64" s="2">
        <f t="shared" si="15"/>
        <v>20.48</v>
      </c>
      <c r="J64" s="2">
        <f t="shared" si="15"/>
        <v>19.809999999999999</v>
      </c>
      <c r="K64" s="2">
        <f t="shared" si="15"/>
        <v>19.12</v>
      </c>
      <c r="L64" s="2">
        <f t="shared" si="15"/>
        <v>18.03</v>
      </c>
      <c r="M64" s="2">
        <f t="shared" si="15"/>
        <v>17.900000000000002</v>
      </c>
      <c r="N64" s="2">
        <f t="shared" si="15"/>
        <v>17.010000000000002</v>
      </c>
      <c r="O64" s="2">
        <f t="shared" si="15"/>
        <v>16.09</v>
      </c>
      <c r="P64" s="2">
        <f t="shared" si="15"/>
        <v>15</v>
      </c>
      <c r="Q64" s="2">
        <f t="shared" si="15"/>
        <v>12.870000000000001</v>
      </c>
      <c r="R64" s="2">
        <f t="shared" si="15"/>
        <v>10.01</v>
      </c>
      <c r="S64" s="2">
        <f t="shared" si="14"/>
        <v>9.1</v>
      </c>
      <c r="T64" s="2">
        <f t="shared" si="14"/>
        <v>7.11</v>
      </c>
      <c r="U64" s="2">
        <f t="shared" si="14"/>
        <v>5.1100000000000003</v>
      </c>
      <c r="V64" s="2">
        <f t="shared" si="14"/>
        <v>4.74</v>
      </c>
      <c r="W64" s="2">
        <f t="shared" si="14"/>
        <v>3.63</v>
      </c>
      <c r="X64" s="2">
        <f t="shared" si="14"/>
        <v>3.06</v>
      </c>
      <c r="Y64" s="2">
        <f t="shared" si="14"/>
        <v>2.4700000000000002</v>
      </c>
      <c r="Z64" s="2">
        <f t="shared" si="14"/>
        <v>2.38</v>
      </c>
      <c r="AA64" s="2">
        <f t="shared" si="14"/>
        <v>2.11</v>
      </c>
      <c r="AB64" s="2">
        <f t="shared" si="14"/>
        <v>1.72</v>
      </c>
      <c r="AC64" s="2">
        <f t="shared" si="14"/>
        <v>1.4000000000000001</v>
      </c>
      <c r="AD64" s="2">
        <f t="shared" si="14"/>
        <v>1.34</v>
      </c>
      <c r="AE64" s="2">
        <f t="shared" si="14"/>
        <v>1.1300000000000001</v>
      </c>
      <c r="AF64" s="2">
        <f t="shared" si="14"/>
        <v>0.99</v>
      </c>
      <c r="AG64" s="2">
        <f t="shared" si="14"/>
        <v>0.89</v>
      </c>
      <c r="AH64" s="2">
        <f t="shared" si="16"/>
        <v>0.51</v>
      </c>
      <c r="AI64" s="2">
        <f t="shared" si="13"/>
        <v>0.3</v>
      </c>
      <c r="AJ64" s="2">
        <f t="shared" si="13"/>
        <v>0.2</v>
      </c>
    </row>
    <row r="65" spans="1:36" x14ac:dyDescent="0.2">
      <c r="A65" t="str">
        <f>"casthouse_procurement_archetype_"&amp;TEXT(ROUND(Table21319[[#This Row],[2016]],1),"0.0")</f>
        <v>casthouse_procurement_archetype_24.0</v>
      </c>
      <c r="B65" s="2">
        <f t="shared" si="2"/>
        <v>24</v>
      </c>
      <c r="C65" s="2">
        <f t="shared" si="15"/>
        <v>24</v>
      </c>
      <c r="D65" s="2">
        <f t="shared" si="15"/>
        <v>24</v>
      </c>
      <c r="E65" s="2">
        <f t="shared" si="15"/>
        <v>23.41</v>
      </c>
      <c r="F65" s="2">
        <f t="shared" si="15"/>
        <v>22</v>
      </c>
      <c r="G65" s="2">
        <f t="shared" si="15"/>
        <v>22.2</v>
      </c>
      <c r="H65" s="2">
        <f t="shared" si="15"/>
        <v>21.580000000000002</v>
      </c>
      <c r="I65" s="2">
        <f t="shared" si="15"/>
        <v>20.39</v>
      </c>
      <c r="J65" s="2">
        <f t="shared" si="15"/>
        <v>19.73</v>
      </c>
      <c r="K65" s="2">
        <f t="shared" si="15"/>
        <v>19.04</v>
      </c>
      <c r="L65" s="2">
        <f t="shared" si="15"/>
        <v>17.96</v>
      </c>
      <c r="M65" s="2">
        <f t="shared" si="15"/>
        <v>17.830000000000002</v>
      </c>
      <c r="N65" s="2">
        <f t="shared" si="15"/>
        <v>16.940000000000001</v>
      </c>
      <c r="O65" s="2">
        <f t="shared" si="15"/>
        <v>16.02</v>
      </c>
      <c r="P65" s="2">
        <f t="shared" si="15"/>
        <v>14.93</v>
      </c>
      <c r="Q65" s="2">
        <f t="shared" si="15"/>
        <v>12.82</v>
      </c>
      <c r="R65" s="2">
        <f t="shared" si="15"/>
        <v>9.9700000000000006</v>
      </c>
      <c r="S65" s="2">
        <f t="shared" si="14"/>
        <v>9.06</v>
      </c>
      <c r="T65" s="2">
        <f t="shared" si="14"/>
        <v>7.09</v>
      </c>
      <c r="U65" s="2">
        <f t="shared" si="14"/>
        <v>5.09</v>
      </c>
      <c r="V65" s="2">
        <f t="shared" si="14"/>
        <v>4.7300000000000004</v>
      </c>
      <c r="W65" s="2">
        <f t="shared" si="14"/>
        <v>3.61</v>
      </c>
      <c r="X65" s="2">
        <f t="shared" si="14"/>
        <v>3.0500000000000003</v>
      </c>
      <c r="Y65" s="2">
        <f t="shared" si="14"/>
        <v>2.46</v>
      </c>
      <c r="Z65" s="2">
        <f t="shared" si="14"/>
        <v>2.37</v>
      </c>
      <c r="AA65" s="2">
        <f t="shared" si="14"/>
        <v>2.1</v>
      </c>
      <c r="AB65" s="2">
        <f t="shared" si="14"/>
        <v>1.71</v>
      </c>
      <c r="AC65" s="2">
        <f t="shared" si="14"/>
        <v>1.3900000000000001</v>
      </c>
      <c r="AD65" s="2">
        <f t="shared" si="14"/>
        <v>1.34</v>
      </c>
      <c r="AE65" s="2">
        <f t="shared" si="14"/>
        <v>1.1200000000000001</v>
      </c>
      <c r="AF65" s="2">
        <f t="shared" si="14"/>
        <v>0.99</v>
      </c>
      <c r="AG65" s="2">
        <f t="shared" si="14"/>
        <v>0.89</v>
      </c>
      <c r="AH65" s="2">
        <f t="shared" si="16"/>
        <v>0.51</v>
      </c>
      <c r="AI65" s="2">
        <f t="shared" si="13"/>
        <v>0.3</v>
      </c>
      <c r="AJ65" s="2">
        <f t="shared" si="13"/>
        <v>0.2</v>
      </c>
    </row>
    <row r="66" spans="1:36" x14ac:dyDescent="0.2">
      <c r="A66" t="str">
        <f>"casthouse_procurement_archetype_"&amp;TEXT(ROUND(Table21319[[#This Row],[2016]],1),"0.0")</f>
        <v>casthouse_procurement_archetype_23.9</v>
      </c>
      <c r="B66" s="2">
        <f t="shared" si="2"/>
        <v>23.900000000000002</v>
      </c>
      <c r="C66" s="2">
        <f t="shared" si="15"/>
        <v>23.900000000000002</v>
      </c>
      <c r="D66" s="2">
        <f t="shared" si="15"/>
        <v>23.900000000000002</v>
      </c>
      <c r="E66" s="2">
        <f t="shared" si="15"/>
        <v>23.32</v>
      </c>
      <c r="F66" s="2">
        <f t="shared" si="15"/>
        <v>21.91</v>
      </c>
      <c r="G66" s="2">
        <f t="shared" si="15"/>
        <v>22.1</v>
      </c>
      <c r="H66" s="2">
        <f t="shared" si="15"/>
        <v>21.490000000000002</v>
      </c>
      <c r="I66" s="2">
        <f t="shared" si="15"/>
        <v>20.309999999999999</v>
      </c>
      <c r="J66" s="2">
        <f t="shared" si="15"/>
        <v>19.650000000000002</v>
      </c>
      <c r="K66" s="2">
        <f t="shared" si="15"/>
        <v>18.96</v>
      </c>
      <c r="L66" s="2">
        <f t="shared" si="15"/>
        <v>17.88</v>
      </c>
      <c r="M66" s="2">
        <f t="shared" si="15"/>
        <v>17.75</v>
      </c>
      <c r="N66" s="2">
        <f t="shared" si="15"/>
        <v>16.87</v>
      </c>
      <c r="O66" s="2">
        <f t="shared" si="15"/>
        <v>15.950000000000001</v>
      </c>
      <c r="P66" s="2">
        <f t="shared" si="15"/>
        <v>14.870000000000001</v>
      </c>
      <c r="Q66" s="2">
        <f t="shared" si="15"/>
        <v>12.77</v>
      </c>
      <c r="R66" s="2">
        <f t="shared" si="15"/>
        <v>9.93</v>
      </c>
      <c r="S66" s="2">
        <f t="shared" si="14"/>
        <v>9.02</v>
      </c>
      <c r="T66" s="2">
        <f t="shared" si="14"/>
        <v>7.0600000000000005</v>
      </c>
      <c r="U66" s="2">
        <f t="shared" si="14"/>
        <v>5.07</v>
      </c>
      <c r="V66" s="2">
        <f t="shared" si="14"/>
        <v>4.71</v>
      </c>
      <c r="W66" s="2">
        <f t="shared" si="14"/>
        <v>3.6</v>
      </c>
      <c r="X66" s="2">
        <f t="shared" si="14"/>
        <v>3.04</v>
      </c>
      <c r="Y66" s="2">
        <f t="shared" si="14"/>
        <v>2.4500000000000002</v>
      </c>
      <c r="Z66" s="2">
        <f t="shared" si="14"/>
        <v>2.36</v>
      </c>
      <c r="AA66" s="2">
        <f t="shared" si="14"/>
        <v>2.09</v>
      </c>
      <c r="AB66" s="2">
        <f t="shared" si="14"/>
        <v>1.7</v>
      </c>
      <c r="AC66" s="2">
        <f t="shared" si="14"/>
        <v>1.3900000000000001</v>
      </c>
      <c r="AD66" s="2">
        <f t="shared" si="14"/>
        <v>1.33</v>
      </c>
      <c r="AE66" s="2">
        <f t="shared" si="14"/>
        <v>1.1200000000000001</v>
      </c>
      <c r="AF66" s="2">
        <f t="shared" si="14"/>
        <v>0.99</v>
      </c>
      <c r="AG66" s="2">
        <f t="shared" si="14"/>
        <v>0.89</v>
      </c>
      <c r="AH66" s="2">
        <f t="shared" si="16"/>
        <v>0.51</v>
      </c>
      <c r="AI66" s="2">
        <f t="shared" si="13"/>
        <v>0.3</v>
      </c>
      <c r="AJ66" s="2">
        <f t="shared" si="13"/>
        <v>0.2</v>
      </c>
    </row>
    <row r="67" spans="1:36" x14ac:dyDescent="0.2">
      <c r="A67" t="str">
        <f>"casthouse_procurement_archetype_"&amp;TEXT(ROUND(Table21319[[#This Row],[2016]],1),"0.0")</f>
        <v>casthouse_procurement_archetype_23.8</v>
      </c>
      <c r="B67" s="2">
        <f t="shared" si="2"/>
        <v>23.8</v>
      </c>
      <c r="C67" s="2">
        <f t="shared" si="15"/>
        <v>23.8</v>
      </c>
      <c r="D67" s="2">
        <f t="shared" si="15"/>
        <v>23.8</v>
      </c>
      <c r="E67" s="2">
        <f t="shared" si="15"/>
        <v>23.22</v>
      </c>
      <c r="F67" s="2">
        <f t="shared" si="15"/>
        <v>21.82</v>
      </c>
      <c r="G67" s="2">
        <f t="shared" si="15"/>
        <v>22.01</v>
      </c>
      <c r="H67" s="2">
        <f t="shared" si="15"/>
        <v>21.400000000000002</v>
      </c>
      <c r="I67" s="2">
        <f t="shared" si="15"/>
        <v>20.22</v>
      </c>
      <c r="J67" s="2">
        <f t="shared" si="15"/>
        <v>19.559999999999999</v>
      </c>
      <c r="K67" s="2">
        <f t="shared" si="15"/>
        <v>18.88</v>
      </c>
      <c r="L67" s="2">
        <f t="shared" si="15"/>
        <v>17.809999999999999</v>
      </c>
      <c r="M67" s="2">
        <f t="shared" si="15"/>
        <v>17.68</v>
      </c>
      <c r="N67" s="2">
        <f t="shared" si="15"/>
        <v>16.8</v>
      </c>
      <c r="O67" s="2">
        <f t="shared" si="15"/>
        <v>15.89</v>
      </c>
      <c r="P67" s="2">
        <f t="shared" si="15"/>
        <v>14.81</v>
      </c>
      <c r="Q67" s="2">
        <f t="shared" si="15"/>
        <v>12.72</v>
      </c>
      <c r="R67" s="2">
        <f t="shared" si="15"/>
        <v>9.89</v>
      </c>
      <c r="S67" s="2">
        <f t="shared" si="14"/>
        <v>8.99</v>
      </c>
      <c r="T67" s="2">
        <f t="shared" si="14"/>
        <v>7.03</v>
      </c>
      <c r="U67" s="2">
        <f t="shared" si="14"/>
        <v>5.05</v>
      </c>
      <c r="V67" s="2">
        <f t="shared" si="14"/>
        <v>4.6900000000000004</v>
      </c>
      <c r="W67" s="2">
        <f t="shared" si="14"/>
        <v>3.58</v>
      </c>
      <c r="X67" s="2">
        <f t="shared" si="14"/>
        <v>3.02</v>
      </c>
      <c r="Y67" s="2">
        <f t="shared" si="14"/>
        <v>2.44</v>
      </c>
      <c r="Z67" s="2">
        <f t="shared" si="14"/>
        <v>2.35</v>
      </c>
      <c r="AA67" s="2">
        <f t="shared" si="14"/>
        <v>2.09</v>
      </c>
      <c r="AB67" s="2">
        <f t="shared" si="14"/>
        <v>1.7</v>
      </c>
      <c r="AC67" s="2">
        <f t="shared" si="14"/>
        <v>1.3800000000000001</v>
      </c>
      <c r="AD67" s="2">
        <f t="shared" si="14"/>
        <v>1.33</v>
      </c>
      <c r="AE67" s="2">
        <f t="shared" si="14"/>
        <v>1.1100000000000001</v>
      </c>
      <c r="AF67" s="2">
        <f t="shared" si="14"/>
        <v>0.98</v>
      </c>
      <c r="AG67" s="2">
        <f t="shared" si="14"/>
        <v>0.88</v>
      </c>
      <c r="AH67" s="2">
        <f t="shared" si="16"/>
        <v>0.51</v>
      </c>
      <c r="AI67" s="2">
        <f t="shared" si="13"/>
        <v>0.3</v>
      </c>
      <c r="AJ67" s="2">
        <f t="shared" si="13"/>
        <v>0.2</v>
      </c>
    </row>
    <row r="68" spans="1:36" x14ac:dyDescent="0.2">
      <c r="A68" t="str">
        <f>"casthouse_procurement_archetype_"&amp;TEXT(ROUND(Table21319[[#This Row],[2016]],1),"0.0")</f>
        <v>casthouse_procurement_archetype_23.7</v>
      </c>
      <c r="B68" s="2">
        <f t="shared" si="2"/>
        <v>23.700000000000003</v>
      </c>
      <c r="C68" s="2">
        <f t="shared" si="15"/>
        <v>23.7</v>
      </c>
      <c r="D68" s="2">
        <f t="shared" si="15"/>
        <v>23.7</v>
      </c>
      <c r="E68" s="2">
        <f t="shared" si="15"/>
        <v>23.12</v>
      </c>
      <c r="F68" s="2">
        <f t="shared" si="15"/>
        <v>21.72</v>
      </c>
      <c r="G68" s="2">
        <f t="shared" si="15"/>
        <v>21.92</v>
      </c>
      <c r="H68" s="2">
        <f t="shared" si="15"/>
        <v>21.31</v>
      </c>
      <c r="I68" s="2">
        <f t="shared" si="15"/>
        <v>20.14</v>
      </c>
      <c r="J68" s="2">
        <f t="shared" si="15"/>
        <v>19.48</v>
      </c>
      <c r="K68" s="2">
        <f t="shared" si="15"/>
        <v>18.8</v>
      </c>
      <c r="L68" s="2">
        <f t="shared" si="15"/>
        <v>17.740000000000002</v>
      </c>
      <c r="M68" s="2">
        <f t="shared" si="15"/>
        <v>17.61</v>
      </c>
      <c r="N68" s="2">
        <f t="shared" si="15"/>
        <v>16.73</v>
      </c>
      <c r="O68" s="2">
        <f t="shared" si="15"/>
        <v>15.82</v>
      </c>
      <c r="P68" s="2">
        <f t="shared" si="15"/>
        <v>14.75</v>
      </c>
      <c r="Q68" s="2">
        <f t="shared" si="15"/>
        <v>12.66</v>
      </c>
      <c r="R68" s="2">
        <f t="shared" si="15"/>
        <v>9.85</v>
      </c>
      <c r="S68" s="2">
        <f t="shared" si="14"/>
        <v>8.9500000000000011</v>
      </c>
      <c r="T68" s="2">
        <f t="shared" si="14"/>
        <v>7</v>
      </c>
      <c r="U68" s="2">
        <f t="shared" si="14"/>
        <v>5.03</v>
      </c>
      <c r="V68" s="2">
        <f t="shared" si="14"/>
        <v>4.67</v>
      </c>
      <c r="W68" s="2">
        <f t="shared" si="14"/>
        <v>3.5700000000000003</v>
      </c>
      <c r="X68" s="2">
        <f t="shared" si="14"/>
        <v>3.0100000000000002</v>
      </c>
      <c r="Y68" s="2">
        <f t="shared" si="14"/>
        <v>2.4300000000000002</v>
      </c>
      <c r="Z68" s="2">
        <f t="shared" si="14"/>
        <v>2.34</v>
      </c>
      <c r="AA68" s="2">
        <f t="shared" si="14"/>
        <v>2.08</v>
      </c>
      <c r="AB68" s="2">
        <f t="shared" si="14"/>
        <v>1.69</v>
      </c>
      <c r="AC68" s="2">
        <f t="shared" si="14"/>
        <v>1.3800000000000001</v>
      </c>
      <c r="AD68" s="2">
        <f t="shared" si="14"/>
        <v>1.32</v>
      </c>
      <c r="AE68" s="2">
        <f t="shared" si="14"/>
        <v>1.1100000000000001</v>
      </c>
      <c r="AF68" s="2">
        <f t="shared" si="14"/>
        <v>0.98</v>
      </c>
      <c r="AG68" s="2">
        <f t="shared" si="14"/>
        <v>0.88</v>
      </c>
      <c r="AH68" s="2">
        <f t="shared" si="16"/>
        <v>0.51</v>
      </c>
      <c r="AI68" s="2">
        <f t="shared" si="13"/>
        <v>0.3</v>
      </c>
      <c r="AJ68" s="2">
        <f t="shared" si="13"/>
        <v>0.2</v>
      </c>
    </row>
    <row r="69" spans="1:36" x14ac:dyDescent="0.2">
      <c r="A69" t="str">
        <f>"casthouse_procurement_archetype_"&amp;TEXT(ROUND(Table21319[[#This Row],[2016]],1),"0.0")</f>
        <v>casthouse_procurement_archetype_23.6</v>
      </c>
      <c r="B69" s="2">
        <f t="shared" si="2"/>
        <v>23.6</v>
      </c>
      <c r="C69" s="2">
        <f t="shared" si="15"/>
        <v>23.6</v>
      </c>
      <c r="D69" s="2">
        <f t="shared" si="15"/>
        <v>23.6</v>
      </c>
      <c r="E69" s="2">
        <f t="shared" si="15"/>
        <v>23.02</v>
      </c>
      <c r="F69" s="2">
        <f t="shared" si="15"/>
        <v>21.63</v>
      </c>
      <c r="G69" s="2">
        <f t="shared" si="15"/>
        <v>21.830000000000002</v>
      </c>
      <c r="H69" s="2">
        <f t="shared" si="15"/>
        <v>21.22</v>
      </c>
      <c r="I69" s="2">
        <f t="shared" si="15"/>
        <v>20.059999999999999</v>
      </c>
      <c r="J69" s="2">
        <f t="shared" si="15"/>
        <v>19.400000000000002</v>
      </c>
      <c r="K69" s="2">
        <f t="shared" si="15"/>
        <v>18.73</v>
      </c>
      <c r="L69" s="2">
        <f t="shared" si="15"/>
        <v>17.66</v>
      </c>
      <c r="M69" s="2">
        <f t="shared" si="15"/>
        <v>17.53</v>
      </c>
      <c r="N69" s="2">
        <f t="shared" si="15"/>
        <v>16.66</v>
      </c>
      <c r="O69" s="2">
        <f t="shared" si="15"/>
        <v>15.76</v>
      </c>
      <c r="P69" s="2">
        <f t="shared" si="15"/>
        <v>14.69</v>
      </c>
      <c r="Q69" s="2">
        <f t="shared" si="15"/>
        <v>12.61</v>
      </c>
      <c r="R69" s="2">
        <f t="shared" si="15"/>
        <v>9.81</v>
      </c>
      <c r="S69" s="2">
        <f t="shared" si="14"/>
        <v>8.91</v>
      </c>
      <c r="T69" s="2">
        <f t="shared" si="14"/>
        <v>6.97</v>
      </c>
      <c r="U69" s="2">
        <f t="shared" si="14"/>
        <v>5.01</v>
      </c>
      <c r="V69" s="2">
        <f t="shared" si="14"/>
        <v>4.6500000000000004</v>
      </c>
      <c r="W69" s="2">
        <f t="shared" si="14"/>
        <v>3.56</v>
      </c>
      <c r="X69" s="2">
        <f t="shared" si="14"/>
        <v>3</v>
      </c>
      <c r="Y69" s="2">
        <f t="shared" si="14"/>
        <v>2.42</v>
      </c>
      <c r="Z69" s="2">
        <f t="shared" si="14"/>
        <v>2.33</v>
      </c>
      <c r="AA69" s="2">
        <f t="shared" si="14"/>
        <v>2.0699999999999998</v>
      </c>
      <c r="AB69" s="2">
        <f t="shared" si="14"/>
        <v>1.69</v>
      </c>
      <c r="AC69" s="2">
        <f t="shared" si="14"/>
        <v>1.37</v>
      </c>
      <c r="AD69" s="2">
        <f t="shared" si="14"/>
        <v>1.32</v>
      </c>
      <c r="AE69" s="2">
        <f t="shared" si="14"/>
        <v>1.1100000000000001</v>
      </c>
      <c r="AF69" s="2">
        <f t="shared" si="14"/>
        <v>0.98</v>
      </c>
      <c r="AG69" s="2">
        <f t="shared" si="14"/>
        <v>0.88</v>
      </c>
      <c r="AH69" s="2">
        <f t="shared" si="16"/>
        <v>0.51</v>
      </c>
      <c r="AI69" s="2">
        <f t="shared" si="13"/>
        <v>0.3</v>
      </c>
      <c r="AJ69" s="2">
        <f t="shared" si="13"/>
        <v>0.2</v>
      </c>
    </row>
    <row r="70" spans="1:36" x14ac:dyDescent="0.2">
      <c r="A70" t="str">
        <f>"casthouse_procurement_archetype_"&amp;TEXT(ROUND(Table21319[[#This Row],[2016]],1),"0.0")</f>
        <v>casthouse_procurement_archetype_23.5</v>
      </c>
      <c r="B70" s="2">
        <f t="shared" si="2"/>
        <v>23.5</v>
      </c>
      <c r="C70" s="2">
        <f t="shared" si="15"/>
        <v>23.5</v>
      </c>
      <c r="D70" s="2">
        <f t="shared" si="15"/>
        <v>23.5</v>
      </c>
      <c r="E70" s="2">
        <f t="shared" si="15"/>
        <v>22.93</v>
      </c>
      <c r="F70" s="2">
        <f t="shared" si="15"/>
        <v>21.54</v>
      </c>
      <c r="G70" s="2">
        <f t="shared" si="15"/>
        <v>21.740000000000002</v>
      </c>
      <c r="H70" s="2">
        <f t="shared" si="15"/>
        <v>21.13</v>
      </c>
      <c r="I70" s="2">
        <f t="shared" si="15"/>
        <v>19.97</v>
      </c>
      <c r="J70" s="2">
        <f t="shared" si="15"/>
        <v>19.32</v>
      </c>
      <c r="K70" s="2">
        <f t="shared" si="15"/>
        <v>18.650000000000002</v>
      </c>
      <c r="L70" s="2">
        <f t="shared" si="15"/>
        <v>17.59</v>
      </c>
      <c r="M70" s="2">
        <f t="shared" si="15"/>
        <v>17.46</v>
      </c>
      <c r="N70" s="2">
        <f t="shared" si="15"/>
        <v>16.59</v>
      </c>
      <c r="O70" s="2">
        <f t="shared" si="15"/>
        <v>15.69</v>
      </c>
      <c r="P70" s="2">
        <f t="shared" si="15"/>
        <v>14.620000000000001</v>
      </c>
      <c r="Q70" s="2">
        <f t="shared" si="15"/>
        <v>12.56</v>
      </c>
      <c r="R70" s="2">
        <f t="shared" si="15"/>
        <v>9.77</v>
      </c>
      <c r="S70" s="2">
        <f t="shared" si="14"/>
        <v>8.8800000000000008</v>
      </c>
      <c r="T70" s="2">
        <f t="shared" si="14"/>
        <v>6.94</v>
      </c>
      <c r="U70" s="2">
        <f t="shared" si="14"/>
        <v>4.99</v>
      </c>
      <c r="V70" s="2">
        <f t="shared" si="14"/>
        <v>4.63</v>
      </c>
      <c r="W70" s="2">
        <f t="shared" si="14"/>
        <v>3.54</v>
      </c>
      <c r="X70" s="2">
        <f t="shared" si="14"/>
        <v>2.99</v>
      </c>
      <c r="Y70" s="2">
        <f t="shared" si="14"/>
        <v>2.41</v>
      </c>
      <c r="Z70" s="2">
        <f t="shared" si="14"/>
        <v>2.3199999999999998</v>
      </c>
      <c r="AA70" s="2">
        <f t="shared" si="14"/>
        <v>2.06</v>
      </c>
      <c r="AB70" s="2">
        <f t="shared" si="14"/>
        <v>1.68</v>
      </c>
      <c r="AC70" s="2">
        <f t="shared" si="14"/>
        <v>1.37</v>
      </c>
      <c r="AD70" s="2">
        <f t="shared" si="14"/>
        <v>1.31</v>
      </c>
      <c r="AE70" s="2">
        <f t="shared" si="14"/>
        <v>1.1000000000000001</v>
      </c>
      <c r="AF70" s="2">
        <f t="shared" si="14"/>
        <v>0.97</v>
      </c>
      <c r="AG70" s="2">
        <f t="shared" si="14"/>
        <v>0.87</v>
      </c>
      <c r="AH70" s="2">
        <f t="shared" si="16"/>
        <v>0.51</v>
      </c>
      <c r="AI70" s="2">
        <f t="shared" si="13"/>
        <v>0.3</v>
      </c>
      <c r="AJ70" s="2">
        <f t="shared" si="13"/>
        <v>0.2</v>
      </c>
    </row>
    <row r="71" spans="1:36" x14ac:dyDescent="0.2">
      <c r="A71" t="str">
        <f>"casthouse_procurement_archetype_"&amp;TEXT(ROUND(Table21319[[#This Row],[2016]],1),"0.0")</f>
        <v>casthouse_procurement_archetype_23.4</v>
      </c>
      <c r="B71" s="2">
        <f t="shared" ref="B71:B134" si="17">MROUND(B70-0.1,0.1)</f>
        <v>23.400000000000002</v>
      </c>
      <c r="C71" s="2">
        <f t="shared" si="15"/>
        <v>23.400000000000002</v>
      </c>
      <c r="D71" s="2">
        <f t="shared" si="15"/>
        <v>23.400000000000002</v>
      </c>
      <c r="E71" s="2">
        <f t="shared" si="15"/>
        <v>22.830000000000002</v>
      </c>
      <c r="F71" s="2">
        <f t="shared" si="15"/>
        <v>21.45</v>
      </c>
      <c r="G71" s="2">
        <f t="shared" si="15"/>
        <v>21.64</v>
      </c>
      <c r="H71" s="2">
        <f t="shared" si="15"/>
        <v>21.04</v>
      </c>
      <c r="I71" s="2">
        <f t="shared" si="15"/>
        <v>19.89</v>
      </c>
      <c r="J71" s="2">
        <f t="shared" si="15"/>
        <v>19.23</v>
      </c>
      <c r="K71" s="2">
        <f t="shared" si="15"/>
        <v>18.57</v>
      </c>
      <c r="L71" s="2">
        <f t="shared" si="15"/>
        <v>17.510000000000002</v>
      </c>
      <c r="M71" s="2">
        <f t="shared" si="15"/>
        <v>17.38</v>
      </c>
      <c r="N71" s="2">
        <f t="shared" si="15"/>
        <v>16.52</v>
      </c>
      <c r="O71" s="2">
        <f t="shared" si="15"/>
        <v>15.620000000000001</v>
      </c>
      <c r="P71" s="2">
        <f t="shared" si="15"/>
        <v>14.56</v>
      </c>
      <c r="Q71" s="2">
        <f t="shared" si="15"/>
        <v>12.5</v>
      </c>
      <c r="R71" s="2">
        <f t="shared" si="15"/>
        <v>9.7200000000000006</v>
      </c>
      <c r="S71" s="2">
        <f t="shared" si="14"/>
        <v>8.84</v>
      </c>
      <c r="T71" s="2">
        <f t="shared" si="14"/>
        <v>6.91</v>
      </c>
      <c r="U71" s="2">
        <f t="shared" si="14"/>
        <v>4.97</v>
      </c>
      <c r="V71" s="2">
        <f t="shared" si="14"/>
        <v>4.6100000000000003</v>
      </c>
      <c r="W71" s="2">
        <f t="shared" si="14"/>
        <v>3.5300000000000002</v>
      </c>
      <c r="X71" s="2">
        <f t="shared" si="14"/>
        <v>2.98</v>
      </c>
      <c r="Y71" s="2">
        <f t="shared" si="14"/>
        <v>2.4</v>
      </c>
      <c r="Z71" s="2">
        <f t="shared" si="14"/>
        <v>2.31</v>
      </c>
      <c r="AA71" s="2">
        <f t="shared" si="14"/>
        <v>2.0499999999999998</v>
      </c>
      <c r="AB71" s="2">
        <f t="shared" si="14"/>
        <v>1.67</v>
      </c>
      <c r="AC71" s="2">
        <f t="shared" si="14"/>
        <v>1.36</v>
      </c>
      <c r="AD71" s="2">
        <f t="shared" si="14"/>
        <v>1.31</v>
      </c>
      <c r="AE71" s="2">
        <f t="shared" si="14"/>
        <v>1.1000000000000001</v>
      </c>
      <c r="AF71" s="2">
        <f t="shared" si="14"/>
        <v>0.97</v>
      </c>
      <c r="AG71" s="2">
        <f t="shared" si="14"/>
        <v>0.87</v>
      </c>
      <c r="AH71" s="2">
        <f t="shared" si="16"/>
        <v>0.51</v>
      </c>
      <c r="AI71" s="2">
        <f t="shared" si="13"/>
        <v>0.3</v>
      </c>
      <c r="AJ71" s="2">
        <f t="shared" si="13"/>
        <v>0.2</v>
      </c>
    </row>
    <row r="72" spans="1:36" x14ac:dyDescent="0.2">
      <c r="A72" t="str">
        <f>"casthouse_procurement_archetype_"&amp;TEXT(ROUND(Table21319[[#This Row],[2016]],1),"0.0")</f>
        <v>casthouse_procurement_archetype_23.3</v>
      </c>
      <c r="B72" s="2">
        <f t="shared" si="17"/>
        <v>23.3</v>
      </c>
      <c r="C72" s="2">
        <f t="shared" si="15"/>
        <v>23.3</v>
      </c>
      <c r="D72" s="2">
        <f t="shared" si="15"/>
        <v>23.3</v>
      </c>
      <c r="E72" s="2">
        <f t="shared" si="15"/>
        <v>22.73</v>
      </c>
      <c r="F72" s="2">
        <f t="shared" si="15"/>
        <v>21.36</v>
      </c>
      <c r="G72" s="2">
        <f t="shared" si="15"/>
        <v>21.55</v>
      </c>
      <c r="H72" s="2">
        <f t="shared" si="15"/>
        <v>20.95</v>
      </c>
      <c r="I72" s="2">
        <f t="shared" si="15"/>
        <v>19.8</v>
      </c>
      <c r="J72" s="2">
        <f t="shared" si="15"/>
        <v>19.150000000000002</v>
      </c>
      <c r="K72" s="2">
        <f t="shared" si="15"/>
        <v>18.490000000000002</v>
      </c>
      <c r="L72" s="2">
        <f t="shared" si="15"/>
        <v>17.440000000000001</v>
      </c>
      <c r="M72" s="2">
        <f t="shared" si="15"/>
        <v>17.309999999999999</v>
      </c>
      <c r="N72" s="2">
        <f t="shared" si="15"/>
        <v>16.45</v>
      </c>
      <c r="O72" s="2">
        <f t="shared" si="15"/>
        <v>15.56</v>
      </c>
      <c r="P72" s="2">
        <f t="shared" si="15"/>
        <v>14.5</v>
      </c>
      <c r="Q72" s="2">
        <f t="shared" si="15"/>
        <v>12.450000000000001</v>
      </c>
      <c r="R72" s="2">
        <f t="shared" si="15"/>
        <v>9.68</v>
      </c>
      <c r="S72" s="2">
        <f t="shared" si="14"/>
        <v>8.8000000000000007</v>
      </c>
      <c r="T72" s="2">
        <f t="shared" si="14"/>
        <v>6.88</v>
      </c>
      <c r="U72" s="2">
        <f t="shared" si="14"/>
        <v>4.95</v>
      </c>
      <c r="V72" s="2">
        <f t="shared" si="14"/>
        <v>4.59</v>
      </c>
      <c r="W72" s="2">
        <f t="shared" si="14"/>
        <v>3.5100000000000002</v>
      </c>
      <c r="X72" s="2">
        <f t="shared" si="14"/>
        <v>2.96</v>
      </c>
      <c r="Y72" s="2">
        <f t="shared" si="14"/>
        <v>2.39</v>
      </c>
      <c r="Z72" s="2">
        <f t="shared" si="14"/>
        <v>2.3000000000000003</v>
      </c>
      <c r="AA72" s="2">
        <f t="shared" si="14"/>
        <v>2.0499999999999998</v>
      </c>
      <c r="AB72" s="2">
        <f t="shared" si="14"/>
        <v>1.67</v>
      </c>
      <c r="AC72" s="2">
        <f t="shared" si="14"/>
        <v>1.36</v>
      </c>
      <c r="AD72" s="2">
        <f t="shared" si="14"/>
        <v>1.3</v>
      </c>
      <c r="AE72" s="2">
        <f t="shared" si="14"/>
        <v>1.1000000000000001</v>
      </c>
      <c r="AF72" s="2">
        <f t="shared" si="14"/>
        <v>0.97</v>
      </c>
      <c r="AG72" s="2">
        <f t="shared" si="14"/>
        <v>0.87</v>
      </c>
      <c r="AH72" s="2">
        <f t="shared" si="16"/>
        <v>0.5</v>
      </c>
      <c r="AI72" s="2">
        <f t="shared" si="13"/>
        <v>0.3</v>
      </c>
      <c r="AJ72" s="2">
        <f t="shared" si="13"/>
        <v>0.2</v>
      </c>
    </row>
    <row r="73" spans="1:36" x14ac:dyDescent="0.2">
      <c r="A73" t="str">
        <f>"casthouse_procurement_archetype_"&amp;TEXT(ROUND(Table21319[[#This Row],[2016]],1),"0.0")</f>
        <v>casthouse_procurement_archetype_23.2</v>
      </c>
      <c r="B73" s="2">
        <f t="shared" si="17"/>
        <v>23.200000000000003</v>
      </c>
      <c r="C73" s="2">
        <f t="shared" si="15"/>
        <v>23.2</v>
      </c>
      <c r="D73" s="2">
        <f t="shared" si="15"/>
        <v>23.2</v>
      </c>
      <c r="E73" s="2">
        <f t="shared" si="15"/>
        <v>22.63</v>
      </c>
      <c r="F73" s="2">
        <f t="shared" si="15"/>
        <v>21.27</v>
      </c>
      <c r="G73" s="2">
        <f t="shared" si="15"/>
        <v>21.46</v>
      </c>
      <c r="H73" s="2">
        <f t="shared" si="15"/>
        <v>20.86</v>
      </c>
      <c r="I73" s="2">
        <f t="shared" si="15"/>
        <v>19.72</v>
      </c>
      <c r="J73" s="2">
        <f t="shared" si="15"/>
        <v>19.07</v>
      </c>
      <c r="K73" s="2">
        <f t="shared" si="15"/>
        <v>18.41</v>
      </c>
      <c r="L73" s="2">
        <f t="shared" si="15"/>
        <v>17.36</v>
      </c>
      <c r="M73" s="2">
        <f t="shared" si="15"/>
        <v>17.240000000000002</v>
      </c>
      <c r="N73" s="2">
        <f t="shared" si="15"/>
        <v>16.38</v>
      </c>
      <c r="O73" s="2">
        <f t="shared" si="15"/>
        <v>15.49</v>
      </c>
      <c r="P73" s="2">
        <f t="shared" si="15"/>
        <v>14.44</v>
      </c>
      <c r="Q73" s="2">
        <f t="shared" si="15"/>
        <v>12.4</v>
      </c>
      <c r="R73" s="2">
        <f t="shared" si="15"/>
        <v>9.64</v>
      </c>
      <c r="S73" s="2">
        <f t="shared" si="14"/>
        <v>8.76</v>
      </c>
      <c r="T73" s="2">
        <f t="shared" si="14"/>
        <v>6.8500000000000005</v>
      </c>
      <c r="U73" s="2">
        <f t="shared" si="14"/>
        <v>4.93</v>
      </c>
      <c r="V73" s="2">
        <f t="shared" si="14"/>
        <v>4.57</v>
      </c>
      <c r="W73" s="2">
        <f t="shared" si="14"/>
        <v>3.5</v>
      </c>
      <c r="X73" s="2">
        <f t="shared" si="14"/>
        <v>2.95</v>
      </c>
      <c r="Y73" s="2">
        <f t="shared" si="14"/>
        <v>2.38</v>
      </c>
      <c r="Z73" s="2">
        <f t="shared" si="14"/>
        <v>2.3000000000000003</v>
      </c>
      <c r="AA73" s="2">
        <f t="shared" si="14"/>
        <v>2.04</v>
      </c>
      <c r="AB73" s="2">
        <f t="shared" si="14"/>
        <v>1.6600000000000001</v>
      </c>
      <c r="AC73" s="2">
        <f t="shared" si="14"/>
        <v>1.35</v>
      </c>
      <c r="AD73" s="2">
        <f t="shared" si="14"/>
        <v>1.3</v>
      </c>
      <c r="AE73" s="2">
        <f t="shared" si="14"/>
        <v>1.0900000000000001</v>
      </c>
      <c r="AF73" s="2">
        <f t="shared" si="14"/>
        <v>0.96</v>
      </c>
      <c r="AG73" s="2">
        <f t="shared" si="14"/>
        <v>0.87</v>
      </c>
      <c r="AH73" s="2">
        <f t="shared" si="16"/>
        <v>0.5</v>
      </c>
      <c r="AI73" s="2">
        <f t="shared" ref="AI73:AJ82" si="18">MROUND((($B73-$AJ$2)*((AI$2-$AJ$2)/($B$2-$AJ$2)))+$AJ$2,0.01)</f>
        <v>0.3</v>
      </c>
      <c r="AJ73" s="2">
        <f t="shared" si="18"/>
        <v>0.2</v>
      </c>
    </row>
    <row r="74" spans="1:36" x14ac:dyDescent="0.2">
      <c r="A74" t="str">
        <f>"casthouse_procurement_archetype_"&amp;TEXT(ROUND(Table21319[[#This Row],[2016]],1),"0.0")</f>
        <v>casthouse_procurement_archetype_23.1</v>
      </c>
      <c r="B74" s="2">
        <f t="shared" si="17"/>
        <v>23.1</v>
      </c>
      <c r="C74" s="2">
        <f t="shared" si="15"/>
        <v>23.1</v>
      </c>
      <c r="D74" s="2">
        <f t="shared" si="15"/>
        <v>23.1</v>
      </c>
      <c r="E74" s="2">
        <f t="shared" si="15"/>
        <v>22.54</v>
      </c>
      <c r="F74" s="2">
        <f t="shared" si="15"/>
        <v>21.18</v>
      </c>
      <c r="G74" s="2">
        <f t="shared" si="15"/>
        <v>21.37</v>
      </c>
      <c r="H74" s="2">
        <f t="shared" si="15"/>
        <v>20.77</v>
      </c>
      <c r="I74" s="2">
        <f t="shared" si="15"/>
        <v>19.63</v>
      </c>
      <c r="J74" s="2">
        <f t="shared" si="15"/>
        <v>18.990000000000002</v>
      </c>
      <c r="K74" s="2">
        <f t="shared" si="15"/>
        <v>18.330000000000002</v>
      </c>
      <c r="L74" s="2">
        <f t="shared" si="15"/>
        <v>17.29</v>
      </c>
      <c r="M74" s="2">
        <f t="shared" si="15"/>
        <v>17.16</v>
      </c>
      <c r="N74" s="2">
        <f t="shared" si="15"/>
        <v>16.309999999999999</v>
      </c>
      <c r="O74" s="2">
        <f t="shared" si="15"/>
        <v>15.42</v>
      </c>
      <c r="P74" s="2">
        <f t="shared" si="15"/>
        <v>14.38</v>
      </c>
      <c r="Q74" s="2">
        <f t="shared" si="15"/>
        <v>12.34</v>
      </c>
      <c r="R74" s="2">
        <f t="shared" si="15"/>
        <v>9.6</v>
      </c>
      <c r="S74" s="2">
        <f t="shared" si="14"/>
        <v>8.73</v>
      </c>
      <c r="T74" s="2">
        <f t="shared" si="14"/>
        <v>6.83</v>
      </c>
      <c r="U74" s="2">
        <f t="shared" si="14"/>
        <v>4.91</v>
      </c>
      <c r="V74" s="2">
        <f t="shared" si="14"/>
        <v>4.55</v>
      </c>
      <c r="W74" s="2">
        <f t="shared" si="14"/>
        <v>3.48</v>
      </c>
      <c r="X74" s="2">
        <f t="shared" si="14"/>
        <v>2.94</v>
      </c>
      <c r="Y74" s="2">
        <f t="shared" si="14"/>
        <v>2.37</v>
      </c>
      <c r="Z74" s="2">
        <f t="shared" si="14"/>
        <v>2.29</v>
      </c>
      <c r="AA74" s="2">
        <f t="shared" si="14"/>
        <v>2.0300000000000002</v>
      </c>
      <c r="AB74" s="2">
        <f t="shared" si="14"/>
        <v>1.6500000000000001</v>
      </c>
      <c r="AC74" s="2">
        <f t="shared" si="14"/>
        <v>1.35</v>
      </c>
      <c r="AD74" s="2">
        <f t="shared" si="14"/>
        <v>1.3</v>
      </c>
      <c r="AE74" s="2">
        <f t="shared" si="14"/>
        <v>1.0900000000000001</v>
      </c>
      <c r="AF74" s="2">
        <f t="shared" si="14"/>
        <v>0.96</v>
      </c>
      <c r="AG74" s="2">
        <f t="shared" si="14"/>
        <v>0.86</v>
      </c>
      <c r="AH74" s="2">
        <f t="shared" si="16"/>
        <v>0.5</v>
      </c>
      <c r="AI74" s="2">
        <f t="shared" si="18"/>
        <v>0.3</v>
      </c>
      <c r="AJ74" s="2">
        <f t="shared" si="18"/>
        <v>0.2</v>
      </c>
    </row>
    <row r="75" spans="1:36" x14ac:dyDescent="0.2">
      <c r="A75" t="str">
        <f>"casthouse_procurement_archetype_"&amp;TEXT(ROUND(Table21319[[#This Row],[2016]],1),"0.0")</f>
        <v>casthouse_procurement_archetype_23.0</v>
      </c>
      <c r="B75" s="2">
        <f t="shared" si="17"/>
        <v>23</v>
      </c>
      <c r="C75" s="2">
        <f t="shared" si="15"/>
        <v>23</v>
      </c>
      <c r="D75" s="2">
        <f t="shared" si="15"/>
        <v>23</v>
      </c>
      <c r="E75" s="2">
        <f t="shared" si="15"/>
        <v>22.44</v>
      </c>
      <c r="F75" s="2">
        <f t="shared" si="15"/>
        <v>21.080000000000002</v>
      </c>
      <c r="G75" s="2">
        <f t="shared" si="15"/>
        <v>21.27</v>
      </c>
      <c r="H75" s="2">
        <f t="shared" si="15"/>
        <v>20.68</v>
      </c>
      <c r="I75" s="2">
        <f t="shared" si="15"/>
        <v>19.55</v>
      </c>
      <c r="J75" s="2">
        <f t="shared" si="15"/>
        <v>18.91</v>
      </c>
      <c r="K75" s="2">
        <f t="shared" si="15"/>
        <v>18.25</v>
      </c>
      <c r="L75" s="2">
        <f t="shared" si="15"/>
        <v>17.21</v>
      </c>
      <c r="M75" s="2">
        <f t="shared" si="15"/>
        <v>17.09</v>
      </c>
      <c r="N75" s="2">
        <f t="shared" si="15"/>
        <v>16.240000000000002</v>
      </c>
      <c r="O75" s="2">
        <f t="shared" si="15"/>
        <v>15.36</v>
      </c>
      <c r="P75" s="2">
        <f t="shared" si="15"/>
        <v>14.32</v>
      </c>
      <c r="Q75" s="2">
        <f t="shared" si="15"/>
        <v>12.290000000000001</v>
      </c>
      <c r="R75" s="2">
        <f t="shared" si="15"/>
        <v>9.56</v>
      </c>
      <c r="S75" s="2">
        <f t="shared" si="14"/>
        <v>8.69</v>
      </c>
      <c r="T75" s="2">
        <f t="shared" si="14"/>
        <v>6.8</v>
      </c>
      <c r="U75" s="2">
        <f t="shared" si="14"/>
        <v>4.8899999999999997</v>
      </c>
      <c r="V75" s="2">
        <f t="shared" si="14"/>
        <v>4.54</v>
      </c>
      <c r="W75" s="2">
        <f t="shared" si="14"/>
        <v>3.47</v>
      </c>
      <c r="X75" s="2">
        <f t="shared" si="14"/>
        <v>2.93</v>
      </c>
      <c r="Y75" s="2">
        <f t="shared" si="14"/>
        <v>2.37</v>
      </c>
      <c r="Z75" s="2">
        <f t="shared" si="14"/>
        <v>2.2800000000000002</v>
      </c>
      <c r="AA75" s="2">
        <f t="shared" si="14"/>
        <v>2.02</v>
      </c>
      <c r="AB75" s="2">
        <f t="shared" si="14"/>
        <v>1.6500000000000001</v>
      </c>
      <c r="AC75" s="2">
        <f t="shared" si="14"/>
        <v>1.34</v>
      </c>
      <c r="AD75" s="2">
        <f t="shared" si="14"/>
        <v>1.29</v>
      </c>
      <c r="AE75" s="2">
        <f t="shared" si="14"/>
        <v>1.08</v>
      </c>
      <c r="AF75" s="2">
        <f t="shared" si="14"/>
        <v>0.96</v>
      </c>
      <c r="AG75" s="2">
        <f t="shared" si="14"/>
        <v>0.86</v>
      </c>
      <c r="AH75" s="2">
        <f t="shared" si="16"/>
        <v>0.5</v>
      </c>
      <c r="AI75" s="2">
        <f t="shared" si="18"/>
        <v>0.3</v>
      </c>
      <c r="AJ75" s="2">
        <f t="shared" si="18"/>
        <v>0.2</v>
      </c>
    </row>
    <row r="76" spans="1:36" x14ac:dyDescent="0.2">
      <c r="A76" t="str">
        <f>"casthouse_procurement_archetype_"&amp;TEXT(ROUND(Table21319[[#This Row],[2016]],1),"0.0")</f>
        <v>casthouse_procurement_archetype_22.9</v>
      </c>
      <c r="B76" s="2">
        <f t="shared" si="17"/>
        <v>22.900000000000002</v>
      </c>
      <c r="C76" s="2">
        <f t="shared" si="15"/>
        <v>22.900000000000002</v>
      </c>
      <c r="D76" s="2">
        <f t="shared" si="15"/>
        <v>22.900000000000002</v>
      </c>
      <c r="E76" s="2">
        <f t="shared" si="15"/>
        <v>22.34</v>
      </c>
      <c r="F76" s="2">
        <f t="shared" si="15"/>
        <v>20.990000000000002</v>
      </c>
      <c r="G76" s="2">
        <f t="shared" si="15"/>
        <v>21.18</v>
      </c>
      <c r="H76" s="2">
        <f t="shared" si="15"/>
        <v>20.59</v>
      </c>
      <c r="I76" s="2">
        <f t="shared" si="15"/>
        <v>19.46</v>
      </c>
      <c r="J76" s="2">
        <f t="shared" si="15"/>
        <v>18.82</v>
      </c>
      <c r="K76" s="2">
        <f t="shared" si="15"/>
        <v>18.170000000000002</v>
      </c>
      <c r="L76" s="2">
        <f t="shared" si="15"/>
        <v>17.14</v>
      </c>
      <c r="M76" s="2">
        <f t="shared" si="15"/>
        <v>17.010000000000002</v>
      </c>
      <c r="N76" s="2">
        <f t="shared" si="15"/>
        <v>16.170000000000002</v>
      </c>
      <c r="O76" s="2">
        <f t="shared" si="15"/>
        <v>15.290000000000001</v>
      </c>
      <c r="P76" s="2">
        <f t="shared" si="15"/>
        <v>14.25</v>
      </c>
      <c r="Q76" s="2">
        <f t="shared" si="15"/>
        <v>12.24</v>
      </c>
      <c r="R76" s="2">
        <f t="shared" ref="R76:AG91" si="19">MROUND((($B76-$AJ$2)*((R$2-$AJ$2)/($B$2-$AJ$2)))+$AJ$2,0.01)</f>
        <v>9.52</v>
      </c>
      <c r="S76" s="2">
        <f t="shared" si="19"/>
        <v>8.65</v>
      </c>
      <c r="T76" s="2">
        <f t="shared" si="19"/>
        <v>6.7700000000000005</v>
      </c>
      <c r="U76" s="2">
        <f t="shared" si="19"/>
        <v>4.87</v>
      </c>
      <c r="V76" s="2">
        <f t="shared" si="19"/>
        <v>4.5200000000000005</v>
      </c>
      <c r="W76" s="2">
        <f t="shared" si="19"/>
        <v>3.45</v>
      </c>
      <c r="X76" s="2">
        <f t="shared" si="19"/>
        <v>2.92</v>
      </c>
      <c r="Y76" s="2">
        <f t="shared" si="19"/>
        <v>2.36</v>
      </c>
      <c r="Z76" s="2">
        <f t="shared" si="19"/>
        <v>2.27</v>
      </c>
      <c r="AA76" s="2">
        <f t="shared" si="19"/>
        <v>2.0100000000000002</v>
      </c>
      <c r="AB76" s="2">
        <f t="shared" si="19"/>
        <v>1.6400000000000001</v>
      </c>
      <c r="AC76" s="2">
        <f t="shared" si="19"/>
        <v>1.34</v>
      </c>
      <c r="AD76" s="2">
        <f t="shared" si="19"/>
        <v>1.29</v>
      </c>
      <c r="AE76" s="2">
        <f t="shared" si="19"/>
        <v>1.08</v>
      </c>
      <c r="AF76" s="2">
        <f t="shared" si="19"/>
        <v>0.95000000000000007</v>
      </c>
      <c r="AG76" s="2">
        <f t="shared" si="19"/>
        <v>0.86</v>
      </c>
      <c r="AH76" s="2">
        <f t="shared" si="16"/>
        <v>0.5</v>
      </c>
      <c r="AI76" s="2">
        <f t="shared" si="18"/>
        <v>0.3</v>
      </c>
      <c r="AJ76" s="2">
        <f t="shared" si="18"/>
        <v>0.2</v>
      </c>
    </row>
    <row r="77" spans="1:36" x14ac:dyDescent="0.2">
      <c r="A77" t="str">
        <f>"casthouse_procurement_archetype_"&amp;TEXT(ROUND(Table21319[[#This Row],[2016]],1),"0.0")</f>
        <v>casthouse_procurement_archetype_22.8</v>
      </c>
      <c r="B77" s="2">
        <f t="shared" si="17"/>
        <v>22.8</v>
      </c>
      <c r="C77" s="2">
        <f t="shared" ref="C77:R92" si="20">MROUND((($B77-$AJ$2)*((C$2-$AJ$2)/($B$2-$AJ$2)))+$AJ$2,0.01)</f>
        <v>22.8</v>
      </c>
      <c r="D77" s="2">
        <f t="shared" si="20"/>
        <v>22.8</v>
      </c>
      <c r="E77" s="2">
        <f t="shared" si="20"/>
        <v>22.240000000000002</v>
      </c>
      <c r="F77" s="2">
        <f t="shared" si="20"/>
        <v>20.900000000000002</v>
      </c>
      <c r="G77" s="2">
        <f t="shared" si="20"/>
        <v>21.09</v>
      </c>
      <c r="H77" s="2">
        <f t="shared" si="20"/>
        <v>20.5</v>
      </c>
      <c r="I77" s="2">
        <f t="shared" si="20"/>
        <v>19.38</v>
      </c>
      <c r="J77" s="2">
        <f t="shared" si="20"/>
        <v>18.740000000000002</v>
      </c>
      <c r="K77" s="2">
        <f t="shared" si="20"/>
        <v>18.09</v>
      </c>
      <c r="L77" s="2">
        <f t="shared" si="20"/>
        <v>17.059999999999999</v>
      </c>
      <c r="M77" s="2">
        <f t="shared" si="20"/>
        <v>16.940000000000001</v>
      </c>
      <c r="N77" s="2">
        <f t="shared" si="20"/>
        <v>16.100000000000001</v>
      </c>
      <c r="O77" s="2">
        <f t="shared" si="20"/>
        <v>15.22</v>
      </c>
      <c r="P77" s="2">
        <f t="shared" si="20"/>
        <v>14.19</v>
      </c>
      <c r="Q77" s="2">
        <f t="shared" si="20"/>
        <v>12.18</v>
      </c>
      <c r="R77" s="2">
        <f t="shared" si="20"/>
        <v>9.48</v>
      </c>
      <c r="S77" s="2">
        <f t="shared" si="19"/>
        <v>8.61</v>
      </c>
      <c r="T77" s="2">
        <f t="shared" si="19"/>
        <v>6.74</v>
      </c>
      <c r="U77" s="2">
        <f t="shared" si="19"/>
        <v>4.8500000000000005</v>
      </c>
      <c r="V77" s="2">
        <f t="shared" si="19"/>
        <v>4.5</v>
      </c>
      <c r="W77" s="2">
        <f t="shared" si="19"/>
        <v>3.44</v>
      </c>
      <c r="X77" s="2">
        <f t="shared" si="19"/>
        <v>2.9</v>
      </c>
      <c r="Y77" s="2">
        <f t="shared" si="19"/>
        <v>2.35</v>
      </c>
      <c r="Z77" s="2">
        <f t="shared" si="19"/>
        <v>2.2600000000000002</v>
      </c>
      <c r="AA77" s="2">
        <f t="shared" si="19"/>
        <v>2.0100000000000002</v>
      </c>
      <c r="AB77" s="2">
        <f t="shared" si="19"/>
        <v>1.6300000000000001</v>
      </c>
      <c r="AC77" s="2">
        <f t="shared" si="19"/>
        <v>1.33</v>
      </c>
      <c r="AD77" s="2">
        <f t="shared" si="19"/>
        <v>1.28</v>
      </c>
      <c r="AE77" s="2">
        <f t="shared" si="19"/>
        <v>1.08</v>
      </c>
      <c r="AF77" s="2">
        <f t="shared" si="19"/>
        <v>0.95000000000000007</v>
      </c>
      <c r="AG77" s="2">
        <f t="shared" si="19"/>
        <v>0.85</v>
      </c>
      <c r="AH77" s="2">
        <f t="shared" si="16"/>
        <v>0.5</v>
      </c>
      <c r="AI77" s="2">
        <f t="shared" si="18"/>
        <v>0.3</v>
      </c>
      <c r="AJ77" s="2">
        <f t="shared" si="18"/>
        <v>0.2</v>
      </c>
    </row>
    <row r="78" spans="1:36" x14ac:dyDescent="0.2">
      <c r="A78" t="str">
        <f>"casthouse_procurement_archetype_"&amp;TEXT(ROUND(Table21319[[#This Row],[2016]],1),"0.0")</f>
        <v>casthouse_procurement_archetype_22.7</v>
      </c>
      <c r="B78" s="2">
        <f t="shared" si="17"/>
        <v>22.700000000000003</v>
      </c>
      <c r="C78" s="2">
        <f t="shared" si="20"/>
        <v>22.7</v>
      </c>
      <c r="D78" s="2">
        <f t="shared" si="20"/>
        <v>22.7</v>
      </c>
      <c r="E78" s="2">
        <f t="shared" si="20"/>
        <v>22.150000000000002</v>
      </c>
      <c r="F78" s="2">
        <f t="shared" si="20"/>
        <v>20.81</v>
      </c>
      <c r="G78" s="2">
        <f t="shared" si="20"/>
        <v>21</v>
      </c>
      <c r="H78" s="2">
        <f t="shared" si="20"/>
        <v>20.41</v>
      </c>
      <c r="I78" s="2">
        <f t="shared" si="20"/>
        <v>19.29</v>
      </c>
      <c r="J78" s="2">
        <f t="shared" si="20"/>
        <v>18.66</v>
      </c>
      <c r="K78" s="2">
        <f t="shared" si="20"/>
        <v>18.010000000000002</v>
      </c>
      <c r="L78" s="2">
        <f t="shared" si="20"/>
        <v>16.990000000000002</v>
      </c>
      <c r="M78" s="2">
        <f t="shared" si="20"/>
        <v>16.87</v>
      </c>
      <c r="N78" s="2">
        <f t="shared" si="20"/>
        <v>16.03</v>
      </c>
      <c r="O78" s="2">
        <f t="shared" si="20"/>
        <v>15.16</v>
      </c>
      <c r="P78" s="2">
        <f t="shared" si="20"/>
        <v>14.13</v>
      </c>
      <c r="Q78" s="2">
        <f t="shared" si="20"/>
        <v>12.13</v>
      </c>
      <c r="R78" s="2">
        <f t="shared" si="20"/>
        <v>9.44</v>
      </c>
      <c r="S78" s="2">
        <f t="shared" si="19"/>
        <v>8.58</v>
      </c>
      <c r="T78" s="2">
        <f t="shared" si="19"/>
        <v>6.71</v>
      </c>
      <c r="U78" s="2">
        <f t="shared" si="19"/>
        <v>4.83</v>
      </c>
      <c r="V78" s="2">
        <f t="shared" si="19"/>
        <v>4.4800000000000004</v>
      </c>
      <c r="W78" s="2">
        <f t="shared" si="19"/>
        <v>3.43</v>
      </c>
      <c r="X78" s="2">
        <f t="shared" si="19"/>
        <v>2.89</v>
      </c>
      <c r="Y78" s="2">
        <f t="shared" si="19"/>
        <v>2.34</v>
      </c>
      <c r="Z78" s="2">
        <f t="shared" si="19"/>
        <v>2.25</v>
      </c>
      <c r="AA78" s="2">
        <f t="shared" si="19"/>
        <v>2</v>
      </c>
      <c r="AB78" s="2">
        <f t="shared" si="19"/>
        <v>1.6300000000000001</v>
      </c>
      <c r="AC78" s="2">
        <f t="shared" si="19"/>
        <v>1.33</v>
      </c>
      <c r="AD78" s="2">
        <f t="shared" si="19"/>
        <v>1.28</v>
      </c>
      <c r="AE78" s="2">
        <f t="shared" si="19"/>
        <v>1.07</v>
      </c>
      <c r="AF78" s="2">
        <f t="shared" si="19"/>
        <v>0.95000000000000007</v>
      </c>
      <c r="AG78" s="2">
        <f t="shared" si="19"/>
        <v>0.85</v>
      </c>
      <c r="AH78" s="2">
        <f t="shared" si="16"/>
        <v>0.5</v>
      </c>
      <c r="AI78" s="2">
        <f t="shared" si="18"/>
        <v>0.3</v>
      </c>
      <c r="AJ78" s="2">
        <f t="shared" si="18"/>
        <v>0.2</v>
      </c>
    </row>
    <row r="79" spans="1:36" x14ac:dyDescent="0.2">
      <c r="A79" t="str">
        <f>"casthouse_procurement_archetype_"&amp;TEXT(ROUND(Table21319[[#This Row],[2016]],1),"0.0")</f>
        <v>casthouse_procurement_archetype_22.6</v>
      </c>
      <c r="B79" s="2">
        <f t="shared" si="17"/>
        <v>22.6</v>
      </c>
      <c r="C79" s="2">
        <f t="shared" si="20"/>
        <v>22.6</v>
      </c>
      <c r="D79" s="2">
        <f t="shared" si="20"/>
        <v>22.6</v>
      </c>
      <c r="E79" s="2">
        <f t="shared" si="20"/>
        <v>22.05</v>
      </c>
      <c r="F79" s="2">
        <f t="shared" si="20"/>
        <v>20.72</v>
      </c>
      <c r="G79" s="2">
        <f t="shared" si="20"/>
        <v>20.900000000000002</v>
      </c>
      <c r="H79" s="2">
        <f t="shared" si="20"/>
        <v>20.330000000000002</v>
      </c>
      <c r="I79" s="2">
        <f t="shared" si="20"/>
        <v>19.21</v>
      </c>
      <c r="J79" s="2">
        <f t="shared" si="20"/>
        <v>18.580000000000002</v>
      </c>
      <c r="K79" s="2">
        <f t="shared" si="20"/>
        <v>17.93</v>
      </c>
      <c r="L79" s="2">
        <f t="shared" si="20"/>
        <v>16.91</v>
      </c>
      <c r="M79" s="2">
        <f t="shared" si="20"/>
        <v>16.79</v>
      </c>
      <c r="N79" s="2">
        <f t="shared" si="20"/>
        <v>15.96</v>
      </c>
      <c r="O79" s="2">
        <f t="shared" si="20"/>
        <v>15.09</v>
      </c>
      <c r="P79" s="2">
        <f t="shared" si="20"/>
        <v>14.07</v>
      </c>
      <c r="Q79" s="2">
        <f t="shared" si="20"/>
        <v>12.08</v>
      </c>
      <c r="R79" s="2">
        <f t="shared" si="20"/>
        <v>9.4</v>
      </c>
      <c r="S79" s="2">
        <f t="shared" si="19"/>
        <v>8.5400000000000009</v>
      </c>
      <c r="T79" s="2">
        <f t="shared" si="19"/>
        <v>6.68</v>
      </c>
      <c r="U79" s="2">
        <f t="shared" si="19"/>
        <v>4.8100000000000005</v>
      </c>
      <c r="V79" s="2">
        <f t="shared" si="19"/>
        <v>4.46</v>
      </c>
      <c r="W79" s="2">
        <f t="shared" si="19"/>
        <v>3.41</v>
      </c>
      <c r="X79" s="2">
        <f t="shared" si="19"/>
        <v>2.88</v>
      </c>
      <c r="Y79" s="2">
        <f t="shared" si="19"/>
        <v>2.33</v>
      </c>
      <c r="Z79" s="2">
        <f t="shared" si="19"/>
        <v>2.2400000000000002</v>
      </c>
      <c r="AA79" s="2">
        <f t="shared" si="19"/>
        <v>1.99</v>
      </c>
      <c r="AB79" s="2">
        <f t="shared" si="19"/>
        <v>1.62</v>
      </c>
      <c r="AC79" s="2">
        <f t="shared" si="19"/>
        <v>1.32</v>
      </c>
      <c r="AD79" s="2">
        <f t="shared" si="19"/>
        <v>1.27</v>
      </c>
      <c r="AE79" s="2">
        <f t="shared" si="19"/>
        <v>1.07</v>
      </c>
      <c r="AF79" s="2">
        <f t="shared" si="19"/>
        <v>0.94000000000000006</v>
      </c>
      <c r="AG79" s="2">
        <f t="shared" si="19"/>
        <v>0.85</v>
      </c>
      <c r="AH79" s="2">
        <f t="shared" si="16"/>
        <v>0.49</v>
      </c>
      <c r="AI79" s="2">
        <f t="shared" si="18"/>
        <v>0.3</v>
      </c>
      <c r="AJ79" s="2">
        <f t="shared" si="18"/>
        <v>0.2</v>
      </c>
    </row>
    <row r="80" spans="1:36" x14ac:dyDescent="0.2">
      <c r="A80" t="str">
        <f>"casthouse_procurement_archetype_"&amp;TEXT(ROUND(Table21319[[#This Row],[2016]],1),"0.0")</f>
        <v>casthouse_procurement_archetype_22.5</v>
      </c>
      <c r="B80" s="2">
        <f t="shared" si="17"/>
        <v>22.5</v>
      </c>
      <c r="C80" s="2">
        <f t="shared" si="20"/>
        <v>22.5</v>
      </c>
      <c r="D80" s="2">
        <f t="shared" si="20"/>
        <v>22.5</v>
      </c>
      <c r="E80" s="2">
        <f t="shared" si="20"/>
        <v>21.95</v>
      </c>
      <c r="F80" s="2">
        <f t="shared" si="20"/>
        <v>20.63</v>
      </c>
      <c r="G80" s="2">
        <f t="shared" si="20"/>
        <v>20.81</v>
      </c>
      <c r="H80" s="2">
        <f t="shared" si="20"/>
        <v>20.240000000000002</v>
      </c>
      <c r="I80" s="2">
        <f t="shared" si="20"/>
        <v>19.12</v>
      </c>
      <c r="J80" s="2">
        <f t="shared" si="20"/>
        <v>18.5</v>
      </c>
      <c r="K80" s="2">
        <f t="shared" si="20"/>
        <v>17.850000000000001</v>
      </c>
      <c r="L80" s="2">
        <f t="shared" si="20"/>
        <v>16.84</v>
      </c>
      <c r="M80" s="2">
        <f t="shared" si="20"/>
        <v>16.72</v>
      </c>
      <c r="N80" s="2">
        <f t="shared" si="20"/>
        <v>15.89</v>
      </c>
      <c r="O80" s="2">
        <f t="shared" si="20"/>
        <v>15.02</v>
      </c>
      <c r="P80" s="2">
        <f t="shared" si="20"/>
        <v>14.01</v>
      </c>
      <c r="Q80" s="2">
        <f t="shared" si="20"/>
        <v>12.030000000000001</v>
      </c>
      <c r="R80" s="2">
        <f t="shared" si="20"/>
        <v>9.35</v>
      </c>
      <c r="S80" s="2">
        <f t="shared" si="19"/>
        <v>8.5</v>
      </c>
      <c r="T80" s="2">
        <f t="shared" si="19"/>
        <v>6.65</v>
      </c>
      <c r="U80" s="2">
        <f t="shared" si="19"/>
        <v>4.79</v>
      </c>
      <c r="V80" s="2">
        <f t="shared" si="19"/>
        <v>4.4400000000000004</v>
      </c>
      <c r="W80" s="2">
        <f t="shared" si="19"/>
        <v>3.4</v>
      </c>
      <c r="X80" s="2">
        <f t="shared" si="19"/>
        <v>2.87</v>
      </c>
      <c r="Y80" s="2">
        <f t="shared" si="19"/>
        <v>2.3199999999999998</v>
      </c>
      <c r="Z80" s="2">
        <f t="shared" si="19"/>
        <v>2.23</v>
      </c>
      <c r="AA80" s="2">
        <f t="shared" si="19"/>
        <v>1.98</v>
      </c>
      <c r="AB80" s="2">
        <f t="shared" si="19"/>
        <v>1.62</v>
      </c>
      <c r="AC80" s="2">
        <f t="shared" si="19"/>
        <v>1.32</v>
      </c>
      <c r="AD80" s="2">
        <f t="shared" si="19"/>
        <v>1.27</v>
      </c>
      <c r="AE80" s="2">
        <f t="shared" si="19"/>
        <v>1.06</v>
      </c>
      <c r="AF80" s="2">
        <f t="shared" si="19"/>
        <v>0.94000000000000006</v>
      </c>
      <c r="AG80" s="2">
        <f t="shared" si="19"/>
        <v>0.85</v>
      </c>
      <c r="AH80" s="2">
        <f t="shared" si="16"/>
        <v>0.49</v>
      </c>
      <c r="AI80" s="2">
        <f t="shared" si="18"/>
        <v>0.28999999999999998</v>
      </c>
      <c r="AJ80" s="2">
        <f t="shared" si="18"/>
        <v>0.2</v>
      </c>
    </row>
    <row r="81" spans="1:36" x14ac:dyDescent="0.2">
      <c r="A81" t="str">
        <f>"casthouse_procurement_archetype_"&amp;TEXT(ROUND(Table21319[[#This Row],[2016]],1),"0.0")</f>
        <v>casthouse_procurement_archetype_22.4</v>
      </c>
      <c r="B81" s="2">
        <f t="shared" si="17"/>
        <v>22.400000000000002</v>
      </c>
      <c r="C81" s="2">
        <f t="shared" si="20"/>
        <v>22.400000000000002</v>
      </c>
      <c r="D81" s="2">
        <f t="shared" si="20"/>
        <v>22.400000000000002</v>
      </c>
      <c r="E81" s="2">
        <f t="shared" si="20"/>
        <v>21.85</v>
      </c>
      <c r="F81" s="2">
        <f t="shared" si="20"/>
        <v>20.53</v>
      </c>
      <c r="G81" s="2">
        <f t="shared" si="20"/>
        <v>20.72</v>
      </c>
      <c r="H81" s="2">
        <f t="shared" si="20"/>
        <v>20.150000000000002</v>
      </c>
      <c r="I81" s="2">
        <f t="shared" si="20"/>
        <v>19.04</v>
      </c>
      <c r="J81" s="2">
        <f t="shared" si="20"/>
        <v>18.41</v>
      </c>
      <c r="K81" s="2">
        <f t="shared" si="20"/>
        <v>17.78</v>
      </c>
      <c r="L81" s="2">
        <f t="shared" si="20"/>
        <v>16.77</v>
      </c>
      <c r="M81" s="2">
        <f t="shared" si="20"/>
        <v>16.64</v>
      </c>
      <c r="N81" s="2">
        <f t="shared" si="20"/>
        <v>15.82</v>
      </c>
      <c r="O81" s="2">
        <f t="shared" si="20"/>
        <v>14.96</v>
      </c>
      <c r="P81" s="2">
        <f t="shared" si="20"/>
        <v>13.94</v>
      </c>
      <c r="Q81" s="2">
        <f t="shared" si="20"/>
        <v>11.97</v>
      </c>
      <c r="R81" s="2">
        <f t="shared" si="20"/>
        <v>9.31</v>
      </c>
      <c r="S81" s="2">
        <f t="shared" si="19"/>
        <v>8.4700000000000006</v>
      </c>
      <c r="T81" s="2">
        <f t="shared" si="19"/>
        <v>6.62</v>
      </c>
      <c r="U81" s="2">
        <f t="shared" si="19"/>
        <v>4.7700000000000005</v>
      </c>
      <c r="V81" s="2">
        <f t="shared" si="19"/>
        <v>4.42</v>
      </c>
      <c r="W81" s="2">
        <f t="shared" si="19"/>
        <v>3.38</v>
      </c>
      <c r="X81" s="2">
        <f t="shared" si="19"/>
        <v>2.86</v>
      </c>
      <c r="Y81" s="2">
        <f t="shared" si="19"/>
        <v>2.31</v>
      </c>
      <c r="Z81" s="2">
        <f t="shared" si="19"/>
        <v>2.2200000000000002</v>
      </c>
      <c r="AA81" s="2">
        <f t="shared" si="19"/>
        <v>1.97</v>
      </c>
      <c r="AB81" s="2">
        <f t="shared" si="19"/>
        <v>1.61</v>
      </c>
      <c r="AC81" s="2">
        <f t="shared" si="19"/>
        <v>1.31</v>
      </c>
      <c r="AD81" s="2">
        <f t="shared" si="19"/>
        <v>1.26</v>
      </c>
      <c r="AE81" s="2">
        <f t="shared" si="19"/>
        <v>1.06</v>
      </c>
      <c r="AF81" s="2">
        <f t="shared" si="19"/>
        <v>0.94000000000000006</v>
      </c>
      <c r="AG81" s="2">
        <f t="shared" si="19"/>
        <v>0.84</v>
      </c>
      <c r="AH81" s="2">
        <f t="shared" si="16"/>
        <v>0.49</v>
      </c>
      <c r="AI81" s="2">
        <f t="shared" si="18"/>
        <v>0.28999999999999998</v>
      </c>
      <c r="AJ81" s="2">
        <f t="shared" si="18"/>
        <v>0.2</v>
      </c>
    </row>
    <row r="82" spans="1:36" x14ac:dyDescent="0.2">
      <c r="A82" t="str">
        <f>"casthouse_procurement_archetype_"&amp;TEXT(ROUND(Table21319[[#This Row],[2016]],1),"0.0")</f>
        <v>casthouse_procurement_archetype_22.3</v>
      </c>
      <c r="B82" s="2">
        <f t="shared" si="17"/>
        <v>22.3</v>
      </c>
      <c r="C82" s="2">
        <f t="shared" si="20"/>
        <v>22.3</v>
      </c>
      <c r="D82" s="2">
        <f t="shared" si="20"/>
        <v>22.3</v>
      </c>
      <c r="E82" s="2">
        <f t="shared" si="20"/>
        <v>21.76</v>
      </c>
      <c r="F82" s="2">
        <f t="shared" si="20"/>
        <v>20.440000000000001</v>
      </c>
      <c r="G82" s="2">
        <f t="shared" si="20"/>
        <v>20.63</v>
      </c>
      <c r="H82" s="2">
        <f t="shared" si="20"/>
        <v>20.059999999999999</v>
      </c>
      <c r="I82" s="2">
        <f t="shared" si="20"/>
        <v>18.95</v>
      </c>
      <c r="J82" s="2">
        <f t="shared" si="20"/>
        <v>18.330000000000002</v>
      </c>
      <c r="K82" s="2">
        <f t="shared" si="20"/>
        <v>17.7</v>
      </c>
      <c r="L82" s="2">
        <f t="shared" si="20"/>
        <v>16.690000000000001</v>
      </c>
      <c r="M82" s="2">
        <f t="shared" si="20"/>
        <v>16.57</v>
      </c>
      <c r="N82" s="2">
        <f t="shared" si="20"/>
        <v>15.75</v>
      </c>
      <c r="O82" s="2">
        <f t="shared" si="20"/>
        <v>14.89</v>
      </c>
      <c r="P82" s="2">
        <f t="shared" si="20"/>
        <v>13.88</v>
      </c>
      <c r="Q82" s="2">
        <f t="shared" si="20"/>
        <v>11.92</v>
      </c>
      <c r="R82" s="2">
        <f t="shared" si="20"/>
        <v>9.27</v>
      </c>
      <c r="S82" s="2">
        <f t="shared" si="19"/>
        <v>8.43</v>
      </c>
      <c r="T82" s="2">
        <f t="shared" si="19"/>
        <v>6.59</v>
      </c>
      <c r="U82" s="2">
        <f t="shared" si="19"/>
        <v>4.74</v>
      </c>
      <c r="V82" s="2">
        <f t="shared" si="19"/>
        <v>4.4000000000000004</v>
      </c>
      <c r="W82" s="2">
        <f t="shared" si="19"/>
        <v>3.37</v>
      </c>
      <c r="X82" s="2">
        <f t="shared" si="19"/>
        <v>2.84</v>
      </c>
      <c r="Y82" s="2">
        <f t="shared" si="19"/>
        <v>2.3000000000000003</v>
      </c>
      <c r="Z82" s="2">
        <f t="shared" si="19"/>
        <v>2.21</v>
      </c>
      <c r="AA82" s="2">
        <f t="shared" si="19"/>
        <v>1.97</v>
      </c>
      <c r="AB82" s="2">
        <f t="shared" si="19"/>
        <v>1.6</v>
      </c>
      <c r="AC82" s="2">
        <f t="shared" si="19"/>
        <v>1.31</v>
      </c>
      <c r="AD82" s="2">
        <f t="shared" si="19"/>
        <v>1.26</v>
      </c>
      <c r="AE82" s="2">
        <f t="shared" si="19"/>
        <v>1.06</v>
      </c>
      <c r="AF82" s="2">
        <f t="shared" si="19"/>
        <v>0.93</v>
      </c>
      <c r="AG82" s="2">
        <f t="shared" si="19"/>
        <v>0.84</v>
      </c>
      <c r="AH82" s="2">
        <f t="shared" si="16"/>
        <v>0.49</v>
      </c>
      <c r="AI82" s="2">
        <f t="shared" si="18"/>
        <v>0.28999999999999998</v>
      </c>
      <c r="AJ82" s="2">
        <f t="shared" si="18"/>
        <v>0.2</v>
      </c>
    </row>
    <row r="83" spans="1:36" x14ac:dyDescent="0.2">
      <c r="A83" t="str">
        <f>"casthouse_procurement_archetype_"&amp;TEXT(ROUND(Table21319[[#This Row],[2016]],1),"0.0")</f>
        <v>casthouse_procurement_archetype_22.2</v>
      </c>
      <c r="B83" s="2">
        <f t="shared" si="17"/>
        <v>22.200000000000003</v>
      </c>
      <c r="C83" s="2">
        <f t="shared" si="20"/>
        <v>22.2</v>
      </c>
      <c r="D83" s="2">
        <f t="shared" si="20"/>
        <v>22.2</v>
      </c>
      <c r="E83" s="2">
        <f t="shared" si="20"/>
        <v>21.66</v>
      </c>
      <c r="F83" s="2">
        <f t="shared" si="20"/>
        <v>20.350000000000001</v>
      </c>
      <c r="G83" s="2">
        <f t="shared" si="20"/>
        <v>20.53</v>
      </c>
      <c r="H83" s="2">
        <f t="shared" si="20"/>
        <v>19.97</v>
      </c>
      <c r="I83" s="2">
        <f t="shared" si="20"/>
        <v>18.87</v>
      </c>
      <c r="J83" s="2">
        <f t="shared" si="20"/>
        <v>18.25</v>
      </c>
      <c r="K83" s="2">
        <f t="shared" si="20"/>
        <v>17.62</v>
      </c>
      <c r="L83" s="2">
        <f t="shared" si="20"/>
        <v>16.62</v>
      </c>
      <c r="M83" s="2">
        <f t="shared" si="20"/>
        <v>16.490000000000002</v>
      </c>
      <c r="N83" s="2">
        <f t="shared" si="20"/>
        <v>15.67</v>
      </c>
      <c r="O83" s="2">
        <f t="shared" si="20"/>
        <v>14.82</v>
      </c>
      <c r="P83" s="2">
        <f t="shared" si="20"/>
        <v>13.82</v>
      </c>
      <c r="Q83" s="2">
        <f t="shared" si="20"/>
        <v>11.870000000000001</v>
      </c>
      <c r="R83" s="2">
        <f t="shared" si="20"/>
        <v>9.23</v>
      </c>
      <c r="S83" s="2">
        <f t="shared" si="19"/>
        <v>8.39</v>
      </c>
      <c r="T83" s="2">
        <f t="shared" si="19"/>
        <v>6.5600000000000005</v>
      </c>
      <c r="U83" s="2">
        <f t="shared" si="19"/>
        <v>4.72</v>
      </c>
      <c r="V83" s="2">
        <f t="shared" si="19"/>
        <v>4.38</v>
      </c>
      <c r="W83" s="2">
        <f t="shared" si="19"/>
        <v>3.35</v>
      </c>
      <c r="X83" s="2">
        <f t="shared" si="19"/>
        <v>2.83</v>
      </c>
      <c r="Y83" s="2">
        <f t="shared" si="19"/>
        <v>2.29</v>
      </c>
      <c r="Z83" s="2">
        <f t="shared" si="19"/>
        <v>2.2000000000000002</v>
      </c>
      <c r="AA83" s="2">
        <f t="shared" si="19"/>
        <v>1.96</v>
      </c>
      <c r="AB83" s="2">
        <f t="shared" si="19"/>
        <v>1.6</v>
      </c>
      <c r="AC83" s="2">
        <f t="shared" si="19"/>
        <v>1.3</v>
      </c>
      <c r="AD83" s="2">
        <f t="shared" si="19"/>
        <v>1.25</v>
      </c>
      <c r="AE83" s="2">
        <f t="shared" si="19"/>
        <v>1.05</v>
      </c>
      <c r="AF83" s="2">
        <f t="shared" si="19"/>
        <v>0.93</v>
      </c>
      <c r="AG83" s="2">
        <f t="shared" si="19"/>
        <v>0.84</v>
      </c>
      <c r="AH83" s="2">
        <f t="shared" ref="AH83:AJ146" si="21">MROUND((($B83-$AJ$2)*((AH$2-$AJ$2)/($B$2-$AJ$2)))+$AJ$2,0.01)</f>
        <v>0.49</v>
      </c>
      <c r="AI83" s="2">
        <f t="shared" si="21"/>
        <v>0.28999999999999998</v>
      </c>
      <c r="AJ83" s="2">
        <f t="shared" si="21"/>
        <v>0.2</v>
      </c>
    </row>
    <row r="84" spans="1:36" x14ac:dyDescent="0.2">
      <c r="A84" t="str">
        <f>"casthouse_procurement_archetype_"&amp;TEXT(ROUND(Table21319[[#This Row],[2016]],1),"0.0")</f>
        <v>casthouse_procurement_archetype_22.1</v>
      </c>
      <c r="B84" s="2">
        <f t="shared" si="17"/>
        <v>22.1</v>
      </c>
      <c r="C84" s="2">
        <f t="shared" si="20"/>
        <v>22.1</v>
      </c>
      <c r="D84" s="2">
        <f t="shared" si="20"/>
        <v>22.1</v>
      </c>
      <c r="E84" s="2">
        <f t="shared" si="20"/>
        <v>21.56</v>
      </c>
      <c r="F84" s="2">
        <f t="shared" si="20"/>
        <v>20.260000000000002</v>
      </c>
      <c r="G84" s="2">
        <f t="shared" si="20"/>
        <v>20.440000000000001</v>
      </c>
      <c r="H84" s="2">
        <f t="shared" si="20"/>
        <v>19.88</v>
      </c>
      <c r="I84" s="2">
        <f t="shared" si="20"/>
        <v>18.78</v>
      </c>
      <c r="J84" s="2">
        <f t="shared" si="20"/>
        <v>18.170000000000002</v>
      </c>
      <c r="K84" s="2">
        <f t="shared" si="20"/>
        <v>17.54</v>
      </c>
      <c r="L84" s="2">
        <f t="shared" si="20"/>
        <v>16.54</v>
      </c>
      <c r="M84" s="2">
        <f t="shared" si="20"/>
        <v>16.420000000000002</v>
      </c>
      <c r="N84" s="2">
        <f t="shared" si="20"/>
        <v>15.6</v>
      </c>
      <c r="O84" s="2">
        <f t="shared" si="20"/>
        <v>14.76</v>
      </c>
      <c r="P84" s="2">
        <f t="shared" si="20"/>
        <v>13.76</v>
      </c>
      <c r="Q84" s="2">
        <f t="shared" si="20"/>
        <v>11.81</v>
      </c>
      <c r="R84" s="2">
        <f t="shared" si="20"/>
        <v>9.19</v>
      </c>
      <c r="S84" s="2">
        <f t="shared" si="19"/>
        <v>8.35</v>
      </c>
      <c r="T84" s="2">
        <f t="shared" si="19"/>
        <v>6.54</v>
      </c>
      <c r="U84" s="2">
        <f t="shared" si="19"/>
        <v>4.7</v>
      </c>
      <c r="V84" s="2">
        <f t="shared" si="19"/>
        <v>4.3600000000000003</v>
      </c>
      <c r="W84" s="2">
        <f t="shared" si="19"/>
        <v>3.34</v>
      </c>
      <c r="X84" s="2">
        <f t="shared" si="19"/>
        <v>2.82</v>
      </c>
      <c r="Y84" s="2">
        <f t="shared" si="19"/>
        <v>2.2800000000000002</v>
      </c>
      <c r="Z84" s="2">
        <f t="shared" si="19"/>
        <v>2.2000000000000002</v>
      </c>
      <c r="AA84" s="2">
        <f t="shared" si="19"/>
        <v>1.95</v>
      </c>
      <c r="AB84" s="2">
        <f t="shared" si="19"/>
        <v>1.59</v>
      </c>
      <c r="AC84" s="2">
        <f t="shared" si="19"/>
        <v>1.3</v>
      </c>
      <c r="AD84" s="2">
        <f t="shared" si="19"/>
        <v>1.25</v>
      </c>
      <c r="AE84" s="2">
        <f t="shared" si="19"/>
        <v>1.05</v>
      </c>
      <c r="AF84" s="2">
        <f t="shared" si="19"/>
        <v>0.93</v>
      </c>
      <c r="AG84" s="2">
        <f t="shared" si="19"/>
        <v>0.83000000000000007</v>
      </c>
      <c r="AH84" s="2">
        <f t="shared" si="21"/>
        <v>0.49</v>
      </c>
      <c r="AI84" s="2">
        <f t="shared" si="21"/>
        <v>0.28999999999999998</v>
      </c>
      <c r="AJ84" s="2">
        <f t="shared" si="21"/>
        <v>0.2</v>
      </c>
    </row>
    <row r="85" spans="1:36" x14ac:dyDescent="0.2">
      <c r="A85" t="str">
        <f>"casthouse_procurement_archetype_"&amp;TEXT(ROUND(Table21319[[#This Row],[2016]],1),"0.0")</f>
        <v>casthouse_procurement_archetype_22.0</v>
      </c>
      <c r="B85" s="2">
        <f t="shared" si="17"/>
        <v>22</v>
      </c>
      <c r="C85" s="2">
        <f t="shared" si="20"/>
        <v>22</v>
      </c>
      <c r="D85" s="2">
        <f t="shared" si="20"/>
        <v>22</v>
      </c>
      <c r="E85" s="2">
        <f t="shared" si="20"/>
        <v>21.46</v>
      </c>
      <c r="F85" s="2">
        <f t="shared" si="20"/>
        <v>20.170000000000002</v>
      </c>
      <c r="G85" s="2">
        <f t="shared" si="20"/>
        <v>20.350000000000001</v>
      </c>
      <c r="H85" s="2">
        <f t="shared" si="20"/>
        <v>19.79</v>
      </c>
      <c r="I85" s="2">
        <f t="shared" si="20"/>
        <v>18.7</v>
      </c>
      <c r="J85" s="2">
        <f t="shared" si="20"/>
        <v>18.09</v>
      </c>
      <c r="K85" s="2">
        <f t="shared" si="20"/>
        <v>17.46</v>
      </c>
      <c r="L85" s="2">
        <f t="shared" si="20"/>
        <v>16.47</v>
      </c>
      <c r="M85" s="2">
        <f t="shared" si="20"/>
        <v>16.350000000000001</v>
      </c>
      <c r="N85" s="2">
        <f t="shared" si="20"/>
        <v>15.530000000000001</v>
      </c>
      <c r="O85" s="2">
        <f t="shared" si="20"/>
        <v>14.69</v>
      </c>
      <c r="P85" s="2">
        <f t="shared" si="20"/>
        <v>13.700000000000001</v>
      </c>
      <c r="Q85" s="2">
        <f t="shared" si="20"/>
        <v>11.76</v>
      </c>
      <c r="R85" s="2">
        <f t="shared" si="20"/>
        <v>9.15</v>
      </c>
      <c r="S85" s="2">
        <f t="shared" si="19"/>
        <v>8.32</v>
      </c>
      <c r="T85" s="2">
        <f t="shared" si="19"/>
        <v>6.51</v>
      </c>
      <c r="U85" s="2">
        <f t="shared" si="19"/>
        <v>4.68</v>
      </c>
      <c r="V85" s="2">
        <f t="shared" si="19"/>
        <v>4.3500000000000005</v>
      </c>
      <c r="W85" s="2">
        <f t="shared" si="19"/>
        <v>3.33</v>
      </c>
      <c r="X85" s="2">
        <f t="shared" si="19"/>
        <v>2.81</v>
      </c>
      <c r="Y85" s="2">
        <f t="shared" si="19"/>
        <v>2.27</v>
      </c>
      <c r="Z85" s="2">
        <f t="shared" si="19"/>
        <v>2.19</v>
      </c>
      <c r="AA85" s="2">
        <f t="shared" si="19"/>
        <v>1.94</v>
      </c>
      <c r="AB85" s="2">
        <f t="shared" si="19"/>
        <v>1.58</v>
      </c>
      <c r="AC85" s="2">
        <f t="shared" si="19"/>
        <v>1.29</v>
      </c>
      <c r="AD85" s="2">
        <f t="shared" si="19"/>
        <v>1.24</v>
      </c>
      <c r="AE85" s="2">
        <f t="shared" si="19"/>
        <v>1.05</v>
      </c>
      <c r="AF85" s="2">
        <f t="shared" si="19"/>
        <v>0.92</v>
      </c>
      <c r="AG85" s="2">
        <f t="shared" si="19"/>
        <v>0.83000000000000007</v>
      </c>
      <c r="AH85" s="2">
        <f t="shared" si="21"/>
        <v>0.49</v>
      </c>
      <c r="AI85" s="2">
        <f t="shared" si="21"/>
        <v>0.28999999999999998</v>
      </c>
      <c r="AJ85" s="2">
        <f t="shared" si="21"/>
        <v>0.2</v>
      </c>
    </row>
    <row r="86" spans="1:36" x14ac:dyDescent="0.2">
      <c r="A86" t="str">
        <f>"casthouse_procurement_archetype_"&amp;TEXT(ROUND(Table21319[[#This Row],[2016]],1),"0.0")</f>
        <v>casthouse_procurement_archetype_21.9</v>
      </c>
      <c r="B86" s="2">
        <f t="shared" si="17"/>
        <v>21.900000000000002</v>
      </c>
      <c r="C86" s="2">
        <f t="shared" si="20"/>
        <v>21.900000000000002</v>
      </c>
      <c r="D86" s="2">
        <f t="shared" si="20"/>
        <v>21.900000000000002</v>
      </c>
      <c r="E86" s="2">
        <f t="shared" si="20"/>
        <v>21.37</v>
      </c>
      <c r="F86" s="2">
        <f t="shared" si="20"/>
        <v>20.080000000000002</v>
      </c>
      <c r="G86" s="2">
        <f t="shared" si="20"/>
        <v>20.260000000000002</v>
      </c>
      <c r="H86" s="2">
        <f t="shared" si="20"/>
        <v>19.7</v>
      </c>
      <c r="I86" s="2">
        <f t="shared" si="20"/>
        <v>18.61</v>
      </c>
      <c r="J86" s="2">
        <f t="shared" si="20"/>
        <v>18</v>
      </c>
      <c r="K86" s="2">
        <f t="shared" si="20"/>
        <v>17.38</v>
      </c>
      <c r="L86" s="2">
        <f t="shared" si="20"/>
        <v>16.39</v>
      </c>
      <c r="M86" s="2">
        <f t="shared" si="20"/>
        <v>16.27</v>
      </c>
      <c r="N86" s="2">
        <f t="shared" si="20"/>
        <v>15.46</v>
      </c>
      <c r="O86" s="2">
        <f t="shared" si="20"/>
        <v>14.63</v>
      </c>
      <c r="P86" s="2">
        <f t="shared" si="20"/>
        <v>13.63</v>
      </c>
      <c r="Q86" s="2">
        <f t="shared" si="20"/>
        <v>11.71</v>
      </c>
      <c r="R86" s="2">
        <f t="shared" si="20"/>
        <v>9.11</v>
      </c>
      <c r="S86" s="2">
        <f t="shared" si="19"/>
        <v>8.2799999999999994</v>
      </c>
      <c r="T86" s="2">
        <f t="shared" si="19"/>
        <v>6.48</v>
      </c>
      <c r="U86" s="2">
        <f t="shared" si="19"/>
        <v>4.66</v>
      </c>
      <c r="V86" s="2">
        <f t="shared" si="19"/>
        <v>4.33</v>
      </c>
      <c r="W86" s="2">
        <f t="shared" si="19"/>
        <v>3.31</v>
      </c>
      <c r="X86" s="2">
        <f t="shared" si="19"/>
        <v>2.8000000000000003</v>
      </c>
      <c r="Y86" s="2">
        <f t="shared" si="19"/>
        <v>2.2600000000000002</v>
      </c>
      <c r="Z86" s="2">
        <f t="shared" si="19"/>
        <v>2.1800000000000002</v>
      </c>
      <c r="AA86" s="2">
        <f t="shared" si="19"/>
        <v>1.93</v>
      </c>
      <c r="AB86" s="2">
        <f t="shared" si="19"/>
        <v>1.58</v>
      </c>
      <c r="AC86" s="2">
        <f t="shared" si="19"/>
        <v>1.29</v>
      </c>
      <c r="AD86" s="2">
        <f t="shared" si="19"/>
        <v>1.24</v>
      </c>
      <c r="AE86" s="2">
        <f t="shared" si="19"/>
        <v>1.04</v>
      </c>
      <c r="AF86" s="2">
        <f t="shared" si="19"/>
        <v>0.92</v>
      </c>
      <c r="AG86" s="2">
        <f t="shared" si="19"/>
        <v>0.83000000000000007</v>
      </c>
      <c r="AH86" s="2">
        <f t="shared" si="21"/>
        <v>0.49</v>
      </c>
      <c r="AI86" s="2">
        <f t="shared" si="21"/>
        <v>0.28999999999999998</v>
      </c>
      <c r="AJ86" s="2">
        <f t="shared" si="21"/>
        <v>0.2</v>
      </c>
    </row>
    <row r="87" spans="1:36" x14ac:dyDescent="0.2">
      <c r="A87" t="str">
        <f>"casthouse_procurement_archetype_"&amp;TEXT(ROUND(Table21319[[#This Row],[2016]],1),"0.0")</f>
        <v>casthouse_procurement_archetype_21.8</v>
      </c>
      <c r="B87" s="2">
        <f t="shared" si="17"/>
        <v>21.8</v>
      </c>
      <c r="C87" s="2">
        <f t="shared" si="20"/>
        <v>21.8</v>
      </c>
      <c r="D87" s="2">
        <f t="shared" si="20"/>
        <v>21.8</v>
      </c>
      <c r="E87" s="2">
        <f t="shared" si="20"/>
        <v>21.27</v>
      </c>
      <c r="F87" s="2">
        <f t="shared" si="20"/>
        <v>19.98</v>
      </c>
      <c r="G87" s="2">
        <f t="shared" si="20"/>
        <v>20.16</v>
      </c>
      <c r="H87" s="2">
        <f t="shared" si="20"/>
        <v>19.61</v>
      </c>
      <c r="I87" s="2">
        <f t="shared" si="20"/>
        <v>18.53</v>
      </c>
      <c r="J87" s="2">
        <f t="shared" si="20"/>
        <v>17.920000000000002</v>
      </c>
      <c r="K87" s="2">
        <f t="shared" si="20"/>
        <v>17.3</v>
      </c>
      <c r="L87" s="2">
        <f t="shared" si="20"/>
        <v>16.32</v>
      </c>
      <c r="M87" s="2">
        <f t="shared" si="20"/>
        <v>16.2</v>
      </c>
      <c r="N87" s="2">
        <f t="shared" si="20"/>
        <v>15.39</v>
      </c>
      <c r="O87" s="2">
        <f t="shared" si="20"/>
        <v>14.56</v>
      </c>
      <c r="P87" s="2">
        <f t="shared" si="20"/>
        <v>13.57</v>
      </c>
      <c r="Q87" s="2">
        <f t="shared" si="20"/>
        <v>11.65</v>
      </c>
      <c r="R87" s="2">
        <f t="shared" si="20"/>
        <v>9.07</v>
      </c>
      <c r="S87" s="2">
        <f t="shared" si="19"/>
        <v>8.24</v>
      </c>
      <c r="T87" s="2">
        <f t="shared" si="19"/>
        <v>6.45</v>
      </c>
      <c r="U87" s="2">
        <f t="shared" si="19"/>
        <v>4.6399999999999997</v>
      </c>
      <c r="V87" s="2">
        <f t="shared" si="19"/>
        <v>4.3100000000000005</v>
      </c>
      <c r="W87" s="2">
        <f t="shared" si="19"/>
        <v>3.3000000000000003</v>
      </c>
      <c r="X87" s="2">
        <f t="shared" si="19"/>
        <v>2.7800000000000002</v>
      </c>
      <c r="Y87" s="2">
        <f t="shared" si="19"/>
        <v>2.25</v>
      </c>
      <c r="Z87" s="2">
        <f t="shared" si="19"/>
        <v>2.17</v>
      </c>
      <c r="AA87" s="2">
        <f t="shared" si="19"/>
        <v>1.93</v>
      </c>
      <c r="AB87" s="2">
        <f t="shared" si="19"/>
        <v>1.57</v>
      </c>
      <c r="AC87" s="2">
        <f t="shared" si="19"/>
        <v>1.28</v>
      </c>
      <c r="AD87" s="2">
        <f t="shared" si="19"/>
        <v>1.23</v>
      </c>
      <c r="AE87" s="2">
        <f t="shared" si="19"/>
        <v>1.04</v>
      </c>
      <c r="AF87" s="2">
        <f t="shared" si="19"/>
        <v>0.92</v>
      </c>
      <c r="AG87" s="2">
        <f t="shared" si="19"/>
        <v>0.83000000000000007</v>
      </c>
      <c r="AH87" s="2">
        <f t="shared" si="21"/>
        <v>0.48</v>
      </c>
      <c r="AI87" s="2">
        <f t="shared" si="21"/>
        <v>0.28999999999999998</v>
      </c>
      <c r="AJ87" s="2">
        <f t="shared" si="21"/>
        <v>0.2</v>
      </c>
    </row>
    <row r="88" spans="1:36" x14ac:dyDescent="0.2">
      <c r="A88" t="str">
        <f>"casthouse_procurement_archetype_"&amp;TEXT(ROUND(Table21319[[#This Row],[2016]],1),"0.0")</f>
        <v>casthouse_procurement_archetype_21.7</v>
      </c>
      <c r="B88" s="2">
        <f t="shared" si="17"/>
        <v>21.700000000000003</v>
      </c>
      <c r="C88" s="2">
        <f t="shared" si="20"/>
        <v>21.7</v>
      </c>
      <c r="D88" s="2">
        <f t="shared" si="20"/>
        <v>21.7</v>
      </c>
      <c r="E88" s="2">
        <f t="shared" si="20"/>
        <v>21.17</v>
      </c>
      <c r="F88" s="2">
        <f t="shared" si="20"/>
        <v>19.89</v>
      </c>
      <c r="G88" s="2">
        <f t="shared" si="20"/>
        <v>20.07</v>
      </c>
      <c r="H88" s="2">
        <f t="shared" si="20"/>
        <v>19.52</v>
      </c>
      <c r="I88" s="2">
        <f t="shared" si="20"/>
        <v>18.440000000000001</v>
      </c>
      <c r="J88" s="2">
        <f t="shared" si="20"/>
        <v>17.84</v>
      </c>
      <c r="K88" s="2">
        <f t="shared" si="20"/>
        <v>17.22</v>
      </c>
      <c r="L88" s="2">
        <f t="shared" si="20"/>
        <v>16.240000000000002</v>
      </c>
      <c r="M88" s="2">
        <f t="shared" si="20"/>
        <v>16.12</v>
      </c>
      <c r="N88" s="2">
        <f t="shared" si="20"/>
        <v>15.32</v>
      </c>
      <c r="O88" s="2">
        <f t="shared" si="20"/>
        <v>14.49</v>
      </c>
      <c r="P88" s="2">
        <f t="shared" si="20"/>
        <v>13.51</v>
      </c>
      <c r="Q88" s="2">
        <f t="shared" si="20"/>
        <v>11.6</v>
      </c>
      <c r="R88" s="2">
        <f t="shared" si="20"/>
        <v>9.0299999999999994</v>
      </c>
      <c r="S88" s="2">
        <f t="shared" si="19"/>
        <v>8.2100000000000009</v>
      </c>
      <c r="T88" s="2">
        <f t="shared" si="19"/>
        <v>6.42</v>
      </c>
      <c r="U88" s="2">
        <f t="shared" si="19"/>
        <v>4.62</v>
      </c>
      <c r="V88" s="2">
        <f t="shared" si="19"/>
        <v>4.29</v>
      </c>
      <c r="W88" s="2">
        <f t="shared" si="19"/>
        <v>3.2800000000000002</v>
      </c>
      <c r="X88" s="2">
        <f t="shared" si="19"/>
        <v>2.77</v>
      </c>
      <c r="Y88" s="2">
        <f t="shared" si="19"/>
        <v>2.2400000000000002</v>
      </c>
      <c r="Z88" s="2">
        <f t="shared" si="19"/>
        <v>2.16</v>
      </c>
      <c r="AA88" s="2">
        <f t="shared" si="19"/>
        <v>1.92</v>
      </c>
      <c r="AB88" s="2">
        <f t="shared" si="19"/>
        <v>1.56</v>
      </c>
      <c r="AC88" s="2">
        <f t="shared" si="19"/>
        <v>1.28</v>
      </c>
      <c r="AD88" s="2">
        <f t="shared" si="19"/>
        <v>1.23</v>
      </c>
      <c r="AE88" s="2">
        <f t="shared" si="19"/>
        <v>1.03</v>
      </c>
      <c r="AF88" s="2">
        <f t="shared" si="19"/>
        <v>0.91</v>
      </c>
      <c r="AG88" s="2">
        <f t="shared" si="19"/>
        <v>0.82000000000000006</v>
      </c>
      <c r="AH88" s="2">
        <f t="shared" si="21"/>
        <v>0.48</v>
      </c>
      <c r="AI88" s="2">
        <f t="shared" si="21"/>
        <v>0.28999999999999998</v>
      </c>
      <c r="AJ88" s="2">
        <f t="shared" si="21"/>
        <v>0.2</v>
      </c>
    </row>
    <row r="89" spans="1:36" x14ac:dyDescent="0.2">
      <c r="A89" t="str">
        <f>"casthouse_procurement_archetype_"&amp;TEXT(ROUND(Table21319[[#This Row],[2016]],1),"0.0")</f>
        <v>casthouse_procurement_archetype_21.6</v>
      </c>
      <c r="B89" s="2">
        <f t="shared" si="17"/>
        <v>21.6</v>
      </c>
      <c r="C89" s="2">
        <f t="shared" si="20"/>
        <v>21.6</v>
      </c>
      <c r="D89" s="2">
        <f t="shared" si="20"/>
        <v>21.6</v>
      </c>
      <c r="E89" s="2">
        <f t="shared" si="20"/>
        <v>21.07</v>
      </c>
      <c r="F89" s="2">
        <f t="shared" si="20"/>
        <v>19.8</v>
      </c>
      <c r="G89" s="2">
        <f t="shared" si="20"/>
        <v>19.98</v>
      </c>
      <c r="H89" s="2">
        <f t="shared" si="20"/>
        <v>19.43</v>
      </c>
      <c r="I89" s="2">
        <f t="shared" si="20"/>
        <v>18.36</v>
      </c>
      <c r="J89" s="2">
        <f t="shared" si="20"/>
        <v>17.760000000000002</v>
      </c>
      <c r="K89" s="2">
        <f t="shared" si="20"/>
        <v>17.14</v>
      </c>
      <c r="L89" s="2">
        <f t="shared" si="20"/>
        <v>16.170000000000002</v>
      </c>
      <c r="M89" s="2">
        <f t="shared" si="20"/>
        <v>16.05</v>
      </c>
      <c r="N89" s="2">
        <f t="shared" si="20"/>
        <v>15.25</v>
      </c>
      <c r="O89" s="2">
        <f t="shared" si="20"/>
        <v>14.43</v>
      </c>
      <c r="P89" s="2">
        <f t="shared" si="20"/>
        <v>13.450000000000001</v>
      </c>
      <c r="Q89" s="2">
        <f t="shared" si="20"/>
        <v>11.55</v>
      </c>
      <c r="R89" s="2">
        <f t="shared" si="20"/>
        <v>8.99</v>
      </c>
      <c r="S89" s="2">
        <f t="shared" si="19"/>
        <v>8.17</v>
      </c>
      <c r="T89" s="2">
        <f t="shared" si="19"/>
        <v>6.3900000000000006</v>
      </c>
      <c r="U89" s="2">
        <f t="shared" si="19"/>
        <v>4.6000000000000005</v>
      </c>
      <c r="V89" s="2">
        <f t="shared" si="19"/>
        <v>4.2700000000000005</v>
      </c>
      <c r="W89" s="2">
        <f t="shared" si="19"/>
        <v>3.27</v>
      </c>
      <c r="X89" s="2">
        <f t="shared" si="19"/>
        <v>2.7600000000000002</v>
      </c>
      <c r="Y89" s="2">
        <f t="shared" si="19"/>
        <v>2.23</v>
      </c>
      <c r="Z89" s="2">
        <f t="shared" si="19"/>
        <v>2.15</v>
      </c>
      <c r="AA89" s="2">
        <f t="shared" si="19"/>
        <v>1.9100000000000001</v>
      </c>
      <c r="AB89" s="2">
        <f t="shared" si="19"/>
        <v>1.56</v>
      </c>
      <c r="AC89" s="2">
        <f t="shared" si="19"/>
        <v>1.27</v>
      </c>
      <c r="AD89" s="2">
        <f t="shared" si="19"/>
        <v>1.22</v>
      </c>
      <c r="AE89" s="2">
        <f t="shared" si="19"/>
        <v>1.03</v>
      </c>
      <c r="AF89" s="2">
        <f t="shared" si="19"/>
        <v>0.91</v>
      </c>
      <c r="AG89" s="2">
        <f t="shared" si="19"/>
        <v>0.82000000000000006</v>
      </c>
      <c r="AH89" s="2">
        <f t="shared" si="21"/>
        <v>0.48</v>
      </c>
      <c r="AI89" s="2">
        <f t="shared" si="21"/>
        <v>0.28999999999999998</v>
      </c>
      <c r="AJ89" s="2">
        <f t="shared" si="21"/>
        <v>0.2</v>
      </c>
    </row>
    <row r="90" spans="1:36" x14ac:dyDescent="0.2">
      <c r="A90" t="str">
        <f>"casthouse_procurement_archetype_"&amp;TEXT(ROUND(Table21319[[#This Row],[2016]],1),"0.0")</f>
        <v>casthouse_procurement_archetype_21.5</v>
      </c>
      <c r="B90" s="2">
        <f t="shared" si="17"/>
        <v>21.5</v>
      </c>
      <c r="C90" s="2">
        <f t="shared" si="20"/>
        <v>21.5</v>
      </c>
      <c r="D90" s="2">
        <f t="shared" si="20"/>
        <v>21.5</v>
      </c>
      <c r="E90" s="2">
        <f t="shared" si="20"/>
        <v>20.98</v>
      </c>
      <c r="F90" s="2">
        <f t="shared" si="20"/>
        <v>19.71</v>
      </c>
      <c r="G90" s="2">
        <f t="shared" si="20"/>
        <v>19.89</v>
      </c>
      <c r="H90" s="2">
        <f t="shared" si="20"/>
        <v>19.34</v>
      </c>
      <c r="I90" s="2">
        <f t="shared" si="20"/>
        <v>18.27</v>
      </c>
      <c r="J90" s="2">
        <f t="shared" si="20"/>
        <v>17.68</v>
      </c>
      <c r="K90" s="2">
        <f t="shared" si="20"/>
        <v>17.059999999999999</v>
      </c>
      <c r="L90" s="2">
        <f t="shared" si="20"/>
        <v>16.09</v>
      </c>
      <c r="M90" s="2">
        <f t="shared" si="20"/>
        <v>15.98</v>
      </c>
      <c r="N90" s="2">
        <f t="shared" si="20"/>
        <v>15.18</v>
      </c>
      <c r="O90" s="2">
        <f t="shared" si="20"/>
        <v>14.36</v>
      </c>
      <c r="P90" s="2">
        <f t="shared" si="20"/>
        <v>13.39</v>
      </c>
      <c r="Q90" s="2">
        <f t="shared" si="20"/>
        <v>11.5</v>
      </c>
      <c r="R90" s="2">
        <f t="shared" si="20"/>
        <v>8.94</v>
      </c>
      <c r="S90" s="2">
        <f t="shared" si="19"/>
        <v>8.1300000000000008</v>
      </c>
      <c r="T90" s="2">
        <f t="shared" si="19"/>
        <v>6.36</v>
      </c>
      <c r="U90" s="2">
        <f t="shared" si="19"/>
        <v>4.58</v>
      </c>
      <c r="V90" s="2">
        <f t="shared" si="19"/>
        <v>4.25</v>
      </c>
      <c r="W90" s="2">
        <f t="shared" si="19"/>
        <v>3.25</v>
      </c>
      <c r="X90" s="2">
        <f t="shared" si="19"/>
        <v>2.75</v>
      </c>
      <c r="Y90" s="2">
        <f t="shared" si="19"/>
        <v>2.2200000000000002</v>
      </c>
      <c r="Z90" s="2">
        <f t="shared" si="19"/>
        <v>2.14</v>
      </c>
      <c r="AA90" s="2">
        <f t="shared" si="19"/>
        <v>1.9000000000000001</v>
      </c>
      <c r="AB90" s="2">
        <f t="shared" si="19"/>
        <v>1.55</v>
      </c>
      <c r="AC90" s="2">
        <f t="shared" si="19"/>
        <v>1.27</v>
      </c>
      <c r="AD90" s="2">
        <f t="shared" si="19"/>
        <v>1.22</v>
      </c>
      <c r="AE90" s="2">
        <f t="shared" si="19"/>
        <v>1.03</v>
      </c>
      <c r="AF90" s="2">
        <f t="shared" si="19"/>
        <v>0.91</v>
      </c>
      <c r="AG90" s="2">
        <f t="shared" si="19"/>
        <v>0.82000000000000006</v>
      </c>
      <c r="AH90" s="2">
        <f t="shared" si="21"/>
        <v>0.48</v>
      </c>
      <c r="AI90" s="2">
        <f t="shared" si="21"/>
        <v>0.28999999999999998</v>
      </c>
      <c r="AJ90" s="2">
        <f t="shared" si="21"/>
        <v>0.2</v>
      </c>
    </row>
    <row r="91" spans="1:36" x14ac:dyDescent="0.2">
      <c r="A91" t="str">
        <f>"casthouse_procurement_archetype_"&amp;TEXT(ROUND(Table21319[[#This Row],[2016]],1),"0.0")</f>
        <v>casthouse_procurement_archetype_21.4</v>
      </c>
      <c r="B91" s="2">
        <f t="shared" si="17"/>
        <v>21.400000000000002</v>
      </c>
      <c r="C91" s="2">
        <f t="shared" si="20"/>
        <v>21.400000000000002</v>
      </c>
      <c r="D91" s="2">
        <f t="shared" si="20"/>
        <v>21.400000000000002</v>
      </c>
      <c r="E91" s="2">
        <f t="shared" si="20"/>
        <v>20.88</v>
      </c>
      <c r="F91" s="2">
        <f t="shared" si="20"/>
        <v>19.62</v>
      </c>
      <c r="G91" s="2">
        <f t="shared" si="20"/>
        <v>19.79</v>
      </c>
      <c r="H91" s="2">
        <f t="shared" si="20"/>
        <v>19.25</v>
      </c>
      <c r="I91" s="2">
        <f t="shared" si="20"/>
        <v>18.190000000000001</v>
      </c>
      <c r="J91" s="2">
        <f t="shared" si="20"/>
        <v>17.59</v>
      </c>
      <c r="K91" s="2">
        <f t="shared" si="20"/>
        <v>16.98</v>
      </c>
      <c r="L91" s="2">
        <f t="shared" si="20"/>
        <v>16.02</v>
      </c>
      <c r="M91" s="2">
        <f t="shared" si="20"/>
        <v>15.9</v>
      </c>
      <c r="N91" s="2">
        <f t="shared" si="20"/>
        <v>15.11</v>
      </c>
      <c r="O91" s="2">
        <f t="shared" si="20"/>
        <v>14.290000000000001</v>
      </c>
      <c r="P91" s="2">
        <f t="shared" si="20"/>
        <v>13.32</v>
      </c>
      <c r="Q91" s="2">
        <f t="shared" si="20"/>
        <v>11.44</v>
      </c>
      <c r="R91" s="2">
        <f t="shared" si="20"/>
        <v>8.9</v>
      </c>
      <c r="S91" s="2">
        <f t="shared" si="19"/>
        <v>8.09</v>
      </c>
      <c r="T91" s="2">
        <f t="shared" si="19"/>
        <v>6.33</v>
      </c>
      <c r="U91" s="2">
        <f t="shared" si="19"/>
        <v>4.5600000000000005</v>
      </c>
      <c r="V91" s="2">
        <f t="shared" si="19"/>
        <v>4.2300000000000004</v>
      </c>
      <c r="W91" s="2">
        <f t="shared" si="19"/>
        <v>3.24</v>
      </c>
      <c r="X91" s="2">
        <f t="shared" si="19"/>
        <v>2.74</v>
      </c>
      <c r="Y91" s="2">
        <f t="shared" si="19"/>
        <v>2.21</v>
      </c>
      <c r="Z91" s="2">
        <f t="shared" si="19"/>
        <v>2.13</v>
      </c>
      <c r="AA91" s="2">
        <f t="shared" si="19"/>
        <v>1.8900000000000001</v>
      </c>
      <c r="AB91" s="2">
        <f t="shared" si="19"/>
        <v>1.55</v>
      </c>
      <c r="AC91" s="2">
        <f t="shared" si="19"/>
        <v>1.26</v>
      </c>
      <c r="AD91" s="2">
        <f t="shared" si="19"/>
        <v>1.21</v>
      </c>
      <c r="AE91" s="2">
        <f t="shared" si="19"/>
        <v>1.02</v>
      </c>
      <c r="AF91" s="2">
        <f t="shared" si="19"/>
        <v>0.9</v>
      </c>
      <c r="AG91" s="2">
        <f t="shared" si="19"/>
        <v>0.81</v>
      </c>
      <c r="AH91" s="2">
        <f t="shared" si="21"/>
        <v>0.48</v>
      </c>
      <c r="AI91" s="2">
        <f t="shared" si="21"/>
        <v>0.28999999999999998</v>
      </c>
      <c r="AJ91" s="2">
        <f t="shared" si="21"/>
        <v>0.2</v>
      </c>
    </row>
    <row r="92" spans="1:36" x14ac:dyDescent="0.2">
      <c r="A92" t="str">
        <f>"casthouse_procurement_archetype_"&amp;TEXT(ROUND(Table21319[[#This Row],[2016]],1),"0.0")</f>
        <v>casthouse_procurement_archetype_21.3</v>
      </c>
      <c r="B92" s="2">
        <f t="shared" si="17"/>
        <v>21.3</v>
      </c>
      <c r="C92" s="2">
        <f t="shared" si="20"/>
        <v>21.3</v>
      </c>
      <c r="D92" s="2">
        <f t="shared" si="20"/>
        <v>21.3</v>
      </c>
      <c r="E92" s="2">
        <f t="shared" si="20"/>
        <v>20.78</v>
      </c>
      <c r="F92" s="2">
        <f t="shared" si="20"/>
        <v>19.53</v>
      </c>
      <c r="G92" s="2">
        <f t="shared" si="20"/>
        <v>19.7</v>
      </c>
      <c r="H92" s="2">
        <f t="shared" si="20"/>
        <v>19.16</v>
      </c>
      <c r="I92" s="2">
        <f t="shared" si="20"/>
        <v>18.100000000000001</v>
      </c>
      <c r="J92" s="2">
        <f t="shared" si="20"/>
        <v>17.510000000000002</v>
      </c>
      <c r="K92" s="2">
        <f t="shared" si="20"/>
        <v>16.899999999999999</v>
      </c>
      <c r="L92" s="2">
        <f t="shared" si="20"/>
        <v>15.94</v>
      </c>
      <c r="M92" s="2">
        <f t="shared" si="20"/>
        <v>15.83</v>
      </c>
      <c r="N92" s="2">
        <f t="shared" si="20"/>
        <v>15.040000000000001</v>
      </c>
      <c r="O92" s="2">
        <f t="shared" si="20"/>
        <v>14.23</v>
      </c>
      <c r="P92" s="2">
        <f t="shared" si="20"/>
        <v>13.26</v>
      </c>
      <c r="Q92" s="2">
        <f t="shared" si="20"/>
        <v>11.39</v>
      </c>
      <c r="R92" s="2">
        <f t="shared" ref="R92:AG107" si="22">MROUND((($B92-$AJ$2)*((R$2-$AJ$2)/($B$2-$AJ$2)))+$AJ$2,0.01)</f>
        <v>8.86</v>
      </c>
      <c r="S92" s="2">
        <f t="shared" si="22"/>
        <v>8.06</v>
      </c>
      <c r="T92" s="2">
        <f t="shared" si="22"/>
        <v>6.3</v>
      </c>
      <c r="U92" s="2">
        <f t="shared" si="22"/>
        <v>4.54</v>
      </c>
      <c r="V92" s="2">
        <f t="shared" si="22"/>
        <v>4.21</v>
      </c>
      <c r="W92" s="2">
        <f t="shared" si="22"/>
        <v>3.23</v>
      </c>
      <c r="X92" s="2">
        <f t="shared" si="22"/>
        <v>2.72</v>
      </c>
      <c r="Y92" s="2">
        <f t="shared" si="22"/>
        <v>2.2000000000000002</v>
      </c>
      <c r="Z92" s="2">
        <f t="shared" si="22"/>
        <v>2.12</v>
      </c>
      <c r="AA92" s="2">
        <f t="shared" si="22"/>
        <v>1.8900000000000001</v>
      </c>
      <c r="AB92" s="2">
        <f t="shared" si="22"/>
        <v>1.54</v>
      </c>
      <c r="AC92" s="2">
        <f t="shared" si="22"/>
        <v>1.26</v>
      </c>
      <c r="AD92" s="2">
        <f t="shared" si="22"/>
        <v>1.21</v>
      </c>
      <c r="AE92" s="2">
        <f t="shared" si="22"/>
        <v>1.02</v>
      </c>
      <c r="AF92" s="2">
        <f t="shared" si="22"/>
        <v>0.9</v>
      </c>
      <c r="AG92" s="2">
        <f t="shared" si="22"/>
        <v>0.81</v>
      </c>
      <c r="AH92" s="2">
        <f t="shared" si="21"/>
        <v>0.48</v>
      </c>
      <c r="AI92" s="2">
        <f t="shared" si="21"/>
        <v>0.28999999999999998</v>
      </c>
      <c r="AJ92" s="2">
        <f t="shared" si="21"/>
        <v>0.2</v>
      </c>
    </row>
    <row r="93" spans="1:36" x14ac:dyDescent="0.2">
      <c r="A93" t="str">
        <f>"casthouse_procurement_archetype_"&amp;TEXT(ROUND(Table21319[[#This Row],[2016]],1),"0.0")</f>
        <v>casthouse_procurement_archetype_21.2</v>
      </c>
      <c r="B93" s="2">
        <f t="shared" si="17"/>
        <v>21.200000000000003</v>
      </c>
      <c r="C93" s="2">
        <f t="shared" ref="C93:R108" si="23">MROUND((($B93-$AJ$2)*((C$2-$AJ$2)/($B$2-$AJ$2)))+$AJ$2,0.01)</f>
        <v>21.2</v>
      </c>
      <c r="D93" s="2">
        <f t="shared" si="23"/>
        <v>21.2</v>
      </c>
      <c r="E93" s="2">
        <f t="shared" si="23"/>
        <v>20.68</v>
      </c>
      <c r="F93" s="2">
        <f t="shared" si="23"/>
        <v>19.43</v>
      </c>
      <c r="G93" s="2">
        <f t="shared" si="23"/>
        <v>19.61</v>
      </c>
      <c r="H93" s="2">
        <f t="shared" si="23"/>
        <v>19.07</v>
      </c>
      <c r="I93" s="2">
        <f t="shared" si="23"/>
        <v>18.02</v>
      </c>
      <c r="J93" s="2">
        <f t="shared" si="23"/>
        <v>17.43</v>
      </c>
      <c r="K93" s="2">
        <f t="shared" si="23"/>
        <v>16.830000000000002</v>
      </c>
      <c r="L93" s="2">
        <f t="shared" si="23"/>
        <v>15.870000000000001</v>
      </c>
      <c r="M93" s="2">
        <f t="shared" si="23"/>
        <v>15.75</v>
      </c>
      <c r="N93" s="2">
        <f t="shared" si="23"/>
        <v>14.97</v>
      </c>
      <c r="O93" s="2">
        <f t="shared" si="23"/>
        <v>14.16</v>
      </c>
      <c r="P93" s="2">
        <f t="shared" si="23"/>
        <v>13.200000000000001</v>
      </c>
      <c r="Q93" s="2">
        <f t="shared" si="23"/>
        <v>11.34</v>
      </c>
      <c r="R93" s="2">
        <f t="shared" si="23"/>
        <v>8.82</v>
      </c>
      <c r="S93" s="2">
        <f t="shared" si="22"/>
        <v>8.02</v>
      </c>
      <c r="T93" s="2">
        <f t="shared" si="22"/>
        <v>6.28</v>
      </c>
      <c r="U93" s="2">
        <f t="shared" si="22"/>
        <v>4.5200000000000005</v>
      </c>
      <c r="V93" s="2">
        <f t="shared" si="22"/>
        <v>4.1900000000000004</v>
      </c>
      <c r="W93" s="2">
        <f t="shared" si="22"/>
        <v>3.21</v>
      </c>
      <c r="X93" s="2">
        <f t="shared" si="22"/>
        <v>2.71</v>
      </c>
      <c r="Y93" s="2">
        <f t="shared" si="22"/>
        <v>2.19</v>
      </c>
      <c r="Z93" s="2">
        <f t="shared" si="22"/>
        <v>2.11</v>
      </c>
      <c r="AA93" s="2">
        <f t="shared" si="22"/>
        <v>1.8800000000000001</v>
      </c>
      <c r="AB93" s="2">
        <f t="shared" si="22"/>
        <v>1.53</v>
      </c>
      <c r="AC93" s="2">
        <f t="shared" si="22"/>
        <v>1.25</v>
      </c>
      <c r="AD93" s="2">
        <f t="shared" si="22"/>
        <v>1.2</v>
      </c>
      <c r="AE93" s="2">
        <f t="shared" si="22"/>
        <v>1.01</v>
      </c>
      <c r="AF93" s="2">
        <f t="shared" si="22"/>
        <v>0.9</v>
      </c>
      <c r="AG93" s="2">
        <f t="shared" si="22"/>
        <v>0.81</v>
      </c>
      <c r="AH93" s="2">
        <f t="shared" si="21"/>
        <v>0.48</v>
      </c>
      <c r="AI93" s="2">
        <f t="shared" si="21"/>
        <v>0.28999999999999998</v>
      </c>
      <c r="AJ93" s="2">
        <f t="shared" si="21"/>
        <v>0.2</v>
      </c>
    </row>
    <row r="94" spans="1:36" x14ac:dyDescent="0.2">
      <c r="A94" t="str">
        <f>"casthouse_procurement_archetype_"&amp;TEXT(ROUND(Table21319[[#This Row],[2016]],1),"0.0")</f>
        <v>casthouse_procurement_archetype_21.1</v>
      </c>
      <c r="B94" s="2">
        <f t="shared" si="17"/>
        <v>21.1</v>
      </c>
      <c r="C94" s="2">
        <f t="shared" si="23"/>
        <v>21.1</v>
      </c>
      <c r="D94" s="2">
        <f t="shared" si="23"/>
        <v>21.1</v>
      </c>
      <c r="E94" s="2">
        <f t="shared" si="23"/>
        <v>20.59</v>
      </c>
      <c r="F94" s="2">
        <f t="shared" si="23"/>
        <v>19.34</v>
      </c>
      <c r="G94" s="2">
        <f t="shared" si="23"/>
        <v>19.52</v>
      </c>
      <c r="H94" s="2">
        <f t="shared" si="23"/>
        <v>18.98</v>
      </c>
      <c r="I94" s="2">
        <f t="shared" si="23"/>
        <v>17.93</v>
      </c>
      <c r="J94" s="2">
        <f t="shared" si="23"/>
        <v>17.350000000000001</v>
      </c>
      <c r="K94" s="2">
        <f t="shared" si="23"/>
        <v>16.75</v>
      </c>
      <c r="L94" s="2">
        <f t="shared" si="23"/>
        <v>15.8</v>
      </c>
      <c r="M94" s="2">
        <f t="shared" si="23"/>
        <v>15.68</v>
      </c>
      <c r="N94" s="2">
        <f t="shared" si="23"/>
        <v>14.9</v>
      </c>
      <c r="O94" s="2">
        <f t="shared" si="23"/>
        <v>14.09</v>
      </c>
      <c r="P94" s="2">
        <f t="shared" si="23"/>
        <v>13.14</v>
      </c>
      <c r="Q94" s="2">
        <f t="shared" si="23"/>
        <v>11.28</v>
      </c>
      <c r="R94" s="2">
        <f t="shared" si="23"/>
        <v>8.7799999999999994</v>
      </c>
      <c r="S94" s="2">
        <f t="shared" si="22"/>
        <v>7.98</v>
      </c>
      <c r="T94" s="2">
        <f t="shared" si="22"/>
        <v>6.25</v>
      </c>
      <c r="U94" s="2">
        <f t="shared" si="22"/>
        <v>4.5</v>
      </c>
      <c r="V94" s="2">
        <f t="shared" si="22"/>
        <v>4.17</v>
      </c>
      <c r="W94" s="2">
        <f t="shared" si="22"/>
        <v>3.2</v>
      </c>
      <c r="X94" s="2">
        <f t="shared" si="22"/>
        <v>2.7</v>
      </c>
      <c r="Y94" s="2">
        <f t="shared" si="22"/>
        <v>2.19</v>
      </c>
      <c r="Z94" s="2">
        <f t="shared" si="22"/>
        <v>2.1</v>
      </c>
      <c r="AA94" s="2">
        <f t="shared" si="22"/>
        <v>1.87</v>
      </c>
      <c r="AB94" s="2">
        <f t="shared" si="22"/>
        <v>1.53</v>
      </c>
      <c r="AC94" s="2">
        <f t="shared" si="22"/>
        <v>1.25</v>
      </c>
      <c r="AD94" s="2">
        <f t="shared" si="22"/>
        <v>1.2</v>
      </c>
      <c r="AE94" s="2">
        <f t="shared" si="22"/>
        <v>1.01</v>
      </c>
      <c r="AF94" s="2">
        <f t="shared" si="22"/>
        <v>0.89</v>
      </c>
      <c r="AG94" s="2">
        <f t="shared" si="22"/>
        <v>0.8</v>
      </c>
      <c r="AH94" s="2">
        <f t="shared" si="21"/>
        <v>0.48</v>
      </c>
      <c r="AI94" s="2">
        <f t="shared" si="21"/>
        <v>0.28999999999999998</v>
      </c>
      <c r="AJ94" s="2">
        <f t="shared" si="21"/>
        <v>0.2</v>
      </c>
    </row>
    <row r="95" spans="1:36" x14ac:dyDescent="0.2">
      <c r="A95" t="str">
        <f>"casthouse_procurement_archetype_"&amp;TEXT(ROUND(Table21319[[#This Row],[2016]],1),"0.0")</f>
        <v>casthouse_procurement_archetype_21.0</v>
      </c>
      <c r="B95" s="2">
        <f t="shared" si="17"/>
        <v>21</v>
      </c>
      <c r="C95" s="2">
        <f t="shared" si="23"/>
        <v>21</v>
      </c>
      <c r="D95" s="2">
        <f t="shared" si="23"/>
        <v>21</v>
      </c>
      <c r="E95" s="2">
        <f t="shared" si="23"/>
        <v>20.490000000000002</v>
      </c>
      <c r="F95" s="2">
        <f t="shared" si="23"/>
        <v>19.25</v>
      </c>
      <c r="G95" s="2">
        <f t="shared" si="23"/>
        <v>19.420000000000002</v>
      </c>
      <c r="H95" s="2">
        <f t="shared" si="23"/>
        <v>18.89</v>
      </c>
      <c r="I95" s="2">
        <f t="shared" si="23"/>
        <v>17.850000000000001</v>
      </c>
      <c r="J95" s="2">
        <f t="shared" si="23"/>
        <v>17.27</v>
      </c>
      <c r="K95" s="2">
        <f t="shared" si="23"/>
        <v>16.670000000000002</v>
      </c>
      <c r="L95" s="2">
        <f t="shared" si="23"/>
        <v>15.72</v>
      </c>
      <c r="M95" s="2">
        <f t="shared" si="23"/>
        <v>15.610000000000001</v>
      </c>
      <c r="N95" s="2">
        <f t="shared" si="23"/>
        <v>14.83</v>
      </c>
      <c r="O95" s="2">
        <f t="shared" si="23"/>
        <v>14.030000000000001</v>
      </c>
      <c r="P95" s="2">
        <f t="shared" si="23"/>
        <v>13.08</v>
      </c>
      <c r="Q95" s="2">
        <f t="shared" si="23"/>
        <v>11.23</v>
      </c>
      <c r="R95" s="2">
        <f t="shared" si="23"/>
        <v>8.74</v>
      </c>
      <c r="S95" s="2">
        <f t="shared" si="22"/>
        <v>7.94</v>
      </c>
      <c r="T95" s="2">
        <f t="shared" si="22"/>
        <v>6.22</v>
      </c>
      <c r="U95" s="2">
        <f t="shared" si="22"/>
        <v>4.4800000000000004</v>
      </c>
      <c r="V95" s="2">
        <f t="shared" si="22"/>
        <v>4.1500000000000004</v>
      </c>
      <c r="W95" s="2">
        <f t="shared" si="22"/>
        <v>3.18</v>
      </c>
      <c r="X95" s="2">
        <f t="shared" si="22"/>
        <v>2.69</v>
      </c>
      <c r="Y95" s="2">
        <f t="shared" si="22"/>
        <v>2.1800000000000002</v>
      </c>
      <c r="Z95" s="2">
        <f t="shared" si="22"/>
        <v>2.1</v>
      </c>
      <c r="AA95" s="2">
        <f t="shared" si="22"/>
        <v>1.86</v>
      </c>
      <c r="AB95" s="2">
        <f t="shared" si="22"/>
        <v>1.52</v>
      </c>
      <c r="AC95" s="2">
        <f t="shared" si="22"/>
        <v>1.24</v>
      </c>
      <c r="AD95" s="2">
        <f t="shared" si="22"/>
        <v>1.19</v>
      </c>
      <c r="AE95" s="2">
        <f t="shared" si="22"/>
        <v>1.01</v>
      </c>
      <c r="AF95" s="2">
        <f t="shared" si="22"/>
        <v>0.89</v>
      </c>
      <c r="AG95" s="2">
        <f t="shared" si="22"/>
        <v>0.8</v>
      </c>
      <c r="AH95" s="2">
        <f t="shared" si="21"/>
        <v>0.47000000000000003</v>
      </c>
      <c r="AI95" s="2">
        <f t="shared" si="21"/>
        <v>0.28999999999999998</v>
      </c>
      <c r="AJ95" s="2">
        <f t="shared" si="21"/>
        <v>0.2</v>
      </c>
    </row>
    <row r="96" spans="1:36" x14ac:dyDescent="0.2">
      <c r="A96" t="str">
        <f>"casthouse_procurement_archetype_"&amp;TEXT(ROUND(Table21319[[#This Row],[2016]],1),"0.0")</f>
        <v>casthouse_procurement_archetype_20.9</v>
      </c>
      <c r="B96" s="2">
        <f t="shared" si="17"/>
        <v>20.900000000000002</v>
      </c>
      <c r="C96" s="2">
        <f t="shared" si="23"/>
        <v>20.900000000000002</v>
      </c>
      <c r="D96" s="2">
        <f t="shared" si="23"/>
        <v>20.900000000000002</v>
      </c>
      <c r="E96" s="2">
        <f t="shared" si="23"/>
        <v>20.39</v>
      </c>
      <c r="F96" s="2">
        <f t="shared" si="23"/>
        <v>19.16</v>
      </c>
      <c r="G96" s="2">
        <f t="shared" si="23"/>
        <v>19.330000000000002</v>
      </c>
      <c r="H96" s="2">
        <f t="shared" si="23"/>
        <v>18.8</v>
      </c>
      <c r="I96" s="2">
        <f t="shared" si="23"/>
        <v>17.760000000000002</v>
      </c>
      <c r="J96" s="2">
        <f t="shared" si="23"/>
        <v>17.18</v>
      </c>
      <c r="K96" s="2">
        <f t="shared" si="23"/>
        <v>16.59</v>
      </c>
      <c r="L96" s="2">
        <f t="shared" si="23"/>
        <v>15.65</v>
      </c>
      <c r="M96" s="2">
        <f t="shared" si="23"/>
        <v>15.530000000000001</v>
      </c>
      <c r="N96" s="2">
        <f t="shared" si="23"/>
        <v>14.76</v>
      </c>
      <c r="O96" s="2">
        <f t="shared" si="23"/>
        <v>13.96</v>
      </c>
      <c r="P96" s="2">
        <f t="shared" si="23"/>
        <v>13.02</v>
      </c>
      <c r="Q96" s="2">
        <f t="shared" si="23"/>
        <v>11.18</v>
      </c>
      <c r="R96" s="2">
        <f t="shared" si="23"/>
        <v>8.7000000000000011</v>
      </c>
      <c r="S96" s="2">
        <f t="shared" si="22"/>
        <v>7.91</v>
      </c>
      <c r="T96" s="2">
        <f t="shared" si="22"/>
        <v>6.19</v>
      </c>
      <c r="U96" s="2">
        <f t="shared" si="22"/>
        <v>4.46</v>
      </c>
      <c r="V96" s="2">
        <f t="shared" si="22"/>
        <v>4.1399999999999997</v>
      </c>
      <c r="W96" s="2">
        <f t="shared" si="22"/>
        <v>3.17</v>
      </c>
      <c r="X96" s="2">
        <f t="shared" si="22"/>
        <v>2.68</v>
      </c>
      <c r="Y96" s="2">
        <f t="shared" si="22"/>
        <v>2.17</v>
      </c>
      <c r="Z96" s="2">
        <f t="shared" si="22"/>
        <v>2.09</v>
      </c>
      <c r="AA96" s="2">
        <f t="shared" si="22"/>
        <v>1.85</v>
      </c>
      <c r="AB96" s="2">
        <f t="shared" si="22"/>
        <v>1.51</v>
      </c>
      <c r="AC96" s="2">
        <f t="shared" si="22"/>
        <v>1.24</v>
      </c>
      <c r="AD96" s="2">
        <f t="shared" si="22"/>
        <v>1.19</v>
      </c>
      <c r="AE96" s="2">
        <f t="shared" si="22"/>
        <v>1</v>
      </c>
      <c r="AF96" s="2">
        <f t="shared" si="22"/>
        <v>0.89</v>
      </c>
      <c r="AG96" s="2">
        <f t="shared" si="22"/>
        <v>0.8</v>
      </c>
      <c r="AH96" s="2">
        <f t="shared" si="21"/>
        <v>0.47000000000000003</v>
      </c>
      <c r="AI96" s="2">
        <f t="shared" si="21"/>
        <v>0.28999999999999998</v>
      </c>
      <c r="AJ96" s="2">
        <f t="shared" si="21"/>
        <v>0.2</v>
      </c>
    </row>
    <row r="97" spans="1:36" x14ac:dyDescent="0.2">
      <c r="A97" t="str">
        <f>"casthouse_procurement_archetype_"&amp;TEXT(ROUND(Table21319[[#This Row],[2016]],1),"0.0")</f>
        <v>casthouse_procurement_archetype_20.8</v>
      </c>
      <c r="B97" s="2">
        <f t="shared" si="17"/>
        <v>20.8</v>
      </c>
      <c r="C97" s="2">
        <f t="shared" si="23"/>
        <v>20.8</v>
      </c>
      <c r="D97" s="2">
        <f t="shared" si="23"/>
        <v>20.8</v>
      </c>
      <c r="E97" s="2">
        <f t="shared" si="23"/>
        <v>20.29</v>
      </c>
      <c r="F97" s="2">
        <f t="shared" si="23"/>
        <v>19.07</v>
      </c>
      <c r="G97" s="2">
        <f t="shared" si="23"/>
        <v>19.240000000000002</v>
      </c>
      <c r="H97" s="2">
        <f t="shared" si="23"/>
        <v>18.71</v>
      </c>
      <c r="I97" s="2">
        <f t="shared" si="23"/>
        <v>17.68</v>
      </c>
      <c r="J97" s="2">
        <f t="shared" si="23"/>
        <v>17.100000000000001</v>
      </c>
      <c r="K97" s="2">
        <f t="shared" si="23"/>
        <v>16.510000000000002</v>
      </c>
      <c r="L97" s="2">
        <f t="shared" si="23"/>
        <v>15.57</v>
      </c>
      <c r="M97" s="2">
        <f t="shared" si="23"/>
        <v>15.46</v>
      </c>
      <c r="N97" s="2">
        <f t="shared" si="23"/>
        <v>14.69</v>
      </c>
      <c r="O97" s="2">
        <f t="shared" si="23"/>
        <v>13.89</v>
      </c>
      <c r="P97" s="2">
        <f t="shared" si="23"/>
        <v>12.950000000000001</v>
      </c>
      <c r="Q97" s="2">
        <f t="shared" si="23"/>
        <v>11.120000000000001</v>
      </c>
      <c r="R97" s="2">
        <f t="shared" si="23"/>
        <v>8.66</v>
      </c>
      <c r="S97" s="2">
        <f t="shared" si="22"/>
        <v>7.87</v>
      </c>
      <c r="T97" s="2">
        <f t="shared" si="22"/>
        <v>6.16</v>
      </c>
      <c r="U97" s="2">
        <f t="shared" si="22"/>
        <v>4.4400000000000004</v>
      </c>
      <c r="V97" s="2">
        <f t="shared" si="22"/>
        <v>4.12</v>
      </c>
      <c r="W97" s="2">
        <f t="shared" si="22"/>
        <v>3.15</v>
      </c>
      <c r="X97" s="2">
        <f t="shared" si="22"/>
        <v>2.66</v>
      </c>
      <c r="Y97" s="2">
        <f t="shared" si="22"/>
        <v>2.16</v>
      </c>
      <c r="Z97" s="2">
        <f t="shared" si="22"/>
        <v>2.08</v>
      </c>
      <c r="AA97" s="2">
        <f t="shared" si="22"/>
        <v>1.85</v>
      </c>
      <c r="AB97" s="2">
        <f t="shared" si="22"/>
        <v>1.51</v>
      </c>
      <c r="AC97" s="2">
        <f t="shared" si="22"/>
        <v>1.23</v>
      </c>
      <c r="AD97" s="2">
        <f t="shared" si="22"/>
        <v>1.19</v>
      </c>
      <c r="AE97" s="2">
        <f t="shared" si="22"/>
        <v>1</v>
      </c>
      <c r="AF97" s="2">
        <f t="shared" si="22"/>
        <v>0.88</v>
      </c>
      <c r="AG97" s="2">
        <f t="shared" si="22"/>
        <v>0.8</v>
      </c>
      <c r="AH97" s="2">
        <f t="shared" si="21"/>
        <v>0.47000000000000003</v>
      </c>
      <c r="AI97" s="2">
        <f t="shared" si="21"/>
        <v>0.28999999999999998</v>
      </c>
      <c r="AJ97" s="2">
        <f t="shared" si="21"/>
        <v>0.2</v>
      </c>
    </row>
    <row r="98" spans="1:36" x14ac:dyDescent="0.2">
      <c r="A98" t="str">
        <f>"casthouse_procurement_archetype_"&amp;TEXT(ROUND(Table21319[[#This Row],[2016]],1),"0.0")</f>
        <v>casthouse_procurement_archetype_20.7</v>
      </c>
      <c r="B98" s="2">
        <f t="shared" si="17"/>
        <v>20.700000000000003</v>
      </c>
      <c r="C98" s="2">
        <f t="shared" si="23"/>
        <v>20.7</v>
      </c>
      <c r="D98" s="2">
        <f t="shared" si="23"/>
        <v>20.7</v>
      </c>
      <c r="E98" s="2">
        <f t="shared" si="23"/>
        <v>20.2</v>
      </c>
      <c r="F98" s="2">
        <f t="shared" si="23"/>
        <v>18.98</v>
      </c>
      <c r="G98" s="2">
        <f t="shared" si="23"/>
        <v>19.150000000000002</v>
      </c>
      <c r="H98" s="2">
        <f t="shared" si="23"/>
        <v>18.62</v>
      </c>
      <c r="I98" s="2">
        <f t="shared" si="23"/>
        <v>17.59</v>
      </c>
      <c r="J98" s="2">
        <f t="shared" si="23"/>
        <v>17.02</v>
      </c>
      <c r="K98" s="2">
        <f t="shared" si="23"/>
        <v>16.43</v>
      </c>
      <c r="L98" s="2">
        <f t="shared" si="23"/>
        <v>15.5</v>
      </c>
      <c r="M98" s="2">
        <f t="shared" si="23"/>
        <v>15.38</v>
      </c>
      <c r="N98" s="2">
        <f t="shared" si="23"/>
        <v>14.620000000000001</v>
      </c>
      <c r="O98" s="2">
        <f t="shared" si="23"/>
        <v>13.83</v>
      </c>
      <c r="P98" s="2">
        <f t="shared" si="23"/>
        <v>12.89</v>
      </c>
      <c r="Q98" s="2">
        <f t="shared" si="23"/>
        <v>11.07</v>
      </c>
      <c r="R98" s="2">
        <f t="shared" si="23"/>
        <v>8.620000000000001</v>
      </c>
      <c r="S98" s="2">
        <f t="shared" si="22"/>
        <v>7.83</v>
      </c>
      <c r="T98" s="2">
        <f t="shared" si="22"/>
        <v>6.13</v>
      </c>
      <c r="U98" s="2">
        <f t="shared" si="22"/>
        <v>4.42</v>
      </c>
      <c r="V98" s="2">
        <f t="shared" si="22"/>
        <v>4.0999999999999996</v>
      </c>
      <c r="W98" s="2">
        <f t="shared" si="22"/>
        <v>3.14</v>
      </c>
      <c r="X98" s="2">
        <f t="shared" si="22"/>
        <v>2.65</v>
      </c>
      <c r="Y98" s="2">
        <f t="shared" si="22"/>
        <v>2.15</v>
      </c>
      <c r="Z98" s="2">
        <f t="shared" si="22"/>
        <v>2.0699999999999998</v>
      </c>
      <c r="AA98" s="2">
        <f t="shared" si="22"/>
        <v>1.84</v>
      </c>
      <c r="AB98" s="2">
        <f t="shared" si="22"/>
        <v>1.5</v>
      </c>
      <c r="AC98" s="2">
        <f t="shared" si="22"/>
        <v>1.23</v>
      </c>
      <c r="AD98" s="2">
        <f t="shared" si="22"/>
        <v>1.18</v>
      </c>
      <c r="AE98" s="2">
        <f t="shared" si="22"/>
        <v>0.99</v>
      </c>
      <c r="AF98" s="2">
        <f t="shared" si="22"/>
        <v>0.88</v>
      </c>
      <c r="AG98" s="2">
        <f t="shared" si="22"/>
        <v>0.79</v>
      </c>
      <c r="AH98" s="2">
        <f t="shared" si="21"/>
        <v>0.47000000000000003</v>
      </c>
      <c r="AI98" s="2">
        <f t="shared" si="21"/>
        <v>0.28999999999999998</v>
      </c>
      <c r="AJ98" s="2">
        <f t="shared" si="21"/>
        <v>0.2</v>
      </c>
    </row>
    <row r="99" spans="1:36" x14ac:dyDescent="0.2">
      <c r="A99" t="str">
        <f>"casthouse_procurement_archetype_"&amp;TEXT(ROUND(Table21319[[#This Row],[2016]],1),"0.0")</f>
        <v>casthouse_procurement_archetype_20.6</v>
      </c>
      <c r="B99" s="2">
        <f t="shared" si="17"/>
        <v>20.6</v>
      </c>
      <c r="C99" s="2">
        <f t="shared" si="23"/>
        <v>20.6</v>
      </c>
      <c r="D99" s="2">
        <f t="shared" si="23"/>
        <v>20.6</v>
      </c>
      <c r="E99" s="2">
        <f t="shared" si="23"/>
        <v>20.100000000000001</v>
      </c>
      <c r="F99" s="2">
        <f t="shared" si="23"/>
        <v>18.89</v>
      </c>
      <c r="G99" s="2">
        <f t="shared" si="23"/>
        <v>19.05</v>
      </c>
      <c r="H99" s="2">
        <f t="shared" si="23"/>
        <v>18.53</v>
      </c>
      <c r="I99" s="2">
        <f t="shared" si="23"/>
        <v>17.510000000000002</v>
      </c>
      <c r="J99" s="2">
        <f t="shared" si="23"/>
        <v>16.940000000000001</v>
      </c>
      <c r="K99" s="2">
        <f t="shared" si="23"/>
        <v>16.350000000000001</v>
      </c>
      <c r="L99" s="2">
        <f t="shared" si="23"/>
        <v>15.42</v>
      </c>
      <c r="M99" s="2">
        <f t="shared" si="23"/>
        <v>15.31</v>
      </c>
      <c r="N99" s="2">
        <f t="shared" si="23"/>
        <v>14.55</v>
      </c>
      <c r="O99" s="2">
        <f t="shared" si="23"/>
        <v>13.76</v>
      </c>
      <c r="P99" s="2">
        <f t="shared" si="23"/>
        <v>12.83</v>
      </c>
      <c r="Q99" s="2">
        <f t="shared" si="23"/>
        <v>11.02</v>
      </c>
      <c r="R99" s="2">
        <f t="shared" si="23"/>
        <v>8.57</v>
      </c>
      <c r="S99" s="2">
        <f t="shared" si="22"/>
        <v>7.8</v>
      </c>
      <c r="T99" s="2">
        <f t="shared" si="22"/>
        <v>6.1000000000000005</v>
      </c>
      <c r="U99" s="2">
        <f t="shared" si="22"/>
        <v>4.3899999999999997</v>
      </c>
      <c r="V99" s="2">
        <f t="shared" si="22"/>
        <v>4.08</v>
      </c>
      <c r="W99" s="2">
        <f t="shared" si="22"/>
        <v>3.13</v>
      </c>
      <c r="X99" s="2">
        <f t="shared" si="22"/>
        <v>2.64</v>
      </c>
      <c r="Y99" s="2">
        <f t="shared" si="22"/>
        <v>2.14</v>
      </c>
      <c r="Z99" s="2">
        <f t="shared" si="22"/>
        <v>2.06</v>
      </c>
      <c r="AA99" s="2">
        <f t="shared" si="22"/>
        <v>1.83</v>
      </c>
      <c r="AB99" s="2">
        <f t="shared" si="22"/>
        <v>1.5</v>
      </c>
      <c r="AC99" s="2">
        <f t="shared" si="22"/>
        <v>1.22</v>
      </c>
      <c r="AD99" s="2">
        <f t="shared" si="22"/>
        <v>1.18</v>
      </c>
      <c r="AE99" s="2">
        <f t="shared" si="22"/>
        <v>0.99</v>
      </c>
      <c r="AF99" s="2">
        <f t="shared" si="22"/>
        <v>0.88</v>
      </c>
      <c r="AG99" s="2">
        <f t="shared" si="22"/>
        <v>0.79</v>
      </c>
      <c r="AH99" s="2">
        <f t="shared" si="21"/>
        <v>0.47000000000000003</v>
      </c>
      <c r="AI99" s="2">
        <f t="shared" si="21"/>
        <v>0.28999999999999998</v>
      </c>
      <c r="AJ99" s="2">
        <f t="shared" si="21"/>
        <v>0.2</v>
      </c>
    </row>
    <row r="100" spans="1:36" x14ac:dyDescent="0.2">
      <c r="A100" t="str">
        <f>"casthouse_procurement_archetype_"&amp;TEXT(ROUND(Table21319[[#This Row],[2016]],1),"0.0")</f>
        <v>casthouse_procurement_archetype_20.5</v>
      </c>
      <c r="B100" s="2">
        <f t="shared" si="17"/>
        <v>20.5</v>
      </c>
      <c r="C100" s="2">
        <f t="shared" si="23"/>
        <v>20.5</v>
      </c>
      <c r="D100" s="2">
        <f t="shared" si="23"/>
        <v>20.5</v>
      </c>
      <c r="E100" s="2">
        <f t="shared" si="23"/>
        <v>20</v>
      </c>
      <c r="F100" s="2">
        <f t="shared" si="23"/>
        <v>18.79</v>
      </c>
      <c r="G100" s="2">
        <f t="shared" si="23"/>
        <v>18.96</v>
      </c>
      <c r="H100" s="2">
        <f t="shared" si="23"/>
        <v>18.440000000000001</v>
      </c>
      <c r="I100" s="2">
        <f t="shared" si="23"/>
        <v>17.420000000000002</v>
      </c>
      <c r="J100" s="2">
        <f t="shared" si="23"/>
        <v>16.86</v>
      </c>
      <c r="K100" s="2">
        <f t="shared" si="23"/>
        <v>16.27</v>
      </c>
      <c r="L100" s="2">
        <f t="shared" si="23"/>
        <v>15.35</v>
      </c>
      <c r="M100" s="2">
        <f t="shared" si="23"/>
        <v>15.24</v>
      </c>
      <c r="N100" s="2">
        <f t="shared" si="23"/>
        <v>14.48</v>
      </c>
      <c r="O100" s="2">
        <f t="shared" si="23"/>
        <v>13.69</v>
      </c>
      <c r="P100" s="2">
        <f t="shared" si="23"/>
        <v>12.77</v>
      </c>
      <c r="Q100" s="2">
        <f t="shared" si="23"/>
        <v>10.97</v>
      </c>
      <c r="R100" s="2">
        <f t="shared" si="23"/>
        <v>8.5299999999999994</v>
      </c>
      <c r="S100" s="2">
        <f t="shared" si="22"/>
        <v>7.76</v>
      </c>
      <c r="T100" s="2">
        <f t="shared" si="22"/>
        <v>6.07</v>
      </c>
      <c r="U100" s="2">
        <f t="shared" si="22"/>
        <v>4.37</v>
      </c>
      <c r="V100" s="2">
        <f t="shared" si="22"/>
        <v>4.0600000000000005</v>
      </c>
      <c r="W100" s="2">
        <f t="shared" si="22"/>
        <v>3.11</v>
      </c>
      <c r="X100" s="2">
        <f t="shared" si="22"/>
        <v>2.63</v>
      </c>
      <c r="Y100" s="2">
        <f t="shared" si="22"/>
        <v>2.13</v>
      </c>
      <c r="Z100" s="2">
        <f t="shared" si="22"/>
        <v>2.0499999999999998</v>
      </c>
      <c r="AA100" s="2">
        <f t="shared" si="22"/>
        <v>1.82</v>
      </c>
      <c r="AB100" s="2">
        <f t="shared" si="22"/>
        <v>1.49</v>
      </c>
      <c r="AC100" s="2">
        <f t="shared" si="22"/>
        <v>1.22</v>
      </c>
      <c r="AD100" s="2">
        <f t="shared" si="22"/>
        <v>1.17</v>
      </c>
      <c r="AE100" s="2">
        <f t="shared" si="22"/>
        <v>0.99</v>
      </c>
      <c r="AF100" s="2">
        <f t="shared" si="22"/>
        <v>0.87</v>
      </c>
      <c r="AG100" s="2">
        <f t="shared" si="22"/>
        <v>0.79</v>
      </c>
      <c r="AH100" s="2">
        <f t="shared" si="21"/>
        <v>0.47000000000000003</v>
      </c>
      <c r="AI100" s="2">
        <f t="shared" si="21"/>
        <v>0.28999999999999998</v>
      </c>
      <c r="AJ100" s="2">
        <f t="shared" si="21"/>
        <v>0.2</v>
      </c>
    </row>
    <row r="101" spans="1:36" x14ac:dyDescent="0.2">
      <c r="A101" t="str">
        <f>"casthouse_procurement_archetype_"&amp;TEXT(ROUND(Table21319[[#This Row],[2016]],1),"0.0")</f>
        <v>casthouse_procurement_archetype_20.4</v>
      </c>
      <c r="B101" s="2">
        <f t="shared" si="17"/>
        <v>20.400000000000002</v>
      </c>
      <c r="C101" s="2">
        <f t="shared" si="23"/>
        <v>20.400000000000002</v>
      </c>
      <c r="D101" s="2">
        <f t="shared" si="23"/>
        <v>20.400000000000002</v>
      </c>
      <c r="E101" s="2">
        <f t="shared" si="23"/>
        <v>19.900000000000002</v>
      </c>
      <c r="F101" s="2">
        <f t="shared" si="23"/>
        <v>18.7</v>
      </c>
      <c r="G101" s="2">
        <f t="shared" si="23"/>
        <v>18.87</v>
      </c>
      <c r="H101" s="2">
        <f t="shared" si="23"/>
        <v>18.350000000000001</v>
      </c>
      <c r="I101" s="2">
        <f t="shared" si="23"/>
        <v>17.34</v>
      </c>
      <c r="J101" s="2">
        <f t="shared" si="23"/>
        <v>16.77</v>
      </c>
      <c r="K101" s="2">
        <f t="shared" si="23"/>
        <v>16.190000000000001</v>
      </c>
      <c r="L101" s="2">
        <f t="shared" si="23"/>
        <v>15.27</v>
      </c>
      <c r="M101" s="2">
        <f t="shared" si="23"/>
        <v>15.16</v>
      </c>
      <c r="N101" s="2">
        <f t="shared" si="23"/>
        <v>14.41</v>
      </c>
      <c r="O101" s="2">
        <f t="shared" si="23"/>
        <v>13.63</v>
      </c>
      <c r="P101" s="2">
        <f t="shared" si="23"/>
        <v>12.71</v>
      </c>
      <c r="Q101" s="2">
        <f t="shared" si="23"/>
        <v>10.91</v>
      </c>
      <c r="R101" s="2">
        <f t="shared" si="23"/>
        <v>8.49</v>
      </c>
      <c r="S101" s="2">
        <f t="shared" si="22"/>
        <v>7.72</v>
      </c>
      <c r="T101" s="2">
        <f t="shared" si="22"/>
        <v>6.04</v>
      </c>
      <c r="U101" s="2">
        <f t="shared" si="22"/>
        <v>4.3500000000000005</v>
      </c>
      <c r="V101" s="2">
        <f t="shared" si="22"/>
        <v>4.04</v>
      </c>
      <c r="W101" s="2">
        <f t="shared" si="22"/>
        <v>3.1</v>
      </c>
      <c r="X101" s="2">
        <f t="shared" si="22"/>
        <v>2.62</v>
      </c>
      <c r="Y101" s="2">
        <f t="shared" si="22"/>
        <v>2.12</v>
      </c>
      <c r="Z101" s="2">
        <f t="shared" si="22"/>
        <v>2.04</v>
      </c>
      <c r="AA101" s="2">
        <f t="shared" si="22"/>
        <v>1.81</v>
      </c>
      <c r="AB101" s="2">
        <f t="shared" si="22"/>
        <v>1.48</v>
      </c>
      <c r="AC101" s="2">
        <f t="shared" si="22"/>
        <v>1.21</v>
      </c>
      <c r="AD101" s="2">
        <f t="shared" si="22"/>
        <v>1.17</v>
      </c>
      <c r="AE101" s="2">
        <f t="shared" si="22"/>
        <v>0.98</v>
      </c>
      <c r="AF101" s="2">
        <f t="shared" si="22"/>
        <v>0.87</v>
      </c>
      <c r="AG101" s="2">
        <f t="shared" si="22"/>
        <v>0.78</v>
      </c>
      <c r="AH101" s="2">
        <f t="shared" si="21"/>
        <v>0.47000000000000003</v>
      </c>
      <c r="AI101" s="2">
        <f t="shared" si="21"/>
        <v>0.28999999999999998</v>
      </c>
      <c r="AJ101" s="2">
        <f t="shared" si="21"/>
        <v>0.2</v>
      </c>
    </row>
    <row r="102" spans="1:36" x14ac:dyDescent="0.2">
      <c r="A102" t="str">
        <f>"casthouse_procurement_archetype_"&amp;TEXT(ROUND(Table21319[[#This Row],[2016]],1),"0.0")</f>
        <v>casthouse_procurement_archetype_20.3</v>
      </c>
      <c r="B102" s="2">
        <f t="shared" si="17"/>
        <v>20.3</v>
      </c>
      <c r="C102" s="2">
        <f t="shared" si="23"/>
        <v>20.3</v>
      </c>
      <c r="D102" s="2">
        <f t="shared" si="23"/>
        <v>20.3</v>
      </c>
      <c r="E102" s="2">
        <f t="shared" si="23"/>
        <v>19.809999999999999</v>
      </c>
      <c r="F102" s="2">
        <f t="shared" si="23"/>
        <v>18.61</v>
      </c>
      <c r="G102" s="2">
        <f t="shared" si="23"/>
        <v>18.78</v>
      </c>
      <c r="H102" s="2">
        <f t="shared" si="23"/>
        <v>18.260000000000002</v>
      </c>
      <c r="I102" s="2">
        <f t="shared" si="23"/>
        <v>17.260000000000002</v>
      </c>
      <c r="J102" s="2">
        <f t="shared" si="23"/>
        <v>16.690000000000001</v>
      </c>
      <c r="K102" s="2">
        <f t="shared" si="23"/>
        <v>16.11</v>
      </c>
      <c r="L102" s="2">
        <f t="shared" si="23"/>
        <v>15.200000000000001</v>
      </c>
      <c r="M102" s="2">
        <f t="shared" si="23"/>
        <v>15.09</v>
      </c>
      <c r="N102" s="2">
        <f t="shared" si="23"/>
        <v>14.34</v>
      </c>
      <c r="O102" s="2">
        <f t="shared" si="23"/>
        <v>13.56</v>
      </c>
      <c r="P102" s="2">
        <f t="shared" si="23"/>
        <v>12.64</v>
      </c>
      <c r="Q102" s="2">
        <f t="shared" si="23"/>
        <v>10.86</v>
      </c>
      <c r="R102" s="2">
        <f t="shared" si="23"/>
        <v>8.4499999999999993</v>
      </c>
      <c r="S102" s="2">
        <f t="shared" si="22"/>
        <v>7.68</v>
      </c>
      <c r="T102" s="2">
        <f t="shared" si="22"/>
        <v>6.0200000000000005</v>
      </c>
      <c r="U102" s="2">
        <f t="shared" si="22"/>
        <v>4.33</v>
      </c>
      <c r="V102" s="2">
        <f t="shared" si="22"/>
        <v>4.0200000000000005</v>
      </c>
      <c r="W102" s="2">
        <f t="shared" si="22"/>
        <v>3.08</v>
      </c>
      <c r="X102" s="2">
        <f t="shared" si="22"/>
        <v>2.61</v>
      </c>
      <c r="Y102" s="2">
        <f t="shared" si="22"/>
        <v>2.11</v>
      </c>
      <c r="Z102" s="2">
        <f t="shared" si="22"/>
        <v>2.0300000000000002</v>
      </c>
      <c r="AA102" s="2">
        <f t="shared" si="22"/>
        <v>1.81</v>
      </c>
      <c r="AB102" s="2">
        <f t="shared" si="22"/>
        <v>1.48</v>
      </c>
      <c r="AC102" s="2">
        <f t="shared" si="22"/>
        <v>1.21</v>
      </c>
      <c r="AD102" s="2">
        <f t="shared" si="22"/>
        <v>1.1599999999999999</v>
      </c>
      <c r="AE102" s="2">
        <f t="shared" si="22"/>
        <v>0.98</v>
      </c>
      <c r="AF102" s="2">
        <f t="shared" si="22"/>
        <v>0.87</v>
      </c>
      <c r="AG102" s="2">
        <f t="shared" si="22"/>
        <v>0.78</v>
      </c>
      <c r="AH102" s="2">
        <f t="shared" si="21"/>
        <v>0.46</v>
      </c>
      <c r="AI102" s="2">
        <f t="shared" si="21"/>
        <v>0.28999999999999998</v>
      </c>
      <c r="AJ102" s="2">
        <f t="shared" si="21"/>
        <v>0.2</v>
      </c>
    </row>
    <row r="103" spans="1:36" x14ac:dyDescent="0.2">
      <c r="A103" t="str">
        <f>"casthouse_procurement_archetype_"&amp;TEXT(ROUND(Table21319[[#This Row],[2016]],1),"0.0")</f>
        <v>casthouse_procurement_archetype_20.2</v>
      </c>
      <c r="B103" s="2">
        <f t="shared" si="17"/>
        <v>20.200000000000003</v>
      </c>
      <c r="C103" s="2">
        <f t="shared" si="23"/>
        <v>20.2</v>
      </c>
      <c r="D103" s="2">
        <f t="shared" si="23"/>
        <v>20.2</v>
      </c>
      <c r="E103" s="2">
        <f t="shared" si="23"/>
        <v>19.71</v>
      </c>
      <c r="F103" s="2">
        <f t="shared" si="23"/>
        <v>18.52</v>
      </c>
      <c r="G103" s="2">
        <f t="shared" si="23"/>
        <v>18.690000000000001</v>
      </c>
      <c r="H103" s="2">
        <f t="shared" si="23"/>
        <v>18.170000000000002</v>
      </c>
      <c r="I103" s="2">
        <f t="shared" si="23"/>
        <v>17.170000000000002</v>
      </c>
      <c r="J103" s="2">
        <f t="shared" si="23"/>
        <v>16.61</v>
      </c>
      <c r="K103" s="2">
        <f t="shared" si="23"/>
        <v>16.03</v>
      </c>
      <c r="L103" s="2">
        <f t="shared" si="23"/>
        <v>15.120000000000001</v>
      </c>
      <c r="M103" s="2">
        <f t="shared" si="23"/>
        <v>15.01</v>
      </c>
      <c r="N103" s="2">
        <f t="shared" si="23"/>
        <v>14.27</v>
      </c>
      <c r="O103" s="2">
        <f t="shared" si="23"/>
        <v>13.5</v>
      </c>
      <c r="P103" s="2">
        <f t="shared" si="23"/>
        <v>12.58</v>
      </c>
      <c r="Q103" s="2">
        <f t="shared" si="23"/>
        <v>10.81</v>
      </c>
      <c r="R103" s="2">
        <f t="shared" si="23"/>
        <v>8.41</v>
      </c>
      <c r="S103" s="2">
        <f t="shared" si="22"/>
        <v>7.65</v>
      </c>
      <c r="T103" s="2">
        <f t="shared" si="22"/>
        <v>5.99</v>
      </c>
      <c r="U103" s="2">
        <f t="shared" si="22"/>
        <v>4.3100000000000005</v>
      </c>
      <c r="V103" s="2">
        <f t="shared" si="22"/>
        <v>4</v>
      </c>
      <c r="W103" s="2">
        <f t="shared" si="22"/>
        <v>3.0700000000000003</v>
      </c>
      <c r="X103" s="2">
        <f t="shared" si="22"/>
        <v>2.59</v>
      </c>
      <c r="Y103" s="2">
        <f t="shared" si="22"/>
        <v>2.1</v>
      </c>
      <c r="Z103" s="2">
        <f t="shared" si="22"/>
        <v>2.02</v>
      </c>
      <c r="AA103" s="2">
        <f t="shared" si="22"/>
        <v>1.8</v>
      </c>
      <c r="AB103" s="2">
        <f t="shared" si="22"/>
        <v>1.47</v>
      </c>
      <c r="AC103" s="2">
        <f t="shared" si="22"/>
        <v>1.2</v>
      </c>
      <c r="AD103" s="2">
        <f t="shared" si="22"/>
        <v>1.1599999999999999</v>
      </c>
      <c r="AE103" s="2">
        <f t="shared" si="22"/>
        <v>0.98</v>
      </c>
      <c r="AF103" s="2">
        <f t="shared" si="22"/>
        <v>0.86</v>
      </c>
      <c r="AG103" s="2">
        <f t="shared" si="22"/>
        <v>0.78</v>
      </c>
      <c r="AH103" s="2">
        <f t="shared" si="21"/>
        <v>0.46</v>
      </c>
      <c r="AI103" s="2">
        <f t="shared" si="21"/>
        <v>0.28999999999999998</v>
      </c>
      <c r="AJ103" s="2">
        <f t="shared" si="21"/>
        <v>0.2</v>
      </c>
    </row>
    <row r="104" spans="1:36" x14ac:dyDescent="0.2">
      <c r="A104" t="str">
        <f>"casthouse_procurement_archetype_"&amp;TEXT(ROUND(Table21319[[#This Row],[2016]],1),"0.0")</f>
        <v>casthouse_procurement_archetype_20.1</v>
      </c>
      <c r="B104" s="2">
        <f t="shared" si="17"/>
        <v>20.100000000000001</v>
      </c>
      <c r="C104" s="2">
        <f t="shared" si="23"/>
        <v>20.100000000000001</v>
      </c>
      <c r="D104" s="2">
        <f t="shared" si="23"/>
        <v>20.100000000000001</v>
      </c>
      <c r="E104" s="2">
        <f t="shared" si="23"/>
        <v>19.61</v>
      </c>
      <c r="F104" s="2">
        <f t="shared" si="23"/>
        <v>18.43</v>
      </c>
      <c r="G104" s="2">
        <f t="shared" si="23"/>
        <v>18.59</v>
      </c>
      <c r="H104" s="2">
        <f t="shared" si="23"/>
        <v>18.080000000000002</v>
      </c>
      <c r="I104" s="2">
        <f t="shared" si="23"/>
        <v>17.09</v>
      </c>
      <c r="J104" s="2">
        <f t="shared" si="23"/>
        <v>16.53</v>
      </c>
      <c r="K104" s="2">
        <f t="shared" si="23"/>
        <v>15.950000000000001</v>
      </c>
      <c r="L104" s="2">
        <f t="shared" si="23"/>
        <v>15.05</v>
      </c>
      <c r="M104" s="2">
        <f t="shared" si="23"/>
        <v>14.94</v>
      </c>
      <c r="N104" s="2">
        <f t="shared" si="23"/>
        <v>14.200000000000001</v>
      </c>
      <c r="O104" s="2">
        <f t="shared" si="23"/>
        <v>13.43</v>
      </c>
      <c r="P104" s="2">
        <f t="shared" si="23"/>
        <v>12.52</v>
      </c>
      <c r="Q104" s="2">
        <f t="shared" si="23"/>
        <v>10.75</v>
      </c>
      <c r="R104" s="2">
        <f t="shared" si="23"/>
        <v>8.370000000000001</v>
      </c>
      <c r="S104" s="2">
        <f t="shared" si="22"/>
        <v>7.61</v>
      </c>
      <c r="T104" s="2">
        <f t="shared" si="22"/>
        <v>5.96</v>
      </c>
      <c r="U104" s="2">
        <f t="shared" si="22"/>
        <v>4.29</v>
      </c>
      <c r="V104" s="2">
        <f t="shared" si="22"/>
        <v>3.98</v>
      </c>
      <c r="W104" s="2">
        <f t="shared" si="22"/>
        <v>3.0500000000000003</v>
      </c>
      <c r="X104" s="2">
        <f t="shared" si="22"/>
        <v>2.58</v>
      </c>
      <c r="Y104" s="2">
        <f t="shared" si="22"/>
        <v>2.09</v>
      </c>
      <c r="Z104" s="2">
        <f t="shared" si="22"/>
        <v>2.0100000000000002</v>
      </c>
      <c r="AA104" s="2">
        <f t="shared" si="22"/>
        <v>1.79</v>
      </c>
      <c r="AB104" s="2">
        <f t="shared" si="22"/>
        <v>1.46</v>
      </c>
      <c r="AC104" s="2">
        <f t="shared" si="22"/>
        <v>1.2</v>
      </c>
      <c r="AD104" s="2">
        <f t="shared" si="22"/>
        <v>1.1500000000000001</v>
      </c>
      <c r="AE104" s="2">
        <f t="shared" si="22"/>
        <v>0.97</v>
      </c>
      <c r="AF104" s="2">
        <f t="shared" si="22"/>
        <v>0.86</v>
      </c>
      <c r="AG104" s="2">
        <f t="shared" si="22"/>
        <v>0.78</v>
      </c>
      <c r="AH104" s="2">
        <f t="shared" si="21"/>
        <v>0.46</v>
      </c>
      <c r="AI104" s="2">
        <f t="shared" si="21"/>
        <v>0.28000000000000003</v>
      </c>
      <c r="AJ104" s="2">
        <f t="shared" si="21"/>
        <v>0.2</v>
      </c>
    </row>
    <row r="105" spans="1:36" x14ac:dyDescent="0.2">
      <c r="A105" t="str">
        <f>"casthouse_procurement_archetype_"&amp;TEXT(ROUND(Table21319[[#This Row],[2016]],1),"0.0")</f>
        <v>casthouse_procurement_archetype_20.0</v>
      </c>
      <c r="B105" s="2">
        <f t="shared" si="17"/>
        <v>20</v>
      </c>
      <c r="C105" s="2">
        <f t="shared" si="23"/>
        <v>20</v>
      </c>
      <c r="D105" s="2">
        <f t="shared" si="23"/>
        <v>20</v>
      </c>
      <c r="E105" s="2">
        <f t="shared" si="23"/>
        <v>19.510000000000002</v>
      </c>
      <c r="F105" s="2">
        <f t="shared" si="23"/>
        <v>18.34</v>
      </c>
      <c r="G105" s="2">
        <f t="shared" si="23"/>
        <v>18.5</v>
      </c>
      <c r="H105" s="2">
        <f t="shared" si="23"/>
        <v>17.990000000000002</v>
      </c>
      <c r="I105" s="2">
        <f t="shared" si="23"/>
        <v>17</v>
      </c>
      <c r="J105" s="2">
        <f t="shared" si="23"/>
        <v>16.45</v>
      </c>
      <c r="K105" s="2">
        <f t="shared" si="23"/>
        <v>15.88</v>
      </c>
      <c r="L105" s="2">
        <f t="shared" si="23"/>
        <v>14.97</v>
      </c>
      <c r="M105" s="2">
        <f t="shared" si="23"/>
        <v>14.870000000000001</v>
      </c>
      <c r="N105" s="2">
        <f t="shared" si="23"/>
        <v>14.13</v>
      </c>
      <c r="O105" s="2">
        <f t="shared" si="23"/>
        <v>13.36</v>
      </c>
      <c r="P105" s="2">
        <f t="shared" si="23"/>
        <v>12.46</v>
      </c>
      <c r="Q105" s="2">
        <f t="shared" si="23"/>
        <v>10.700000000000001</v>
      </c>
      <c r="R105" s="2">
        <f t="shared" si="23"/>
        <v>8.33</v>
      </c>
      <c r="S105" s="2">
        <f t="shared" si="22"/>
        <v>7.57</v>
      </c>
      <c r="T105" s="2">
        <f t="shared" si="22"/>
        <v>5.93</v>
      </c>
      <c r="U105" s="2">
        <f t="shared" si="22"/>
        <v>4.2700000000000005</v>
      </c>
      <c r="V105" s="2">
        <f t="shared" si="22"/>
        <v>3.96</v>
      </c>
      <c r="W105" s="2">
        <f t="shared" si="22"/>
        <v>3.04</v>
      </c>
      <c r="X105" s="2">
        <f t="shared" si="22"/>
        <v>2.57</v>
      </c>
      <c r="Y105" s="2">
        <f t="shared" si="22"/>
        <v>2.08</v>
      </c>
      <c r="Z105" s="2">
        <f t="shared" si="22"/>
        <v>2</v>
      </c>
      <c r="AA105" s="2">
        <f t="shared" si="22"/>
        <v>1.78</v>
      </c>
      <c r="AB105" s="2">
        <f t="shared" si="22"/>
        <v>1.46</v>
      </c>
      <c r="AC105" s="2">
        <f t="shared" si="22"/>
        <v>1.19</v>
      </c>
      <c r="AD105" s="2">
        <f t="shared" si="22"/>
        <v>1.1500000000000001</v>
      </c>
      <c r="AE105" s="2">
        <f t="shared" si="22"/>
        <v>0.97</v>
      </c>
      <c r="AF105" s="2">
        <f t="shared" si="22"/>
        <v>0.86</v>
      </c>
      <c r="AG105" s="2">
        <f t="shared" si="22"/>
        <v>0.77</v>
      </c>
      <c r="AH105" s="2">
        <f t="shared" si="21"/>
        <v>0.46</v>
      </c>
      <c r="AI105" s="2">
        <f t="shared" si="21"/>
        <v>0.28000000000000003</v>
      </c>
      <c r="AJ105" s="2">
        <f t="shared" si="21"/>
        <v>0.2</v>
      </c>
    </row>
    <row r="106" spans="1:36" x14ac:dyDescent="0.2">
      <c r="A106" t="str">
        <f>"casthouse_procurement_archetype_"&amp;TEXT(ROUND(Table21319[[#This Row],[2016]],1),"0.0")</f>
        <v>casthouse_procurement_archetype_19.9</v>
      </c>
      <c r="B106" s="2">
        <f t="shared" si="17"/>
        <v>19.900000000000002</v>
      </c>
      <c r="C106" s="2">
        <f t="shared" si="23"/>
        <v>19.900000000000002</v>
      </c>
      <c r="D106" s="2">
        <f t="shared" si="23"/>
        <v>19.900000000000002</v>
      </c>
      <c r="E106" s="2">
        <f t="shared" si="23"/>
        <v>19.420000000000002</v>
      </c>
      <c r="F106" s="2">
        <f t="shared" si="23"/>
        <v>18.240000000000002</v>
      </c>
      <c r="G106" s="2">
        <f t="shared" si="23"/>
        <v>18.41</v>
      </c>
      <c r="H106" s="2">
        <f t="shared" si="23"/>
        <v>17.900000000000002</v>
      </c>
      <c r="I106" s="2">
        <f t="shared" si="23"/>
        <v>16.920000000000002</v>
      </c>
      <c r="J106" s="2">
        <f t="shared" si="23"/>
        <v>16.36</v>
      </c>
      <c r="K106" s="2">
        <f t="shared" si="23"/>
        <v>15.8</v>
      </c>
      <c r="L106" s="2">
        <f t="shared" si="23"/>
        <v>14.9</v>
      </c>
      <c r="M106" s="2">
        <f t="shared" si="23"/>
        <v>14.790000000000001</v>
      </c>
      <c r="N106" s="2">
        <f t="shared" si="23"/>
        <v>14.06</v>
      </c>
      <c r="O106" s="2">
        <f t="shared" si="23"/>
        <v>13.3</v>
      </c>
      <c r="P106" s="2">
        <f t="shared" si="23"/>
        <v>12.4</v>
      </c>
      <c r="Q106" s="2">
        <f t="shared" si="23"/>
        <v>10.65</v>
      </c>
      <c r="R106" s="2">
        <f t="shared" si="23"/>
        <v>8.2900000000000009</v>
      </c>
      <c r="S106" s="2">
        <f t="shared" si="22"/>
        <v>7.53</v>
      </c>
      <c r="T106" s="2">
        <f t="shared" si="22"/>
        <v>5.9</v>
      </c>
      <c r="U106" s="2">
        <f t="shared" si="22"/>
        <v>4.25</v>
      </c>
      <c r="V106" s="2">
        <f t="shared" si="22"/>
        <v>3.95</v>
      </c>
      <c r="W106" s="2">
        <f t="shared" si="22"/>
        <v>3.02</v>
      </c>
      <c r="X106" s="2">
        <f t="shared" si="22"/>
        <v>2.56</v>
      </c>
      <c r="Y106" s="2">
        <f t="shared" si="22"/>
        <v>2.0699999999999998</v>
      </c>
      <c r="Z106" s="2">
        <f t="shared" si="22"/>
        <v>2</v>
      </c>
      <c r="AA106" s="2">
        <f t="shared" si="22"/>
        <v>1.77</v>
      </c>
      <c r="AB106" s="2">
        <f t="shared" si="22"/>
        <v>1.45</v>
      </c>
      <c r="AC106" s="2">
        <f t="shared" si="22"/>
        <v>1.19</v>
      </c>
      <c r="AD106" s="2">
        <f t="shared" si="22"/>
        <v>1.1400000000000001</v>
      </c>
      <c r="AE106" s="2">
        <f t="shared" si="22"/>
        <v>0.96</v>
      </c>
      <c r="AF106" s="2">
        <f t="shared" si="22"/>
        <v>0.85</v>
      </c>
      <c r="AG106" s="2">
        <f t="shared" si="22"/>
        <v>0.77</v>
      </c>
      <c r="AH106" s="2">
        <f t="shared" si="21"/>
        <v>0.46</v>
      </c>
      <c r="AI106" s="2">
        <f t="shared" si="21"/>
        <v>0.28000000000000003</v>
      </c>
      <c r="AJ106" s="2">
        <f t="shared" si="21"/>
        <v>0.2</v>
      </c>
    </row>
    <row r="107" spans="1:36" x14ac:dyDescent="0.2">
      <c r="A107" t="str">
        <f>"casthouse_procurement_archetype_"&amp;TEXT(ROUND(Table21319[[#This Row],[2016]],1),"0.0")</f>
        <v>casthouse_procurement_archetype_19.8</v>
      </c>
      <c r="B107" s="2">
        <f t="shared" si="17"/>
        <v>19.8</v>
      </c>
      <c r="C107" s="2">
        <f t="shared" si="23"/>
        <v>19.8</v>
      </c>
      <c r="D107" s="2">
        <f t="shared" si="23"/>
        <v>19.8</v>
      </c>
      <c r="E107" s="2">
        <f t="shared" si="23"/>
        <v>19.32</v>
      </c>
      <c r="F107" s="2">
        <f t="shared" si="23"/>
        <v>18.150000000000002</v>
      </c>
      <c r="G107" s="2">
        <f t="shared" si="23"/>
        <v>18.32</v>
      </c>
      <c r="H107" s="2">
        <f t="shared" si="23"/>
        <v>17.809999999999999</v>
      </c>
      <c r="I107" s="2">
        <f t="shared" si="23"/>
        <v>16.830000000000002</v>
      </c>
      <c r="J107" s="2">
        <f t="shared" si="23"/>
        <v>16.28</v>
      </c>
      <c r="K107" s="2">
        <f t="shared" si="23"/>
        <v>15.72</v>
      </c>
      <c r="L107" s="2">
        <f t="shared" si="23"/>
        <v>14.83</v>
      </c>
      <c r="M107" s="2">
        <f t="shared" si="23"/>
        <v>14.72</v>
      </c>
      <c r="N107" s="2">
        <f t="shared" si="23"/>
        <v>13.99</v>
      </c>
      <c r="O107" s="2">
        <f t="shared" si="23"/>
        <v>13.23</v>
      </c>
      <c r="P107" s="2">
        <f t="shared" si="23"/>
        <v>12.33</v>
      </c>
      <c r="Q107" s="2">
        <f t="shared" si="23"/>
        <v>10.59</v>
      </c>
      <c r="R107" s="2">
        <f t="shared" si="23"/>
        <v>8.25</v>
      </c>
      <c r="S107" s="2">
        <f t="shared" si="22"/>
        <v>7.5</v>
      </c>
      <c r="T107" s="2">
        <f t="shared" si="22"/>
        <v>5.87</v>
      </c>
      <c r="U107" s="2">
        <f t="shared" si="22"/>
        <v>4.2300000000000004</v>
      </c>
      <c r="V107" s="2">
        <f t="shared" si="22"/>
        <v>3.93</v>
      </c>
      <c r="W107" s="2">
        <f t="shared" si="22"/>
        <v>3.0100000000000002</v>
      </c>
      <c r="X107" s="2">
        <f t="shared" si="22"/>
        <v>2.5500000000000003</v>
      </c>
      <c r="Y107" s="2">
        <f t="shared" si="22"/>
        <v>2.06</v>
      </c>
      <c r="Z107" s="2">
        <f t="shared" si="22"/>
        <v>1.99</v>
      </c>
      <c r="AA107" s="2">
        <f t="shared" si="22"/>
        <v>1.77</v>
      </c>
      <c r="AB107" s="2">
        <f t="shared" si="22"/>
        <v>1.44</v>
      </c>
      <c r="AC107" s="2">
        <f t="shared" si="22"/>
        <v>1.18</v>
      </c>
      <c r="AD107" s="2">
        <f t="shared" si="22"/>
        <v>1.1400000000000001</v>
      </c>
      <c r="AE107" s="2">
        <f t="shared" si="22"/>
        <v>0.96</v>
      </c>
      <c r="AF107" s="2">
        <f t="shared" si="22"/>
        <v>0.85</v>
      </c>
      <c r="AG107" s="2">
        <f t="shared" si="22"/>
        <v>0.77</v>
      </c>
      <c r="AH107" s="2">
        <f t="shared" si="21"/>
        <v>0.46</v>
      </c>
      <c r="AI107" s="2">
        <f t="shared" si="21"/>
        <v>0.28000000000000003</v>
      </c>
      <c r="AJ107" s="2">
        <f t="shared" si="21"/>
        <v>0.2</v>
      </c>
    </row>
    <row r="108" spans="1:36" x14ac:dyDescent="0.2">
      <c r="A108" t="str">
        <f>"casthouse_procurement_archetype_"&amp;TEXT(ROUND(Table21319[[#This Row],[2016]],1),"0.0")</f>
        <v>casthouse_procurement_archetype_19.7</v>
      </c>
      <c r="B108" s="2">
        <f t="shared" si="17"/>
        <v>19.700000000000003</v>
      </c>
      <c r="C108" s="2">
        <f t="shared" si="23"/>
        <v>19.7</v>
      </c>
      <c r="D108" s="2">
        <f t="shared" si="23"/>
        <v>19.7</v>
      </c>
      <c r="E108" s="2">
        <f t="shared" si="23"/>
        <v>19.22</v>
      </c>
      <c r="F108" s="2">
        <f t="shared" si="23"/>
        <v>18.059999999999999</v>
      </c>
      <c r="G108" s="2">
        <f t="shared" si="23"/>
        <v>18.22</v>
      </c>
      <c r="H108" s="2">
        <f t="shared" si="23"/>
        <v>17.72</v>
      </c>
      <c r="I108" s="2">
        <f t="shared" si="23"/>
        <v>16.75</v>
      </c>
      <c r="J108" s="2">
        <f t="shared" si="23"/>
        <v>16.2</v>
      </c>
      <c r="K108" s="2">
        <f t="shared" si="23"/>
        <v>15.64</v>
      </c>
      <c r="L108" s="2">
        <f t="shared" si="23"/>
        <v>14.75</v>
      </c>
      <c r="M108" s="2">
        <f t="shared" si="23"/>
        <v>14.64</v>
      </c>
      <c r="N108" s="2">
        <f t="shared" si="23"/>
        <v>13.92</v>
      </c>
      <c r="O108" s="2">
        <f t="shared" si="23"/>
        <v>13.16</v>
      </c>
      <c r="P108" s="2">
        <f t="shared" si="23"/>
        <v>12.27</v>
      </c>
      <c r="Q108" s="2">
        <f t="shared" si="23"/>
        <v>10.540000000000001</v>
      </c>
      <c r="R108" s="2">
        <f t="shared" ref="R108:AG123" si="24">MROUND((($B108-$AJ$2)*((R$2-$AJ$2)/($B$2-$AJ$2)))+$AJ$2,0.01)</f>
        <v>8.2100000000000009</v>
      </c>
      <c r="S108" s="2">
        <f t="shared" si="24"/>
        <v>7.46</v>
      </c>
      <c r="T108" s="2">
        <f t="shared" si="24"/>
        <v>5.84</v>
      </c>
      <c r="U108" s="2">
        <f t="shared" si="24"/>
        <v>4.21</v>
      </c>
      <c r="V108" s="2">
        <f t="shared" si="24"/>
        <v>3.91</v>
      </c>
      <c r="W108" s="2">
        <f t="shared" si="24"/>
        <v>3</v>
      </c>
      <c r="X108" s="2">
        <f t="shared" si="24"/>
        <v>2.5300000000000002</v>
      </c>
      <c r="Y108" s="2">
        <f t="shared" si="24"/>
        <v>2.0499999999999998</v>
      </c>
      <c r="Z108" s="2">
        <f t="shared" si="24"/>
        <v>1.98</v>
      </c>
      <c r="AA108" s="2">
        <f t="shared" si="24"/>
        <v>1.76</v>
      </c>
      <c r="AB108" s="2">
        <f t="shared" si="24"/>
        <v>1.44</v>
      </c>
      <c r="AC108" s="2">
        <f t="shared" si="24"/>
        <v>1.18</v>
      </c>
      <c r="AD108" s="2">
        <f t="shared" si="24"/>
        <v>1.1300000000000001</v>
      </c>
      <c r="AE108" s="2">
        <f t="shared" si="24"/>
        <v>0.96</v>
      </c>
      <c r="AF108" s="2">
        <f t="shared" si="24"/>
        <v>0.85</v>
      </c>
      <c r="AG108" s="2">
        <f t="shared" si="24"/>
        <v>0.76</v>
      </c>
      <c r="AH108" s="2">
        <f t="shared" si="21"/>
        <v>0.46</v>
      </c>
      <c r="AI108" s="2">
        <f t="shared" si="21"/>
        <v>0.28000000000000003</v>
      </c>
      <c r="AJ108" s="2">
        <f t="shared" si="21"/>
        <v>0.2</v>
      </c>
    </row>
    <row r="109" spans="1:36" x14ac:dyDescent="0.2">
      <c r="A109" t="str">
        <f>"casthouse_procurement_archetype_"&amp;TEXT(ROUND(Table21319[[#This Row],[2016]],1),"0.0")</f>
        <v>casthouse_procurement_archetype_19.6</v>
      </c>
      <c r="B109" s="2">
        <f t="shared" si="17"/>
        <v>19.600000000000001</v>
      </c>
      <c r="C109" s="2">
        <f t="shared" ref="C109:R124" si="25">MROUND((($B109-$AJ$2)*((C$2-$AJ$2)/($B$2-$AJ$2)))+$AJ$2,0.01)</f>
        <v>19.600000000000001</v>
      </c>
      <c r="D109" s="2">
        <f t="shared" si="25"/>
        <v>19.600000000000001</v>
      </c>
      <c r="E109" s="2">
        <f t="shared" si="25"/>
        <v>19.12</v>
      </c>
      <c r="F109" s="2">
        <f t="shared" si="25"/>
        <v>17.97</v>
      </c>
      <c r="G109" s="2">
        <f t="shared" si="25"/>
        <v>18.13</v>
      </c>
      <c r="H109" s="2">
        <f t="shared" si="25"/>
        <v>17.63</v>
      </c>
      <c r="I109" s="2">
        <f t="shared" si="25"/>
        <v>16.66</v>
      </c>
      <c r="J109" s="2">
        <f t="shared" si="25"/>
        <v>16.12</v>
      </c>
      <c r="K109" s="2">
        <f t="shared" si="25"/>
        <v>15.56</v>
      </c>
      <c r="L109" s="2">
        <f t="shared" si="25"/>
        <v>14.68</v>
      </c>
      <c r="M109" s="2">
        <f t="shared" si="25"/>
        <v>14.57</v>
      </c>
      <c r="N109" s="2">
        <f t="shared" si="25"/>
        <v>13.85</v>
      </c>
      <c r="O109" s="2">
        <f t="shared" si="25"/>
        <v>13.1</v>
      </c>
      <c r="P109" s="2">
        <f t="shared" si="25"/>
        <v>12.21</v>
      </c>
      <c r="Q109" s="2">
        <f t="shared" si="25"/>
        <v>10.49</v>
      </c>
      <c r="R109" s="2">
        <f t="shared" si="25"/>
        <v>8.16</v>
      </c>
      <c r="S109" s="2">
        <f t="shared" si="24"/>
        <v>7.42</v>
      </c>
      <c r="T109" s="2">
        <f t="shared" si="24"/>
        <v>5.8100000000000005</v>
      </c>
      <c r="U109" s="2">
        <f t="shared" si="24"/>
        <v>4.1900000000000004</v>
      </c>
      <c r="V109" s="2">
        <f t="shared" si="24"/>
        <v>3.89</v>
      </c>
      <c r="W109" s="2">
        <f t="shared" si="24"/>
        <v>2.98</v>
      </c>
      <c r="X109" s="2">
        <f t="shared" si="24"/>
        <v>2.52</v>
      </c>
      <c r="Y109" s="2">
        <f t="shared" si="24"/>
        <v>2.04</v>
      </c>
      <c r="Z109" s="2">
        <f t="shared" si="24"/>
        <v>1.97</v>
      </c>
      <c r="AA109" s="2">
        <f t="shared" si="24"/>
        <v>1.75</v>
      </c>
      <c r="AB109" s="2">
        <f t="shared" si="24"/>
        <v>1.43</v>
      </c>
      <c r="AC109" s="2">
        <f t="shared" si="24"/>
        <v>1.17</v>
      </c>
      <c r="AD109" s="2">
        <f t="shared" si="24"/>
        <v>1.1300000000000001</v>
      </c>
      <c r="AE109" s="2">
        <f t="shared" si="24"/>
        <v>0.95000000000000007</v>
      </c>
      <c r="AF109" s="2">
        <f t="shared" si="24"/>
        <v>0.84</v>
      </c>
      <c r="AG109" s="2">
        <f t="shared" si="24"/>
        <v>0.76</v>
      </c>
      <c r="AH109" s="2">
        <f t="shared" si="21"/>
        <v>0.46</v>
      </c>
      <c r="AI109" s="2">
        <f t="shared" si="21"/>
        <v>0.28000000000000003</v>
      </c>
      <c r="AJ109" s="2">
        <f t="shared" si="21"/>
        <v>0.2</v>
      </c>
    </row>
    <row r="110" spans="1:36" x14ac:dyDescent="0.2">
      <c r="A110" t="str">
        <f>"casthouse_procurement_archetype_"&amp;TEXT(ROUND(Table21319[[#This Row],[2016]],1),"0.0")</f>
        <v>casthouse_procurement_archetype_19.5</v>
      </c>
      <c r="B110" s="2">
        <f t="shared" si="17"/>
        <v>19.5</v>
      </c>
      <c r="C110" s="2">
        <f t="shared" si="25"/>
        <v>19.5</v>
      </c>
      <c r="D110" s="2">
        <f t="shared" si="25"/>
        <v>19.5</v>
      </c>
      <c r="E110" s="2">
        <f t="shared" si="25"/>
        <v>19.03</v>
      </c>
      <c r="F110" s="2">
        <f t="shared" si="25"/>
        <v>17.88</v>
      </c>
      <c r="G110" s="2">
        <f t="shared" si="25"/>
        <v>18.04</v>
      </c>
      <c r="H110" s="2">
        <f t="shared" si="25"/>
        <v>17.54</v>
      </c>
      <c r="I110" s="2">
        <f t="shared" si="25"/>
        <v>16.580000000000002</v>
      </c>
      <c r="J110" s="2">
        <f t="shared" si="25"/>
        <v>16.03</v>
      </c>
      <c r="K110" s="2">
        <f t="shared" si="25"/>
        <v>15.48</v>
      </c>
      <c r="L110" s="2">
        <f t="shared" si="25"/>
        <v>14.6</v>
      </c>
      <c r="M110" s="2">
        <f t="shared" si="25"/>
        <v>14.5</v>
      </c>
      <c r="N110" s="2">
        <f t="shared" si="25"/>
        <v>13.780000000000001</v>
      </c>
      <c r="O110" s="2">
        <f t="shared" si="25"/>
        <v>13.030000000000001</v>
      </c>
      <c r="P110" s="2">
        <f t="shared" si="25"/>
        <v>12.15</v>
      </c>
      <c r="Q110" s="2">
        <f t="shared" si="25"/>
        <v>10.43</v>
      </c>
      <c r="R110" s="2">
        <f t="shared" si="25"/>
        <v>8.120000000000001</v>
      </c>
      <c r="S110" s="2">
        <f t="shared" si="24"/>
        <v>7.3900000000000006</v>
      </c>
      <c r="T110" s="2">
        <f t="shared" si="24"/>
        <v>5.78</v>
      </c>
      <c r="U110" s="2">
        <f t="shared" si="24"/>
        <v>4.17</v>
      </c>
      <c r="V110" s="2">
        <f t="shared" si="24"/>
        <v>3.87</v>
      </c>
      <c r="W110" s="2">
        <f t="shared" si="24"/>
        <v>2.97</v>
      </c>
      <c r="X110" s="2">
        <f t="shared" si="24"/>
        <v>2.5100000000000002</v>
      </c>
      <c r="Y110" s="2">
        <f t="shared" si="24"/>
        <v>2.0300000000000002</v>
      </c>
      <c r="Z110" s="2">
        <f t="shared" si="24"/>
        <v>1.96</v>
      </c>
      <c r="AA110" s="2">
        <f t="shared" si="24"/>
        <v>1.74</v>
      </c>
      <c r="AB110" s="2">
        <f t="shared" si="24"/>
        <v>1.43</v>
      </c>
      <c r="AC110" s="2">
        <f t="shared" si="24"/>
        <v>1.17</v>
      </c>
      <c r="AD110" s="2">
        <f t="shared" si="24"/>
        <v>1.1200000000000001</v>
      </c>
      <c r="AE110" s="2">
        <f t="shared" si="24"/>
        <v>0.95000000000000007</v>
      </c>
      <c r="AF110" s="2">
        <f t="shared" si="24"/>
        <v>0.84</v>
      </c>
      <c r="AG110" s="2">
        <f t="shared" si="24"/>
        <v>0.76</v>
      </c>
      <c r="AH110" s="2">
        <f t="shared" si="21"/>
        <v>0.45</v>
      </c>
      <c r="AI110" s="2">
        <f t="shared" si="21"/>
        <v>0.28000000000000003</v>
      </c>
      <c r="AJ110" s="2">
        <f t="shared" si="21"/>
        <v>0.2</v>
      </c>
    </row>
    <row r="111" spans="1:36" x14ac:dyDescent="0.2">
      <c r="A111" t="str">
        <f>"casthouse_procurement_archetype_"&amp;TEXT(ROUND(Table21319[[#This Row],[2016]],1),"0.0")</f>
        <v>casthouse_procurement_archetype_19.4</v>
      </c>
      <c r="B111" s="2">
        <f t="shared" si="17"/>
        <v>19.400000000000002</v>
      </c>
      <c r="C111" s="2">
        <f t="shared" si="25"/>
        <v>19.400000000000002</v>
      </c>
      <c r="D111" s="2">
        <f t="shared" si="25"/>
        <v>19.400000000000002</v>
      </c>
      <c r="E111" s="2">
        <f t="shared" si="25"/>
        <v>18.93</v>
      </c>
      <c r="F111" s="2">
        <f t="shared" si="25"/>
        <v>17.79</v>
      </c>
      <c r="G111" s="2">
        <f t="shared" si="25"/>
        <v>17.95</v>
      </c>
      <c r="H111" s="2">
        <f t="shared" si="25"/>
        <v>17.45</v>
      </c>
      <c r="I111" s="2">
        <f t="shared" si="25"/>
        <v>16.490000000000002</v>
      </c>
      <c r="J111" s="2">
        <f t="shared" si="25"/>
        <v>15.950000000000001</v>
      </c>
      <c r="K111" s="2">
        <f t="shared" si="25"/>
        <v>15.4</v>
      </c>
      <c r="L111" s="2">
        <f t="shared" si="25"/>
        <v>14.530000000000001</v>
      </c>
      <c r="M111" s="2">
        <f t="shared" si="25"/>
        <v>14.42</v>
      </c>
      <c r="N111" s="2">
        <f t="shared" si="25"/>
        <v>13.71</v>
      </c>
      <c r="O111" s="2">
        <f t="shared" si="25"/>
        <v>12.96</v>
      </c>
      <c r="P111" s="2">
        <f t="shared" si="25"/>
        <v>12.09</v>
      </c>
      <c r="Q111" s="2">
        <f t="shared" si="25"/>
        <v>10.38</v>
      </c>
      <c r="R111" s="2">
        <f t="shared" si="25"/>
        <v>8.08</v>
      </c>
      <c r="S111" s="2">
        <f t="shared" si="24"/>
        <v>7.3500000000000005</v>
      </c>
      <c r="T111" s="2">
        <f t="shared" si="24"/>
        <v>5.75</v>
      </c>
      <c r="U111" s="2">
        <f t="shared" si="24"/>
        <v>4.1500000000000004</v>
      </c>
      <c r="V111" s="2">
        <f t="shared" si="24"/>
        <v>3.85</v>
      </c>
      <c r="W111" s="2">
        <f t="shared" si="24"/>
        <v>2.95</v>
      </c>
      <c r="X111" s="2">
        <f t="shared" si="24"/>
        <v>2.5</v>
      </c>
      <c r="Y111" s="2">
        <f t="shared" si="24"/>
        <v>2.02</v>
      </c>
      <c r="Z111" s="2">
        <f t="shared" si="24"/>
        <v>1.95</v>
      </c>
      <c r="AA111" s="2">
        <f t="shared" si="24"/>
        <v>1.73</v>
      </c>
      <c r="AB111" s="2">
        <f t="shared" si="24"/>
        <v>1.42</v>
      </c>
      <c r="AC111" s="2">
        <f t="shared" si="24"/>
        <v>1.1599999999999999</v>
      </c>
      <c r="AD111" s="2">
        <f t="shared" si="24"/>
        <v>1.1200000000000001</v>
      </c>
      <c r="AE111" s="2">
        <f t="shared" si="24"/>
        <v>0.94000000000000006</v>
      </c>
      <c r="AF111" s="2">
        <f t="shared" si="24"/>
        <v>0.84</v>
      </c>
      <c r="AG111" s="2">
        <f t="shared" si="24"/>
        <v>0.76</v>
      </c>
      <c r="AH111" s="2">
        <f t="shared" si="21"/>
        <v>0.45</v>
      </c>
      <c r="AI111" s="2">
        <f t="shared" si="21"/>
        <v>0.28000000000000003</v>
      </c>
      <c r="AJ111" s="2">
        <f t="shared" si="21"/>
        <v>0.2</v>
      </c>
    </row>
    <row r="112" spans="1:36" x14ac:dyDescent="0.2">
      <c r="A112" t="str">
        <f>"casthouse_procurement_archetype_"&amp;TEXT(ROUND(Table21319[[#This Row],[2016]],1),"0.0")</f>
        <v>casthouse_procurement_archetype_19.3</v>
      </c>
      <c r="B112" s="2">
        <f t="shared" si="17"/>
        <v>19.3</v>
      </c>
      <c r="C112" s="2">
        <f t="shared" si="25"/>
        <v>19.3</v>
      </c>
      <c r="D112" s="2">
        <f t="shared" si="25"/>
        <v>19.3</v>
      </c>
      <c r="E112" s="2">
        <f t="shared" si="25"/>
        <v>18.830000000000002</v>
      </c>
      <c r="F112" s="2">
        <f t="shared" si="25"/>
        <v>17.690000000000001</v>
      </c>
      <c r="G112" s="2">
        <f t="shared" si="25"/>
        <v>17.850000000000001</v>
      </c>
      <c r="H112" s="2">
        <f t="shared" si="25"/>
        <v>17.36</v>
      </c>
      <c r="I112" s="2">
        <f t="shared" si="25"/>
        <v>16.41</v>
      </c>
      <c r="J112" s="2">
        <f t="shared" si="25"/>
        <v>15.870000000000001</v>
      </c>
      <c r="K112" s="2">
        <f t="shared" si="25"/>
        <v>15.32</v>
      </c>
      <c r="L112" s="2">
        <f t="shared" si="25"/>
        <v>14.450000000000001</v>
      </c>
      <c r="M112" s="2">
        <f t="shared" si="25"/>
        <v>14.35</v>
      </c>
      <c r="N112" s="2">
        <f t="shared" si="25"/>
        <v>13.64</v>
      </c>
      <c r="O112" s="2">
        <f t="shared" si="25"/>
        <v>12.9</v>
      </c>
      <c r="P112" s="2">
        <f t="shared" si="25"/>
        <v>12.02</v>
      </c>
      <c r="Q112" s="2">
        <f t="shared" si="25"/>
        <v>10.33</v>
      </c>
      <c r="R112" s="2">
        <f t="shared" si="25"/>
        <v>8.0400000000000009</v>
      </c>
      <c r="S112" s="2">
        <f t="shared" si="24"/>
        <v>7.3100000000000005</v>
      </c>
      <c r="T112" s="2">
        <f t="shared" si="24"/>
        <v>5.73</v>
      </c>
      <c r="U112" s="2">
        <f t="shared" si="24"/>
        <v>4.13</v>
      </c>
      <c r="V112" s="2">
        <f t="shared" si="24"/>
        <v>3.83</v>
      </c>
      <c r="W112" s="2">
        <f t="shared" si="24"/>
        <v>2.94</v>
      </c>
      <c r="X112" s="2">
        <f t="shared" si="24"/>
        <v>2.4900000000000002</v>
      </c>
      <c r="Y112" s="2">
        <f t="shared" si="24"/>
        <v>2.0100000000000002</v>
      </c>
      <c r="Z112" s="2">
        <f t="shared" si="24"/>
        <v>1.94</v>
      </c>
      <c r="AA112" s="2">
        <f t="shared" si="24"/>
        <v>1.73</v>
      </c>
      <c r="AB112" s="2">
        <f t="shared" si="24"/>
        <v>1.41</v>
      </c>
      <c r="AC112" s="2">
        <f t="shared" si="24"/>
        <v>1.1599999999999999</v>
      </c>
      <c r="AD112" s="2">
        <f t="shared" si="24"/>
        <v>1.1100000000000001</v>
      </c>
      <c r="AE112" s="2">
        <f t="shared" si="24"/>
        <v>0.94000000000000006</v>
      </c>
      <c r="AF112" s="2">
        <f t="shared" si="24"/>
        <v>0.83000000000000007</v>
      </c>
      <c r="AG112" s="2">
        <f t="shared" si="24"/>
        <v>0.75</v>
      </c>
      <c r="AH112" s="2">
        <f t="shared" si="21"/>
        <v>0.45</v>
      </c>
      <c r="AI112" s="2">
        <f t="shared" si="21"/>
        <v>0.28000000000000003</v>
      </c>
      <c r="AJ112" s="2">
        <f t="shared" si="21"/>
        <v>0.2</v>
      </c>
    </row>
    <row r="113" spans="1:36" x14ac:dyDescent="0.2">
      <c r="A113" t="str">
        <f>"casthouse_procurement_archetype_"&amp;TEXT(ROUND(Table21319[[#This Row],[2016]],1),"0.0")</f>
        <v>casthouse_procurement_archetype_19.2</v>
      </c>
      <c r="B113" s="2">
        <f t="shared" si="17"/>
        <v>19.200000000000003</v>
      </c>
      <c r="C113" s="2">
        <f t="shared" si="25"/>
        <v>19.2</v>
      </c>
      <c r="D113" s="2">
        <f t="shared" si="25"/>
        <v>19.2</v>
      </c>
      <c r="E113" s="2">
        <f t="shared" si="25"/>
        <v>18.73</v>
      </c>
      <c r="F113" s="2">
        <f t="shared" si="25"/>
        <v>17.600000000000001</v>
      </c>
      <c r="G113" s="2">
        <f t="shared" si="25"/>
        <v>17.760000000000002</v>
      </c>
      <c r="H113" s="2">
        <f t="shared" si="25"/>
        <v>17.27</v>
      </c>
      <c r="I113" s="2">
        <f t="shared" si="25"/>
        <v>16.32</v>
      </c>
      <c r="J113" s="2">
        <f t="shared" si="25"/>
        <v>15.790000000000001</v>
      </c>
      <c r="K113" s="2">
        <f t="shared" si="25"/>
        <v>15.24</v>
      </c>
      <c r="L113" s="2">
        <f t="shared" si="25"/>
        <v>14.38</v>
      </c>
      <c r="M113" s="2">
        <f t="shared" si="25"/>
        <v>14.27</v>
      </c>
      <c r="N113" s="2">
        <f t="shared" si="25"/>
        <v>13.56</v>
      </c>
      <c r="O113" s="2">
        <f t="shared" si="25"/>
        <v>12.83</v>
      </c>
      <c r="P113" s="2">
        <f t="shared" si="25"/>
        <v>11.96</v>
      </c>
      <c r="Q113" s="2">
        <f t="shared" si="25"/>
        <v>10.28</v>
      </c>
      <c r="R113" s="2">
        <f t="shared" si="25"/>
        <v>8</v>
      </c>
      <c r="S113" s="2">
        <f t="shared" si="24"/>
        <v>7.2700000000000005</v>
      </c>
      <c r="T113" s="2">
        <f t="shared" si="24"/>
        <v>5.7</v>
      </c>
      <c r="U113" s="2">
        <f t="shared" si="24"/>
        <v>4.1100000000000003</v>
      </c>
      <c r="V113" s="2">
        <f t="shared" si="24"/>
        <v>3.81</v>
      </c>
      <c r="W113" s="2">
        <f t="shared" si="24"/>
        <v>2.92</v>
      </c>
      <c r="X113" s="2">
        <f t="shared" si="24"/>
        <v>2.4700000000000002</v>
      </c>
      <c r="Y113" s="2">
        <f t="shared" si="24"/>
        <v>2</v>
      </c>
      <c r="Z113" s="2">
        <f t="shared" si="24"/>
        <v>1.93</v>
      </c>
      <c r="AA113" s="2">
        <f t="shared" si="24"/>
        <v>1.72</v>
      </c>
      <c r="AB113" s="2">
        <f t="shared" si="24"/>
        <v>1.41</v>
      </c>
      <c r="AC113" s="2">
        <f t="shared" si="24"/>
        <v>1.1500000000000001</v>
      </c>
      <c r="AD113" s="2">
        <f t="shared" si="24"/>
        <v>1.1100000000000001</v>
      </c>
      <c r="AE113" s="2">
        <f t="shared" si="24"/>
        <v>0.94000000000000006</v>
      </c>
      <c r="AF113" s="2">
        <f t="shared" si="24"/>
        <v>0.83000000000000007</v>
      </c>
      <c r="AG113" s="2">
        <f t="shared" si="24"/>
        <v>0.75</v>
      </c>
      <c r="AH113" s="2">
        <f t="shared" si="21"/>
        <v>0.45</v>
      </c>
      <c r="AI113" s="2">
        <f t="shared" si="21"/>
        <v>0.28000000000000003</v>
      </c>
      <c r="AJ113" s="2">
        <f t="shared" si="21"/>
        <v>0.2</v>
      </c>
    </row>
    <row r="114" spans="1:36" x14ac:dyDescent="0.2">
      <c r="A114" t="str">
        <f>"casthouse_procurement_archetype_"&amp;TEXT(ROUND(Table21319[[#This Row],[2016]],1),"0.0")</f>
        <v>casthouse_procurement_archetype_19.1</v>
      </c>
      <c r="B114" s="2">
        <f t="shared" si="17"/>
        <v>19.100000000000001</v>
      </c>
      <c r="C114" s="2">
        <f t="shared" si="25"/>
        <v>19.100000000000001</v>
      </c>
      <c r="D114" s="2">
        <f t="shared" si="25"/>
        <v>19.100000000000001</v>
      </c>
      <c r="E114" s="2">
        <f t="shared" si="25"/>
        <v>18.64</v>
      </c>
      <c r="F114" s="2">
        <f t="shared" si="25"/>
        <v>17.510000000000002</v>
      </c>
      <c r="G114" s="2">
        <f t="shared" si="25"/>
        <v>17.670000000000002</v>
      </c>
      <c r="H114" s="2">
        <f t="shared" si="25"/>
        <v>17.18</v>
      </c>
      <c r="I114" s="2">
        <f t="shared" si="25"/>
        <v>16.240000000000002</v>
      </c>
      <c r="J114" s="2">
        <f t="shared" si="25"/>
        <v>15.71</v>
      </c>
      <c r="K114" s="2">
        <f t="shared" si="25"/>
        <v>15.16</v>
      </c>
      <c r="L114" s="2">
        <f t="shared" si="25"/>
        <v>14.3</v>
      </c>
      <c r="M114" s="2">
        <f t="shared" si="25"/>
        <v>14.200000000000001</v>
      </c>
      <c r="N114" s="2">
        <f t="shared" si="25"/>
        <v>13.49</v>
      </c>
      <c r="O114" s="2">
        <f t="shared" si="25"/>
        <v>12.76</v>
      </c>
      <c r="P114" s="2">
        <f t="shared" si="25"/>
        <v>11.9</v>
      </c>
      <c r="Q114" s="2">
        <f t="shared" si="25"/>
        <v>10.220000000000001</v>
      </c>
      <c r="R114" s="2">
        <f t="shared" si="25"/>
        <v>7.96</v>
      </c>
      <c r="S114" s="2">
        <f t="shared" si="24"/>
        <v>7.24</v>
      </c>
      <c r="T114" s="2">
        <f t="shared" si="24"/>
        <v>5.67</v>
      </c>
      <c r="U114" s="2">
        <f t="shared" si="24"/>
        <v>4.09</v>
      </c>
      <c r="V114" s="2">
        <f t="shared" si="24"/>
        <v>3.79</v>
      </c>
      <c r="W114" s="2">
        <f t="shared" si="24"/>
        <v>2.91</v>
      </c>
      <c r="X114" s="2">
        <f t="shared" si="24"/>
        <v>2.46</v>
      </c>
      <c r="Y114" s="2">
        <f t="shared" si="24"/>
        <v>2</v>
      </c>
      <c r="Z114" s="2">
        <f t="shared" si="24"/>
        <v>1.92</v>
      </c>
      <c r="AA114" s="2">
        <f t="shared" si="24"/>
        <v>1.71</v>
      </c>
      <c r="AB114" s="2">
        <f t="shared" si="24"/>
        <v>1.4000000000000001</v>
      </c>
      <c r="AC114" s="2">
        <f t="shared" si="24"/>
        <v>1.1500000000000001</v>
      </c>
      <c r="AD114" s="2">
        <f t="shared" si="24"/>
        <v>1.1000000000000001</v>
      </c>
      <c r="AE114" s="2">
        <f t="shared" si="24"/>
        <v>0.93</v>
      </c>
      <c r="AF114" s="2">
        <f t="shared" si="24"/>
        <v>0.83000000000000007</v>
      </c>
      <c r="AG114" s="2">
        <f t="shared" si="24"/>
        <v>0.75</v>
      </c>
      <c r="AH114" s="2">
        <f t="shared" si="21"/>
        <v>0.45</v>
      </c>
      <c r="AI114" s="2">
        <f t="shared" si="21"/>
        <v>0.28000000000000003</v>
      </c>
      <c r="AJ114" s="2">
        <f t="shared" si="21"/>
        <v>0.2</v>
      </c>
    </row>
    <row r="115" spans="1:36" x14ac:dyDescent="0.2">
      <c r="A115" t="str">
        <f>"casthouse_procurement_archetype_"&amp;TEXT(ROUND(Table21319[[#This Row],[2016]],1),"0.0")</f>
        <v>casthouse_procurement_archetype_19.0</v>
      </c>
      <c r="B115" s="2">
        <f t="shared" si="17"/>
        <v>19</v>
      </c>
      <c r="C115" s="2">
        <f t="shared" si="25"/>
        <v>19</v>
      </c>
      <c r="D115" s="2">
        <f t="shared" si="25"/>
        <v>19</v>
      </c>
      <c r="E115" s="2">
        <f t="shared" si="25"/>
        <v>18.54</v>
      </c>
      <c r="F115" s="2">
        <f t="shared" si="25"/>
        <v>17.420000000000002</v>
      </c>
      <c r="G115" s="2">
        <f t="shared" si="25"/>
        <v>17.580000000000002</v>
      </c>
      <c r="H115" s="2">
        <f t="shared" si="25"/>
        <v>17.09</v>
      </c>
      <c r="I115" s="2">
        <f t="shared" si="25"/>
        <v>16.149999999999999</v>
      </c>
      <c r="J115" s="2">
        <f t="shared" si="25"/>
        <v>15.620000000000001</v>
      </c>
      <c r="K115" s="2">
        <f t="shared" si="25"/>
        <v>15.08</v>
      </c>
      <c r="L115" s="2">
        <f t="shared" si="25"/>
        <v>14.23</v>
      </c>
      <c r="M115" s="2">
        <f t="shared" si="25"/>
        <v>14.120000000000001</v>
      </c>
      <c r="N115" s="2">
        <f t="shared" si="25"/>
        <v>13.42</v>
      </c>
      <c r="O115" s="2">
        <f t="shared" si="25"/>
        <v>12.700000000000001</v>
      </c>
      <c r="P115" s="2">
        <f t="shared" si="25"/>
        <v>11.84</v>
      </c>
      <c r="Q115" s="2">
        <f t="shared" si="25"/>
        <v>10.17</v>
      </c>
      <c r="R115" s="2">
        <f t="shared" si="25"/>
        <v>7.92</v>
      </c>
      <c r="S115" s="2">
        <f t="shared" si="24"/>
        <v>7.2</v>
      </c>
      <c r="T115" s="2">
        <f t="shared" si="24"/>
        <v>5.64</v>
      </c>
      <c r="U115" s="2">
        <f t="shared" si="24"/>
        <v>4.07</v>
      </c>
      <c r="V115" s="2">
        <f t="shared" si="24"/>
        <v>3.77</v>
      </c>
      <c r="W115" s="2">
        <f t="shared" si="24"/>
        <v>2.9</v>
      </c>
      <c r="X115" s="2">
        <f t="shared" si="24"/>
        <v>2.4500000000000002</v>
      </c>
      <c r="Y115" s="2">
        <f t="shared" si="24"/>
        <v>1.99</v>
      </c>
      <c r="Z115" s="2">
        <f t="shared" si="24"/>
        <v>1.9100000000000001</v>
      </c>
      <c r="AA115" s="2">
        <f t="shared" si="24"/>
        <v>1.7</v>
      </c>
      <c r="AB115" s="2">
        <f t="shared" si="24"/>
        <v>1.3900000000000001</v>
      </c>
      <c r="AC115" s="2">
        <f t="shared" si="24"/>
        <v>1.1400000000000001</v>
      </c>
      <c r="AD115" s="2">
        <f t="shared" si="24"/>
        <v>1.1000000000000001</v>
      </c>
      <c r="AE115" s="2">
        <f t="shared" si="24"/>
        <v>0.93</v>
      </c>
      <c r="AF115" s="2">
        <f t="shared" si="24"/>
        <v>0.82000000000000006</v>
      </c>
      <c r="AG115" s="2">
        <f t="shared" si="24"/>
        <v>0.74</v>
      </c>
      <c r="AH115" s="2">
        <f t="shared" si="21"/>
        <v>0.45</v>
      </c>
      <c r="AI115" s="2">
        <f t="shared" si="21"/>
        <v>0.28000000000000003</v>
      </c>
      <c r="AJ115" s="2">
        <f t="shared" si="21"/>
        <v>0.2</v>
      </c>
    </row>
    <row r="116" spans="1:36" x14ac:dyDescent="0.2">
      <c r="A116" t="str">
        <f>"casthouse_procurement_archetype_"&amp;TEXT(ROUND(Table21319[[#This Row],[2016]],1),"0.0")</f>
        <v>casthouse_procurement_archetype_18.9</v>
      </c>
      <c r="B116" s="2">
        <f t="shared" si="17"/>
        <v>18.900000000000002</v>
      </c>
      <c r="C116" s="2">
        <f t="shared" si="25"/>
        <v>18.900000000000002</v>
      </c>
      <c r="D116" s="2">
        <f t="shared" si="25"/>
        <v>18.900000000000002</v>
      </c>
      <c r="E116" s="2">
        <f t="shared" si="25"/>
        <v>18.440000000000001</v>
      </c>
      <c r="F116" s="2">
        <f t="shared" si="25"/>
        <v>17.330000000000002</v>
      </c>
      <c r="G116" s="2">
        <f t="shared" si="25"/>
        <v>17.48</v>
      </c>
      <c r="H116" s="2">
        <f t="shared" si="25"/>
        <v>17</v>
      </c>
      <c r="I116" s="2">
        <f t="shared" si="25"/>
        <v>16.07</v>
      </c>
      <c r="J116" s="2">
        <f t="shared" si="25"/>
        <v>15.540000000000001</v>
      </c>
      <c r="K116" s="2">
        <f t="shared" si="25"/>
        <v>15</v>
      </c>
      <c r="L116" s="2">
        <f t="shared" si="25"/>
        <v>14.15</v>
      </c>
      <c r="M116" s="2">
        <f t="shared" si="25"/>
        <v>14.05</v>
      </c>
      <c r="N116" s="2">
        <f t="shared" si="25"/>
        <v>13.35</v>
      </c>
      <c r="O116" s="2">
        <f t="shared" si="25"/>
        <v>12.63</v>
      </c>
      <c r="P116" s="2">
        <f t="shared" si="25"/>
        <v>11.78</v>
      </c>
      <c r="Q116" s="2">
        <f t="shared" si="25"/>
        <v>10.120000000000001</v>
      </c>
      <c r="R116" s="2">
        <f t="shared" si="25"/>
        <v>7.88</v>
      </c>
      <c r="S116" s="2">
        <f t="shared" si="24"/>
        <v>7.16</v>
      </c>
      <c r="T116" s="2">
        <f t="shared" si="24"/>
        <v>5.61</v>
      </c>
      <c r="U116" s="2">
        <f t="shared" si="24"/>
        <v>4.05</v>
      </c>
      <c r="V116" s="2">
        <f t="shared" si="24"/>
        <v>3.7600000000000002</v>
      </c>
      <c r="W116" s="2">
        <f t="shared" si="24"/>
        <v>2.88</v>
      </c>
      <c r="X116" s="2">
        <f t="shared" si="24"/>
        <v>2.44</v>
      </c>
      <c r="Y116" s="2">
        <f t="shared" si="24"/>
        <v>1.98</v>
      </c>
      <c r="Z116" s="2">
        <f t="shared" si="24"/>
        <v>1.9000000000000001</v>
      </c>
      <c r="AA116" s="2">
        <f t="shared" si="24"/>
        <v>1.69</v>
      </c>
      <c r="AB116" s="2">
        <f t="shared" si="24"/>
        <v>1.3900000000000001</v>
      </c>
      <c r="AC116" s="2">
        <f t="shared" si="24"/>
        <v>1.1400000000000001</v>
      </c>
      <c r="AD116" s="2">
        <f t="shared" si="24"/>
        <v>1.0900000000000001</v>
      </c>
      <c r="AE116" s="2">
        <f t="shared" si="24"/>
        <v>0.92</v>
      </c>
      <c r="AF116" s="2">
        <f t="shared" si="24"/>
        <v>0.82000000000000006</v>
      </c>
      <c r="AG116" s="2">
        <f t="shared" si="24"/>
        <v>0.74</v>
      </c>
      <c r="AH116" s="2">
        <f t="shared" si="21"/>
        <v>0.45</v>
      </c>
      <c r="AI116" s="2">
        <f t="shared" si="21"/>
        <v>0.28000000000000003</v>
      </c>
      <c r="AJ116" s="2">
        <f t="shared" si="21"/>
        <v>0.2</v>
      </c>
    </row>
    <row r="117" spans="1:36" x14ac:dyDescent="0.2">
      <c r="A117" t="str">
        <f>"casthouse_procurement_archetype_"&amp;TEXT(ROUND(Table21319[[#This Row],[2016]],1),"0.0")</f>
        <v>casthouse_procurement_archetype_18.8</v>
      </c>
      <c r="B117" s="2">
        <f t="shared" si="17"/>
        <v>18.8</v>
      </c>
      <c r="C117" s="2">
        <f t="shared" si="25"/>
        <v>18.8</v>
      </c>
      <c r="D117" s="2">
        <f t="shared" si="25"/>
        <v>18.8</v>
      </c>
      <c r="E117" s="2">
        <f t="shared" si="25"/>
        <v>18.34</v>
      </c>
      <c r="F117" s="2">
        <f t="shared" si="25"/>
        <v>17.240000000000002</v>
      </c>
      <c r="G117" s="2">
        <f t="shared" si="25"/>
        <v>17.39</v>
      </c>
      <c r="H117" s="2">
        <f t="shared" si="25"/>
        <v>16.91</v>
      </c>
      <c r="I117" s="2">
        <f t="shared" si="25"/>
        <v>15.98</v>
      </c>
      <c r="J117" s="2">
        <f t="shared" si="25"/>
        <v>15.46</v>
      </c>
      <c r="K117" s="2">
        <f t="shared" si="25"/>
        <v>14.93</v>
      </c>
      <c r="L117" s="2">
        <f t="shared" si="25"/>
        <v>14.08</v>
      </c>
      <c r="M117" s="2">
        <f t="shared" si="25"/>
        <v>13.98</v>
      </c>
      <c r="N117" s="2">
        <f t="shared" si="25"/>
        <v>13.280000000000001</v>
      </c>
      <c r="O117" s="2">
        <f t="shared" si="25"/>
        <v>12.56</v>
      </c>
      <c r="P117" s="2">
        <f t="shared" si="25"/>
        <v>11.72</v>
      </c>
      <c r="Q117" s="2">
        <f t="shared" si="25"/>
        <v>10.06</v>
      </c>
      <c r="R117" s="2">
        <f t="shared" si="25"/>
        <v>7.84</v>
      </c>
      <c r="S117" s="2">
        <f t="shared" si="24"/>
        <v>7.13</v>
      </c>
      <c r="T117" s="2">
        <f t="shared" si="24"/>
        <v>5.58</v>
      </c>
      <c r="U117" s="2">
        <f t="shared" si="24"/>
        <v>4.0200000000000005</v>
      </c>
      <c r="V117" s="2">
        <f t="shared" si="24"/>
        <v>3.74</v>
      </c>
      <c r="W117" s="2">
        <f t="shared" si="24"/>
        <v>2.87</v>
      </c>
      <c r="X117" s="2">
        <f t="shared" si="24"/>
        <v>2.4300000000000002</v>
      </c>
      <c r="Y117" s="2">
        <f t="shared" si="24"/>
        <v>1.97</v>
      </c>
      <c r="Z117" s="2">
        <f t="shared" si="24"/>
        <v>1.8900000000000001</v>
      </c>
      <c r="AA117" s="2">
        <f t="shared" si="24"/>
        <v>1.69</v>
      </c>
      <c r="AB117" s="2">
        <f t="shared" si="24"/>
        <v>1.3800000000000001</v>
      </c>
      <c r="AC117" s="2">
        <f t="shared" si="24"/>
        <v>1.1300000000000001</v>
      </c>
      <c r="AD117" s="2">
        <f t="shared" si="24"/>
        <v>1.0900000000000001</v>
      </c>
      <c r="AE117" s="2">
        <f t="shared" si="24"/>
        <v>0.92</v>
      </c>
      <c r="AF117" s="2">
        <f t="shared" si="24"/>
        <v>0.82000000000000006</v>
      </c>
      <c r="AG117" s="2">
        <f t="shared" si="24"/>
        <v>0.74</v>
      </c>
      <c r="AH117" s="2">
        <f t="shared" si="21"/>
        <v>0.44</v>
      </c>
      <c r="AI117" s="2">
        <f t="shared" si="21"/>
        <v>0.28000000000000003</v>
      </c>
      <c r="AJ117" s="2">
        <f t="shared" si="21"/>
        <v>0.2</v>
      </c>
    </row>
    <row r="118" spans="1:36" x14ac:dyDescent="0.2">
      <c r="A118" t="str">
        <f>"casthouse_procurement_archetype_"&amp;TEXT(ROUND(Table21319[[#This Row],[2016]],1),"0.0")</f>
        <v>casthouse_procurement_archetype_18.7</v>
      </c>
      <c r="B118" s="2">
        <f t="shared" si="17"/>
        <v>18.7</v>
      </c>
      <c r="C118" s="2">
        <f t="shared" si="25"/>
        <v>18.7</v>
      </c>
      <c r="D118" s="2">
        <f t="shared" si="25"/>
        <v>18.7</v>
      </c>
      <c r="E118" s="2">
        <f t="shared" si="25"/>
        <v>18.240000000000002</v>
      </c>
      <c r="F118" s="2">
        <f t="shared" si="25"/>
        <v>17.14</v>
      </c>
      <c r="G118" s="2">
        <f t="shared" si="25"/>
        <v>17.3</v>
      </c>
      <c r="H118" s="2">
        <f t="shared" si="25"/>
        <v>16.82</v>
      </c>
      <c r="I118" s="2">
        <f t="shared" si="25"/>
        <v>15.9</v>
      </c>
      <c r="J118" s="2">
        <f t="shared" si="25"/>
        <v>15.38</v>
      </c>
      <c r="K118" s="2">
        <f t="shared" si="25"/>
        <v>14.85</v>
      </c>
      <c r="L118" s="2">
        <f t="shared" si="25"/>
        <v>14</v>
      </c>
      <c r="M118" s="2">
        <f t="shared" si="25"/>
        <v>13.9</v>
      </c>
      <c r="N118" s="2">
        <f t="shared" si="25"/>
        <v>13.21</v>
      </c>
      <c r="O118" s="2">
        <f t="shared" si="25"/>
        <v>12.5</v>
      </c>
      <c r="P118" s="2">
        <f t="shared" si="25"/>
        <v>11.65</v>
      </c>
      <c r="Q118" s="2">
        <f t="shared" si="25"/>
        <v>10.01</v>
      </c>
      <c r="R118" s="2">
        <f t="shared" si="25"/>
        <v>7.79</v>
      </c>
      <c r="S118" s="2">
        <f t="shared" si="24"/>
        <v>7.09</v>
      </c>
      <c r="T118" s="2">
        <f t="shared" si="24"/>
        <v>5.55</v>
      </c>
      <c r="U118" s="2">
        <f t="shared" si="24"/>
        <v>4</v>
      </c>
      <c r="V118" s="2">
        <f t="shared" si="24"/>
        <v>3.72</v>
      </c>
      <c r="W118" s="2">
        <f t="shared" si="24"/>
        <v>2.85</v>
      </c>
      <c r="X118" s="2">
        <f t="shared" si="24"/>
        <v>2.41</v>
      </c>
      <c r="Y118" s="2">
        <f t="shared" si="24"/>
        <v>1.96</v>
      </c>
      <c r="Z118" s="2">
        <f t="shared" si="24"/>
        <v>1.8900000000000001</v>
      </c>
      <c r="AA118" s="2">
        <f t="shared" si="24"/>
        <v>1.68</v>
      </c>
      <c r="AB118" s="2">
        <f t="shared" si="24"/>
        <v>1.37</v>
      </c>
      <c r="AC118" s="2">
        <f t="shared" si="24"/>
        <v>1.1300000000000001</v>
      </c>
      <c r="AD118" s="2">
        <f t="shared" si="24"/>
        <v>1.08</v>
      </c>
      <c r="AE118" s="2">
        <f t="shared" si="24"/>
        <v>0.92</v>
      </c>
      <c r="AF118" s="2">
        <f t="shared" si="24"/>
        <v>0.81</v>
      </c>
      <c r="AG118" s="2">
        <f t="shared" si="24"/>
        <v>0.74</v>
      </c>
      <c r="AH118" s="2">
        <f t="shared" si="21"/>
        <v>0.44</v>
      </c>
      <c r="AI118" s="2">
        <f t="shared" si="21"/>
        <v>0.28000000000000003</v>
      </c>
      <c r="AJ118" s="2">
        <f t="shared" si="21"/>
        <v>0.2</v>
      </c>
    </row>
    <row r="119" spans="1:36" x14ac:dyDescent="0.2">
      <c r="A119" t="str">
        <f>"casthouse_procurement_archetype_"&amp;TEXT(ROUND(Table21319[[#This Row],[2016]],1),"0.0")</f>
        <v>casthouse_procurement_archetype_18.6</v>
      </c>
      <c r="B119" s="2">
        <f t="shared" si="17"/>
        <v>18.600000000000001</v>
      </c>
      <c r="C119" s="2">
        <f t="shared" si="25"/>
        <v>18.600000000000001</v>
      </c>
      <c r="D119" s="2">
        <f t="shared" si="25"/>
        <v>18.600000000000001</v>
      </c>
      <c r="E119" s="2">
        <f t="shared" si="25"/>
        <v>18.150000000000002</v>
      </c>
      <c r="F119" s="2">
        <f t="shared" si="25"/>
        <v>17.05</v>
      </c>
      <c r="G119" s="2">
        <f t="shared" si="25"/>
        <v>17.21</v>
      </c>
      <c r="H119" s="2">
        <f t="shared" si="25"/>
        <v>16.73</v>
      </c>
      <c r="I119" s="2">
        <f t="shared" si="25"/>
        <v>15.81</v>
      </c>
      <c r="J119" s="2">
        <f t="shared" si="25"/>
        <v>15.3</v>
      </c>
      <c r="K119" s="2">
        <f t="shared" si="25"/>
        <v>14.77</v>
      </c>
      <c r="L119" s="2">
        <f t="shared" si="25"/>
        <v>13.93</v>
      </c>
      <c r="M119" s="2">
        <f t="shared" si="25"/>
        <v>13.83</v>
      </c>
      <c r="N119" s="2">
        <f t="shared" si="25"/>
        <v>13.14</v>
      </c>
      <c r="O119" s="2">
        <f t="shared" si="25"/>
        <v>12.43</v>
      </c>
      <c r="P119" s="2">
        <f t="shared" si="25"/>
        <v>11.59</v>
      </c>
      <c r="Q119" s="2">
        <f t="shared" si="25"/>
        <v>9.9600000000000009</v>
      </c>
      <c r="R119" s="2">
        <f t="shared" si="25"/>
        <v>7.75</v>
      </c>
      <c r="S119" s="2">
        <f t="shared" si="24"/>
        <v>7.05</v>
      </c>
      <c r="T119" s="2">
        <f t="shared" si="24"/>
        <v>5.5200000000000005</v>
      </c>
      <c r="U119" s="2">
        <f t="shared" si="24"/>
        <v>3.98</v>
      </c>
      <c r="V119" s="2">
        <f t="shared" si="24"/>
        <v>3.7</v>
      </c>
      <c r="W119" s="2">
        <f t="shared" si="24"/>
        <v>2.84</v>
      </c>
      <c r="X119" s="2">
        <f t="shared" si="24"/>
        <v>2.4</v>
      </c>
      <c r="Y119" s="2">
        <f t="shared" si="24"/>
        <v>1.95</v>
      </c>
      <c r="Z119" s="2">
        <f t="shared" si="24"/>
        <v>1.8800000000000001</v>
      </c>
      <c r="AA119" s="2">
        <f t="shared" si="24"/>
        <v>1.67</v>
      </c>
      <c r="AB119" s="2">
        <f t="shared" si="24"/>
        <v>1.37</v>
      </c>
      <c r="AC119" s="2">
        <f t="shared" si="24"/>
        <v>1.1200000000000001</v>
      </c>
      <c r="AD119" s="2">
        <f t="shared" si="24"/>
        <v>1.08</v>
      </c>
      <c r="AE119" s="2">
        <f t="shared" si="24"/>
        <v>0.91</v>
      </c>
      <c r="AF119" s="2">
        <f t="shared" si="24"/>
        <v>0.81</v>
      </c>
      <c r="AG119" s="2">
        <f t="shared" si="24"/>
        <v>0.73</v>
      </c>
      <c r="AH119" s="2">
        <f t="shared" si="21"/>
        <v>0.44</v>
      </c>
      <c r="AI119" s="2">
        <f t="shared" si="21"/>
        <v>0.28000000000000003</v>
      </c>
      <c r="AJ119" s="2">
        <f t="shared" si="21"/>
        <v>0.2</v>
      </c>
    </row>
    <row r="120" spans="1:36" x14ac:dyDescent="0.2">
      <c r="A120" t="str">
        <f>"casthouse_procurement_archetype_"&amp;TEXT(ROUND(Table21319[[#This Row],[2016]],1),"0.0")</f>
        <v>casthouse_procurement_archetype_18.5</v>
      </c>
      <c r="B120" s="2">
        <f t="shared" si="17"/>
        <v>18.5</v>
      </c>
      <c r="C120" s="2">
        <f t="shared" si="25"/>
        <v>18.5</v>
      </c>
      <c r="D120" s="2">
        <f t="shared" si="25"/>
        <v>18.5</v>
      </c>
      <c r="E120" s="2">
        <f t="shared" si="25"/>
        <v>18.05</v>
      </c>
      <c r="F120" s="2">
        <f t="shared" si="25"/>
        <v>16.96</v>
      </c>
      <c r="G120" s="2">
        <f t="shared" si="25"/>
        <v>17.11</v>
      </c>
      <c r="H120" s="2">
        <f t="shared" si="25"/>
        <v>16.64</v>
      </c>
      <c r="I120" s="2">
        <f t="shared" si="25"/>
        <v>15.73</v>
      </c>
      <c r="J120" s="2">
        <f t="shared" si="25"/>
        <v>15.21</v>
      </c>
      <c r="K120" s="2">
        <f t="shared" si="25"/>
        <v>14.69</v>
      </c>
      <c r="L120" s="2">
        <f t="shared" si="25"/>
        <v>13.86</v>
      </c>
      <c r="M120" s="2">
        <f t="shared" si="25"/>
        <v>13.75</v>
      </c>
      <c r="N120" s="2">
        <f t="shared" si="25"/>
        <v>13.07</v>
      </c>
      <c r="O120" s="2">
        <f t="shared" si="25"/>
        <v>12.370000000000001</v>
      </c>
      <c r="P120" s="2">
        <f t="shared" si="25"/>
        <v>11.53</v>
      </c>
      <c r="Q120" s="2">
        <f t="shared" si="25"/>
        <v>9.9</v>
      </c>
      <c r="R120" s="2">
        <f t="shared" si="25"/>
        <v>7.71</v>
      </c>
      <c r="S120" s="2">
        <f t="shared" si="24"/>
        <v>7.01</v>
      </c>
      <c r="T120" s="2">
        <f t="shared" si="24"/>
        <v>5.49</v>
      </c>
      <c r="U120" s="2">
        <f t="shared" si="24"/>
        <v>3.96</v>
      </c>
      <c r="V120" s="2">
        <f t="shared" si="24"/>
        <v>3.68</v>
      </c>
      <c r="W120" s="2">
        <f t="shared" si="24"/>
        <v>2.82</v>
      </c>
      <c r="X120" s="2">
        <f t="shared" si="24"/>
        <v>2.39</v>
      </c>
      <c r="Y120" s="2">
        <f t="shared" si="24"/>
        <v>1.94</v>
      </c>
      <c r="Z120" s="2">
        <f t="shared" si="24"/>
        <v>1.87</v>
      </c>
      <c r="AA120" s="2">
        <f t="shared" si="24"/>
        <v>1.6600000000000001</v>
      </c>
      <c r="AB120" s="2">
        <f t="shared" si="24"/>
        <v>1.36</v>
      </c>
      <c r="AC120" s="2">
        <f t="shared" si="24"/>
        <v>1.1200000000000001</v>
      </c>
      <c r="AD120" s="2">
        <f t="shared" si="24"/>
        <v>1.08</v>
      </c>
      <c r="AE120" s="2">
        <f t="shared" si="24"/>
        <v>0.91</v>
      </c>
      <c r="AF120" s="2">
        <f t="shared" si="24"/>
        <v>0.81</v>
      </c>
      <c r="AG120" s="2">
        <f t="shared" si="24"/>
        <v>0.73</v>
      </c>
      <c r="AH120" s="2">
        <f t="shared" si="21"/>
        <v>0.44</v>
      </c>
      <c r="AI120" s="2">
        <f t="shared" si="21"/>
        <v>0.28000000000000003</v>
      </c>
      <c r="AJ120" s="2">
        <f t="shared" si="21"/>
        <v>0.2</v>
      </c>
    </row>
    <row r="121" spans="1:36" x14ac:dyDescent="0.2">
      <c r="A121" t="str">
        <f>"casthouse_procurement_archetype_"&amp;TEXT(ROUND(Table21319[[#This Row],[2016]],1),"0.0")</f>
        <v>casthouse_procurement_archetype_18.4</v>
      </c>
      <c r="B121" s="2">
        <f t="shared" si="17"/>
        <v>18.400000000000002</v>
      </c>
      <c r="C121" s="2">
        <f t="shared" si="25"/>
        <v>18.400000000000002</v>
      </c>
      <c r="D121" s="2">
        <f t="shared" si="25"/>
        <v>18.400000000000002</v>
      </c>
      <c r="E121" s="2">
        <f t="shared" si="25"/>
        <v>17.95</v>
      </c>
      <c r="F121" s="2">
        <f t="shared" si="25"/>
        <v>16.87</v>
      </c>
      <c r="G121" s="2">
        <f t="shared" si="25"/>
        <v>17.02</v>
      </c>
      <c r="H121" s="2">
        <f t="shared" si="25"/>
        <v>16.55</v>
      </c>
      <c r="I121" s="2">
        <f t="shared" si="25"/>
        <v>15.64</v>
      </c>
      <c r="J121" s="2">
        <f t="shared" si="25"/>
        <v>15.13</v>
      </c>
      <c r="K121" s="2">
        <f t="shared" si="25"/>
        <v>14.61</v>
      </c>
      <c r="L121" s="2">
        <f t="shared" si="25"/>
        <v>13.780000000000001</v>
      </c>
      <c r="M121" s="2">
        <f t="shared" si="25"/>
        <v>13.68</v>
      </c>
      <c r="N121" s="2">
        <f t="shared" si="25"/>
        <v>13</v>
      </c>
      <c r="O121" s="2">
        <f t="shared" si="25"/>
        <v>12.3</v>
      </c>
      <c r="P121" s="2">
        <f t="shared" si="25"/>
        <v>11.47</v>
      </c>
      <c r="Q121" s="2">
        <f t="shared" si="25"/>
        <v>9.85</v>
      </c>
      <c r="R121" s="2">
        <f t="shared" si="25"/>
        <v>7.67</v>
      </c>
      <c r="S121" s="2">
        <f t="shared" si="24"/>
        <v>6.98</v>
      </c>
      <c r="T121" s="2">
        <f t="shared" si="24"/>
        <v>5.47</v>
      </c>
      <c r="U121" s="2">
        <f t="shared" si="24"/>
        <v>3.94</v>
      </c>
      <c r="V121" s="2">
        <f t="shared" si="24"/>
        <v>3.66</v>
      </c>
      <c r="W121" s="2">
        <f t="shared" si="24"/>
        <v>2.81</v>
      </c>
      <c r="X121" s="2">
        <f t="shared" si="24"/>
        <v>2.38</v>
      </c>
      <c r="Y121" s="2">
        <f t="shared" si="24"/>
        <v>1.93</v>
      </c>
      <c r="Z121" s="2">
        <f t="shared" si="24"/>
        <v>1.86</v>
      </c>
      <c r="AA121" s="2">
        <f t="shared" si="24"/>
        <v>1.6500000000000001</v>
      </c>
      <c r="AB121" s="2">
        <f t="shared" si="24"/>
        <v>1.36</v>
      </c>
      <c r="AC121" s="2">
        <f t="shared" si="24"/>
        <v>1.1100000000000001</v>
      </c>
      <c r="AD121" s="2">
        <f t="shared" si="24"/>
        <v>1.07</v>
      </c>
      <c r="AE121" s="2">
        <f t="shared" si="24"/>
        <v>0.91</v>
      </c>
      <c r="AF121" s="2">
        <f t="shared" si="24"/>
        <v>0.8</v>
      </c>
      <c r="AG121" s="2">
        <f t="shared" si="24"/>
        <v>0.73</v>
      </c>
      <c r="AH121" s="2">
        <f t="shared" si="21"/>
        <v>0.44</v>
      </c>
      <c r="AI121" s="2">
        <f t="shared" si="21"/>
        <v>0.28000000000000003</v>
      </c>
      <c r="AJ121" s="2">
        <f t="shared" si="21"/>
        <v>0.2</v>
      </c>
    </row>
    <row r="122" spans="1:36" x14ac:dyDescent="0.2">
      <c r="A122" t="str">
        <f>"casthouse_procurement_archetype_"&amp;TEXT(ROUND(Table21319[[#This Row],[2016]],1),"0.0")</f>
        <v>casthouse_procurement_archetype_18.3</v>
      </c>
      <c r="B122" s="2">
        <f t="shared" si="17"/>
        <v>18.3</v>
      </c>
      <c r="C122" s="2">
        <f t="shared" si="25"/>
        <v>18.3</v>
      </c>
      <c r="D122" s="2">
        <f t="shared" si="25"/>
        <v>18.3</v>
      </c>
      <c r="E122" s="2">
        <f t="shared" si="25"/>
        <v>17.850000000000001</v>
      </c>
      <c r="F122" s="2">
        <f t="shared" si="25"/>
        <v>16.78</v>
      </c>
      <c r="G122" s="2">
        <f t="shared" si="25"/>
        <v>16.93</v>
      </c>
      <c r="H122" s="2">
        <f t="shared" si="25"/>
        <v>16.46</v>
      </c>
      <c r="I122" s="2">
        <f t="shared" si="25"/>
        <v>15.56</v>
      </c>
      <c r="J122" s="2">
        <f t="shared" si="25"/>
        <v>15.05</v>
      </c>
      <c r="K122" s="2">
        <f t="shared" si="25"/>
        <v>14.530000000000001</v>
      </c>
      <c r="L122" s="2">
        <f t="shared" si="25"/>
        <v>13.71</v>
      </c>
      <c r="M122" s="2">
        <f t="shared" si="25"/>
        <v>13.61</v>
      </c>
      <c r="N122" s="2">
        <f t="shared" si="25"/>
        <v>12.93</v>
      </c>
      <c r="O122" s="2">
        <f t="shared" si="25"/>
        <v>12.23</v>
      </c>
      <c r="P122" s="2">
        <f t="shared" si="25"/>
        <v>11.41</v>
      </c>
      <c r="Q122" s="2">
        <f t="shared" si="25"/>
        <v>9.8000000000000007</v>
      </c>
      <c r="R122" s="2">
        <f t="shared" si="25"/>
        <v>7.63</v>
      </c>
      <c r="S122" s="2">
        <f t="shared" si="24"/>
        <v>6.94</v>
      </c>
      <c r="T122" s="2">
        <f t="shared" si="24"/>
        <v>5.44</v>
      </c>
      <c r="U122" s="2">
        <f t="shared" si="24"/>
        <v>3.92</v>
      </c>
      <c r="V122" s="2">
        <f t="shared" si="24"/>
        <v>3.64</v>
      </c>
      <c r="W122" s="2">
        <f t="shared" si="24"/>
        <v>2.8000000000000003</v>
      </c>
      <c r="X122" s="2">
        <f t="shared" si="24"/>
        <v>2.37</v>
      </c>
      <c r="Y122" s="2">
        <f t="shared" si="24"/>
        <v>1.92</v>
      </c>
      <c r="Z122" s="2">
        <f t="shared" si="24"/>
        <v>1.85</v>
      </c>
      <c r="AA122" s="2">
        <f t="shared" si="24"/>
        <v>1.6500000000000001</v>
      </c>
      <c r="AB122" s="2">
        <f t="shared" si="24"/>
        <v>1.35</v>
      </c>
      <c r="AC122" s="2">
        <f t="shared" si="24"/>
        <v>1.1100000000000001</v>
      </c>
      <c r="AD122" s="2">
        <f t="shared" si="24"/>
        <v>1.07</v>
      </c>
      <c r="AE122" s="2">
        <f t="shared" si="24"/>
        <v>0.9</v>
      </c>
      <c r="AF122" s="2">
        <f t="shared" si="24"/>
        <v>0.8</v>
      </c>
      <c r="AG122" s="2">
        <f t="shared" si="24"/>
        <v>0.72</v>
      </c>
      <c r="AH122" s="2">
        <f t="shared" si="21"/>
        <v>0.44</v>
      </c>
      <c r="AI122" s="2">
        <f t="shared" si="21"/>
        <v>0.28000000000000003</v>
      </c>
      <c r="AJ122" s="2">
        <f t="shared" si="21"/>
        <v>0.2</v>
      </c>
    </row>
    <row r="123" spans="1:36" x14ac:dyDescent="0.2">
      <c r="A123" t="str">
        <f>"casthouse_procurement_archetype_"&amp;TEXT(ROUND(Table21319[[#This Row],[2016]],1),"0.0")</f>
        <v>casthouse_procurement_archetype_18.2</v>
      </c>
      <c r="B123" s="2">
        <f t="shared" si="17"/>
        <v>18.2</v>
      </c>
      <c r="C123" s="2">
        <f t="shared" si="25"/>
        <v>18.2</v>
      </c>
      <c r="D123" s="2">
        <f t="shared" si="25"/>
        <v>18.2</v>
      </c>
      <c r="E123" s="2">
        <f t="shared" si="25"/>
        <v>17.760000000000002</v>
      </c>
      <c r="F123" s="2">
        <f t="shared" si="25"/>
        <v>16.690000000000001</v>
      </c>
      <c r="G123" s="2">
        <f t="shared" si="25"/>
        <v>16.84</v>
      </c>
      <c r="H123" s="2">
        <f t="shared" si="25"/>
        <v>16.37</v>
      </c>
      <c r="I123" s="2">
        <f t="shared" si="25"/>
        <v>15.47</v>
      </c>
      <c r="J123" s="2">
        <f t="shared" si="25"/>
        <v>14.97</v>
      </c>
      <c r="K123" s="2">
        <f t="shared" si="25"/>
        <v>14.450000000000001</v>
      </c>
      <c r="L123" s="2">
        <f t="shared" si="25"/>
        <v>13.63</v>
      </c>
      <c r="M123" s="2">
        <f t="shared" si="25"/>
        <v>13.530000000000001</v>
      </c>
      <c r="N123" s="2">
        <f t="shared" si="25"/>
        <v>12.86</v>
      </c>
      <c r="O123" s="2">
        <f t="shared" si="25"/>
        <v>12.17</v>
      </c>
      <c r="P123" s="2">
        <f t="shared" si="25"/>
        <v>11.34</v>
      </c>
      <c r="Q123" s="2">
        <f t="shared" si="25"/>
        <v>9.75</v>
      </c>
      <c r="R123" s="2">
        <f t="shared" si="25"/>
        <v>7.59</v>
      </c>
      <c r="S123" s="2">
        <f t="shared" si="24"/>
        <v>6.9</v>
      </c>
      <c r="T123" s="2">
        <f t="shared" si="24"/>
        <v>5.41</v>
      </c>
      <c r="U123" s="2">
        <f t="shared" si="24"/>
        <v>3.9</v>
      </c>
      <c r="V123" s="2">
        <f t="shared" si="24"/>
        <v>3.62</v>
      </c>
      <c r="W123" s="2">
        <f t="shared" si="24"/>
        <v>2.7800000000000002</v>
      </c>
      <c r="X123" s="2">
        <f t="shared" si="24"/>
        <v>2.35</v>
      </c>
      <c r="Y123" s="2">
        <f t="shared" si="24"/>
        <v>1.9100000000000001</v>
      </c>
      <c r="Z123" s="2">
        <f t="shared" si="24"/>
        <v>1.84</v>
      </c>
      <c r="AA123" s="2">
        <f t="shared" si="24"/>
        <v>1.6400000000000001</v>
      </c>
      <c r="AB123" s="2">
        <f t="shared" si="24"/>
        <v>1.34</v>
      </c>
      <c r="AC123" s="2">
        <f t="shared" si="24"/>
        <v>1.1000000000000001</v>
      </c>
      <c r="AD123" s="2">
        <f t="shared" si="24"/>
        <v>1.06</v>
      </c>
      <c r="AE123" s="2">
        <f t="shared" si="24"/>
        <v>0.9</v>
      </c>
      <c r="AF123" s="2">
        <f t="shared" si="24"/>
        <v>0.8</v>
      </c>
      <c r="AG123" s="2">
        <f t="shared" si="24"/>
        <v>0.72</v>
      </c>
      <c r="AH123" s="2">
        <f t="shared" si="21"/>
        <v>0.44</v>
      </c>
      <c r="AI123" s="2">
        <f t="shared" si="21"/>
        <v>0.28000000000000003</v>
      </c>
      <c r="AJ123" s="2">
        <f t="shared" si="21"/>
        <v>0.2</v>
      </c>
    </row>
    <row r="124" spans="1:36" x14ac:dyDescent="0.2">
      <c r="A124" t="str">
        <f>"casthouse_procurement_archetype_"&amp;TEXT(ROUND(Table21319[[#This Row],[2016]],1),"0.0")</f>
        <v>casthouse_procurement_archetype_18.1</v>
      </c>
      <c r="B124" s="2">
        <f t="shared" si="17"/>
        <v>18.100000000000001</v>
      </c>
      <c r="C124" s="2">
        <f t="shared" si="25"/>
        <v>18.100000000000001</v>
      </c>
      <c r="D124" s="2">
        <f t="shared" si="25"/>
        <v>18.100000000000001</v>
      </c>
      <c r="E124" s="2">
        <f t="shared" si="25"/>
        <v>17.66</v>
      </c>
      <c r="F124" s="2">
        <f t="shared" si="25"/>
        <v>16.600000000000001</v>
      </c>
      <c r="G124" s="2">
        <f t="shared" si="25"/>
        <v>16.740000000000002</v>
      </c>
      <c r="H124" s="2">
        <f t="shared" si="25"/>
        <v>16.28</v>
      </c>
      <c r="I124" s="2">
        <f t="shared" si="25"/>
        <v>15.39</v>
      </c>
      <c r="J124" s="2">
        <f t="shared" si="25"/>
        <v>14.89</v>
      </c>
      <c r="K124" s="2">
        <f t="shared" si="25"/>
        <v>14.370000000000001</v>
      </c>
      <c r="L124" s="2">
        <f t="shared" si="25"/>
        <v>13.56</v>
      </c>
      <c r="M124" s="2">
        <f t="shared" si="25"/>
        <v>13.46</v>
      </c>
      <c r="N124" s="2">
        <f t="shared" si="25"/>
        <v>12.790000000000001</v>
      </c>
      <c r="O124" s="2">
        <f t="shared" si="25"/>
        <v>12.1</v>
      </c>
      <c r="P124" s="2">
        <f t="shared" si="25"/>
        <v>11.28</v>
      </c>
      <c r="Q124" s="2">
        <f t="shared" si="25"/>
        <v>9.69</v>
      </c>
      <c r="R124" s="2">
        <f t="shared" ref="R124:AG139" si="26">MROUND((($B124-$AJ$2)*((R$2-$AJ$2)/($B$2-$AJ$2)))+$AJ$2,0.01)</f>
        <v>7.55</v>
      </c>
      <c r="S124" s="2">
        <f t="shared" si="26"/>
        <v>6.86</v>
      </c>
      <c r="T124" s="2">
        <f t="shared" si="26"/>
        <v>5.38</v>
      </c>
      <c r="U124" s="2">
        <f t="shared" si="26"/>
        <v>3.88</v>
      </c>
      <c r="V124" s="2">
        <f t="shared" si="26"/>
        <v>3.6</v>
      </c>
      <c r="W124" s="2">
        <f t="shared" si="26"/>
        <v>2.77</v>
      </c>
      <c r="X124" s="2">
        <f t="shared" si="26"/>
        <v>2.34</v>
      </c>
      <c r="Y124" s="2">
        <f t="shared" si="26"/>
        <v>1.9000000000000001</v>
      </c>
      <c r="Z124" s="2">
        <f t="shared" si="26"/>
        <v>1.83</v>
      </c>
      <c r="AA124" s="2">
        <f t="shared" si="26"/>
        <v>1.6300000000000001</v>
      </c>
      <c r="AB124" s="2">
        <f t="shared" si="26"/>
        <v>1.34</v>
      </c>
      <c r="AC124" s="2">
        <f t="shared" si="26"/>
        <v>1.1000000000000001</v>
      </c>
      <c r="AD124" s="2">
        <f t="shared" si="26"/>
        <v>1.06</v>
      </c>
      <c r="AE124" s="2">
        <f t="shared" si="26"/>
        <v>0.89</v>
      </c>
      <c r="AF124" s="2">
        <f t="shared" si="26"/>
        <v>0.79</v>
      </c>
      <c r="AG124" s="2">
        <f t="shared" si="26"/>
        <v>0.72</v>
      </c>
      <c r="AH124" s="2">
        <f t="shared" si="21"/>
        <v>0.44</v>
      </c>
      <c r="AI124" s="2">
        <f t="shared" si="21"/>
        <v>0.28000000000000003</v>
      </c>
      <c r="AJ124" s="2">
        <f t="shared" si="21"/>
        <v>0.2</v>
      </c>
    </row>
    <row r="125" spans="1:36" x14ac:dyDescent="0.2">
      <c r="A125" t="str">
        <f>"casthouse_procurement_archetype_"&amp;TEXT(ROUND(Table21319[[#This Row],[2016]],1),"0.0")</f>
        <v>casthouse_procurement_archetype_18.0</v>
      </c>
      <c r="B125" s="2">
        <f t="shared" si="17"/>
        <v>18</v>
      </c>
      <c r="C125" s="2">
        <f t="shared" ref="C125:R140" si="27">MROUND((($B125-$AJ$2)*((C$2-$AJ$2)/($B$2-$AJ$2)))+$AJ$2,0.01)</f>
        <v>18</v>
      </c>
      <c r="D125" s="2">
        <f t="shared" si="27"/>
        <v>18</v>
      </c>
      <c r="E125" s="2">
        <f t="shared" si="27"/>
        <v>17.559999999999999</v>
      </c>
      <c r="F125" s="2">
        <f t="shared" si="27"/>
        <v>16.5</v>
      </c>
      <c r="G125" s="2">
        <f t="shared" si="27"/>
        <v>16.649999999999999</v>
      </c>
      <c r="H125" s="2">
        <f t="shared" si="27"/>
        <v>16.190000000000001</v>
      </c>
      <c r="I125" s="2">
        <f t="shared" si="27"/>
        <v>15.3</v>
      </c>
      <c r="J125" s="2">
        <f t="shared" si="27"/>
        <v>14.8</v>
      </c>
      <c r="K125" s="2">
        <f t="shared" si="27"/>
        <v>14.290000000000001</v>
      </c>
      <c r="L125" s="2">
        <f t="shared" si="27"/>
        <v>13.48</v>
      </c>
      <c r="M125" s="2">
        <f t="shared" si="27"/>
        <v>13.38</v>
      </c>
      <c r="N125" s="2">
        <f t="shared" si="27"/>
        <v>12.72</v>
      </c>
      <c r="O125" s="2">
        <f t="shared" si="27"/>
        <v>12.030000000000001</v>
      </c>
      <c r="P125" s="2">
        <f t="shared" si="27"/>
        <v>11.22</v>
      </c>
      <c r="Q125" s="2">
        <f t="shared" si="27"/>
        <v>9.64</v>
      </c>
      <c r="R125" s="2">
        <f t="shared" si="27"/>
        <v>7.51</v>
      </c>
      <c r="S125" s="2">
        <f t="shared" si="26"/>
        <v>6.83</v>
      </c>
      <c r="T125" s="2">
        <f t="shared" si="26"/>
        <v>5.3500000000000005</v>
      </c>
      <c r="U125" s="2">
        <f t="shared" si="26"/>
        <v>3.86</v>
      </c>
      <c r="V125" s="2">
        <f t="shared" si="26"/>
        <v>3.58</v>
      </c>
      <c r="W125" s="2">
        <f t="shared" si="26"/>
        <v>2.75</v>
      </c>
      <c r="X125" s="2">
        <f t="shared" si="26"/>
        <v>2.33</v>
      </c>
      <c r="Y125" s="2">
        <f t="shared" si="26"/>
        <v>1.8900000000000001</v>
      </c>
      <c r="Z125" s="2">
        <f t="shared" si="26"/>
        <v>1.82</v>
      </c>
      <c r="AA125" s="2">
        <f t="shared" si="26"/>
        <v>1.62</v>
      </c>
      <c r="AB125" s="2">
        <f t="shared" si="26"/>
        <v>1.33</v>
      </c>
      <c r="AC125" s="2">
        <f t="shared" si="26"/>
        <v>1.0900000000000001</v>
      </c>
      <c r="AD125" s="2">
        <f t="shared" si="26"/>
        <v>1.05</v>
      </c>
      <c r="AE125" s="2">
        <f t="shared" si="26"/>
        <v>0.89</v>
      </c>
      <c r="AF125" s="2">
        <f t="shared" si="26"/>
        <v>0.79</v>
      </c>
      <c r="AG125" s="2">
        <f t="shared" si="26"/>
        <v>0.72</v>
      </c>
      <c r="AH125" s="2">
        <f t="shared" si="21"/>
        <v>0.43</v>
      </c>
      <c r="AI125" s="2">
        <f t="shared" si="21"/>
        <v>0.28000000000000003</v>
      </c>
      <c r="AJ125" s="2">
        <f t="shared" si="21"/>
        <v>0.2</v>
      </c>
    </row>
    <row r="126" spans="1:36" x14ac:dyDescent="0.2">
      <c r="A126" t="str">
        <f>"casthouse_procurement_archetype_"&amp;TEXT(ROUND(Table21319[[#This Row],[2016]],1),"0.0")</f>
        <v>casthouse_procurement_archetype_17.9</v>
      </c>
      <c r="B126" s="2">
        <f t="shared" si="17"/>
        <v>17.900000000000002</v>
      </c>
      <c r="C126" s="2">
        <f t="shared" si="27"/>
        <v>17.900000000000002</v>
      </c>
      <c r="D126" s="2">
        <f t="shared" si="27"/>
        <v>17.900000000000002</v>
      </c>
      <c r="E126" s="2">
        <f t="shared" si="27"/>
        <v>17.46</v>
      </c>
      <c r="F126" s="2">
        <f t="shared" si="27"/>
        <v>16.41</v>
      </c>
      <c r="G126" s="2">
        <f t="shared" si="27"/>
        <v>16.559999999999999</v>
      </c>
      <c r="H126" s="2">
        <f t="shared" si="27"/>
        <v>16.100000000000001</v>
      </c>
      <c r="I126" s="2">
        <f t="shared" si="27"/>
        <v>15.22</v>
      </c>
      <c r="J126" s="2">
        <f t="shared" si="27"/>
        <v>14.72</v>
      </c>
      <c r="K126" s="2">
        <f t="shared" si="27"/>
        <v>14.21</v>
      </c>
      <c r="L126" s="2">
        <f t="shared" si="27"/>
        <v>13.41</v>
      </c>
      <c r="M126" s="2">
        <f t="shared" si="27"/>
        <v>13.31</v>
      </c>
      <c r="N126" s="2">
        <f t="shared" si="27"/>
        <v>12.65</v>
      </c>
      <c r="O126" s="2">
        <f t="shared" si="27"/>
        <v>11.97</v>
      </c>
      <c r="P126" s="2">
        <f t="shared" si="27"/>
        <v>11.16</v>
      </c>
      <c r="Q126" s="2">
        <f t="shared" si="27"/>
        <v>9.59</v>
      </c>
      <c r="R126" s="2">
        <f t="shared" si="27"/>
        <v>7.47</v>
      </c>
      <c r="S126" s="2">
        <f t="shared" si="26"/>
        <v>6.79</v>
      </c>
      <c r="T126" s="2">
        <f t="shared" si="26"/>
        <v>5.32</v>
      </c>
      <c r="U126" s="2">
        <f t="shared" si="26"/>
        <v>3.84</v>
      </c>
      <c r="V126" s="2">
        <f t="shared" si="26"/>
        <v>3.5700000000000003</v>
      </c>
      <c r="W126" s="2">
        <f t="shared" si="26"/>
        <v>2.74</v>
      </c>
      <c r="X126" s="2">
        <f t="shared" si="26"/>
        <v>2.3199999999999998</v>
      </c>
      <c r="Y126" s="2">
        <f t="shared" si="26"/>
        <v>1.8800000000000001</v>
      </c>
      <c r="Z126" s="2">
        <f t="shared" si="26"/>
        <v>1.81</v>
      </c>
      <c r="AA126" s="2">
        <f t="shared" si="26"/>
        <v>1.61</v>
      </c>
      <c r="AB126" s="2">
        <f t="shared" si="26"/>
        <v>1.32</v>
      </c>
      <c r="AC126" s="2">
        <f t="shared" si="26"/>
        <v>1.0900000000000001</v>
      </c>
      <c r="AD126" s="2">
        <f t="shared" si="26"/>
        <v>1.05</v>
      </c>
      <c r="AE126" s="2">
        <f t="shared" si="26"/>
        <v>0.89</v>
      </c>
      <c r="AF126" s="2">
        <f t="shared" si="26"/>
        <v>0.79</v>
      </c>
      <c r="AG126" s="2">
        <f t="shared" si="26"/>
        <v>0.71</v>
      </c>
      <c r="AH126" s="2">
        <f t="shared" si="21"/>
        <v>0.43</v>
      </c>
      <c r="AI126" s="2">
        <f t="shared" si="21"/>
        <v>0.28000000000000003</v>
      </c>
      <c r="AJ126" s="2">
        <f t="shared" si="21"/>
        <v>0.2</v>
      </c>
    </row>
    <row r="127" spans="1:36" x14ac:dyDescent="0.2">
      <c r="A127" t="str">
        <f>"casthouse_procurement_archetype_"&amp;TEXT(ROUND(Table21319[[#This Row],[2016]],1),"0.0")</f>
        <v>casthouse_procurement_archetype_17.8</v>
      </c>
      <c r="B127" s="2">
        <f t="shared" si="17"/>
        <v>17.8</v>
      </c>
      <c r="C127" s="2">
        <f t="shared" si="27"/>
        <v>17.8</v>
      </c>
      <c r="D127" s="2">
        <f t="shared" si="27"/>
        <v>17.8</v>
      </c>
      <c r="E127" s="2">
        <f t="shared" si="27"/>
        <v>17.37</v>
      </c>
      <c r="F127" s="2">
        <f t="shared" si="27"/>
        <v>16.32</v>
      </c>
      <c r="G127" s="2">
        <f t="shared" si="27"/>
        <v>16.47</v>
      </c>
      <c r="H127" s="2">
        <f t="shared" si="27"/>
        <v>16.010000000000002</v>
      </c>
      <c r="I127" s="2">
        <f t="shared" si="27"/>
        <v>15.13</v>
      </c>
      <c r="J127" s="2">
        <f t="shared" si="27"/>
        <v>14.64</v>
      </c>
      <c r="K127" s="2">
        <f t="shared" si="27"/>
        <v>14.13</v>
      </c>
      <c r="L127" s="2">
        <f t="shared" si="27"/>
        <v>13.33</v>
      </c>
      <c r="M127" s="2">
        <f t="shared" si="27"/>
        <v>13.24</v>
      </c>
      <c r="N127" s="2">
        <f t="shared" si="27"/>
        <v>12.58</v>
      </c>
      <c r="O127" s="2">
        <f t="shared" si="27"/>
        <v>11.9</v>
      </c>
      <c r="P127" s="2">
        <f t="shared" si="27"/>
        <v>11.1</v>
      </c>
      <c r="Q127" s="2">
        <f t="shared" si="27"/>
        <v>9.5299999999999994</v>
      </c>
      <c r="R127" s="2">
        <f t="shared" si="27"/>
        <v>7.43</v>
      </c>
      <c r="S127" s="2">
        <f t="shared" si="26"/>
        <v>6.75</v>
      </c>
      <c r="T127" s="2">
        <f t="shared" si="26"/>
        <v>5.29</v>
      </c>
      <c r="U127" s="2">
        <f t="shared" si="26"/>
        <v>3.8200000000000003</v>
      </c>
      <c r="V127" s="2">
        <f t="shared" si="26"/>
        <v>3.5500000000000003</v>
      </c>
      <c r="W127" s="2">
        <f t="shared" si="26"/>
        <v>2.72</v>
      </c>
      <c r="X127" s="2">
        <f t="shared" si="26"/>
        <v>2.31</v>
      </c>
      <c r="Y127" s="2">
        <f t="shared" si="26"/>
        <v>1.87</v>
      </c>
      <c r="Z127" s="2">
        <f t="shared" si="26"/>
        <v>1.8</v>
      </c>
      <c r="AA127" s="2">
        <f t="shared" si="26"/>
        <v>1.61</v>
      </c>
      <c r="AB127" s="2">
        <f t="shared" si="26"/>
        <v>1.32</v>
      </c>
      <c r="AC127" s="2">
        <f t="shared" si="26"/>
        <v>1.08</v>
      </c>
      <c r="AD127" s="2">
        <f t="shared" si="26"/>
        <v>1.04</v>
      </c>
      <c r="AE127" s="2">
        <f t="shared" si="26"/>
        <v>0.88</v>
      </c>
      <c r="AF127" s="2">
        <f t="shared" si="26"/>
        <v>0.78</v>
      </c>
      <c r="AG127" s="2">
        <f t="shared" si="26"/>
        <v>0.71</v>
      </c>
      <c r="AH127" s="2">
        <f t="shared" si="21"/>
        <v>0.43</v>
      </c>
      <c r="AI127" s="2">
        <f t="shared" si="21"/>
        <v>0.27</v>
      </c>
      <c r="AJ127" s="2">
        <f t="shared" si="21"/>
        <v>0.2</v>
      </c>
    </row>
    <row r="128" spans="1:36" x14ac:dyDescent="0.2">
      <c r="A128" t="str">
        <f>"casthouse_procurement_archetype_"&amp;TEXT(ROUND(Table21319[[#This Row],[2016]],1),"0.0")</f>
        <v>casthouse_procurement_archetype_17.7</v>
      </c>
      <c r="B128" s="2">
        <f t="shared" si="17"/>
        <v>17.7</v>
      </c>
      <c r="C128" s="2">
        <f t="shared" si="27"/>
        <v>17.7</v>
      </c>
      <c r="D128" s="2">
        <f t="shared" si="27"/>
        <v>17.7</v>
      </c>
      <c r="E128" s="2">
        <f t="shared" si="27"/>
        <v>17.27</v>
      </c>
      <c r="F128" s="2">
        <f t="shared" si="27"/>
        <v>16.23</v>
      </c>
      <c r="G128" s="2">
        <f t="shared" si="27"/>
        <v>16.37</v>
      </c>
      <c r="H128" s="2">
        <f t="shared" si="27"/>
        <v>15.92</v>
      </c>
      <c r="I128" s="2">
        <f t="shared" si="27"/>
        <v>15.05</v>
      </c>
      <c r="J128" s="2">
        <f t="shared" si="27"/>
        <v>14.56</v>
      </c>
      <c r="K128" s="2">
        <f t="shared" si="27"/>
        <v>14.05</v>
      </c>
      <c r="L128" s="2">
        <f t="shared" si="27"/>
        <v>13.26</v>
      </c>
      <c r="M128" s="2">
        <f t="shared" si="27"/>
        <v>13.16</v>
      </c>
      <c r="N128" s="2">
        <f t="shared" si="27"/>
        <v>12.51</v>
      </c>
      <c r="O128" s="2">
        <f t="shared" si="27"/>
        <v>11.83</v>
      </c>
      <c r="P128" s="2">
        <f t="shared" si="27"/>
        <v>11.03</v>
      </c>
      <c r="Q128" s="2">
        <f t="shared" si="27"/>
        <v>9.48</v>
      </c>
      <c r="R128" s="2">
        <f t="shared" si="27"/>
        <v>7.38</v>
      </c>
      <c r="S128" s="2">
        <f t="shared" si="26"/>
        <v>6.72</v>
      </c>
      <c r="T128" s="2">
        <f t="shared" si="26"/>
        <v>5.26</v>
      </c>
      <c r="U128" s="2">
        <f t="shared" si="26"/>
        <v>3.8000000000000003</v>
      </c>
      <c r="V128" s="2">
        <f t="shared" si="26"/>
        <v>3.5300000000000002</v>
      </c>
      <c r="W128" s="2">
        <f t="shared" si="26"/>
        <v>2.71</v>
      </c>
      <c r="X128" s="2">
        <f t="shared" si="26"/>
        <v>2.29</v>
      </c>
      <c r="Y128" s="2">
        <f t="shared" si="26"/>
        <v>1.86</v>
      </c>
      <c r="Z128" s="2">
        <f t="shared" si="26"/>
        <v>1.79</v>
      </c>
      <c r="AA128" s="2">
        <f t="shared" si="26"/>
        <v>1.6</v>
      </c>
      <c r="AB128" s="2">
        <f t="shared" si="26"/>
        <v>1.31</v>
      </c>
      <c r="AC128" s="2">
        <f t="shared" si="26"/>
        <v>1.08</v>
      </c>
      <c r="AD128" s="2">
        <f t="shared" si="26"/>
        <v>1.04</v>
      </c>
      <c r="AE128" s="2">
        <f t="shared" si="26"/>
        <v>0.88</v>
      </c>
      <c r="AF128" s="2">
        <f t="shared" si="26"/>
        <v>0.78</v>
      </c>
      <c r="AG128" s="2">
        <f t="shared" si="26"/>
        <v>0.71</v>
      </c>
      <c r="AH128" s="2">
        <f t="shared" si="21"/>
        <v>0.43</v>
      </c>
      <c r="AI128" s="2">
        <f t="shared" si="21"/>
        <v>0.27</v>
      </c>
      <c r="AJ128" s="2">
        <f t="shared" si="21"/>
        <v>0.2</v>
      </c>
    </row>
    <row r="129" spans="1:36" x14ac:dyDescent="0.2">
      <c r="A129" t="str">
        <f>"casthouse_procurement_archetype_"&amp;TEXT(ROUND(Table21319[[#This Row],[2016]],1),"0.0")</f>
        <v>casthouse_procurement_archetype_17.6</v>
      </c>
      <c r="B129" s="2">
        <f t="shared" si="17"/>
        <v>17.600000000000001</v>
      </c>
      <c r="C129" s="2">
        <f t="shared" si="27"/>
        <v>17.600000000000001</v>
      </c>
      <c r="D129" s="2">
        <f t="shared" si="27"/>
        <v>17.600000000000001</v>
      </c>
      <c r="E129" s="2">
        <f t="shared" si="27"/>
        <v>17.170000000000002</v>
      </c>
      <c r="F129" s="2">
        <f t="shared" si="27"/>
        <v>16.14</v>
      </c>
      <c r="G129" s="2">
        <f t="shared" si="27"/>
        <v>16.28</v>
      </c>
      <c r="H129" s="2">
        <f t="shared" si="27"/>
        <v>15.83</v>
      </c>
      <c r="I129" s="2">
        <f t="shared" si="27"/>
        <v>14.96</v>
      </c>
      <c r="J129" s="2">
        <f t="shared" si="27"/>
        <v>14.48</v>
      </c>
      <c r="K129" s="2">
        <f t="shared" si="27"/>
        <v>13.98</v>
      </c>
      <c r="L129" s="2">
        <f t="shared" si="27"/>
        <v>13.18</v>
      </c>
      <c r="M129" s="2">
        <f t="shared" si="27"/>
        <v>13.09</v>
      </c>
      <c r="N129" s="2">
        <f t="shared" si="27"/>
        <v>12.44</v>
      </c>
      <c r="O129" s="2">
        <f t="shared" si="27"/>
        <v>11.77</v>
      </c>
      <c r="P129" s="2">
        <f t="shared" si="27"/>
        <v>10.97</v>
      </c>
      <c r="Q129" s="2">
        <f t="shared" si="27"/>
        <v>9.43</v>
      </c>
      <c r="R129" s="2">
        <f t="shared" si="27"/>
        <v>7.34</v>
      </c>
      <c r="S129" s="2">
        <f t="shared" si="26"/>
        <v>6.68</v>
      </c>
      <c r="T129" s="2">
        <f t="shared" si="26"/>
        <v>5.23</v>
      </c>
      <c r="U129" s="2">
        <f t="shared" si="26"/>
        <v>3.7800000000000002</v>
      </c>
      <c r="V129" s="2">
        <f t="shared" si="26"/>
        <v>3.5100000000000002</v>
      </c>
      <c r="W129" s="2">
        <f t="shared" si="26"/>
        <v>2.69</v>
      </c>
      <c r="X129" s="2">
        <f t="shared" si="26"/>
        <v>2.2800000000000002</v>
      </c>
      <c r="Y129" s="2">
        <f t="shared" si="26"/>
        <v>1.85</v>
      </c>
      <c r="Z129" s="2">
        <f t="shared" si="26"/>
        <v>1.79</v>
      </c>
      <c r="AA129" s="2">
        <f t="shared" si="26"/>
        <v>1.59</v>
      </c>
      <c r="AB129" s="2">
        <f t="shared" si="26"/>
        <v>1.3</v>
      </c>
      <c r="AC129" s="2">
        <f t="shared" si="26"/>
        <v>1.07</v>
      </c>
      <c r="AD129" s="2">
        <f t="shared" si="26"/>
        <v>1.03</v>
      </c>
      <c r="AE129" s="2">
        <f t="shared" si="26"/>
        <v>0.87</v>
      </c>
      <c r="AF129" s="2">
        <f t="shared" si="26"/>
        <v>0.78</v>
      </c>
      <c r="AG129" s="2">
        <f t="shared" si="26"/>
        <v>0.70000000000000007</v>
      </c>
      <c r="AH129" s="2">
        <f t="shared" si="21"/>
        <v>0.43</v>
      </c>
      <c r="AI129" s="2">
        <f t="shared" si="21"/>
        <v>0.27</v>
      </c>
      <c r="AJ129" s="2">
        <f t="shared" si="21"/>
        <v>0.2</v>
      </c>
    </row>
    <row r="130" spans="1:36" x14ac:dyDescent="0.2">
      <c r="A130" t="str">
        <f>"casthouse_procurement_archetype_"&amp;TEXT(ROUND(Table21319[[#This Row],[2016]],1),"0.0")</f>
        <v>casthouse_procurement_archetype_17.5</v>
      </c>
      <c r="B130" s="2">
        <f t="shared" si="17"/>
        <v>17.5</v>
      </c>
      <c r="C130" s="2">
        <f t="shared" si="27"/>
        <v>17.5</v>
      </c>
      <c r="D130" s="2">
        <f t="shared" si="27"/>
        <v>17.5</v>
      </c>
      <c r="E130" s="2">
        <f t="shared" si="27"/>
        <v>17.07</v>
      </c>
      <c r="F130" s="2">
        <f t="shared" si="27"/>
        <v>16.05</v>
      </c>
      <c r="G130" s="2">
        <f t="shared" si="27"/>
        <v>16.190000000000001</v>
      </c>
      <c r="H130" s="2">
        <f t="shared" si="27"/>
        <v>15.74</v>
      </c>
      <c r="I130" s="2">
        <f t="shared" si="27"/>
        <v>14.88</v>
      </c>
      <c r="J130" s="2">
        <f t="shared" si="27"/>
        <v>14.39</v>
      </c>
      <c r="K130" s="2">
        <f t="shared" si="27"/>
        <v>13.9</v>
      </c>
      <c r="L130" s="2">
        <f t="shared" si="27"/>
        <v>13.11</v>
      </c>
      <c r="M130" s="2">
        <f t="shared" si="27"/>
        <v>13.01</v>
      </c>
      <c r="N130" s="2">
        <f t="shared" si="27"/>
        <v>12.370000000000001</v>
      </c>
      <c r="O130" s="2">
        <f t="shared" si="27"/>
        <v>11.700000000000001</v>
      </c>
      <c r="P130" s="2">
        <f t="shared" si="27"/>
        <v>10.91</v>
      </c>
      <c r="Q130" s="2">
        <f t="shared" si="27"/>
        <v>9.370000000000001</v>
      </c>
      <c r="R130" s="2">
        <f t="shared" si="27"/>
        <v>7.3</v>
      </c>
      <c r="S130" s="2">
        <f t="shared" si="26"/>
        <v>6.6400000000000006</v>
      </c>
      <c r="T130" s="2">
        <f t="shared" si="26"/>
        <v>5.21</v>
      </c>
      <c r="U130" s="2">
        <f t="shared" si="26"/>
        <v>3.7600000000000002</v>
      </c>
      <c r="V130" s="2">
        <f t="shared" si="26"/>
        <v>3.49</v>
      </c>
      <c r="W130" s="2">
        <f t="shared" si="26"/>
        <v>2.68</v>
      </c>
      <c r="X130" s="2">
        <f t="shared" si="26"/>
        <v>2.27</v>
      </c>
      <c r="Y130" s="2">
        <f t="shared" si="26"/>
        <v>1.84</v>
      </c>
      <c r="Z130" s="2">
        <f t="shared" si="26"/>
        <v>1.78</v>
      </c>
      <c r="AA130" s="2">
        <f t="shared" si="26"/>
        <v>1.58</v>
      </c>
      <c r="AB130" s="2">
        <f t="shared" si="26"/>
        <v>1.3</v>
      </c>
      <c r="AC130" s="2">
        <f t="shared" si="26"/>
        <v>1.07</v>
      </c>
      <c r="AD130" s="2">
        <f t="shared" si="26"/>
        <v>1.03</v>
      </c>
      <c r="AE130" s="2">
        <f t="shared" si="26"/>
        <v>0.87</v>
      </c>
      <c r="AF130" s="2">
        <f t="shared" si="26"/>
        <v>0.77</v>
      </c>
      <c r="AG130" s="2">
        <f t="shared" si="26"/>
        <v>0.70000000000000007</v>
      </c>
      <c r="AH130" s="2">
        <f t="shared" si="21"/>
        <v>0.43</v>
      </c>
      <c r="AI130" s="2">
        <f t="shared" si="21"/>
        <v>0.27</v>
      </c>
      <c r="AJ130" s="2">
        <f t="shared" si="21"/>
        <v>0.2</v>
      </c>
    </row>
    <row r="131" spans="1:36" x14ac:dyDescent="0.2">
      <c r="A131" t="str">
        <f>"casthouse_procurement_archetype_"&amp;TEXT(ROUND(Table21319[[#This Row],[2016]],1),"0.0")</f>
        <v>casthouse_procurement_archetype_17.4</v>
      </c>
      <c r="B131" s="2">
        <f t="shared" si="17"/>
        <v>17.400000000000002</v>
      </c>
      <c r="C131" s="2">
        <f t="shared" si="27"/>
        <v>17.400000000000002</v>
      </c>
      <c r="D131" s="2">
        <f t="shared" si="27"/>
        <v>17.400000000000002</v>
      </c>
      <c r="E131" s="2">
        <f t="shared" si="27"/>
        <v>16.98</v>
      </c>
      <c r="F131" s="2">
        <f t="shared" si="27"/>
        <v>15.950000000000001</v>
      </c>
      <c r="G131" s="2">
        <f t="shared" si="27"/>
        <v>16.100000000000001</v>
      </c>
      <c r="H131" s="2">
        <f t="shared" si="27"/>
        <v>15.65</v>
      </c>
      <c r="I131" s="2">
        <f t="shared" si="27"/>
        <v>14.790000000000001</v>
      </c>
      <c r="J131" s="2">
        <f t="shared" si="27"/>
        <v>14.31</v>
      </c>
      <c r="K131" s="2">
        <f t="shared" si="27"/>
        <v>13.82</v>
      </c>
      <c r="L131" s="2">
        <f t="shared" si="27"/>
        <v>13.030000000000001</v>
      </c>
      <c r="M131" s="2">
        <f t="shared" si="27"/>
        <v>12.94</v>
      </c>
      <c r="N131" s="2">
        <f t="shared" si="27"/>
        <v>12.3</v>
      </c>
      <c r="O131" s="2">
        <f t="shared" si="27"/>
        <v>11.63</v>
      </c>
      <c r="P131" s="2">
        <f t="shared" si="27"/>
        <v>10.85</v>
      </c>
      <c r="Q131" s="2">
        <f t="shared" si="27"/>
        <v>9.32</v>
      </c>
      <c r="R131" s="2">
        <f t="shared" si="27"/>
        <v>7.26</v>
      </c>
      <c r="S131" s="2">
        <f t="shared" si="26"/>
        <v>6.6000000000000005</v>
      </c>
      <c r="T131" s="2">
        <f t="shared" si="26"/>
        <v>5.18</v>
      </c>
      <c r="U131" s="2">
        <f t="shared" si="26"/>
        <v>3.74</v>
      </c>
      <c r="V131" s="2">
        <f t="shared" si="26"/>
        <v>3.47</v>
      </c>
      <c r="W131" s="2">
        <f t="shared" si="26"/>
        <v>2.67</v>
      </c>
      <c r="X131" s="2">
        <f t="shared" si="26"/>
        <v>2.2600000000000002</v>
      </c>
      <c r="Y131" s="2">
        <f t="shared" si="26"/>
        <v>1.83</v>
      </c>
      <c r="Z131" s="2">
        <f t="shared" si="26"/>
        <v>1.77</v>
      </c>
      <c r="AA131" s="2">
        <f t="shared" si="26"/>
        <v>1.57</v>
      </c>
      <c r="AB131" s="2">
        <f t="shared" si="26"/>
        <v>1.29</v>
      </c>
      <c r="AC131" s="2">
        <f t="shared" si="26"/>
        <v>1.06</v>
      </c>
      <c r="AD131" s="2">
        <f t="shared" si="26"/>
        <v>1.02</v>
      </c>
      <c r="AE131" s="2">
        <f t="shared" si="26"/>
        <v>0.87</v>
      </c>
      <c r="AF131" s="2">
        <f t="shared" si="26"/>
        <v>0.77</v>
      </c>
      <c r="AG131" s="2">
        <f t="shared" si="26"/>
        <v>0.70000000000000007</v>
      </c>
      <c r="AH131" s="2">
        <f t="shared" si="21"/>
        <v>0.43</v>
      </c>
      <c r="AI131" s="2">
        <f t="shared" si="21"/>
        <v>0.27</v>
      </c>
      <c r="AJ131" s="2">
        <f t="shared" si="21"/>
        <v>0.2</v>
      </c>
    </row>
    <row r="132" spans="1:36" x14ac:dyDescent="0.2">
      <c r="A132" t="str">
        <f>"casthouse_procurement_archetype_"&amp;TEXT(ROUND(Table21319[[#This Row],[2016]],1),"0.0")</f>
        <v>casthouse_procurement_archetype_17.3</v>
      </c>
      <c r="B132" s="2">
        <f t="shared" si="17"/>
        <v>17.3</v>
      </c>
      <c r="C132" s="2">
        <f t="shared" si="27"/>
        <v>17.3</v>
      </c>
      <c r="D132" s="2">
        <f t="shared" si="27"/>
        <v>17.3</v>
      </c>
      <c r="E132" s="2">
        <f t="shared" si="27"/>
        <v>16.88</v>
      </c>
      <c r="F132" s="2">
        <f t="shared" si="27"/>
        <v>15.860000000000001</v>
      </c>
      <c r="G132" s="2">
        <f t="shared" si="27"/>
        <v>16</v>
      </c>
      <c r="H132" s="2">
        <f t="shared" si="27"/>
        <v>15.56</v>
      </c>
      <c r="I132" s="2">
        <f t="shared" si="27"/>
        <v>14.71</v>
      </c>
      <c r="J132" s="2">
        <f t="shared" si="27"/>
        <v>14.23</v>
      </c>
      <c r="K132" s="2">
        <f t="shared" si="27"/>
        <v>13.74</v>
      </c>
      <c r="L132" s="2">
        <f t="shared" si="27"/>
        <v>12.96</v>
      </c>
      <c r="M132" s="2">
        <f t="shared" si="27"/>
        <v>12.870000000000001</v>
      </c>
      <c r="N132" s="2">
        <f t="shared" si="27"/>
        <v>12.23</v>
      </c>
      <c r="O132" s="2">
        <f t="shared" si="27"/>
        <v>11.57</v>
      </c>
      <c r="P132" s="2">
        <f t="shared" si="27"/>
        <v>10.790000000000001</v>
      </c>
      <c r="Q132" s="2">
        <f t="shared" si="27"/>
        <v>9.27</v>
      </c>
      <c r="R132" s="2">
        <f t="shared" si="27"/>
        <v>7.22</v>
      </c>
      <c r="S132" s="2">
        <f t="shared" si="26"/>
        <v>6.57</v>
      </c>
      <c r="T132" s="2">
        <f t="shared" si="26"/>
        <v>5.15</v>
      </c>
      <c r="U132" s="2">
        <f t="shared" si="26"/>
        <v>3.72</v>
      </c>
      <c r="V132" s="2">
        <f t="shared" si="26"/>
        <v>3.45</v>
      </c>
      <c r="W132" s="2">
        <f t="shared" si="26"/>
        <v>2.65</v>
      </c>
      <c r="X132" s="2">
        <f t="shared" si="26"/>
        <v>2.25</v>
      </c>
      <c r="Y132" s="2">
        <f t="shared" si="26"/>
        <v>1.82</v>
      </c>
      <c r="Z132" s="2">
        <f t="shared" si="26"/>
        <v>1.76</v>
      </c>
      <c r="AA132" s="2">
        <f t="shared" si="26"/>
        <v>1.57</v>
      </c>
      <c r="AB132" s="2">
        <f t="shared" si="26"/>
        <v>1.29</v>
      </c>
      <c r="AC132" s="2">
        <f t="shared" si="26"/>
        <v>1.06</v>
      </c>
      <c r="AD132" s="2">
        <f t="shared" si="26"/>
        <v>1.02</v>
      </c>
      <c r="AE132" s="2">
        <f t="shared" si="26"/>
        <v>0.86</v>
      </c>
      <c r="AF132" s="2">
        <f t="shared" si="26"/>
        <v>0.77</v>
      </c>
      <c r="AG132" s="2">
        <f t="shared" si="26"/>
        <v>0.69000000000000006</v>
      </c>
      <c r="AH132" s="2">
        <f t="shared" si="21"/>
        <v>0.43</v>
      </c>
      <c r="AI132" s="2">
        <f t="shared" si="21"/>
        <v>0.27</v>
      </c>
      <c r="AJ132" s="2">
        <f t="shared" si="21"/>
        <v>0.2</v>
      </c>
    </row>
    <row r="133" spans="1:36" x14ac:dyDescent="0.2">
      <c r="A133" t="str">
        <f>"casthouse_procurement_archetype_"&amp;TEXT(ROUND(Table21319[[#This Row],[2016]],1),"0.0")</f>
        <v>casthouse_procurement_archetype_17.2</v>
      </c>
      <c r="B133" s="2">
        <f t="shared" si="17"/>
        <v>17.2</v>
      </c>
      <c r="C133" s="2">
        <f t="shared" si="27"/>
        <v>17.2</v>
      </c>
      <c r="D133" s="2">
        <f t="shared" si="27"/>
        <v>17.2</v>
      </c>
      <c r="E133" s="2">
        <f t="shared" si="27"/>
        <v>16.78</v>
      </c>
      <c r="F133" s="2">
        <f t="shared" si="27"/>
        <v>15.77</v>
      </c>
      <c r="G133" s="2">
        <f t="shared" si="27"/>
        <v>15.91</v>
      </c>
      <c r="H133" s="2">
        <f t="shared" si="27"/>
        <v>15.47</v>
      </c>
      <c r="I133" s="2">
        <f t="shared" si="27"/>
        <v>14.620000000000001</v>
      </c>
      <c r="J133" s="2">
        <f t="shared" si="27"/>
        <v>14.15</v>
      </c>
      <c r="K133" s="2">
        <f t="shared" si="27"/>
        <v>13.66</v>
      </c>
      <c r="L133" s="2">
        <f t="shared" si="27"/>
        <v>12.89</v>
      </c>
      <c r="M133" s="2">
        <f t="shared" si="27"/>
        <v>12.790000000000001</v>
      </c>
      <c r="N133" s="2">
        <f t="shared" si="27"/>
        <v>12.16</v>
      </c>
      <c r="O133" s="2">
        <f t="shared" si="27"/>
        <v>11.5</v>
      </c>
      <c r="P133" s="2">
        <f t="shared" si="27"/>
        <v>10.72</v>
      </c>
      <c r="Q133" s="2">
        <f t="shared" si="27"/>
        <v>9.2200000000000006</v>
      </c>
      <c r="R133" s="2">
        <f t="shared" si="27"/>
        <v>7.18</v>
      </c>
      <c r="S133" s="2">
        <f t="shared" si="26"/>
        <v>6.53</v>
      </c>
      <c r="T133" s="2">
        <f t="shared" si="26"/>
        <v>5.12</v>
      </c>
      <c r="U133" s="2">
        <f t="shared" si="26"/>
        <v>3.7</v>
      </c>
      <c r="V133" s="2">
        <f t="shared" si="26"/>
        <v>3.43</v>
      </c>
      <c r="W133" s="2">
        <f t="shared" si="26"/>
        <v>2.64</v>
      </c>
      <c r="X133" s="2">
        <f t="shared" si="26"/>
        <v>2.23</v>
      </c>
      <c r="Y133" s="2">
        <f t="shared" si="26"/>
        <v>1.81</v>
      </c>
      <c r="Z133" s="2">
        <f t="shared" si="26"/>
        <v>1.75</v>
      </c>
      <c r="AA133" s="2">
        <f t="shared" si="26"/>
        <v>1.56</v>
      </c>
      <c r="AB133" s="2">
        <f t="shared" si="26"/>
        <v>1.28</v>
      </c>
      <c r="AC133" s="2">
        <f t="shared" si="26"/>
        <v>1.05</v>
      </c>
      <c r="AD133" s="2">
        <f t="shared" si="26"/>
        <v>1.01</v>
      </c>
      <c r="AE133" s="2">
        <f t="shared" si="26"/>
        <v>0.86</v>
      </c>
      <c r="AF133" s="2">
        <f t="shared" si="26"/>
        <v>0.76</v>
      </c>
      <c r="AG133" s="2">
        <f t="shared" si="26"/>
        <v>0.69000000000000006</v>
      </c>
      <c r="AH133" s="2">
        <f t="shared" si="21"/>
        <v>0.42</v>
      </c>
      <c r="AI133" s="2">
        <f t="shared" si="21"/>
        <v>0.27</v>
      </c>
      <c r="AJ133" s="2">
        <f t="shared" si="21"/>
        <v>0.2</v>
      </c>
    </row>
    <row r="134" spans="1:36" x14ac:dyDescent="0.2">
      <c r="A134" t="str">
        <f>"casthouse_procurement_archetype_"&amp;TEXT(ROUND(Table21319[[#This Row],[2016]],1),"0.0")</f>
        <v>casthouse_procurement_archetype_17.1</v>
      </c>
      <c r="B134" s="2">
        <f t="shared" si="17"/>
        <v>17.100000000000001</v>
      </c>
      <c r="C134" s="2">
        <f t="shared" si="27"/>
        <v>17.100000000000001</v>
      </c>
      <c r="D134" s="2">
        <f t="shared" si="27"/>
        <v>17.100000000000001</v>
      </c>
      <c r="E134" s="2">
        <f t="shared" si="27"/>
        <v>16.68</v>
      </c>
      <c r="F134" s="2">
        <f t="shared" si="27"/>
        <v>15.68</v>
      </c>
      <c r="G134" s="2">
        <f t="shared" si="27"/>
        <v>15.82</v>
      </c>
      <c r="H134" s="2">
        <f t="shared" si="27"/>
        <v>15.38</v>
      </c>
      <c r="I134" s="2">
        <f t="shared" si="27"/>
        <v>14.540000000000001</v>
      </c>
      <c r="J134" s="2">
        <f t="shared" si="27"/>
        <v>14.07</v>
      </c>
      <c r="K134" s="2">
        <f t="shared" si="27"/>
        <v>13.58</v>
      </c>
      <c r="L134" s="2">
        <f t="shared" si="27"/>
        <v>12.81</v>
      </c>
      <c r="M134" s="2">
        <f t="shared" si="27"/>
        <v>12.72</v>
      </c>
      <c r="N134" s="2">
        <f t="shared" si="27"/>
        <v>12.09</v>
      </c>
      <c r="O134" s="2">
        <f t="shared" si="27"/>
        <v>11.43</v>
      </c>
      <c r="P134" s="2">
        <f t="shared" si="27"/>
        <v>10.66</v>
      </c>
      <c r="Q134" s="2">
        <f t="shared" si="27"/>
        <v>9.16</v>
      </c>
      <c r="R134" s="2">
        <f t="shared" si="27"/>
        <v>7.1400000000000006</v>
      </c>
      <c r="S134" s="2">
        <f t="shared" si="26"/>
        <v>6.49</v>
      </c>
      <c r="T134" s="2">
        <f t="shared" si="26"/>
        <v>5.09</v>
      </c>
      <c r="U134" s="2">
        <f t="shared" si="26"/>
        <v>3.68</v>
      </c>
      <c r="V134" s="2">
        <f t="shared" si="26"/>
        <v>3.41</v>
      </c>
      <c r="W134" s="2">
        <f t="shared" si="26"/>
        <v>2.62</v>
      </c>
      <c r="X134" s="2">
        <f t="shared" si="26"/>
        <v>2.2200000000000002</v>
      </c>
      <c r="Y134" s="2">
        <f t="shared" si="26"/>
        <v>1.81</v>
      </c>
      <c r="Z134" s="2">
        <f t="shared" si="26"/>
        <v>1.74</v>
      </c>
      <c r="AA134" s="2">
        <f t="shared" si="26"/>
        <v>1.55</v>
      </c>
      <c r="AB134" s="2">
        <f t="shared" si="26"/>
        <v>1.27</v>
      </c>
      <c r="AC134" s="2">
        <f t="shared" si="26"/>
        <v>1.05</v>
      </c>
      <c r="AD134" s="2">
        <f t="shared" si="26"/>
        <v>1.01</v>
      </c>
      <c r="AE134" s="2">
        <f t="shared" si="26"/>
        <v>0.86</v>
      </c>
      <c r="AF134" s="2">
        <f t="shared" si="26"/>
        <v>0.76</v>
      </c>
      <c r="AG134" s="2">
        <f t="shared" si="26"/>
        <v>0.69000000000000006</v>
      </c>
      <c r="AH134" s="2">
        <f t="shared" si="21"/>
        <v>0.42</v>
      </c>
      <c r="AI134" s="2">
        <f t="shared" si="21"/>
        <v>0.27</v>
      </c>
      <c r="AJ134" s="2">
        <f t="shared" si="21"/>
        <v>0.2</v>
      </c>
    </row>
    <row r="135" spans="1:36" x14ac:dyDescent="0.2">
      <c r="A135" t="str">
        <f>"casthouse_procurement_archetype_"&amp;TEXT(ROUND(Table21319[[#This Row],[2016]],1),"0.0")</f>
        <v>casthouse_procurement_archetype_17.0</v>
      </c>
      <c r="B135" s="2">
        <f t="shared" ref="B135:B198" si="28">MROUND(B134-0.1,0.1)</f>
        <v>17</v>
      </c>
      <c r="C135" s="2">
        <f t="shared" si="27"/>
        <v>17</v>
      </c>
      <c r="D135" s="2">
        <f t="shared" si="27"/>
        <v>17</v>
      </c>
      <c r="E135" s="2">
        <f t="shared" si="27"/>
        <v>16.59</v>
      </c>
      <c r="F135" s="2">
        <f t="shared" si="27"/>
        <v>15.59</v>
      </c>
      <c r="G135" s="2">
        <f t="shared" si="27"/>
        <v>15.73</v>
      </c>
      <c r="H135" s="2">
        <f t="shared" si="27"/>
        <v>15.290000000000001</v>
      </c>
      <c r="I135" s="2">
        <f t="shared" si="27"/>
        <v>14.46</v>
      </c>
      <c r="J135" s="2">
        <f t="shared" si="27"/>
        <v>13.98</v>
      </c>
      <c r="K135" s="2">
        <f t="shared" si="27"/>
        <v>13.5</v>
      </c>
      <c r="L135" s="2">
        <f t="shared" si="27"/>
        <v>12.74</v>
      </c>
      <c r="M135" s="2">
        <f t="shared" si="27"/>
        <v>12.64</v>
      </c>
      <c r="N135" s="2">
        <f t="shared" si="27"/>
        <v>12.02</v>
      </c>
      <c r="O135" s="2">
        <f t="shared" si="27"/>
        <v>11.370000000000001</v>
      </c>
      <c r="P135" s="2">
        <f t="shared" si="27"/>
        <v>10.6</v>
      </c>
      <c r="Q135" s="2">
        <f t="shared" si="27"/>
        <v>9.11</v>
      </c>
      <c r="R135" s="2">
        <f t="shared" si="27"/>
        <v>7.1000000000000005</v>
      </c>
      <c r="S135" s="2">
        <f t="shared" si="26"/>
        <v>6.46</v>
      </c>
      <c r="T135" s="2">
        <f t="shared" si="26"/>
        <v>5.0600000000000005</v>
      </c>
      <c r="U135" s="2">
        <f t="shared" si="26"/>
        <v>3.65</v>
      </c>
      <c r="V135" s="2">
        <f t="shared" si="26"/>
        <v>3.39</v>
      </c>
      <c r="W135" s="2">
        <f t="shared" si="26"/>
        <v>2.61</v>
      </c>
      <c r="X135" s="2">
        <f t="shared" si="26"/>
        <v>2.21</v>
      </c>
      <c r="Y135" s="2">
        <f t="shared" si="26"/>
        <v>1.8</v>
      </c>
      <c r="Z135" s="2">
        <f t="shared" si="26"/>
        <v>1.73</v>
      </c>
      <c r="AA135" s="2">
        <f t="shared" si="26"/>
        <v>1.54</v>
      </c>
      <c r="AB135" s="2">
        <f t="shared" si="26"/>
        <v>1.27</v>
      </c>
      <c r="AC135" s="2">
        <f t="shared" si="26"/>
        <v>1.04</v>
      </c>
      <c r="AD135" s="2">
        <f t="shared" si="26"/>
        <v>1</v>
      </c>
      <c r="AE135" s="2">
        <f t="shared" si="26"/>
        <v>0.85</v>
      </c>
      <c r="AF135" s="2">
        <f t="shared" si="26"/>
        <v>0.76</v>
      </c>
      <c r="AG135" s="2">
        <f t="shared" si="26"/>
        <v>0.69000000000000006</v>
      </c>
      <c r="AH135" s="2">
        <f t="shared" si="21"/>
        <v>0.42</v>
      </c>
      <c r="AI135" s="2">
        <f t="shared" si="21"/>
        <v>0.27</v>
      </c>
      <c r="AJ135" s="2">
        <f t="shared" si="21"/>
        <v>0.2</v>
      </c>
    </row>
    <row r="136" spans="1:36" x14ac:dyDescent="0.2">
      <c r="A136" t="str">
        <f>"casthouse_procurement_archetype_"&amp;TEXT(ROUND(Table21319[[#This Row],[2016]],1),"0.0")</f>
        <v>casthouse_procurement_archetype_16.9</v>
      </c>
      <c r="B136" s="2">
        <f t="shared" si="28"/>
        <v>16.900000000000002</v>
      </c>
      <c r="C136" s="2">
        <f t="shared" si="27"/>
        <v>16.899999999999999</v>
      </c>
      <c r="D136" s="2">
        <f t="shared" si="27"/>
        <v>16.899999999999999</v>
      </c>
      <c r="E136" s="2">
        <f t="shared" si="27"/>
        <v>16.490000000000002</v>
      </c>
      <c r="F136" s="2">
        <f t="shared" si="27"/>
        <v>15.5</v>
      </c>
      <c r="G136" s="2">
        <f t="shared" si="27"/>
        <v>15.64</v>
      </c>
      <c r="H136" s="2">
        <f t="shared" si="27"/>
        <v>15.200000000000001</v>
      </c>
      <c r="I136" s="2">
        <f t="shared" si="27"/>
        <v>14.370000000000001</v>
      </c>
      <c r="J136" s="2">
        <f t="shared" si="27"/>
        <v>13.9</v>
      </c>
      <c r="K136" s="2">
        <f t="shared" si="27"/>
        <v>13.42</v>
      </c>
      <c r="L136" s="2">
        <f t="shared" si="27"/>
        <v>12.66</v>
      </c>
      <c r="M136" s="2">
        <f t="shared" si="27"/>
        <v>12.57</v>
      </c>
      <c r="N136" s="2">
        <f t="shared" si="27"/>
        <v>11.950000000000001</v>
      </c>
      <c r="O136" s="2">
        <f t="shared" si="27"/>
        <v>11.3</v>
      </c>
      <c r="P136" s="2">
        <f t="shared" si="27"/>
        <v>10.540000000000001</v>
      </c>
      <c r="Q136" s="2">
        <f t="shared" si="27"/>
        <v>9.06</v>
      </c>
      <c r="R136" s="2">
        <f t="shared" si="27"/>
        <v>7.0600000000000005</v>
      </c>
      <c r="S136" s="2">
        <f t="shared" si="26"/>
        <v>6.42</v>
      </c>
      <c r="T136" s="2">
        <f t="shared" si="26"/>
        <v>5.03</v>
      </c>
      <c r="U136" s="2">
        <f t="shared" si="26"/>
        <v>3.63</v>
      </c>
      <c r="V136" s="2">
        <f t="shared" si="26"/>
        <v>3.38</v>
      </c>
      <c r="W136" s="2">
        <f t="shared" si="26"/>
        <v>2.59</v>
      </c>
      <c r="X136" s="2">
        <f t="shared" si="26"/>
        <v>2.2000000000000002</v>
      </c>
      <c r="Y136" s="2">
        <f t="shared" si="26"/>
        <v>1.79</v>
      </c>
      <c r="Z136" s="2">
        <f t="shared" si="26"/>
        <v>1.72</v>
      </c>
      <c r="AA136" s="2">
        <f t="shared" si="26"/>
        <v>1.53</v>
      </c>
      <c r="AB136" s="2">
        <f t="shared" si="26"/>
        <v>1.26</v>
      </c>
      <c r="AC136" s="2">
        <f t="shared" si="26"/>
        <v>1.04</v>
      </c>
      <c r="AD136" s="2">
        <f t="shared" si="26"/>
        <v>1</v>
      </c>
      <c r="AE136" s="2">
        <f t="shared" si="26"/>
        <v>0.85</v>
      </c>
      <c r="AF136" s="2">
        <f t="shared" si="26"/>
        <v>0.75</v>
      </c>
      <c r="AG136" s="2">
        <f t="shared" si="26"/>
        <v>0.68</v>
      </c>
      <c r="AH136" s="2">
        <f t="shared" si="21"/>
        <v>0.42</v>
      </c>
      <c r="AI136" s="2">
        <f t="shared" si="21"/>
        <v>0.27</v>
      </c>
      <c r="AJ136" s="2">
        <f t="shared" si="21"/>
        <v>0.2</v>
      </c>
    </row>
    <row r="137" spans="1:36" x14ac:dyDescent="0.2">
      <c r="A137" t="str">
        <f>"casthouse_procurement_archetype_"&amp;TEXT(ROUND(Table21319[[#This Row],[2016]],1),"0.0")</f>
        <v>casthouse_procurement_archetype_16.8</v>
      </c>
      <c r="B137" s="2">
        <f t="shared" si="28"/>
        <v>16.8</v>
      </c>
      <c r="C137" s="2">
        <f t="shared" si="27"/>
        <v>16.8</v>
      </c>
      <c r="D137" s="2">
        <f t="shared" si="27"/>
        <v>16.8</v>
      </c>
      <c r="E137" s="2">
        <f t="shared" si="27"/>
        <v>16.39</v>
      </c>
      <c r="F137" s="2">
        <f t="shared" si="27"/>
        <v>15.4</v>
      </c>
      <c r="G137" s="2">
        <f t="shared" si="27"/>
        <v>15.540000000000001</v>
      </c>
      <c r="H137" s="2">
        <f t="shared" si="27"/>
        <v>15.11</v>
      </c>
      <c r="I137" s="2">
        <f t="shared" si="27"/>
        <v>14.290000000000001</v>
      </c>
      <c r="J137" s="2">
        <f t="shared" si="27"/>
        <v>13.82</v>
      </c>
      <c r="K137" s="2">
        <f t="shared" si="27"/>
        <v>13.34</v>
      </c>
      <c r="L137" s="2">
        <f t="shared" si="27"/>
        <v>12.59</v>
      </c>
      <c r="M137" s="2">
        <f t="shared" si="27"/>
        <v>12.5</v>
      </c>
      <c r="N137" s="2">
        <f t="shared" si="27"/>
        <v>11.88</v>
      </c>
      <c r="O137" s="2">
        <f t="shared" si="27"/>
        <v>11.24</v>
      </c>
      <c r="P137" s="2">
        <f t="shared" si="27"/>
        <v>10.48</v>
      </c>
      <c r="Q137" s="2">
        <f t="shared" si="27"/>
        <v>9</v>
      </c>
      <c r="R137" s="2">
        <f t="shared" si="27"/>
        <v>7.01</v>
      </c>
      <c r="S137" s="2">
        <f t="shared" si="26"/>
        <v>6.38</v>
      </c>
      <c r="T137" s="2">
        <f t="shared" si="26"/>
        <v>5</v>
      </c>
      <c r="U137" s="2">
        <f t="shared" si="26"/>
        <v>3.61</v>
      </c>
      <c r="V137" s="2">
        <f t="shared" si="26"/>
        <v>3.36</v>
      </c>
      <c r="W137" s="2">
        <f t="shared" si="26"/>
        <v>2.58</v>
      </c>
      <c r="X137" s="2">
        <f t="shared" si="26"/>
        <v>2.19</v>
      </c>
      <c r="Y137" s="2">
        <f t="shared" si="26"/>
        <v>1.78</v>
      </c>
      <c r="Z137" s="2">
        <f t="shared" si="26"/>
        <v>1.71</v>
      </c>
      <c r="AA137" s="2">
        <f t="shared" si="26"/>
        <v>1.53</v>
      </c>
      <c r="AB137" s="2">
        <f t="shared" si="26"/>
        <v>1.25</v>
      </c>
      <c r="AC137" s="2">
        <f t="shared" si="26"/>
        <v>1.03</v>
      </c>
      <c r="AD137" s="2">
        <f t="shared" si="26"/>
        <v>0.99</v>
      </c>
      <c r="AE137" s="2">
        <f t="shared" si="26"/>
        <v>0.84</v>
      </c>
      <c r="AF137" s="2">
        <f t="shared" si="26"/>
        <v>0.75</v>
      </c>
      <c r="AG137" s="2">
        <f t="shared" si="26"/>
        <v>0.68</v>
      </c>
      <c r="AH137" s="2">
        <f t="shared" si="21"/>
        <v>0.42</v>
      </c>
      <c r="AI137" s="2">
        <f t="shared" si="21"/>
        <v>0.27</v>
      </c>
      <c r="AJ137" s="2">
        <f t="shared" si="21"/>
        <v>0.2</v>
      </c>
    </row>
    <row r="138" spans="1:36" x14ac:dyDescent="0.2">
      <c r="A138" t="str">
        <f>"casthouse_procurement_archetype_"&amp;TEXT(ROUND(Table21319[[#This Row],[2016]],1),"0.0")</f>
        <v>casthouse_procurement_archetype_16.7</v>
      </c>
      <c r="B138" s="2">
        <f t="shared" si="28"/>
        <v>16.7</v>
      </c>
      <c r="C138" s="2">
        <f t="shared" si="27"/>
        <v>16.7</v>
      </c>
      <c r="D138" s="2">
        <f t="shared" si="27"/>
        <v>16.7</v>
      </c>
      <c r="E138" s="2">
        <f t="shared" si="27"/>
        <v>16.29</v>
      </c>
      <c r="F138" s="2">
        <f t="shared" si="27"/>
        <v>15.31</v>
      </c>
      <c r="G138" s="2">
        <f t="shared" si="27"/>
        <v>15.450000000000001</v>
      </c>
      <c r="H138" s="2">
        <f t="shared" si="27"/>
        <v>15.02</v>
      </c>
      <c r="I138" s="2">
        <f t="shared" si="27"/>
        <v>14.200000000000001</v>
      </c>
      <c r="J138" s="2">
        <f t="shared" si="27"/>
        <v>13.74</v>
      </c>
      <c r="K138" s="2">
        <f t="shared" si="27"/>
        <v>13.26</v>
      </c>
      <c r="L138" s="2">
        <f t="shared" si="27"/>
        <v>12.51</v>
      </c>
      <c r="M138" s="2">
        <f t="shared" si="27"/>
        <v>12.42</v>
      </c>
      <c r="N138" s="2">
        <f t="shared" si="27"/>
        <v>11.81</v>
      </c>
      <c r="O138" s="2">
        <f t="shared" si="27"/>
        <v>11.17</v>
      </c>
      <c r="P138" s="2">
        <f t="shared" si="27"/>
        <v>10.41</v>
      </c>
      <c r="Q138" s="2">
        <f t="shared" si="27"/>
        <v>8.9500000000000011</v>
      </c>
      <c r="R138" s="2">
        <f t="shared" si="27"/>
        <v>6.97</v>
      </c>
      <c r="S138" s="2">
        <f t="shared" si="26"/>
        <v>6.34</v>
      </c>
      <c r="T138" s="2">
        <f t="shared" si="26"/>
        <v>4.97</v>
      </c>
      <c r="U138" s="2">
        <f t="shared" si="26"/>
        <v>3.59</v>
      </c>
      <c r="V138" s="2">
        <f t="shared" si="26"/>
        <v>3.34</v>
      </c>
      <c r="W138" s="2">
        <f t="shared" si="26"/>
        <v>2.57</v>
      </c>
      <c r="X138" s="2">
        <f t="shared" si="26"/>
        <v>2.17</v>
      </c>
      <c r="Y138" s="2">
        <f t="shared" si="26"/>
        <v>1.77</v>
      </c>
      <c r="Z138" s="2">
        <f t="shared" si="26"/>
        <v>1.7</v>
      </c>
      <c r="AA138" s="2">
        <f t="shared" si="26"/>
        <v>1.52</v>
      </c>
      <c r="AB138" s="2">
        <f t="shared" si="26"/>
        <v>1.25</v>
      </c>
      <c r="AC138" s="2">
        <f t="shared" si="26"/>
        <v>1.03</v>
      </c>
      <c r="AD138" s="2">
        <f t="shared" si="26"/>
        <v>0.99</v>
      </c>
      <c r="AE138" s="2">
        <f t="shared" si="26"/>
        <v>0.84</v>
      </c>
      <c r="AF138" s="2">
        <f t="shared" si="26"/>
        <v>0.75</v>
      </c>
      <c r="AG138" s="2">
        <f t="shared" si="26"/>
        <v>0.68</v>
      </c>
      <c r="AH138" s="2">
        <f t="shared" si="21"/>
        <v>0.42</v>
      </c>
      <c r="AI138" s="2">
        <f t="shared" si="21"/>
        <v>0.27</v>
      </c>
      <c r="AJ138" s="2">
        <f t="shared" si="21"/>
        <v>0.2</v>
      </c>
    </row>
    <row r="139" spans="1:36" x14ac:dyDescent="0.2">
      <c r="A139" t="str">
        <f>"casthouse_procurement_archetype_"&amp;TEXT(ROUND(Table21319[[#This Row],[2016]],1),"0.0")</f>
        <v>casthouse_procurement_archetype_16.6</v>
      </c>
      <c r="B139" s="2">
        <f t="shared" si="28"/>
        <v>16.600000000000001</v>
      </c>
      <c r="C139" s="2">
        <f t="shared" si="27"/>
        <v>16.600000000000001</v>
      </c>
      <c r="D139" s="2">
        <f t="shared" si="27"/>
        <v>16.600000000000001</v>
      </c>
      <c r="E139" s="2">
        <f t="shared" si="27"/>
        <v>16.2</v>
      </c>
      <c r="F139" s="2">
        <f t="shared" si="27"/>
        <v>15.22</v>
      </c>
      <c r="G139" s="2">
        <f t="shared" si="27"/>
        <v>15.36</v>
      </c>
      <c r="H139" s="2">
        <f t="shared" si="27"/>
        <v>14.93</v>
      </c>
      <c r="I139" s="2">
        <f t="shared" si="27"/>
        <v>14.120000000000001</v>
      </c>
      <c r="J139" s="2">
        <f t="shared" si="27"/>
        <v>13.66</v>
      </c>
      <c r="K139" s="2">
        <f t="shared" si="27"/>
        <v>13.18</v>
      </c>
      <c r="L139" s="2">
        <f t="shared" si="27"/>
        <v>12.44</v>
      </c>
      <c r="M139" s="2">
        <f t="shared" si="27"/>
        <v>12.35</v>
      </c>
      <c r="N139" s="2">
        <f t="shared" si="27"/>
        <v>11.74</v>
      </c>
      <c r="O139" s="2">
        <f t="shared" si="27"/>
        <v>11.1</v>
      </c>
      <c r="P139" s="2">
        <f t="shared" si="27"/>
        <v>10.35</v>
      </c>
      <c r="Q139" s="2">
        <f t="shared" si="27"/>
        <v>8.9</v>
      </c>
      <c r="R139" s="2">
        <f t="shared" si="27"/>
        <v>6.93</v>
      </c>
      <c r="S139" s="2">
        <f t="shared" si="26"/>
        <v>6.3100000000000005</v>
      </c>
      <c r="T139" s="2">
        <f t="shared" si="26"/>
        <v>4.9400000000000004</v>
      </c>
      <c r="U139" s="2">
        <f t="shared" si="26"/>
        <v>3.5700000000000003</v>
      </c>
      <c r="V139" s="2">
        <f t="shared" si="26"/>
        <v>3.3200000000000003</v>
      </c>
      <c r="W139" s="2">
        <f t="shared" si="26"/>
        <v>2.5500000000000003</v>
      </c>
      <c r="X139" s="2">
        <f t="shared" si="26"/>
        <v>2.16</v>
      </c>
      <c r="Y139" s="2">
        <f t="shared" si="26"/>
        <v>1.76</v>
      </c>
      <c r="Z139" s="2">
        <f t="shared" si="26"/>
        <v>1.69</v>
      </c>
      <c r="AA139" s="2">
        <f t="shared" si="26"/>
        <v>1.51</v>
      </c>
      <c r="AB139" s="2">
        <f t="shared" si="26"/>
        <v>1.24</v>
      </c>
      <c r="AC139" s="2">
        <f t="shared" si="26"/>
        <v>1.02</v>
      </c>
      <c r="AD139" s="2">
        <f t="shared" si="26"/>
        <v>0.98</v>
      </c>
      <c r="AE139" s="2">
        <f t="shared" si="26"/>
        <v>0.84</v>
      </c>
      <c r="AF139" s="2">
        <f t="shared" si="26"/>
        <v>0.74</v>
      </c>
      <c r="AG139" s="2">
        <f t="shared" si="26"/>
        <v>0.67</v>
      </c>
      <c r="AH139" s="2">
        <f t="shared" si="21"/>
        <v>0.42</v>
      </c>
      <c r="AI139" s="2">
        <f t="shared" si="21"/>
        <v>0.27</v>
      </c>
      <c r="AJ139" s="2">
        <f t="shared" si="21"/>
        <v>0.2</v>
      </c>
    </row>
    <row r="140" spans="1:36" x14ac:dyDescent="0.2">
      <c r="A140" t="str">
        <f>"casthouse_procurement_archetype_"&amp;TEXT(ROUND(Table21319[[#This Row],[2016]],1),"0.0")</f>
        <v>casthouse_procurement_archetype_16.5</v>
      </c>
      <c r="B140" s="2">
        <f t="shared" si="28"/>
        <v>16.5</v>
      </c>
      <c r="C140" s="2">
        <f t="shared" si="27"/>
        <v>16.5</v>
      </c>
      <c r="D140" s="2">
        <f t="shared" si="27"/>
        <v>16.5</v>
      </c>
      <c r="E140" s="2">
        <f t="shared" si="27"/>
        <v>16.100000000000001</v>
      </c>
      <c r="F140" s="2">
        <f t="shared" si="27"/>
        <v>15.13</v>
      </c>
      <c r="G140" s="2">
        <f t="shared" si="27"/>
        <v>15.27</v>
      </c>
      <c r="H140" s="2">
        <f t="shared" si="27"/>
        <v>14.84</v>
      </c>
      <c r="I140" s="2">
        <f t="shared" si="27"/>
        <v>14.030000000000001</v>
      </c>
      <c r="J140" s="2">
        <f t="shared" si="27"/>
        <v>13.57</v>
      </c>
      <c r="K140" s="2">
        <f t="shared" si="27"/>
        <v>13.1</v>
      </c>
      <c r="L140" s="2">
        <f t="shared" si="27"/>
        <v>12.36</v>
      </c>
      <c r="M140" s="2">
        <f t="shared" si="27"/>
        <v>12.27</v>
      </c>
      <c r="N140" s="2">
        <f t="shared" si="27"/>
        <v>11.67</v>
      </c>
      <c r="O140" s="2">
        <f t="shared" si="27"/>
        <v>11.040000000000001</v>
      </c>
      <c r="P140" s="2">
        <f t="shared" si="27"/>
        <v>10.290000000000001</v>
      </c>
      <c r="Q140" s="2">
        <f t="shared" si="27"/>
        <v>8.84</v>
      </c>
      <c r="R140" s="2">
        <f t="shared" ref="R140:AG155" si="29">MROUND((($B140-$AJ$2)*((R$2-$AJ$2)/($B$2-$AJ$2)))+$AJ$2,0.01)</f>
        <v>6.8900000000000006</v>
      </c>
      <c r="S140" s="2">
        <f t="shared" si="29"/>
        <v>6.2700000000000005</v>
      </c>
      <c r="T140" s="2">
        <f t="shared" si="29"/>
        <v>4.92</v>
      </c>
      <c r="U140" s="2">
        <f t="shared" si="29"/>
        <v>3.5500000000000003</v>
      </c>
      <c r="V140" s="2">
        <f t="shared" si="29"/>
        <v>3.3000000000000003</v>
      </c>
      <c r="W140" s="2">
        <f t="shared" si="29"/>
        <v>2.54</v>
      </c>
      <c r="X140" s="2">
        <f t="shared" si="29"/>
        <v>2.15</v>
      </c>
      <c r="Y140" s="2">
        <f t="shared" si="29"/>
        <v>1.75</v>
      </c>
      <c r="Z140" s="2">
        <f t="shared" si="29"/>
        <v>1.69</v>
      </c>
      <c r="AA140" s="2">
        <f t="shared" si="29"/>
        <v>1.5</v>
      </c>
      <c r="AB140" s="2">
        <f t="shared" si="29"/>
        <v>1.23</v>
      </c>
      <c r="AC140" s="2">
        <f t="shared" si="29"/>
        <v>1.02</v>
      </c>
      <c r="AD140" s="2">
        <f t="shared" si="29"/>
        <v>0.98</v>
      </c>
      <c r="AE140" s="2">
        <f t="shared" si="29"/>
        <v>0.83000000000000007</v>
      </c>
      <c r="AF140" s="2">
        <f t="shared" si="29"/>
        <v>0.74</v>
      </c>
      <c r="AG140" s="2">
        <f t="shared" si="29"/>
        <v>0.67</v>
      </c>
      <c r="AH140" s="2">
        <f t="shared" si="21"/>
        <v>0.41000000000000003</v>
      </c>
      <c r="AI140" s="2">
        <f t="shared" si="21"/>
        <v>0.27</v>
      </c>
      <c r="AJ140" s="2">
        <f t="shared" si="21"/>
        <v>0.2</v>
      </c>
    </row>
    <row r="141" spans="1:36" x14ac:dyDescent="0.2">
      <c r="A141" t="str">
        <f>"casthouse_procurement_archetype_"&amp;TEXT(ROUND(Table21319[[#This Row],[2016]],1),"0.0")</f>
        <v>casthouse_procurement_archetype_16.4</v>
      </c>
      <c r="B141" s="2">
        <f t="shared" si="28"/>
        <v>16.400000000000002</v>
      </c>
      <c r="C141" s="2">
        <f t="shared" ref="C141:R156" si="30">MROUND((($B141-$AJ$2)*((C$2-$AJ$2)/($B$2-$AJ$2)))+$AJ$2,0.01)</f>
        <v>16.399999999999999</v>
      </c>
      <c r="D141" s="2">
        <f t="shared" si="30"/>
        <v>16.399999999999999</v>
      </c>
      <c r="E141" s="2">
        <f t="shared" si="30"/>
        <v>16</v>
      </c>
      <c r="F141" s="2">
        <f t="shared" si="30"/>
        <v>15.040000000000001</v>
      </c>
      <c r="G141" s="2">
        <f t="shared" si="30"/>
        <v>15.17</v>
      </c>
      <c r="H141" s="2">
        <f t="shared" si="30"/>
        <v>14.75</v>
      </c>
      <c r="I141" s="2">
        <f t="shared" si="30"/>
        <v>13.950000000000001</v>
      </c>
      <c r="J141" s="2">
        <f t="shared" si="30"/>
        <v>13.49</v>
      </c>
      <c r="K141" s="2">
        <f t="shared" si="30"/>
        <v>13.030000000000001</v>
      </c>
      <c r="L141" s="2">
        <f t="shared" si="30"/>
        <v>12.290000000000001</v>
      </c>
      <c r="M141" s="2">
        <f t="shared" si="30"/>
        <v>12.200000000000001</v>
      </c>
      <c r="N141" s="2">
        <f t="shared" si="30"/>
        <v>11.6</v>
      </c>
      <c r="O141" s="2">
        <f t="shared" si="30"/>
        <v>10.97</v>
      </c>
      <c r="P141" s="2">
        <f t="shared" si="30"/>
        <v>10.23</v>
      </c>
      <c r="Q141" s="2">
        <f t="shared" si="30"/>
        <v>8.7900000000000009</v>
      </c>
      <c r="R141" s="2">
        <f t="shared" si="30"/>
        <v>6.8500000000000005</v>
      </c>
      <c r="S141" s="2">
        <f t="shared" si="29"/>
        <v>6.23</v>
      </c>
      <c r="T141" s="2">
        <f t="shared" si="29"/>
        <v>4.8899999999999997</v>
      </c>
      <c r="U141" s="2">
        <f t="shared" si="29"/>
        <v>3.5300000000000002</v>
      </c>
      <c r="V141" s="2">
        <f t="shared" si="29"/>
        <v>3.2800000000000002</v>
      </c>
      <c r="W141" s="2">
        <f t="shared" si="29"/>
        <v>2.52</v>
      </c>
      <c r="X141" s="2">
        <f t="shared" si="29"/>
        <v>2.14</v>
      </c>
      <c r="Y141" s="2">
        <f t="shared" si="29"/>
        <v>1.74</v>
      </c>
      <c r="Z141" s="2">
        <f t="shared" si="29"/>
        <v>1.68</v>
      </c>
      <c r="AA141" s="2">
        <f t="shared" si="29"/>
        <v>1.49</v>
      </c>
      <c r="AB141" s="2">
        <f t="shared" si="29"/>
        <v>1.23</v>
      </c>
      <c r="AC141" s="2">
        <f t="shared" si="29"/>
        <v>1.01</v>
      </c>
      <c r="AD141" s="2">
        <f t="shared" si="29"/>
        <v>0.97</v>
      </c>
      <c r="AE141" s="2">
        <f t="shared" si="29"/>
        <v>0.83000000000000007</v>
      </c>
      <c r="AF141" s="2">
        <f t="shared" si="29"/>
        <v>0.74</v>
      </c>
      <c r="AG141" s="2">
        <f t="shared" si="29"/>
        <v>0.67</v>
      </c>
      <c r="AH141" s="2">
        <f t="shared" si="21"/>
        <v>0.41000000000000003</v>
      </c>
      <c r="AI141" s="2">
        <f t="shared" si="21"/>
        <v>0.27</v>
      </c>
      <c r="AJ141" s="2">
        <f t="shared" si="21"/>
        <v>0.2</v>
      </c>
    </row>
    <row r="142" spans="1:36" x14ac:dyDescent="0.2">
      <c r="A142" t="str">
        <f>"casthouse_procurement_archetype_"&amp;TEXT(ROUND(Table21319[[#This Row],[2016]],1),"0.0")</f>
        <v>casthouse_procurement_archetype_16.3</v>
      </c>
      <c r="B142" s="2">
        <f t="shared" si="28"/>
        <v>16.3</v>
      </c>
      <c r="C142" s="2">
        <f t="shared" si="30"/>
        <v>16.3</v>
      </c>
      <c r="D142" s="2">
        <f t="shared" si="30"/>
        <v>16.3</v>
      </c>
      <c r="E142" s="2">
        <f t="shared" si="30"/>
        <v>15.9</v>
      </c>
      <c r="F142" s="2">
        <f t="shared" si="30"/>
        <v>14.950000000000001</v>
      </c>
      <c r="G142" s="2">
        <f t="shared" si="30"/>
        <v>15.08</v>
      </c>
      <c r="H142" s="2">
        <f t="shared" si="30"/>
        <v>14.66</v>
      </c>
      <c r="I142" s="2">
        <f t="shared" si="30"/>
        <v>13.86</v>
      </c>
      <c r="J142" s="2">
        <f t="shared" si="30"/>
        <v>13.41</v>
      </c>
      <c r="K142" s="2">
        <f t="shared" si="30"/>
        <v>12.950000000000001</v>
      </c>
      <c r="L142" s="2">
        <f t="shared" si="30"/>
        <v>12.21</v>
      </c>
      <c r="M142" s="2">
        <f t="shared" si="30"/>
        <v>12.120000000000001</v>
      </c>
      <c r="N142" s="2">
        <f t="shared" si="30"/>
        <v>11.52</v>
      </c>
      <c r="O142" s="2">
        <f t="shared" si="30"/>
        <v>10.9</v>
      </c>
      <c r="P142" s="2">
        <f t="shared" si="30"/>
        <v>10.17</v>
      </c>
      <c r="Q142" s="2">
        <f t="shared" si="30"/>
        <v>8.74</v>
      </c>
      <c r="R142" s="2">
        <f t="shared" si="30"/>
        <v>6.8100000000000005</v>
      </c>
      <c r="S142" s="2">
        <f t="shared" si="29"/>
        <v>6.19</v>
      </c>
      <c r="T142" s="2">
        <f t="shared" si="29"/>
        <v>4.8600000000000003</v>
      </c>
      <c r="U142" s="2">
        <f t="shared" si="29"/>
        <v>3.5100000000000002</v>
      </c>
      <c r="V142" s="2">
        <f t="shared" si="29"/>
        <v>3.2600000000000002</v>
      </c>
      <c r="W142" s="2">
        <f t="shared" si="29"/>
        <v>2.5100000000000002</v>
      </c>
      <c r="X142" s="2">
        <f t="shared" si="29"/>
        <v>2.13</v>
      </c>
      <c r="Y142" s="2">
        <f t="shared" si="29"/>
        <v>1.73</v>
      </c>
      <c r="Z142" s="2">
        <f t="shared" si="29"/>
        <v>1.67</v>
      </c>
      <c r="AA142" s="2">
        <f t="shared" si="29"/>
        <v>1.49</v>
      </c>
      <c r="AB142" s="2">
        <f t="shared" si="29"/>
        <v>1.22</v>
      </c>
      <c r="AC142" s="2">
        <f t="shared" si="29"/>
        <v>1.01</v>
      </c>
      <c r="AD142" s="2">
        <f t="shared" si="29"/>
        <v>0.97</v>
      </c>
      <c r="AE142" s="2">
        <f t="shared" si="29"/>
        <v>0.82000000000000006</v>
      </c>
      <c r="AF142" s="2">
        <f t="shared" si="29"/>
        <v>0.73</v>
      </c>
      <c r="AG142" s="2">
        <f t="shared" si="29"/>
        <v>0.67</v>
      </c>
      <c r="AH142" s="2">
        <f t="shared" si="21"/>
        <v>0.41000000000000003</v>
      </c>
      <c r="AI142" s="2">
        <f t="shared" si="21"/>
        <v>0.27</v>
      </c>
      <c r="AJ142" s="2">
        <f t="shared" si="21"/>
        <v>0.2</v>
      </c>
    </row>
    <row r="143" spans="1:36" x14ac:dyDescent="0.2">
      <c r="A143" t="str">
        <f>"casthouse_procurement_archetype_"&amp;TEXT(ROUND(Table21319[[#This Row],[2016]],1),"0.0")</f>
        <v>casthouse_procurement_archetype_16.2</v>
      </c>
      <c r="B143" s="2">
        <f t="shared" si="28"/>
        <v>16.2</v>
      </c>
      <c r="C143" s="2">
        <f t="shared" si="30"/>
        <v>16.2</v>
      </c>
      <c r="D143" s="2">
        <f t="shared" si="30"/>
        <v>16.2</v>
      </c>
      <c r="E143" s="2">
        <f t="shared" si="30"/>
        <v>15.81</v>
      </c>
      <c r="F143" s="2">
        <f t="shared" si="30"/>
        <v>14.86</v>
      </c>
      <c r="G143" s="2">
        <f t="shared" si="30"/>
        <v>14.99</v>
      </c>
      <c r="H143" s="2">
        <f t="shared" si="30"/>
        <v>14.58</v>
      </c>
      <c r="I143" s="2">
        <f t="shared" si="30"/>
        <v>13.780000000000001</v>
      </c>
      <c r="J143" s="2">
        <f t="shared" si="30"/>
        <v>13.33</v>
      </c>
      <c r="K143" s="2">
        <f t="shared" si="30"/>
        <v>12.870000000000001</v>
      </c>
      <c r="L143" s="2">
        <f t="shared" si="30"/>
        <v>12.14</v>
      </c>
      <c r="M143" s="2">
        <f t="shared" si="30"/>
        <v>12.05</v>
      </c>
      <c r="N143" s="2">
        <f t="shared" si="30"/>
        <v>11.450000000000001</v>
      </c>
      <c r="O143" s="2">
        <f t="shared" si="30"/>
        <v>10.84</v>
      </c>
      <c r="P143" s="2">
        <f t="shared" si="30"/>
        <v>10.11</v>
      </c>
      <c r="Q143" s="2">
        <f t="shared" si="30"/>
        <v>8.68</v>
      </c>
      <c r="R143" s="2">
        <f t="shared" si="30"/>
        <v>6.7700000000000005</v>
      </c>
      <c r="S143" s="2">
        <f t="shared" si="29"/>
        <v>6.16</v>
      </c>
      <c r="T143" s="2">
        <f t="shared" si="29"/>
        <v>4.83</v>
      </c>
      <c r="U143" s="2">
        <f t="shared" si="29"/>
        <v>3.49</v>
      </c>
      <c r="V143" s="2">
        <f t="shared" si="29"/>
        <v>3.24</v>
      </c>
      <c r="W143" s="2">
        <f t="shared" si="29"/>
        <v>2.4900000000000002</v>
      </c>
      <c r="X143" s="2">
        <f t="shared" si="29"/>
        <v>2.11</v>
      </c>
      <c r="Y143" s="2">
        <f t="shared" si="29"/>
        <v>1.72</v>
      </c>
      <c r="Z143" s="2">
        <f t="shared" si="29"/>
        <v>1.6600000000000001</v>
      </c>
      <c r="AA143" s="2">
        <f t="shared" si="29"/>
        <v>1.48</v>
      </c>
      <c r="AB143" s="2">
        <f t="shared" si="29"/>
        <v>1.22</v>
      </c>
      <c r="AC143" s="2">
        <f t="shared" si="29"/>
        <v>1</v>
      </c>
      <c r="AD143" s="2">
        <f t="shared" si="29"/>
        <v>0.97</v>
      </c>
      <c r="AE143" s="2">
        <f t="shared" si="29"/>
        <v>0.82000000000000006</v>
      </c>
      <c r="AF143" s="2">
        <f t="shared" si="29"/>
        <v>0.73</v>
      </c>
      <c r="AG143" s="2">
        <f t="shared" si="29"/>
        <v>0.66</v>
      </c>
      <c r="AH143" s="2">
        <f t="shared" si="21"/>
        <v>0.41000000000000003</v>
      </c>
      <c r="AI143" s="2">
        <f t="shared" si="21"/>
        <v>0.27</v>
      </c>
      <c r="AJ143" s="2">
        <f t="shared" si="21"/>
        <v>0.2</v>
      </c>
    </row>
    <row r="144" spans="1:36" x14ac:dyDescent="0.2">
      <c r="A144" t="str">
        <f>"casthouse_procurement_archetype_"&amp;TEXT(ROUND(Table21319[[#This Row],[2016]],1),"0.0")</f>
        <v>casthouse_procurement_archetype_16.1</v>
      </c>
      <c r="B144" s="2">
        <f t="shared" si="28"/>
        <v>16.100000000000001</v>
      </c>
      <c r="C144" s="2">
        <f t="shared" si="30"/>
        <v>16.100000000000001</v>
      </c>
      <c r="D144" s="2">
        <f t="shared" si="30"/>
        <v>16.100000000000001</v>
      </c>
      <c r="E144" s="2">
        <f t="shared" si="30"/>
        <v>15.71</v>
      </c>
      <c r="F144" s="2">
        <f t="shared" si="30"/>
        <v>14.76</v>
      </c>
      <c r="G144" s="2">
        <f t="shared" si="30"/>
        <v>14.9</v>
      </c>
      <c r="H144" s="2">
        <f t="shared" si="30"/>
        <v>14.49</v>
      </c>
      <c r="I144" s="2">
        <f t="shared" si="30"/>
        <v>13.69</v>
      </c>
      <c r="J144" s="2">
        <f t="shared" si="30"/>
        <v>13.25</v>
      </c>
      <c r="K144" s="2">
        <f t="shared" si="30"/>
        <v>12.790000000000001</v>
      </c>
      <c r="L144" s="2">
        <f t="shared" si="30"/>
        <v>12.06</v>
      </c>
      <c r="M144" s="2">
        <f t="shared" si="30"/>
        <v>11.98</v>
      </c>
      <c r="N144" s="2">
        <f t="shared" si="30"/>
        <v>11.38</v>
      </c>
      <c r="O144" s="2">
        <f t="shared" si="30"/>
        <v>10.77</v>
      </c>
      <c r="P144" s="2">
        <f t="shared" si="30"/>
        <v>10.040000000000001</v>
      </c>
      <c r="Q144" s="2">
        <f t="shared" si="30"/>
        <v>8.6300000000000008</v>
      </c>
      <c r="R144" s="2">
        <f t="shared" si="30"/>
        <v>6.73</v>
      </c>
      <c r="S144" s="2">
        <f t="shared" si="29"/>
        <v>6.12</v>
      </c>
      <c r="T144" s="2">
        <f t="shared" si="29"/>
        <v>4.8</v>
      </c>
      <c r="U144" s="2">
        <f t="shared" si="29"/>
        <v>3.47</v>
      </c>
      <c r="V144" s="2">
        <f t="shared" si="29"/>
        <v>3.22</v>
      </c>
      <c r="W144" s="2">
        <f t="shared" si="29"/>
        <v>2.48</v>
      </c>
      <c r="X144" s="2">
        <f t="shared" si="29"/>
        <v>2.1</v>
      </c>
      <c r="Y144" s="2">
        <f t="shared" si="29"/>
        <v>1.71</v>
      </c>
      <c r="Z144" s="2">
        <f t="shared" si="29"/>
        <v>1.6500000000000001</v>
      </c>
      <c r="AA144" s="2">
        <f t="shared" si="29"/>
        <v>1.47</v>
      </c>
      <c r="AB144" s="2">
        <f t="shared" si="29"/>
        <v>1.21</v>
      </c>
      <c r="AC144" s="2">
        <f t="shared" si="29"/>
        <v>1</v>
      </c>
      <c r="AD144" s="2">
        <f t="shared" si="29"/>
        <v>0.96</v>
      </c>
      <c r="AE144" s="2">
        <f t="shared" si="29"/>
        <v>0.82000000000000006</v>
      </c>
      <c r="AF144" s="2">
        <f t="shared" si="29"/>
        <v>0.73</v>
      </c>
      <c r="AG144" s="2">
        <f t="shared" si="29"/>
        <v>0.66</v>
      </c>
      <c r="AH144" s="2">
        <f t="shared" si="21"/>
        <v>0.41000000000000003</v>
      </c>
      <c r="AI144" s="2">
        <f t="shared" si="21"/>
        <v>0.27</v>
      </c>
      <c r="AJ144" s="2">
        <f t="shared" si="21"/>
        <v>0.2</v>
      </c>
    </row>
    <row r="145" spans="1:36" x14ac:dyDescent="0.2">
      <c r="A145" t="str">
        <f>"casthouse_procurement_archetype_"&amp;TEXT(ROUND(Table21319[[#This Row],[2016]],1),"0.0")</f>
        <v>casthouse_procurement_archetype_16.0</v>
      </c>
      <c r="B145" s="2">
        <f t="shared" si="28"/>
        <v>16</v>
      </c>
      <c r="C145" s="2">
        <f t="shared" si="30"/>
        <v>16</v>
      </c>
      <c r="D145" s="2">
        <f t="shared" si="30"/>
        <v>16</v>
      </c>
      <c r="E145" s="2">
        <f t="shared" si="30"/>
        <v>15.610000000000001</v>
      </c>
      <c r="F145" s="2">
        <f t="shared" si="30"/>
        <v>14.67</v>
      </c>
      <c r="G145" s="2">
        <f t="shared" si="30"/>
        <v>14.8</v>
      </c>
      <c r="H145" s="2">
        <f t="shared" si="30"/>
        <v>14.4</v>
      </c>
      <c r="I145" s="2">
        <f t="shared" si="30"/>
        <v>13.61</v>
      </c>
      <c r="J145" s="2">
        <f t="shared" si="30"/>
        <v>13.16</v>
      </c>
      <c r="K145" s="2">
        <f t="shared" si="30"/>
        <v>12.71</v>
      </c>
      <c r="L145" s="2">
        <f t="shared" si="30"/>
        <v>11.99</v>
      </c>
      <c r="M145" s="2">
        <f t="shared" si="30"/>
        <v>11.9</v>
      </c>
      <c r="N145" s="2">
        <f t="shared" si="30"/>
        <v>11.31</v>
      </c>
      <c r="O145" s="2">
        <f t="shared" si="30"/>
        <v>10.700000000000001</v>
      </c>
      <c r="P145" s="2">
        <f t="shared" si="30"/>
        <v>9.98</v>
      </c>
      <c r="Q145" s="2">
        <f t="shared" si="30"/>
        <v>8.58</v>
      </c>
      <c r="R145" s="2">
        <f t="shared" si="30"/>
        <v>6.69</v>
      </c>
      <c r="S145" s="2">
        <f t="shared" si="29"/>
        <v>6.08</v>
      </c>
      <c r="T145" s="2">
        <f t="shared" si="29"/>
        <v>4.7700000000000005</v>
      </c>
      <c r="U145" s="2">
        <f t="shared" si="29"/>
        <v>3.45</v>
      </c>
      <c r="V145" s="2">
        <f t="shared" si="29"/>
        <v>3.2</v>
      </c>
      <c r="W145" s="2">
        <f t="shared" si="29"/>
        <v>2.4700000000000002</v>
      </c>
      <c r="X145" s="2">
        <f t="shared" si="29"/>
        <v>2.09</v>
      </c>
      <c r="Y145" s="2">
        <f t="shared" si="29"/>
        <v>1.7</v>
      </c>
      <c r="Z145" s="2">
        <f t="shared" si="29"/>
        <v>1.6400000000000001</v>
      </c>
      <c r="AA145" s="2">
        <f t="shared" si="29"/>
        <v>1.46</v>
      </c>
      <c r="AB145" s="2">
        <f t="shared" si="29"/>
        <v>1.2</v>
      </c>
      <c r="AC145" s="2">
        <f t="shared" si="29"/>
        <v>0.99</v>
      </c>
      <c r="AD145" s="2">
        <f t="shared" si="29"/>
        <v>0.96</v>
      </c>
      <c r="AE145" s="2">
        <f t="shared" si="29"/>
        <v>0.81</v>
      </c>
      <c r="AF145" s="2">
        <f t="shared" si="29"/>
        <v>0.72</v>
      </c>
      <c r="AG145" s="2">
        <f t="shared" si="29"/>
        <v>0.66</v>
      </c>
      <c r="AH145" s="2">
        <f t="shared" si="21"/>
        <v>0.41000000000000003</v>
      </c>
      <c r="AI145" s="2">
        <f t="shared" si="21"/>
        <v>0.27</v>
      </c>
      <c r="AJ145" s="2">
        <f t="shared" si="21"/>
        <v>0.2</v>
      </c>
    </row>
    <row r="146" spans="1:36" x14ac:dyDescent="0.2">
      <c r="A146" t="str">
        <f>"casthouse_procurement_archetype_"&amp;TEXT(ROUND(Table21319[[#This Row],[2016]],1),"0.0")</f>
        <v>casthouse_procurement_archetype_15.9</v>
      </c>
      <c r="B146" s="2">
        <f t="shared" si="28"/>
        <v>15.9</v>
      </c>
      <c r="C146" s="2">
        <f t="shared" si="30"/>
        <v>15.9</v>
      </c>
      <c r="D146" s="2">
        <f t="shared" si="30"/>
        <v>15.9</v>
      </c>
      <c r="E146" s="2">
        <f t="shared" si="30"/>
        <v>15.51</v>
      </c>
      <c r="F146" s="2">
        <f t="shared" si="30"/>
        <v>14.58</v>
      </c>
      <c r="G146" s="2">
        <f t="shared" si="30"/>
        <v>14.71</v>
      </c>
      <c r="H146" s="2">
        <f t="shared" si="30"/>
        <v>14.31</v>
      </c>
      <c r="I146" s="2">
        <f t="shared" si="30"/>
        <v>13.52</v>
      </c>
      <c r="J146" s="2">
        <f t="shared" si="30"/>
        <v>13.08</v>
      </c>
      <c r="K146" s="2">
        <f t="shared" si="30"/>
        <v>12.63</v>
      </c>
      <c r="L146" s="2">
        <f t="shared" si="30"/>
        <v>11.92</v>
      </c>
      <c r="M146" s="2">
        <f t="shared" si="30"/>
        <v>11.83</v>
      </c>
      <c r="N146" s="2">
        <f t="shared" si="30"/>
        <v>11.24</v>
      </c>
      <c r="O146" s="2">
        <f t="shared" si="30"/>
        <v>10.64</v>
      </c>
      <c r="P146" s="2">
        <f t="shared" si="30"/>
        <v>9.92</v>
      </c>
      <c r="Q146" s="2">
        <f t="shared" si="30"/>
        <v>8.5299999999999994</v>
      </c>
      <c r="R146" s="2">
        <f t="shared" si="30"/>
        <v>6.65</v>
      </c>
      <c r="S146" s="2">
        <f t="shared" si="29"/>
        <v>6.05</v>
      </c>
      <c r="T146" s="2">
        <f t="shared" si="29"/>
        <v>4.74</v>
      </c>
      <c r="U146" s="2">
        <f t="shared" si="29"/>
        <v>3.43</v>
      </c>
      <c r="V146" s="2">
        <f t="shared" si="29"/>
        <v>3.19</v>
      </c>
      <c r="W146" s="2">
        <f t="shared" si="29"/>
        <v>2.4500000000000002</v>
      </c>
      <c r="X146" s="2">
        <f t="shared" si="29"/>
        <v>2.08</v>
      </c>
      <c r="Y146" s="2">
        <f t="shared" si="29"/>
        <v>1.69</v>
      </c>
      <c r="Z146" s="2">
        <f t="shared" si="29"/>
        <v>1.6300000000000001</v>
      </c>
      <c r="AA146" s="2">
        <f t="shared" si="29"/>
        <v>1.45</v>
      </c>
      <c r="AB146" s="2">
        <f t="shared" si="29"/>
        <v>1.2</v>
      </c>
      <c r="AC146" s="2">
        <f t="shared" si="29"/>
        <v>0.99</v>
      </c>
      <c r="AD146" s="2">
        <f t="shared" si="29"/>
        <v>0.95000000000000007</v>
      </c>
      <c r="AE146" s="2">
        <f t="shared" si="29"/>
        <v>0.81</v>
      </c>
      <c r="AF146" s="2">
        <f t="shared" si="29"/>
        <v>0.72</v>
      </c>
      <c r="AG146" s="2">
        <f t="shared" si="29"/>
        <v>0.65</v>
      </c>
      <c r="AH146" s="2">
        <f t="shared" si="21"/>
        <v>0.41000000000000003</v>
      </c>
      <c r="AI146" s="2">
        <f t="shared" si="21"/>
        <v>0.27</v>
      </c>
      <c r="AJ146" s="2">
        <f t="shared" si="21"/>
        <v>0.2</v>
      </c>
    </row>
    <row r="147" spans="1:36" x14ac:dyDescent="0.2">
      <c r="A147" t="str">
        <f>"casthouse_procurement_archetype_"&amp;TEXT(ROUND(Table21319[[#This Row],[2016]],1),"0.0")</f>
        <v>casthouse_procurement_archetype_15.8</v>
      </c>
      <c r="B147" s="2">
        <f t="shared" si="28"/>
        <v>15.8</v>
      </c>
      <c r="C147" s="2">
        <f t="shared" si="30"/>
        <v>15.8</v>
      </c>
      <c r="D147" s="2">
        <f t="shared" si="30"/>
        <v>15.8</v>
      </c>
      <c r="E147" s="2">
        <f t="shared" si="30"/>
        <v>15.42</v>
      </c>
      <c r="F147" s="2">
        <f t="shared" si="30"/>
        <v>14.49</v>
      </c>
      <c r="G147" s="2">
        <f t="shared" si="30"/>
        <v>14.620000000000001</v>
      </c>
      <c r="H147" s="2">
        <f t="shared" si="30"/>
        <v>14.22</v>
      </c>
      <c r="I147" s="2">
        <f t="shared" si="30"/>
        <v>13.44</v>
      </c>
      <c r="J147" s="2">
        <f t="shared" si="30"/>
        <v>13</v>
      </c>
      <c r="K147" s="2">
        <f t="shared" si="30"/>
        <v>12.55</v>
      </c>
      <c r="L147" s="2">
        <f t="shared" si="30"/>
        <v>11.84</v>
      </c>
      <c r="M147" s="2">
        <f t="shared" si="30"/>
        <v>11.75</v>
      </c>
      <c r="N147" s="2">
        <f t="shared" si="30"/>
        <v>11.17</v>
      </c>
      <c r="O147" s="2">
        <f t="shared" si="30"/>
        <v>10.57</v>
      </c>
      <c r="P147" s="2">
        <f t="shared" si="30"/>
        <v>9.86</v>
      </c>
      <c r="Q147" s="2">
        <f t="shared" si="30"/>
        <v>8.4700000000000006</v>
      </c>
      <c r="R147" s="2">
        <f t="shared" si="30"/>
        <v>6.6000000000000005</v>
      </c>
      <c r="S147" s="2">
        <f t="shared" si="29"/>
        <v>6.01</v>
      </c>
      <c r="T147" s="2">
        <f t="shared" si="29"/>
        <v>4.71</v>
      </c>
      <c r="U147" s="2">
        <f t="shared" si="29"/>
        <v>3.41</v>
      </c>
      <c r="V147" s="2">
        <f t="shared" si="29"/>
        <v>3.17</v>
      </c>
      <c r="W147" s="2">
        <f t="shared" si="29"/>
        <v>2.44</v>
      </c>
      <c r="X147" s="2">
        <f t="shared" si="29"/>
        <v>2.0699999999999998</v>
      </c>
      <c r="Y147" s="2">
        <f t="shared" si="29"/>
        <v>1.68</v>
      </c>
      <c r="Z147" s="2">
        <f t="shared" si="29"/>
        <v>1.62</v>
      </c>
      <c r="AA147" s="2">
        <f t="shared" si="29"/>
        <v>1.45</v>
      </c>
      <c r="AB147" s="2">
        <f t="shared" si="29"/>
        <v>1.19</v>
      </c>
      <c r="AC147" s="2">
        <f t="shared" si="29"/>
        <v>0.98</v>
      </c>
      <c r="AD147" s="2">
        <f t="shared" si="29"/>
        <v>0.95000000000000007</v>
      </c>
      <c r="AE147" s="2">
        <f t="shared" si="29"/>
        <v>0.8</v>
      </c>
      <c r="AF147" s="2">
        <f t="shared" si="29"/>
        <v>0.72</v>
      </c>
      <c r="AG147" s="2">
        <f t="shared" si="29"/>
        <v>0.65</v>
      </c>
      <c r="AH147" s="2">
        <f t="shared" ref="AH147:AJ210" si="31">MROUND((($B147-$AJ$2)*((AH$2-$AJ$2)/($B$2-$AJ$2)))+$AJ$2,0.01)</f>
        <v>0.41000000000000003</v>
      </c>
      <c r="AI147" s="2">
        <f t="shared" si="31"/>
        <v>0.27</v>
      </c>
      <c r="AJ147" s="2">
        <f t="shared" si="31"/>
        <v>0.2</v>
      </c>
    </row>
    <row r="148" spans="1:36" x14ac:dyDescent="0.2">
      <c r="A148" t="str">
        <f>"casthouse_procurement_archetype_"&amp;TEXT(ROUND(Table21319[[#This Row],[2016]],1),"0.0")</f>
        <v>casthouse_procurement_archetype_15.7</v>
      </c>
      <c r="B148" s="2">
        <f t="shared" si="28"/>
        <v>15.700000000000001</v>
      </c>
      <c r="C148" s="2">
        <f t="shared" si="30"/>
        <v>15.700000000000001</v>
      </c>
      <c r="D148" s="2">
        <f t="shared" si="30"/>
        <v>15.700000000000001</v>
      </c>
      <c r="E148" s="2">
        <f t="shared" si="30"/>
        <v>15.32</v>
      </c>
      <c r="F148" s="2">
        <f t="shared" si="30"/>
        <v>14.4</v>
      </c>
      <c r="G148" s="2">
        <f t="shared" si="30"/>
        <v>14.530000000000001</v>
      </c>
      <c r="H148" s="2">
        <f t="shared" si="30"/>
        <v>14.13</v>
      </c>
      <c r="I148" s="2">
        <f t="shared" si="30"/>
        <v>13.35</v>
      </c>
      <c r="J148" s="2">
        <f t="shared" si="30"/>
        <v>12.92</v>
      </c>
      <c r="K148" s="2">
        <f t="shared" si="30"/>
        <v>12.47</v>
      </c>
      <c r="L148" s="2">
        <f t="shared" si="30"/>
        <v>11.77</v>
      </c>
      <c r="M148" s="2">
        <f t="shared" si="30"/>
        <v>11.68</v>
      </c>
      <c r="N148" s="2">
        <f t="shared" si="30"/>
        <v>11.1</v>
      </c>
      <c r="O148" s="2">
        <f t="shared" si="30"/>
        <v>10.5</v>
      </c>
      <c r="P148" s="2">
        <f t="shared" si="30"/>
        <v>9.8000000000000007</v>
      </c>
      <c r="Q148" s="2">
        <f t="shared" si="30"/>
        <v>8.42</v>
      </c>
      <c r="R148" s="2">
        <f t="shared" si="30"/>
        <v>6.5600000000000005</v>
      </c>
      <c r="S148" s="2">
        <f t="shared" si="29"/>
        <v>5.97</v>
      </c>
      <c r="T148" s="2">
        <f t="shared" si="29"/>
        <v>4.68</v>
      </c>
      <c r="U148" s="2">
        <f t="shared" si="29"/>
        <v>3.39</v>
      </c>
      <c r="V148" s="2">
        <f t="shared" si="29"/>
        <v>3.15</v>
      </c>
      <c r="W148" s="2">
        <f t="shared" si="29"/>
        <v>2.42</v>
      </c>
      <c r="X148" s="2">
        <f t="shared" si="29"/>
        <v>2.0499999999999998</v>
      </c>
      <c r="Y148" s="2">
        <f t="shared" si="29"/>
        <v>1.67</v>
      </c>
      <c r="Z148" s="2">
        <f t="shared" si="29"/>
        <v>1.61</v>
      </c>
      <c r="AA148" s="2">
        <f t="shared" si="29"/>
        <v>1.44</v>
      </c>
      <c r="AB148" s="2">
        <f t="shared" si="29"/>
        <v>1.18</v>
      </c>
      <c r="AC148" s="2">
        <f t="shared" si="29"/>
        <v>0.98</v>
      </c>
      <c r="AD148" s="2">
        <f t="shared" si="29"/>
        <v>0.94000000000000006</v>
      </c>
      <c r="AE148" s="2">
        <f t="shared" si="29"/>
        <v>0.8</v>
      </c>
      <c r="AF148" s="2">
        <f t="shared" si="29"/>
        <v>0.71</v>
      </c>
      <c r="AG148" s="2">
        <f t="shared" si="29"/>
        <v>0.65</v>
      </c>
      <c r="AH148" s="2">
        <f t="shared" si="31"/>
        <v>0.4</v>
      </c>
      <c r="AI148" s="2">
        <f t="shared" si="31"/>
        <v>0.27</v>
      </c>
      <c r="AJ148" s="2">
        <f t="shared" si="31"/>
        <v>0.2</v>
      </c>
    </row>
    <row r="149" spans="1:36" x14ac:dyDescent="0.2">
      <c r="A149" t="str">
        <f>"casthouse_procurement_archetype_"&amp;TEXT(ROUND(Table21319[[#This Row],[2016]],1),"0.0")</f>
        <v>casthouse_procurement_archetype_15.6</v>
      </c>
      <c r="B149" s="2">
        <f t="shared" si="28"/>
        <v>15.600000000000001</v>
      </c>
      <c r="C149" s="2">
        <f t="shared" si="30"/>
        <v>15.6</v>
      </c>
      <c r="D149" s="2">
        <f t="shared" si="30"/>
        <v>15.6</v>
      </c>
      <c r="E149" s="2">
        <f t="shared" si="30"/>
        <v>15.22</v>
      </c>
      <c r="F149" s="2">
        <f t="shared" si="30"/>
        <v>14.31</v>
      </c>
      <c r="G149" s="2">
        <f t="shared" si="30"/>
        <v>14.43</v>
      </c>
      <c r="H149" s="2">
        <f t="shared" si="30"/>
        <v>14.040000000000001</v>
      </c>
      <c r="I149" s="2">
        <f t="shared" si="30"/>
        <v>13.27</v>
      </c>
      <c r="J149" s="2">
        <f t="shared" si="30"/>
        <v>12.84</v>
      </c>
      <c r="K149" s="2">
        <f t="shared" si="30"/>
        <v>12.39</v>
      </c>
      <c r="L149" s="2">
        <f t="shared" si="30"/>
        <v>11.69</v>
      </c>
      <c r="M149" s="2">
        <f t="shared" si="30"/>
        <v>11.61</v>
      </c>
      <c r="N149" s="2">
        <f t="shared" si="30"/>
        <v>11.03</v>
      </c>
      <c r="O149" s="2">
        <f t="shared" si="30"/>
        <v>10.44</v>
      </c>
      <c r="P149" s="2">
        <f t="shared" si="30"/>
        <v>9.73</v>
      </c>
      <c r="Q149" s="2">
        <f t="shared" si="30"/>
        <v>8.370000000000001</v>
      </c>
      <c r="R149" s="2">
        <f t="shared" si="30"/>
        <v>6.5200000000000005</v>
      </c>
      <c r="S149" s="2">
        <f t="shared" si="29"/>
        <v>5.93</v>
      </c>
      <c r="T149" s="2">
        <f t="shared" si="29"/>
        <v>4.66</v>
      </c>
      <c r="U149" s="2">
        <f t="shared" si="29"/>
        <v>3.37</v>
      </c>
      <c r="V149" s="2">
        <f t="shared" si="29"/>
        <v>3.13</v>
      </c>
      <c r="W149" s="2">
        <f t="shared" si="29"/>
        <v>2.41</v>
      </c>
      <c r="X149" s="2">
        <f t="shared" si="29"/>
        <v>2.04</v>
      </c>
      <c r="Y149" s="2">
        <f t="shared" si="29"/>
        <v>1.6600000000000001</v>
      </c>
      <c r="Z149" s="2">
        <f t="shared" si="29"/>
        <v>1.6</v>
      </c>
      <c r="AA149" s="2">
        <f t="shared" si="29"/>
        <v>1.43</v>
      </c>
      <c r="AB149" s="2">
        <f t="shared" si="29"/>
        <v>1.18</v>
      </c>
      <c r="AC149" s="2">
        <f t="shared" si="29"/>
        <v>0.97</v>
      </c>
      <c r="AD149" s="2">
        <f t="shared" si="29"/>
        <v>0.94000000000000006</v>
      </c>
      <c r="AE149" s="2">
        <f t="shared" si="29"/>
        <v>0.8</v>
      </c>
      <c r="AF149" s="2">
        <f t="shared" si="29"/>
        <v>0.71</v>
      </c>
      <c r="AG149" s="2">
        <f t="shared" si="29"/>
        <v>0.65</v>
      </c>
      <c r="AH149" s="2">
        <f t="shared" si="31"/>
        <v>0.4</v>
      </c>
      <c r="AI149" s="2">
        <f t="shared" si="31"/>
        <v>0.27</v>
      </c>
      <c r="AJ149" s="2">
        <f t="shared" si="31"/>
        <v>0.2</v>
      </c>
    </row>
    <row r="150" spans="1:36" x14ac:dyDescent="0.2">
      <c r="A150" t="str">
        <f>"casthouse_procurement_archetype_"&amp;TEXT(ROUND(Table21319[[#This Row],[2016]],1),"0.0")</f>
        <v>casthouse_procurement_archetype_15.5</v>
      </c>
      <c r="B150" s="2">
        <f t="shared" si="28"/>
        <v>15.5</v>
      </c>
      <c r="C150" s="2">
        <f t="shared" si="30"/>
        <v>15.5</v>
      </c>
      <c r="D150" s="2">
        <f t="shared" si="30"/>
        <v>15.5</v>
      </c>
      <c r="E150" s="2">
        <f t="shared" si="30"/>
        <v>15.120000000000001</v>
      </c>
      <c r="F150" s="2">
        <f t="shared" si="30"/>
        <v>14.21</v>
      </c>
      <c r="G150" s="2">
        <f t="shared" si="30"/>
        <v>14.34</v>
      </c>
      <c r="H150" s="2">
        <f t="shared" si="30"/>
        <v>13.950000000000001</v>
      </c>
      <c r="I150" s="2">
        <f t="shared" si="30"/>
        <v>13.18</v>
      </c>
      <c r="J150" s="2">
        <f t="shared" si="30"/>
        <v>12.75</v>
      </c>
      <c r="K150" s="2">
        <f t="shared" si="30"/>
        <v>12.31</v>
      </c>
      <c r="L150" s="2">
        <f t="shared" si="30"/>
        <v>11.620000000000001</v>
      </c>
      <c r="M150" s="2">
        <f t="shared" si="30"/>
        <v>11.53</v>
      </c>
      <c r="N150" s="2">
        <f t="shared" si="30"/>
        <v>10.96</v>
      </c>
      <c r="O150" s="2">
        <f t="shared" si="30"/>
        <v>10.370000000000001</v>
      </c>
      <c r="P150" s="2">
        <f t="shared" si="30"/>
        <v>9.67</v>
      </c>
      <c r="Q150" s="2">
        <f t="shared" si="30"/>
        <v>8.31</v>
      </c>
      <c r="R150" s="2">
        <f t="shared" si="30"/>
        <v>6.48</v>
      </c>
      <c r="S150" s="2">
        <f t="shared" si="29"/>
        <v>5.9</v>
      </c>
      <c r="T150" s="2">
        <f t="shared" si="29"/>
        <v>4.63</v>
      </c>
      <c r="U150" s="2">
        <f t="shared" si="29"/>
        <v>3.35</v>
      </c>
      <c r="V150" s="2">
        <f t="shared" si="29"/>
        <v>3.11</v>
      </c>
      <c r="W150" s="2">
        <f t="shared" si="29"/>
        <v>2.39</v>
      </c>
      <c r="X150" s="2">
        <f t="shared" si="29"/>
        <v>2.0300000000000002</v>
      </c>
      <c r="Y150" s="2">
        <f t="shared" si="29"/>
        <v>1.6500000000000001</v>
      </c>
      <c r="Z150" s="2">
        <f t="shared" si="29"/>
        <v>1.59</v>
      </c>
      <c r="AA150" s="2">
        <f t="shared" si="29"/>
        <v>1.42</v>
      </c>
      <c r="AB150" s="2">
        <f t="shared" si="29"/>
        <v>1.17</v>
      </c>
      <c r="AC150" s="2">
        <f t="shared" si="29"/>
        <v>0.97</v>
      </c>
      <c r="AD150" s="2">
        <f t="shared" si="29"/>
        <v>0.93</v>
      </c>
      <c r="AE150" s="2">
        <f t="shared" si="29"/>
        <v>0.79</v>
      </c>
      <c r="AF150" s="2">
        <f t="shared" si="29"/>
        <v>0.71</v>
      </c>
      <c r="AG150" s="2">
        <f t="shared" si="29"/>
        <v>0.64</v>
      </c>
      <c r="AH150" s="2">
        <f t="shared" si="31"/>
        <v>0.4</v>
      </c>
      <c r="AI150" s="2">
        <f t="shared" si="31"/>
        <v>0.27</v>
      </c>
      <c r="AJ150" s="2">
        <f t="shared" si="31"/>
        <v>0.2</v>
      </c>
    </row>
    <row r="151" spans="1:36" x14ac:dyDescent="0.2">
      <c r="A151" t="str">
        <f>"casthouse_procurement_archetype_"&amp;TEXT(ROUND(Table21319[[#This Row],[2016]],1),"0.0")</f>
        <v>casthouse_procurement_archetype_15.4</v>
      </c>
      <c r="B151" s="2">
        <f t="shared" si="28"/>
        <v>15.4</v>
      </c>
      <c r="C151" s="2">
        <f t="shared" si="30"/>
        <v>15.4</v>
      </c>
      <c r="D151" s="2">
        <f t="shared" si="30"/>
        <v>15.4</v>
      </c>
      <c r="E151" s="2">
        <f t="shared" si="30"/>
        <v>15.030000000000001</v>
      </c>
      <c r="F151" s="2">
        <f t="shared" si="30"/>
        <v>14.120000000000001</v>
      </c>
      <c r="G151" s="2">
        <f t="shared" si="30"/>
        <v>14.25</v>
      </c>
      <c r="H151" s="2">
        <f t="shared" si="30"/>
        <v>13.86</v>
      </c>
      <c r="I151" s="2">
        <f t="shared" si="30"/>
        <v>13.1</v>
      </c>
      <c r="J151" s="2">
        <f t="shared" si="30"/>
        <v>12.67</v>
      </c>
      <c r="K151" s="2">
        <f t="shared" si="30"/>
        <v>12.23</v>
      </c>
      <c r="L151" s="2">
        <f t="shared" si="30"/>
        <v>11.540000000000001</v>
      </c>
      <c r="M151" s="2">
        <f t="shared" si="30"/>
        <v>11.46</v>
      </c>
      <c r="N151" s="2">
        <f t="shared" si="30"/>
        <v>10.89</v>
      </c>
      <c r="O151" s="2">
        <f t="shared" si="30"/>
        <v>10.3</v>
      </c>
      <c r="P151" s="2">
        <f t="shared" si="30"/>
        <v>9.61</v>
      </c>
      <c r="Q151" s="2">
        <f t="shared" si="30"/>
        <v>8.26</v>
      </c>
      <c r="R151" s="2">
        <f t="shared" si="30"/>
        <v>6.44</v>
      </c>
      <c r="S151" s="2">
        <f t="shared" si="29"/>
        <v>5.86</v>
      </c>
      <c r="T151" s="2">
        <f t="shared" si="29"/>
        <v>4.6000000000000005</v>
      </c>
      <c r="U151" s="2">
        <f t="shared" si="29"/>
        <v>3.33</v>
      </c>
      <c r="V151" s="2">
        <f t="shared" si="29"/>
        <v>3.09</v>
      </c>
      <c r="W151" s="2">
        <f t="shared" si="29"/>
        <v>2.38</v>
      </c>
      <c r="X151" s="2">
        <f t="shared" si="29"/>
        <v>2.02</v>
      </c>
      <c r="Y151" s="2">
        <f t="shared" si="29"/>
        <v>1.6400000000000001</v>
      </c>
      <c r="Z151" s="2">
        <f t="shared" si="29"/>
        <v>1.59</v>
      </c>
      <c r="AA151" s="2">
        <f t="shared" si="29"/>
        <v>1.41</v>
      </c>
      <c r="AB151" s="2">
        <f t="shared" si="29"/>
        <v>1.17</v>
      </c>
      <c r="AC151" s="2">
        <f t="shared" si="29"/>
        <v>0.96</v>
      </c>
      <c r="AD151" s="2">
        <f t="shared" si="29"/>
        <v>0.93</v>
      </c>
      <c r="AE151" s="2">
        <f t="shared" si="29"/>
        <v>0.79</v>
      </c>
      <c r="AF151" s="2">
        <f t="shared" si="29"/>
        <v>0.70000000000000007</v>
      </c>
      <c r="AG151" s="2">
        <f t="shared" si="29"/>
        <v>0.64</v>
      </c>
      <c r="AH151" s="2">
        <f t="shared" si="31"/>
        <v>0.4</v>
      </c>
      <c r="AI151" s="2">
        <f t="shared" si="31"/>
        <v>0.26</v>
      </c>
      <c r="AJ151" s="2">
        <f t="shared" si="31"/>
        <v>0.2</v>
      </c>
    </row>
    <row r="152" spans="1:36" x14ac:dyDescent="0.2">
      <c r="A152" t="str">
        <f>"casthouse_procurement_archetype_"&amp;TEXT(ROUND(Table21319[[#This Row],[2016]],1),"0.0")</f>
        <v>casthouse_procurement_archetype_15.3</v>
      </c>
      <c r="B152" s="2">
        <f t="shared" si="28"/>
        <v>15.3</v>
      </c>
      <c r="C152" s="2">
        <f t="shared" si="30"/>
        <v>15.3</v>
      </c>
      <c r="D152" s="2">
        <f t="shared" si="30"/>
        <v>15.3</v>
      </c>
      <c r="E152" s="2">
        <f t="shared" si="30"/>
        <v>14.93</v>
      </c>
      <c r="F152" s="2">
        <f t="shared" si="30"/>
        <v>14.030000000000001</v>
      </c>
      <c r="G152" s="2">
        <f t="shared" si="30"/>
        <v>14.16</v>
      </c>
      <c r="H152" s="2">
        <f t="shared" si="30"/>
        <v>13.77</v>
      </c>
      <c r="I152" s="2">
        <f t="shared" si="30"/>
        <v>13.01</v>
      </c>
      <c r="J152" s="2">
        <f t="shared" si="30"/>
        <v>12.59</v>
      </c>
      <c r="K152" s="2">
        <f t="shared" si="30"/>
        <v>12.15</v>
      </c>
      <c r="L152" s="2">
        <f t="shared" si="30"/>
        <v>11.47</v>
      </c>
      <c r="M152" s="2">
        <f t="shared" si="30"/>
        <v>11.38</v>
      </c>
      <c r="N152" s="2">
        <f t="shared" si="30"/>
        <v>10.82</v>
      </c>
      <c r="O152" s="2">
        <f t="shared" si="30"/>
        <v>10.24</v>
      </c>
      <c r="P152" s="2">
        <f t="shared" si="30"/>
        <v>9.5500000000000007</v>
      </c>
      <c r="Q152" s="2">
        <f t="shared" si="30"/>
        <v>8.2100000000000009</v>
      </c>
      <c r="R152" s="2">
        <f t="shared" si="30"/>
        <v>6.4</v>
      </c>
      <c r="S152" s="2">
        <f t="shared" si="29"/>
        <v>5.82</v>
      </c>
      <c r="T152" s="2">
        <f t="shared" si="29"/>
        <v>4.57</v>
      </c>
      <c r="U152" s="2">
        <f t="shared" si="29"/>
        <v>3.31</v>
      </c>
      <c r="V152" s="2">
        <f t="shared" si="29"/>
        <v>3.0700000000000003</v>
      </c>
      <c r="W152" s="2">
        <f t="shared" si="29"/>
        <v>2.37</v>
      </c>
      <c r="X152" s="2">
        <f t="shared" si="29"/>
        <v>2.0100000000000002</v>
      </c>
      <c r="Y152" s="2">
        <f t="shared" si="29"/>
        <v>1.6300000000000001</v>
      </c>
      <c r="Z152" s="2">
        <f t="shared" si="29"/>
        <v>1.58</v>
      </c>
      <c r="AA152" s="2">
        <f t="shared" si="29"/>
        <v>1.41</v>
      </c>
      <c r="AB152" s="2">
        <f t="shared" si="29"/>
        <v>1.1599999999999999</v>
      </c>
      <c r="AC152" s="2">
        <f t="shared" si="29"/>
        <v>0.96</v>
      </c>
      <c r="AD152" s="2">
        <f t="shared" si="29"/>
        <v>0.92</v>
      </c>
      <c r="AE152" s="2">
        <f t="shared" si="29"/>
        <v>0.79</v>
      </c>
      <c r="AF152" s="2">
        <f t="shared" si="29"/>
        <v>0.70000000000000007</v>
      </c>
      <c r="AG152" s="2">
        <f t="shared" si="29"/>
        <v>0.64</v>
      </c>
      <c r="AH152" s="2">
        <f t="shared" si="31"/>
        <v>0.4</v>
      </c>
      <c r="AI152" s="2">
        <f t="shared" si="31"/>
        <v>0.26</v>
      </c>
      <c r="AJ152" s="2">
        <f t="shared" si="31"/>
        <v>0.2</v>
      </c>
    </row>
    <row r="153" spans="1:36" x14ac:dyDescent="0.2">
      <c r="A153" t="str">
        <f>"casthouse_procurement_archetype_"&amp;TEXT(ROUND(Table21319[[#This Row],[2016]],1),"0.0")</f>
        <v>casthouse_procurement_archetype_15.2</v>
      </c>
      <c r="B153" s="2">
        <f t="shared" si="28"/>
        <v>15.200000000000001</v>
      </c>
      <c r="C153" s="2">
        <f t="shared" si="30"/>
        <v>15.200000000000001</v>
      </c>
      <c r="D153" s="2">
        <f t="shared" si="30"/>
        <v>15.200000000000001</v>
      </c>
      <c r="E153" s="2">
        <f t="shared" si="30"/>
        <v>14.83</v>
      </c>
      <c r="F153" s="2">
        <f t="shared" si="30"/>
        <v>13.94</v>
      </c>
      <c r="G153" s="2">
        <f t="shared" si="30"/>
        <v>14.06</v>
      </c>
      <c r="H153" s="2">
        <f t="shared" si="30"/>
        <v>13.68</v>
      </c>
      <c r="I153" s="2">
        <f t="shared" si="30"/>
        <v>12.93</v>
      </c>
      <c r="J153" s="2">
        <f t="shared" si="30"/>
        <v>12.51</v>
      </c>
      <c r="K153" s="2">
        <f t="shared" si="30"/>
        <v>12.08</v>
      </c>
      <c r="L153" s="2">
        <f t="shared" si="30"/>
        <v>11.39</v>
      </c>
      <c r="M153" s="2">
        <f t="shared" si="30"/>
        <v>11.31</v>
      </c>
      <c r="N153" s="2">
        <f t="shared" si="30"/>
        <v>10.75</v>
      </c>
      <c r="O153" s="2">
        <f t="shared" si="30"/>
        <v>10.17</v>
      </c>
      <c r="P153" s="2">
        <f t="shared" si="30"/>
        <v>9.49</v>
      </c>
      <c r="Q153" s="2">
        <f t="shared" si="30"/>
        <v>8.15</v>
      </c>
      <c r="R153" s="2">
        <f t="shared" si="30"/>
        <v>6.36</v>
      </c>
      <c r="S153" s="2">
        <f t="shared" si="29"/>
        <v>5.79</v>
      </c>
      <c r="T153" s="2">
        <f t="shared" si="29"/>
        <v>4.54</v>
      </c>
      <c r="U153" s="2">
        <f t="shared" si="29"/>
        <v>3.2800000000000002</v>
      </c>
      <c r="V153" s="2">
        <f t="shared" si="29"/>
        <v>3.0500000000000003</v>
      </c>
      <c r="W153" s="2">
        <f t="shared" si="29"/>
        <v>2.35</v>
      </c>
      <c r="X153" s="2">
        <f t="shared" si="29"/>
        <v>1.99</v>
      </c>
      <c r="Y153" s="2">
        <f t="shared" si="29"/>
        <v>1.62</v>
      </c>
      <c r="Z153" s="2">
        <f t="shared" si="29"/>
        <v>1.57</v>
      </c>
      <c r="AA153" s="2">
        <f t="shared" si="29"/>
        <v>1.4000000000000001</v>
      </c>
      <c r="AB153" s="2">
        <f t="shared" si="29"/>
        <v>1.1500000000000001</v>
      </c>
      <c r="AC153" s="2">
        <f t="shared" si="29"/>
        <v>0.95000000000000007</v>
      </c>
      <c r="AD153" s="2">
        <f t="shared" si="29"/>
        <v>0.92</v>
      </c>
      <c r="AE153" s="2">
        <f t="shared" si="29"/>
        <v>0.78</v>
      </c>
      <c r="AF153" s="2">
        <f t="shared" si="29"/>
        <v>0.70000000000000007</v>
      </c>
      <c r="AG153" s="2">
        <f t="shared" si="29"/>
        <v>0.63</v>
      </c>
      <c r="AH153" s="2">
        <f t="shared" si="31"/>
        <v>0.4</v>
      </c>
      <c r="AI153" s="2">
        <f t="shared" si="31"/>
        <v>0.26</v>
      </c>
      <c r="AJ153" s="2">
        <f t="shared" si="31"/>
        <v>0.2</v>
      </c>
    </row>
    <row r="154" spans="1:36" x14ac:dyDescent="0.2">
      <c r="A154" t="str">
        <f>"casthouse_procurement_archetype_"&amp;TEXT(ROUND(Table21319[[#This Row],[2016]],1),"0.0")</f>
        <v>casthouse_procurement_archetype_15.1</v>
      </c>
      <c r="B154" s="2">
        <f t="shared" si="28"/>
        <v>15.100000000000001</v>
      </c>
      <c r="C154" s="2">
        <f t="shared" si="30"/>
        <v>15.1</v>
      </c>
      <c r="D154" s="2">
        <f t="shared" si="30"/>
        <v>15.1</v>
      </c>
      <c r="E154" s="2">
        <f t="shared" si="30"/>
        <v>14.73</v>
      </c>
      <c r="F154" s="2">
        <f t="shared" si="30"/>
        <v>13.85</v>
      </c>
      <c r="G154" s="2">
        <f t="shared" si="30"/>
        <v>13.97</v>
      </c>
      <c r="H154" s="2">
        <f t="shared" si="30"/>
        <v>13.59</v>
      </c>
      <c r="I154" s="2">
        <f t="shared" si="30"/>
        <v>12.84</v>
      </c>
      <c r="J154" s="2">
        <f t="shared" si="30"/>
        <v>12.42</v>
      </c>
      <c r="K154" s="2">
        <f t="shared" si="30"/>
        <v>12</v>
      </c>
      <c r="L154" s="2">
        <f t="shared" si="30"/>
        <v>11.32</v>
      </c>
      <c r="M154" s="2">
        <f t="shared" si="30"/>
        <v>11.24</v>
      </c>
      <c r="N154" s="2">
        <f t="shared" si="30"/>
        <v>10.68</v>
      </c>
      <c r="O154" s="2">
        <f t="shared" si="30"/>
        <v>10.11</v>
      </c>
      <c r="P154" s="2">
        <f t="shared" si="30"/>
        <v>9.42</v>
      </c>
      <c r="Q154" s="2">
        <f t="shared" si="30"/>
        <v>8.1</v>
      </c>
      <c r="R154" s="2">
        <f t="shared" si="30"/>
        <v>6.32</v>
      </c>
      <c r="S154" s="2">
        <f t="shared" si="29"/>
        <v>5.75</v>
      </c>
      <c r="T154" s="2">
        <f t="shared" si="29"/>
        <v>4.51</v>
      </c>
      <c r="U154" s="2">
        <f t="shared" si="29"/>
        <v>3.2600000000000002</v>
      </c>
      <c r="V154" s="2">
        <f t="shared" si="29"/>
        <v>3.0300000000000002</v>
      </c>
      <c r="W154" s="2">
        <f t="shared" si="29"/>
        <v>2.34</v>
      </c>
      <c r="X154" s="2">
        <f t="shared" si="29"/>
        <v>1.98</v>
      </c>
      <c r="Y154" s="2">
        <f t="shared" si="29"/>
        <v>1.62</v>
      </c>
      <c r="Z154" s="2">
        <f t="shared" si="29"/>
        <v>1.56</v>
      </c>
      <c r="AA154" s="2">
        <f t="shared" si="29"/>
        <v>1.3900000000000001</v>
      </c>
      <c r="AB154" s="2">
        <f t="shared" si="29"/>
        <v>1.1500000000000001</v>
      </c>
      <c r="AC154" s="2">
        <f t="shared" si="29"/>
        <v>0.95000000000000007</v>
      </c>
      <c r="AD154" s="2">
        <f t="shared" si="29"/>
        <v>0.91</v>
      </c>
      <c r="AE154" s="2">
        <f t="shared" si="29"/>
        <v>0.78</v>
      </c>
      <c r="AF154" s="2">
        <f t="shared" si="29"/>
        <v>0.69000000000000006</v>
      </c>
      <c r="AG154" s="2">
        <f t="shared" si="29"/>
        <v>0.63</v>
      </c>
      <c r="AH154" s="2">
        <f t="shared" si="31"/>
        <v>0.4</v>
      </c>
      <c r="AI154" s="2">
        <f t="shared" si="31"/>
        <v>0.26</v>
      </c>
      <c r="AJ154" s="2">
        <f t="shared" si="31"/>
        <v>0.2</v>
      </c>
    </row>
    <row r="155" spans="1:36" x14ac:dyDescent="0.2">
      <c r="A155" t="str">
        <f>"casthouse_procurement_archetype_"&amp;TEXT(ROUND(Table21319[[#This Row],[2016]],1),"0.0")</f>
        <v>casthouse_procurement_archetype_15.0</v>
      </c>
      <c r="B155" s="2">
        <f t="shared" si="28"/>
        <v>15</v>
      </c>
      <c r="C155" s="2">
        <f t="shared" si="30"/>
        <v>15</v>
      </c>
      <c r="D155" s="2">
        <f t="shared" si="30"/>
        <v>15</v>
      </c>
      <c r="E155" s="2">
        <f t="shared" si="30"/>
        <v>14.64</v>
      </c>
      <c r="F155" s="2">
        <f t="shared" si="30"/>
        <v>13.76</v>
      </c>
      <c r="G155" s="2">
        <f t="shared" si="30"/>
        <v>13.88</v>
      </c>
      <c r="H155" s="2">
        <f t="shared" si="30"/>
        <v>13.5</v>
      </c>
      <c r="I155" s="2">
        <f t="shared" si="30"/>
        <v>12.76</v>
      </c>
      <c r="J155" s="2">
        <f t="shared" si="30"/>
        <v>12.34</v>
      </c>
      <c r="K155" s="2">
        <f t="shared" si="30"/>
        <v>11.92</v>
      </c>
      <c r="L155" s="2">
        <f t="shared" si="30"/>
        <v>11.24</v>
      </c>
      <c r="M155" s="2">
        <f t="shared" si="30"/>
        <v>11.16</v>
      </c>
      <c r="N155" s="2">
        <f t="shared" si="30"/>
        <v>10.61</v>
      </c>
      <c r="O155" s="2">
        <f t="shared" si="30"/>
        <v>10.040000000000001</v>
      </c>
      <c r="P155" s="2">
        <f t="shared" si="30"/>
        <v>9.36</v>
      </c>
      <c r="Q155" s="2">
        <f t="shared" si="30"/>
        <v>8.0500000000000007</v>
      </c>
      <c r="R155" s="2">
        <f t="shared" si="30"/>
        <v>6.28</v>
      </c>
      <c r="S155" s="2">
        <f t="shared" si="29"/>
        <v>5.71</v>
      </c>
      <c r="T155" s="2">
        <f t="shared" si="29"/>
        <v>4.4800000000000004</v>
      </c>
      <c r="U155" s="2">
        <f t="shared" si="29"/>
        <v>3.24</v>
      </c>
      <c r="V155" s="2">
        <f t="shared" si="29"/>
        <v>3.0100000000000002</v>
      </c>
      <c r="W155" s="2">
        <f t="shared" si="29"/>
        <v>2.3199999999999998</v>
      </c>
      <c r="X155" s="2">
        <f t="shared" si="29"/>
        <v>1.97</v>
      </c>
      <c r="Y155" s="2">
        <f t="shared" si="29"/>
        <v>1.61</v>
      </c>
      <c r="Z155" s="2">
        <f t="shared" si="29"/>
        <v>1.55</v>
      </c>
      <c r="AA155" s="2">
        <f t="shared" si="29"/>
        <v>1.3800000000000001</v>
      </c>
      <c r="AB155" s="2">
        <f t="shared" si="29"/>
        <v>1.1400000000000001</v>
      </c>
      <c r="AC155" s="2">
        <f t="shared" si="29"/>
        <v>0.94000000000000006</v>
      </c>
      <c r="AD155" s="2">
        <f t="shared" si="29"/>
        <v>0.91</v>
      </c>
      <c r="AE155" s="2">
        <f t="shared" si="29"/>
        <v>0.77</v>
      </c>
      <c r="AF155" s="2">
        <f t="shared" si="29"/>
        <v>0.69000000000000006</v>
      </c>
      <c r="AG155" s="2">
        <f t="shared" si="29"/>
        <v>0.63</v>
      </c>
      <c r="AH155" s="2">
        <f t="shared" si="31"/>
        <v>0.39</v>
      </c>
      <c r="AI155" s="2">
        <f t="shared" si="31"/>
        <v>0.26</v>
      </c>
      <c r="AJ155" s="2">
        <f t="shared" si="31"/>
        <v>0.2</v>
      </c>
    </row>
    <row r="156" spans="1:36" x14ac:dyDescent="0.2">
      <c r="A156" t="str">
        <f>"casthouse_procurement_archetype_"&amp;TEXT(ROUND(Table21319[[#This Row],[2016]],1),"0.0")</f>
        <v>casthouse_procurement_archetype_14.9</v>
      </c>
      <c r="B156" s="2">
        <f t="shared" si="28"/>
        <v>14.9</v>
      </c>
      <c r="C156" s="2">
        <f t="shared" si="30"/>
        <v>14.9</v>
      </c>
      <c r="D156" s="2">
        <f t="shared" si="30"/>
        <v>14.9</v>
      </c>
      <c r="E156" s="2">
        <f t="shared" si="30"/>
        <v>14.540000000000001</v>
      </c>
      <c r="F156" s="2">
        <f t="shared" si="30"/>
        <v>13.66</v>
      </c>
      <c r="G156" s="2">
        <f t="shared" si="30"/>
        <v>13.790000000000001</v>
      </c>
      <c r="H156" s="2">
        <f t="shared" si="30"/>
        <v>13.41</v>
      </c>
      <c r="I156" s="2">
        <f t="shared" si="30"/>
        <v>12.67</v>
      </c>
      <c r="J156" s="2">
        <f t="shared" si="30"/>
        <v>12.26</v>
      </c>
      <c r="K156" s="2">
        <f t="shared" si="30"/>
        <v>11.84</v>
      </c>
      <c r="L156" s="2">
        <f t="shared" si="30"/>
        <v>11.17</v>
      </c>
      <c r="M156" s="2">
        <f t="shared" si="30"/>
        <v>11.09</v>
      </c>
      <c r="N156" s="2">
        <f t="shared" si="30"/>
        <v>10.540000000000001</v>
      </c>
      <c r="O156" s="2">
        <f t="shared" si="30"/>
        <v>9.9700000000000006</v>
      </c>
      <c r="P156" s="2">
        <f t="shared" si="30"/>
        <v>9.3000000000000007</v>
      </c>
      <c r="Q156" s="2">
        <f t="shared" si="30"/>
        <v>8</v>
      </c>
      <c r="R156" s="2">
        <f t="shared" ref="R156:AG171" si="32">MROUND((($B156-$AJ$2)*((R$2-$AJ$2)/($B$2-$AJ$2)))+$AJ$2,0.01)</f>
        <v>6.23</v>
      </c>
      <c r="S156" s="2">
        <f t="shared" si="32"/>
        <v>5.67</v>
      </c>
      <c r="T156" s="2">
        <f t="shared" si="32"/>
        <v>4.45</v>
      </c>
      <c r="U156" s="2">
        <f t="shared" si="32"/>
        <v>3.22</v>
      </c>
      <c r="V156" s="2">
        <f t="shared" si="32"/>
        <v>3</v>
      </c>
      <c r="W156" s="2">
        <f t="shared" si="32"/>
        <v>2.31</v>
      </c>
      <c r="X156" s="2">
        <f t="shared" si="32"/>
        <v>1.96</v>
      </c>
      <c r="Y156" s="2">
        <f t="shared" si="32"/>
        <v>1.6</v>
      </c>
      <c r="Z156" s="2">
        <f t="shared" si="32"/>
        <v>1.54</v>
      </c>
      <c r="AA156" s="2">
        <f t="shared" si="32"/>
        <v>1.37</v>
      </c>
      <c r="AB156" s="2">
        <f t="shared" si="32"/>
        <v>1.1300000000000001</v>
      </c>
      <c r="AC156" s="2">
        <f t="shared" si="32"/>
        <v>0.94000000000000006</v>
      </c>
      <c r="AD156" s="2">
        <f t="shared" si="32"/>
        <v>0.9</v>
      </c>
      <c r="AE156" s="2">
        <f t="shared" si="32"/>
        <v>0.77</v>
      </c>
      <c r="AF156" s="2">
        <f t="shared" si="32"/>
        <v>0.69000000000000006</v>
      </c>
      <c r="AG156" s="2">
        <f t="shared" si="32"/>
        <v>0.63</v>
      </c>
      <c r="AH156" s="2">
        <f t="shared" si="31"/>
        <v>0.39</v>
      </c>
      <c r="AI156" s="2">
        <f t="shared" si="31"/>
        <v>0.26</v>
      </c>
      <c r="AJ156" s="2">
        <f t="shared" si="31"/>
        <v>0.2</v>
      </c>
    </row>
    <row r="157" spans="1:36" x14ac:dyDescent="0.2">
      <c r="A157" t="str">
        <f>"casthouse_procurement_archetype_"&amp;TEXT(ROUND(Table21319[[#This Row],[2016]],1),"0.0")</f>
        <v>casthouse_procurement_archetype_14.8</v>
      </c>
      <c r="B157" s="2">
        <f t="shared" si="28"/>
        <v>14.8</v>
      </c>
      <c r="C157" s="2">
        <f t="shared" ref="C157:R172" si="33">MROUND((($B157-$AJ$2)*((C$2-$AJ$2)/($B$2-$AJ$2)))+$AJ$2,0.01)</f>
        <v>14.8</v>
      </c>
      <c r="D157" s="2">
        <f t="shared" si="33"/>
        <v>14.8</v>
      </c>
      <c r="E157" s="2">
        <f t="shared" si="33"/>
        <v>14.44</v>
      </c>
      <c r="F157" s="2">
        <f t="shared" si="33"/>
        <v>13.57</v>
      </c>
      <c r="G157" s="2">
        <f t="shared" si="33"/>
        <v>13.69</v>
      </c>
      <c r="H157" s="2">
        <f t="shared" si="33"/>
        <v>13.32</v>
      </c>
      <c r="I157" s="2">
        <f t="shared" si="33"/>
        <v>12.59</v>
      </c>
      <c r="J157" s="2">
        <f t="shared" si="33"/>
        <v>12.18</v>
      </c>
      <c r="K157" s="2">
        <f t="shared" si="33"/>
        <v>11.76</v>
      </c>
      <c r="L157" s="2">
        <f t="shared" si="33"/>
        <v>11.09</v>
      </c>
      <c r="M157" s="2">
        <f t="shared" si="33"/>
        <v>11.01</v>
      </c>
      <c r="N157" s="2">
        <f t="shared" si="33"/>
        <v>10.47</v>
      </c>
      <c r="O157" s="2">
        <f t="shared" si="33"/>
        <v>9.91</v>
      </c>
      <c r="P157" s="2">
        <f t="shared" si="33"/>
        <v>9.24</v>
      </c>
      <c r="Q157" s="2">
        <f t="shared" si="33"/>
        <v>7.94</v>
      </c>
      <c r="R157" s="2">
        <f t="shared" si="33"/>
        <v>6.19</v>
      </c>
      <c r="S157" s="2">
        <f t="shared" si="32"/>
        <v>5.64</v>
      </c>
      <c r="T157" s="2">
        <f t="shared" si="32"/>
        <v>4.42</v>
      </c>
      <c r="U157" s="2">
        <f t="shared" si="32"/>
        <v>3.2</v>
      </c>
      <c r="V157" s="2">
        <f t="shared" si="32"/>
        <v>2.98</v>
      </c>
      <c r="W157" s="2">
        <f t="shared" si="32"/>
        <v>2.29</v>
      </c>
      <c r="X157" s="2">
        <f t="shared" si="32"/>
        <v>1.95</v>
      </c>
      <c r="Y157" s="2">
        <f t="shared" si="32"/>
        <v>1.59</v>
      </c>
      <c r="Z157" s="2">
        <f t="shared" si="32"/>
        <v>1.53</v>
      </c>
      <c r="AA157" s="2">
        <f t="shared" si="32"/>
        <v>1.37</v>
      </c>
      <c r="AB157" s="2">
        <f t="shared" si="32"/>
        <v>1.1300000000000001</v>
      </c>
      <c r="AC157" s="2">
        <f t="shared" si="32"/>
        <v>0.93</v>
      </c>
      <c r="AD157" s="2">
        <f t="shared" si="32"/>
        <v>0.9</v>
      </c>
      <c r="AE157" s="2">
        <f t="shared" si="32"/>
        <v>0.77</v>
      </c>
      <c r="AF157" s="2">
        <f t="shared" si="32"/>
        <v>0.68</v>
      </c>
      <c r="AG157" s="2">
        <f t="shared" si="32"/>
        <v>0.62</v>
      </c>
      <c r="AH157" s="2">
        <f t="shared" si="31"/>
        <v>0.39</v>
      </c>
      <c r="AI157" s="2">
        <f t="shared" si="31"/>
        <v>0.26</v>
      </c>
      <c r="AJ157" s="2">
        <f t="shared" si="31"/>
        <v>0.2</v>
      </c>
    </row>
    <row r="158" spans="1:36" x14ac:dyDescent="0.2">
      <c r="A158" t="str">
        <f>"casthouse_procurement_archetype_"&amp;TEXT(ROUND(Table21319[[#This Row],[2016]],1),"0.0")</f>
        <v>casthouse_procurement_archetype_14.7</v>
      </c>
      <c r="B158" s="2">
        <f t="shared" si="28"/>
        <v>14.700000000000001</v>
      </c>
      <c r="C158" s="2">
        <f t="shared" si="33"/>
        <v>14.700000000000001</v>
      </c>
      <c r="D158" s="2">
        <f t="shared" si="33"/>
        <v>14.700000000000001</v>
      </c>
      <c r="E158" s="2">
        <f t="shared" si="33"/>
        <v>14.34</v>
      </c>
      <c r="F158" s="2">
        <f t="shared" si="33"/>
        <v>13.48</v>
      </c>
      <c r="G158" s="2">
        <f t="shared" si="33"/>
        <v>13.6</v>
      </c>
      <c r="H158" s="2">
        <f t="shared" si="33"/>
        <v>13.23</v>
      </c>
      <c r="I158" s="2">
        <f t="shared" si="33"/>
        <v>12.5</v>
      </c>
      <c r="J158" s="2">
        <f t="shared" si="33"/>
        <v>12.1</v>
      </c>
      <c r="K158" s="2">
        <f t="shared" si="33"/>
        <v>11.68</v>
      </c>
      <c r="L158" s="2">
        <f t="shared" si="33"/>
        <v>11.02</v>
      </c>
      <c r="M158" s="2">
        <f t="shared" si="33"/>
        <v>10.94</v>
      </c>
      <c r="N158" s="2">
        <f t="shared" si="33"/>
        <v>10.4</v>
      </c>
      <c r="O158" s="2">
        <f t="shared" si="33"/>
        <v>9.84</v>
      </c>
      <c r="P158" s="2">
        <f t="shared" si="33"/>
        <v>9.18</v>
      </c>
      <c r="Q158" s="2">
        <f t="shared" si="33"/>
        <v>7.8900000000000006</v>
      </c>
      <c r="R158" s="2">
        <f t="shared" si="33"/>
        <v>6.15</v>
      </c>
      <c r="S158" s="2">
        <f t="shared" si="32"/>
        <v>5.6000000000000005</v>
      </c>
      <c r="T158" s="2">
        <f t="shared" si="32"/>
        <v>4.3899999999999997</v>
      </c>
      <c r="U158" s="2">
        <f t="shared" si="32"/>
        <v>3.18</v>
      </c>
      <c r="V158" s="2">
        <f t="shared" si="32"/>
        <v>2.96</v>
      </c>
      <c r="W158" s="2">
        <f t="shared" si="32"/>
        <v>2.2800000000000002</v>
      </c>
      <c r="X158" s="2">
        <f t="shared" si="32"/>
        <v>1.94</v>
      </c>
      <c r="Y158" s="2">
        <f t="shared" si="32"/>
        <v>1.58</v>
      </c>
      <c r="Z158" s="2">
        <f t="shared" si="32"/>
        <v>1.52</v>
      </c>
      <c r="AA158" s="2">
        <f t="shared" si="32"/>
        <v>1.36</v>
      </c>
      <c r="AB158" s="2">
        <f t="shared" si="32"/>
        <v>1.1200000000000001</v>
      </c>
      <c r="AC158" s="2">
        <f t="shared" si="32"/>
        <v>0.93</v>
      </c>
      <c r="AD158" s="2">
        <f t="shared" si="32"/>
        <v>0.89</v>
      </c>
      <c r="AE158" s="2">
        <f t="shared" si="32"/>
        <v>0.76</v>
      </c>
      <c r="AF158" s="2">
        <f t="shared" si="32"/>
        <v>0.68</v>
      </c>
      <c r="AG158" s="2">
        <f t="shared" si="32"/>
        <v>0.62</v>
      </c>
      <c r="AH158" s="2">
        <f t="shared" si="31"/>
        <v>0.39</v>
      </c>
      <c r="AI158" s="2">
        <f t="shared" si="31"/>
        <v>0.26</v>
      </c>
      <c r="AJ158" s="2">
        <f t="shared" si="31"/>
        <v>0.2</v>
      </c>
    </row>
    <row r="159" spans="1:36" x14ac:dyDescent="0.2">
      <c r="A159" t="str">
        <f>"casthouse_procurement_archetype_"&amp;TEXT(ROUND(Table21319[[#This Row],[2016]],1),"0.0")</f>
        <v>casthouse_procurement_archetype_14.6</v>
      </c>
      <c r="B159" s="2">
        <f t="shared" si="28"/>
        <v>14.600000000000001</v>
      </c>
      <c r="C159" s="2">
        <f t="shared" si="33"/>
        <v>14.6</v>
      </c>
      <c r="D159" s="2">
        <f t="shared" si="33"/>
        <v>14.6</v>
      </c>
      <c r="E159" s="2">
        <f t="shared" si="33"/>
        <v>14.25</v>
      </c>
      <c r="F159" s="2">
        <f t="shared" si="33"/>
        <v>13.39</v>
      </c>
      <c r="G159" s="2">
        <f t="shared" si="33"/>
        <v>13.51</v>
      </c>
      <c r="H159" s="2">
        <f t="shared" si="33"/>
        <v>13.14</v>
      </c>
      <c r="I159" s="2">
        <f t="shared" si="33"/>
        <v>12.42</v>
      </c>
      <c r="J159" s="2">
        <f t="shared" si="33"/>
        <v>12.01</v>
      </c>
      <c r="K159" s="2">
        <f t="shared" si="33"/>
        <v>11.6</v>
      </c>
      <c r="L159" s="2">
        <f t="shared" si="33"/>
        <v>10.950000000000001</v>
      </c>
      <c r="M159" s="2">
        <f t="shared" si="33"/>
        <v>10.870000000000001</v>
      </c>
      <c r="N159" s="2">
        <f t="shared" si="33"/>
        <v>10.33</v>
      </c>
      <c r="O159" s="2">
        <f t="shared" si="33"/>
        <v>9.77</v>
      </c>
      <c r="P159" s="2">
        <f t="shared" si="33"/>
        <v>9.11</v>
      </c>
      <c r="Q159" s="2">
        <f t="shared" si="33"/>
        <v>7.84</v>
      </c>
      <c r="R159" s="2">
        <f t="shared" si="33"/>
        <v>6.11</v>
      </c>
      <c r="S159" s="2">
        <f t="shared" si="32"/>
        <v>5.5600000000000005</v>
      </c>
      <c r="T159" s="2">
        <f t="shared" si="32"/>
        <v>4.37</v>
      </c>
      <c r="U159" s="2">
        <f t="shared" si="32"/>
        <v>3.16</v>
      </c>
      <c r="V159" s="2">
        <f t="shared" si="32"/>
        <v>2.94</v>
      </c>
      <c r="W159" s="2">
        <f t="shared" si="32"/>
        <v>2.2600000000000002</v>
      </c>
      <c r="X159" s="2">
        <f t="shared" si="32"/>
        <v>1.92</v>
      </c>
      <c r="Y159" s="2">
        <f t="shared" si="32"/>
        <v>1.57</v>
      </c>
      <c r="Z159" s="2">
        <f t="shared" si="32"/>
        <v>1.51</v>
      </c>
      <c r="AA159" s="2">
        <f t="shared" si="32"/>
        <v>1.35</v>
      </c>
      <c r="AB159" s="2">
        <f t="shared" si="32"/>
        <v>1.1100000000000001</v>
      </c>
      <c r="AC159" s="2">
        <f t="shared" si="32"/>
        <v>0.92</v>
      </c>
      <c r="AD159" s="2">
        <f t="shared" si="32"/>
        <v>0.89</v>
      </c>
      <c r="AE159" s="2">
        <f t="shared" si="32"/>
        <v>0.76</v>
      </c>
      <c r="AF159" s="2">
        <f t="shared" si="32"/>
        <v>0.68</v>
      </c>
      <c r="AG159" s="2">
        <f t="shared" si="32"/>
        <v>0.62</v>
      </c>
      <c r="AH159" s="2">
        <f t="shared" si="31"/>
        <v>0.39</v>
      </c>
      <c r="AI159" s="2">
        <f t="shared" si="31"/>
        <v>0.26</v>
      </c>
      <c r="AJ159" s="2">
        <f t="shared" si="31"/>
        <v>0.2</v>
      </c>
    </row>
    <row r="160" spans="1:36" x14ac:dyDescent="0.2">
      <c r="A160" t="str">
        <f>"casthouse_procurement_archetype_"&amp;TEXT(ROUND(Table21319[[#This Row],[2016]],1),"0.0")</f>
        <v>casthouse_procurement_archetype_14.5</v>
      </c>
      <c r="B160" s="2">
        <f t="shared" si="28"/>
        <v>14.5</v>
      </c>
      <c r="C160" s="2">
        <f t="shared" si="33"/>
        <v>14.5</v>
      </c>
      <c r="D160" s="2">
        <f t="shared" si="33"/>
        <v>14.5</v>
      </c>
      <c r="E160" s="2">
        <f t="shared" si="33"/>
        <v>14.15</v>
      </c>
      <c r="F160" s="2">
        <f t="shared" si="33"/>
        <v>13.3</v>
      </c>
      <c r="G160" s="2">
        <f t="shared" si="33"/>
        <v>13.42</v>
      </c>
      <c r="H160" s="2">
        <f t="shared" si="33"/>
        <v>13.05</v>
      </c>
      <c r="I160" s="2">
        <f t="shared" si="33"/>
        <v>12.33</v>
      </c>
      <c r="J160" s="2">
        <f t="shared" si="33"/>
        <v>11.93</v>
      </c>
      <c r="K160" s="2">
        <f t="shared" si="33"/>
        <v>11.52</v>
      </c>
      <c r="L160" s="2">
        <f t="shared" si="33"/>
        <v>10.870000000000001</v>
      </c>
      <c r="M160" s="2">
        <f t="shared" si="33"/>
        <v>10.790000000000001</v>
      </c>
      <c r="N160" s="2">
        <f t="shared" si="33"/>
        <v>10.26</v>
      </c>
      <c r="O160" s="2">
        <f t="shared" si="33"/>
        <v>9.7100000000000009</v>
      </c>
      <c r="P160" s="2">
        <f t="shared" si="33"/>
        <v>9.0500000000000007</v>
      </c>
      <c r="Q160" s="2">
        <f t="shared" si="33"/>
        <v>7.78</v>
      </c>
      <c r="R160" s="2">
        <f t="shared" si="33"/>
        <v>6.07</v>
      </c>
      <c r="S160" s="2">
        <f t="shared" si="32"/>
        <v>5.5200000000000005</v>
      </c>
      <c r="T160" s="2">
        <f t="shared" si="32"/>
        <v>4.34</v>
      </c>
      <c r="U160" s="2">
        <f t="shared" si="32"/>
        <v>3.14</v>
      </c>
      <c r="V160" s="2">
        <f t="shared" si="32"/>
        <v>2.92</v>
      </c>
      <c r="W160" s="2">
        <f t="shared" si="32"/>
        <v>2.25</v>
      </c>
      <c r="X160" s="2">
        <f t="shared" si="32"/>
        <v>1.9100000000000001</v>
      </c>
      <c r="Y160" s="2">
        <f t="shared" si="32"/>
        <v>1.56</v>
      </c>
      <c r="Z160" s="2">
        <f t="shared" si="32"/>
        <v>1.5</v>
      </c>
      <c r="AA160" s="2">
        <f t="shared" si="32"/>
        <v>1.34</v>
      </c>
      <c r="AB160" s="2">
        <f t="shared" si="32"/>
        <v>1.1100000000000001</v>
      </c>
      <c r="AC160" s="2">
        <f t="shared" si="32"/>
        <v>0.92</v>
      </c>
      <c r="AD160" s="2">
        <f t="shared" si="32"/>
        <v>0.88</v>
      </c>
      <c r="AE160" s="2">
        <f t="shared" si="32"/>
        <v>0.75</v>
      </c>
      <c r="AF160" s="2">
        <f t="shared" si="32"/>
        <v>0.67</v>
      </c>
      <c r="AG160" s="2">
        <f t="shared" si="32"/>
        <v>0.61</v>
      </c>
      <c r="AH160" s="2">
        <f t="shared" si="31"/>
        <v>0.39</v>
      </c>
      <c r="AI160" s="2">
        <f t="shared" si="31"/>
        <v>0.26</v>
      </c>
      <c r="AJ160" s="2">
        <f t="shared" si="31"/>
        <v>0.2</v>
      </c>
    </row>
    <row r="161" spans="1:36" x14ac:dyDescent="0.2">
      <c r="A161" t="str">
        <f>"casthouse_procurement_archetype_"&amp;TEXT(ROUND(Table21319[[#This Row],[2016]],1),"0.0")</f>
        <v>casthouse_procurement_archetype_14.4</v>
      </c>
      <c r="B161" s="2">
        <f t="shared" si="28"/>
        <v>14.4</v>
      </c>
      <c r="C161" s="2">
        <f t="shared" si="33"/>
        <v>14.4</v>
      </c>
      <c r="D161" s="2">
        <f t="shared" si="33"/>
        <v>14.4</v>
      </c>
      <c r="E161" s="2">
        <f t="shared" si="33"/>
        <v>14.05</v>
      </c>
      <c r="F161" s="2">
        <f t="shared" si="33"/>
        <v>13.21</v>
      </c>
      <c r="G161" s="2">
        <f t="shared" si="33"/>
        <v>13.32</v>
      </c>
      <c r="H161" s="2">
        <f t="shared" si="33"/>
        <v>12.96</v>
      </c>
      <c r="I161" s="2">
        <f t="shared" si="33"/>
        <v>12.25</v>
      </c>
      <c r="J161" s="2">
        <f t="shared" si="33"/>
        <v>11.85</v>
      </c>
      <c r="K161" s="2">
        <f t="shared" si="33"/>
        <v>11.44</v>
      </c>
      <c r="L161" s="2">
        <f t="shared" si="33"/>
        <v>10.8</v>
      </c>
      <c r="M161" s="2">
        <f t="shared" si="33"/>
        <v>10.72</v>
      </c>
      <c r="N161" s="2">
        <f t="shared" si="33"/>
        <v>10.19</v>
      </c>
      <c r="O161" s="2">
        <f t="shared" si="33"/>
        <v>9.64</v>
      </c>
      <c r="P161" s="2">
        <f t="shared" si="33"/>
        <v>8.99</v>
      </c>
      <c r="Q161" s="2">
        <f t="shared" si="33"/>
        <v>7.73</v>
      </c>
      <c r="R161" s="2">
        <f t="shared" si="33"/>
        <v>6.03</v>
      </c>
      <c r="S161" s="2">
        <f t="shared" si="32"/>
        <v>5.49</v>
      </c>
      <c r="T161" s="2">
        <f t="shared" si="32"/>
        <v>4.3100000000000005</v>
      </c>
      <c r="U161" s="2">
        <f t="shared" si="32"/>
        <v>3.12</v>
      </c>
      <c r="V161" s="2">
        <f t="shared" si="32"/>
        <v>2.9</v>
      </c>
      <c r="W161" s="2">
        <f t="shared" si="32"/>
        <v>2.2400000000000002</v>
      </c>
      <c r="X161" s="2">
        <f t="shared" si="32"/>
        <v>1.9000000000000001</v>
      </c>
      <c r="Y161" s="2">
        <f t="shared" si="32"/>
        <v>1.55</v>
      </c>
      <c r="Z161" s="2">
        <f t="shared" si="32"/>
        <v>1.49</v>
      </c>
      <c r="AA161" s="2">
        <f t="shared" si="32"/>
        <v>1.33</v>
      </c>
      <c r="AB161" s="2">
        <f t="shared" si="32"/>
        <v>1.1000000000000001</v>
      </c>
      <c r="AC161" s="2">
        <f t="shared" si="32"/>
        <v>0.91</v>
      </c>
      <c r="AD161" s="2">
        <f t="shared" si="32"/>
        <v>0.88</v>
      </c>
      <c r="AE161" s="2">
        <f t="shared" si="32"/>
        <v>0.75</v>
      </c>
      <c r="AF161" s="2">
        <f t="shared" si="32"/>
        <v>0.67</v>
      </c>
      <c r="AG161" s="2">
        <f t="shared" si="32"/>
        <v>0.61</v>
      </c>
      <c r="AH161" s="2">
        <f t="shared" si="31"/>
        <v>0.39</v>
      </c>
      <c r="AI161" s="2">
        <f t="shared" si="31"/>
        <v>0.26</v>
      </c>
      <c r="AJ161" s="2">
        <f t="shared" si="31"/>
        <v>0.2</v>
      </c>
    </row>
    <row r="162" spans="1:36" x14ac:dyDescent="0.2">
      <c r="A162" t="str">
        <f>"casthouse_procurement_archetype_"&amp;TEXT(ROUND(Table21319[[#This Row],[2016]],1),"0.0")</f>
        <v>casthouse_procurement_archetype_14.3</v>
      </c>
      <c r="B162" s="2">
        <f t="shared" si="28"/>
        <v>14.3</v>
      </c>
      <c r="C162" s="2">
        <f t="shared" si="33"/>
        <v>14.3</v>
      </c>
      <c r="D162" s="2">
        <f t="shared" si="33"/>
        <v>14.3</v>
      </c>
      <c r="E162" s="2">
        <f t="shared" si="33"/>
        <v>13.950000000000001</v>
      </c>
      <c r="F162" s="2">
        <f t="shared" si="33"/>
        <v>13.11</v>
      </c>
      <c r="G162" s="2">
        <f t="shared" si="33"/>
        <v>13.23</v>
      </c>
      <c r="H162" s="2">
        <f t="shared" si="33"/>
        <v>12.870000000000001</v>
      </c>
      <c r="I162" s="2">
        <f t="shared" si="33"/>
        <v>12.16</v>
      </c>
      <c r="J162" s="2">
        <f t="shared" si="33"/>
        <v>11.77</v>
      </c>
      <c r="K162" s="2">
        <f t="shared" si="33"/>
        <v>11.36</v>
      </c>
      <c r="L162" s="2">
        <f t="shared" si="33"/>
        <v>10.72</v>
      </c>
      <c r="M162" s="2">
        <f t="shared" si="33"/>
        <v>10.64</v>
      </c>
      <c r="N162" s="2">
        <f t="shared" si="33"/>
        <v>10.120000000000001</v>
      </c>
      <c r="O162" s="2">
        <f t="shared" si="33"/>
        <v>9.57</v>
      </c>
      <c r="P162" s="2">
        <f t="shared" si="33"/>
        <v>8.93</v>
      </c>
      <c r="Q162" s="2">
        <f t="shared" si="33"/>
        <v>7.68</v>
      </c>
      <c r="R162" s="2">
        <f t="shared" si="33"/>
        <v>5.99</v>
      </c>
      <c r="S162" s="2">
        <f t="shared" si="32"/>
        <v>5.45</v>
      </c>
      <c r="T162" s="2">
        <f t="shared" si="32"/>
        <v>4.28</v>
      </c>
      <c r="U162" s="2">
        <f t="shared" si="32"/>
        <v>3.1</v>
      </c>
      <c r="V162" s="2">
        <f t="shared" si="32"/>
        <v>2.88</v>
      </c>
      <c r="W162" s="2">
        <f t="shared" si="32"/>
        <v>2.2200000000000002</v>
      </c>
      <c r="X162" s="2">
        <f t="shared" si="32"/>
        <v>1.8900000000000001</v>
      </c>
      <c r="Y162" s="2">
        <f t="shared" si="32"/>
        <v>1.54</v>
      </c>
      <c r="Z162" s="2">
        <f t="shared" si="32"/>
        <v>1.48</v>
      </c>
      <c r="AA162" s="2">
        <f t="shared" si="32"/>
        <v>1.33</v>
      </c>
      <c r="AB162" s="2">
        <f t="shared" si="32"/>
        <v>1.1000000000000001</v>
      </c>
      <c r="AC162" s="2">
        <f t="shared" si="32"/>
        <v>0.91</v>
      </c>
      <c r="AD162" s="2">
        <f t="shared" si="32"/>
        <v>0.87</v>
      </c>
      <c r="AE162" s="2">
        <f t="shared" si="32"/>
        <v>0.75</v>
      </c>
      <c r="AF162" s="2">
        <f t="shared" si="32"/>
        <v>0.67</v>
      </c>
      <c r="AG162" s="2">
        <f t="shared" si="32"/>
        <v>0.61</v>
      </c>
      <c r="AH162" s="2">
        <f t="shared" si="31"/>
        <v>0.39</v>
      </c>
      <c r="AI162" s="2">
        <f t="shared" si="31"/>
        <v>0.26</v>
      </c>
      <c r="AJ162" s="2">
        <f t="shared" si="31"/>
        <v>0.2</v>
      </c>
    </row>
    <row r="163" spans="1:36" x14ac:dyDescent="0.2">
      <c r="A163" t="str">
        <f>"casthouse_procurement_archetype_"&amp;TEXT(ROUND(Table21319[[#This Row],[2016]],1),"0.0")</f>
        <v>casthouse_procurement_archetype_14.2</v>
      </c>
      <c r="B163" s="2">
        <f t="shared" si="28"/>
        <v>14.200000000000001</v>
      </c>
      <c r="C163" s="2">
        <f t="shared" si="33"/>
        <v>14.200000000000001</v>
      </c>
      <c r="D163" s="2">
        <f t="shared" si="33"/>
        <v>14.200000000000001</v>
      </c>
      <c r="E163" s="2">
        <f t="shared" si="33"/>
        <v>13.86</v>
      </c>
      <c r="F163" s="2">
        <f t="shared" si="33"/>
        <v>13.02</v>
      </c>
      <c r="G163" s="2">
        <f t="shared" si="33"/>
        <v>13.14</v>
      </c>
      <c r="H163" s="2">
        <f t="shared" si="33"/>
        <v>12.780000000000001</v>
      </c>
      <c r="I163" s="2">
        <f t="shared" si="33"/>
        <v>12.08</v>
      </c>
      <c r="J163" s="2">
        <f t="shared" si="33"/>
        <v>11.69</v>
      </c>
      <c r="K163" s="2">
        <f t="shared" si="33"/>
        <v>11.28</v>
      </c>
      <c r="L163" s="2">
        <f t="shared" si="33"/>
        <v>10.65</v>
      </c>
      <c r="M163" s="2">
        <f t="shared" si="33"/>
        <v>10.57</v>
      </c>
      <c r="N163" s="2">
        <f t="shared" si="33"/>
        <v>10.050000000000001</v>
      </c>
      <c r="O163" s="2">
        <f t="shared" si="33"/>
        <v>9.51</v>
      </c>
      <c r="P163" s="2">
        <f t="shared" si="33"/>
        <v>8.870000000000001</v>
      </c>
      <c r="Q163" s="2">
        <f t="shared" si="33"/>
        <v>7.62</v>
      </c>
      <c r="R163" s="2">
        <f t="shared" si="33"/>
        <v>5.95</v>
      </c>
      <c r="S163" s="2">
        <f t="shared" si="32"/>
        <v>5.41</v>
      </c>
      <c r="T163" s="2">
        <f t="shared" si="32"/>
        <v>4.25</v>
      </c>
      <c r="U163" s="2">
        <f t="shared" si="32"/>
        <v>3.08</v>
      </c>
      <c r="V163" s="2">
        <f t="shared" si="32"/>
        <v>2.86</v>
      </c>
      <c r="W163" s="2">
        <f t="shared" si="32"/>
        <v>2.21</v>
      </c>
      <c r="X163" s="2">
        <f t="shared" si="32"/>
        <v>1.8800000000000001</v>
      </c>
      <c r="Y163" s="2">
        <f t="shared" si="32"/>
        <v>1.53</v>
      </c>
      <c r="Z163" s="2">
        <f t="shared" si="32"/>
        <v>1.48</v>
      </c>
      <c r="AA163" s="2">
        <f t="shared" si="32"/>
        <v>1.32</v>
      </c>
      <c r="AB163" s="2">
        <f t="shared" si="32"/>
        <v>1.0900000000000001</v>
      </c>
      <c r="AC163" s="2">
        <f t="shared" si="32"/>
        <v>0.9</v>
      </c>
      <c r="AD163" s="2">
        <f t="shared" si="32"/>
        <v>0.87</v>
      </c>
      <c r="AE163" s="2">
        <f t="shared" si="32"/>
        <v>0.74</v>
      </c>
      <c r="AF163" s="2">
        <f t="shared" si="32"/>
        <v>0.66</v>
      </c>
      <c r="AG163" s="2">
        <f t="shared" si="32"/>
        <v>0.61</v>
      </c>
      <c r="AH163" s="2">
        <f t="shared" si="31"/>
        <v>0.38</v>
      </c>
      <c r="AI163" s="2">
        <f t="shared" si="31"/>
        <v>0.26</v>
      </c>
      <c r="AJ163" s="2">
        <f t="shared" si="31"/>
        <v>0.2</v>
      </c>
    </row>
    <row r="164" spans="1:36" x14ac:dyDescent="0.2">
      <c r="A164" t="str">
        <f>"casthouse_procurement_archetype_"&amp;TEXT(ROUND(Table21319[[#This Row],[2016]],1),"0.0")</f>
        <v>casthouse_procurement_archetype_14.1</v>
      </c>
      <c r="B164" s="2">
        <f t="shared" si="28"/>
        <v>14.100000000000001</v>
      </c>
      <c r="C164" s="2">
        <f t="shared" si="33"/>
        <v>14.1</v>
      </c>
      <c r="D164" s="2">
        <f t="shared" si="33"/>
        <v>14.1</v>
      </c>
      <c r="E164" s="2">
        <f t="shared" si="33"/>
        <v>13.76</v>
      </c>
      <c r="F164" s="2">
        <f t="shared" si="33"/>
        <v>12.93</v>
      </c>
      <c r="G164" s="2">
        <f t="shared" si="33"/>
        <v>13.05</v>
      </c>
      <c r="H164" s="2">
        <f t="shared" si="33"/>
        <v>12.69</v>
      </c>
      <c r="I164" s="2">
        <f t="shared" si="33"/>
        <v>11.99</v>
      </c>
      <c r="J164" s="2">
        <f t="shared" si="33"/>
        <v>11.6</v>
      </c>
      <c r="K164" s="2">
        <f t="shared" si="33"/>
        <v>11.200000000000001</v>
      </c>
      <c r="L164" s="2">
        <f t="shared" si="33"/>
        <v>10.57</v>
      </c>
      <c r="M164" s="2">
        <f t="shared" si="33"/>
        <v>10.5</v>
      </c>
      <c r="N164" s="2">
        <f t="shared" si="33"/>
        <v>9.98</v>
      </c>
      <c r="O164" s="2">
        <f t="shared" si="33"/>
        <v>9.44</v>
      </c>
      <c r="P164" s="2">
        <f t="shared" si="33"/>
        <v>8.81</v>
      </c>
      <c r="Q164" s="2">
        <f t="shared" si="33"/>
        <v>7.57</v>
      </c>
      <c r="R164" s="2">
        <f t="shared" si="33"/>
        <v>5.91</v>
      </c>
      <c r="S164" s="2">
        <f t="shared" si="32"/>
        <v>5.38</v>
      </c>
      <c r="T164" s="2">
        <f t="shared" si="32"/>
        <v>4.22</v>
      </c>
      <c r="U164" s="2">
        <f t="shared" si="32"/>
        <v>3.06</v>
      </c>
      <c r="V164" s="2">
        <f t="shared" si="32"/>
        <v>2.84</v>
      </c>
      <c r="W164" s="2">
        <f t="shared" si="32"/>
        <v>2.19</v>
      </c>
      <c r="X164" s="2">
        <f t="shared" si="32"/>
        <v>1.86</v>
      </c>
      <c r="Y164" s="2">
        <f t="shared" si="32"/>
        <v>1.52</v>
      </c>
      <c r="Z164" s="2">
        <f t="shared" si="32"/>
        <v>1.47</v>
      </c>
      <c r="AA164" s="2">
        <f t="shared" si="32"/>
        <v>1.31</v>
      </c>
      <c r="AB164" s="2">
        <f t="shared" si="32"/>
        <v>1.08</v>
      </c>
      <c r="AC164" s="2">
        <f t="shared" si="32"/>
        <v>0.9</v>
      </c>
      <c r="AD164" s="2">
        <f t="shared" si="32"/>
        <v>0.86</v>
      </c>
      <c r="AE164" s="2">
        <f t="shared" si="32"/>
        <v>0.74</v>
      </c>
      <c r="AF164" s="2">
        <f t="shared" si="32"/>
        <v>0.66</v>
      </c>
      <c r="AG164" s="2">
        <f t="shared" si="32"/>
        <v>0.6</v>
      </c>
      <c r="AH164" s="2">
        <f t="shared" si="31"/>
        <v>0.38</v>
      </c>
      <c r="AI164" s="2">
        <f t="shared" si="31"/>
        <v>0.26</v>
      </c>
      <c r="AJ164" s="2">
        <f t="shared" si="31"/>
        <v>0.2</v>
      </c>
    </row>
    <row r="165" spans="1:36" x14ac:dyDescent="0.2">
      <c r="A165" t="str">
        <f>"casthouse_procurement_archetype_"&amp;TEXT(ROUND(Table21319[[#This Row],[2016]],1),"0.0")</f>
        <v>casthouse_procurement_archetype_14.0</v>
      </c>
      <c r="B165" s="2">
        <f t="shared" si="28"/>
        <v>14</v>
      </c>
      <c r="C165" s="2">
        <f t="shared" si="33"/>
        <v>14</v>
      </c>
      <c r="D165" s="2">
        <f t="shared" si="33"/>
        <v>14</v>
      </c>
      <c r="E165" s="2">
        <f t="shared" si="33"/>
        <v>13.66</v>
      </c>
      <c r="F165" s="2">
        <f t="shared" si="33"/>
        <v>12.84</v>
      </c>
      <c r="G165" s="2">
        <f t="shared" si="33"/>
        <v>12.950000000000001</v>
      </c>
      <c r="H165" s="2">
        <f t="shared" si="33"/>
        <v>12.6</v>
      </c>
      <c r="I165" s="2">
        <f t="shared" si="33"/>
        <v>11.91</v>
      </c>
      <c r="J165" s="2">
        <f t="shared" si="33"/>
        <v>11.52</v>
      </c>
      <c r="K165" s="2">
        <f t="shared" si="33"/>
        <v>11.13</v>
      </c>
      <c r="L165" s="2">
        <f t="shared" si="33"/>
        <v>10.5</v>
      </c>
      <c r="M165" s="2">
        <f t="shared" si="33"/>
        <v>10.42</v>
      </c>
      <c r="N165" s="2">
        <f t="shared" si="33"/>
        <v>9.91</v>
      </c>
      <c r="O165" s="2">
        <f t="shared" si="33"/>
        <v>9.370000000000001</v>
      </c>
      <c r="P165" s="2">
        <f t="shared" si="33"/>
        <v>8.74</v>
      </c>
      <c r="Q165" s="2">
        <f t="shared" si="33"/>
        <v>7.5200000000000005</v>
      </c>
      <c r="R165" s="2">
        <f t="shared" si="33"/>
        <v>5.87</v>
      </c>
      <c r="S165" s="2">
        <f t="shared" si="32"/>
        <v>5.34</v>
      </c>
      <c r="T165" s="2">
        <f t="shared" si="32"/>
        <v>4.1900000000000004</v>
      </c>
      <c r="U165" s="2">
        <f t="shared" si="32"/>
        <v>3.04</v>
      </c>
      <c r="V165" s="2">
        <f t="shared" si="32"/>
        <v>2.82</v>
      </c>
      <c r="W165" s="2">
        <f t="shared" si="32"/>
        <v>2.1800000000000002</v>
      </c>
      <c r="X165" s="2">
        <f t="shared" si="32"/>
        <v>1.85</v>
      </c>
      <c r="Y165" s="2">
        <f t="shared" si="32"/>
        <v>1.51</v>
      </c>
      <c r="Z165" s="2">
        <f t="shared" si="32"/>
        <v>1.46</v>
      </c>
      <c r="AA165" s="2">
        <f t="shared" si="32"/>
        <v>1.3</v>
      </c>
      <c r="AB165" s="2">
        <f t="shared" si="32"/>
        <v>1.08</v>
      </c>
      <c r="AC165" s="2">
        <f t="shared" si="32"/>
        <v>0.89</v>
      </c>
      <c r="AD165" s="2">
        <f t="shared" si="32"/>
        <v>0.86</v>
      </c>
      <c r="AE165" s="2">
        <f t="shared" si="32"/>
        <v>0.74</v>
      </c>
      <c r="AF165" s="2">
        <f t="shared" si="32"/>
        <v>0.66</v>
      </c>
      <c r="AG165" s="2">
        <f t="shared" si="32"/>
        <v>0.6</v>
      </c>
      <c r="AH165" s="2">
        <f t="shared" si="31"/>
        <v>0.38</v>
      </c>
      <c r="AI165" s="2">
        <f t="shared" si="31"/>
        <v>0.26</v>
      </c>
      <c r="AJ165" s="2">
        <f t="shared" si="31"/>
        <v>0.2</v>
      </c>
    </row>
    <row r="166" spans="1:36" x14ac:dyDescent="0.2">
      <c r="A166" t="str">
        <f>"casthouse_procurement_archetype_"&amp;TEXT(ROUND(Table21319[[#This Row],[2016]],1),"0.0")</f>
        <v>casthouse_procurement_archetype_13.9</v>
      </c>
      <c r="B166" s="2">
        <f t="shared" si="28"/>
        <v>13.9</v>
      </c>
      <c r="C166" s="2">
        <f t="shared" si="33"/>
        <v>13.9</v>
      </c>
      <c r="D166" s="2">
        <f t="shared" si="33"/>
        <v>13.9</v>
      </c>
      <c r="E166" s="2">
        <f t="shared" si="33"/>
        <v>13.56</v>
      </c>
      <c r="F166" s="2">
        <f t="shared" si="33"/>
        <v>12.75</v>
      </c>
      <c r="G166" s="2">
        <f t="shared" si="33"/>
        <v>12.86</v>
      </c>
      <c r="H166" s="2">
        <f t="shared" si="33"/>
        <v>12.51</v>
      </c>
      <c r="I166" s="2">
        <f t="shared" si="33"/>
        <v>11.82</v>
      </c>
      <c r="J166" s="2">
        <f t="shared" si="33"/>
        <v>11.44</v>
      </c>
      <c r="K166" s="2">
        <f t="shared" si="33"/>
        <v>11.05</v>
      </c>
      <c r="L166" s="2">
        <f t="shared" si="33"/>
        <v>10.42</v>
      </c>
      <c r="M166" s="2">
        <f t="shared" si="33"/>
        <v>10.35</v>
      </c>
      <c r="N166" s="2">
        <f t="shared" si="33"/>
        <v>9.84</v>
      </c>
      <c r="O166" s="2">
        <f t="shared" si="33"/>
        <v>9.31</v>
      </c>
      <c r="P166" s="2">
        <f t="shared" si="33"/>
        <v>8.68</v>
      </c>
      <c r="Q166" s="2">
        <f t="shared" si="33"/>
        <v>7.47</v>
      </c>
      <c r="R166" s="2">
        <f t="shared" si="33"/>
        <v>5.82</v>
      </c>
      <c r="S166" s="2">
        <f t="shared" si="32"/>
        <v>5.3</v>
      </c>
      <c r="T166" s="2">
        <f t="shared" si="32"/>
        <v>4.16</v>
      </c>
      <c r="U166" s="2">
        <f t="shared" si="32"/>
        <v>3.02</v>
      </c>
      <c r="V166" s="2">
        <f t="shared" si="32"/>
        <v>2.8000000000000003</v>
      </c>
      <c r="W166" s="2">
        <f t="shared" si="32"/>
        <v>2.16</v>
      </c>
      <c r="X166" s="2">
        <f t="shared" si="32"/>
        <v>1.84</v>
      </c>
      <c r="Y166" s="2">
        <f t="shared" si="32"/>
        <v>1.5</v>
      </c>
      <c r="Z166" s="2">
        <f t="shared" si="32"/>
        <v>1.45</v>
      </c>
      <c r="AA166" s="2">
        <f t="shared" si="32"/>
        <v>1.29</v>
      </c>
      <c r="AB166" s="2">
        <f t="shared" si="32"/>
        <v>1.07</v>
      </c>
      <c r="AC166" s="2">
        <f t="shared" si="32"/>
        <v>0.89</v>
      </c>
      <c r="AD166" s="2">
        <f t="shared" si="32"/>
        <v>0.86</v>
      </c>
      <c r="AE166" s="2">
        <f t="shared" si="32"/>
        <v>0.73</v>
      </c>
      <c r="AF166" s="2">
        <f t="shared" si="32"/>
        <v>0.65</v>
      </c>
      <c r="AG166" s="2">
        <f t="shared" si="32"/>
        <v>0.6</v>
      </c>
      <c r="AH166" s="2">
        <f t="shared" si="31"/>
        <v>0.38</v>
      </c>
      <c r="AI166" s="2">
        <f t="shared" si="31"/>
        <v>0.26</v>
      </c>
      <c r="AJ166" s="2">
        <f t="shared" si="31"/>
        <v>0.2</v>
      </c>
    </row>
    <row r="167" spans="1:36" x14ac:dyDescent="0.2">
      <c r="A167" t="str">
        <f>"casthouse_procurement_archetype_"&amp;TEXT(ROUND(Table21319[[#This Row],[2016]],1),"0.0")</f>
        <v>casthouse_procurement_archetype_13.8</v>
      </c>
      <c r="B167" s="2">
        <f t="shared" si="28"/>
        <v>13.8</v>
      </c>
      <c r="C167" s="2">
        <f t="shared" si="33"/>
        <v>13.8</v>
      </c>
      <c r="D167" s="2">
        <f t="shared" si="33"/>
        <v>13.8</v>
      </c>
      <c r="E167" s="2">
        <f t="shared" si="33"/>
        <v>13.47</v>
      </c>
      <c r="F167" s="2">
        <f t="shared" si="33"/>
        <v>12.66</v>
      </c>
      <c r="G167" s="2">
        <f t="shared" si="33"/>
        <v>12.77</v>
      </c>
      <c r="H167" s="2">
        <f t="shared" si="33"/>
        <v>12.42</v>
      </c>
      <c r="I167" s="2">
        <f t="shared" si="33"/>
        <v>11.74</v>
      </c>
      <c r="J167" s="2">
        <f t="shared" si="33"/>
        <v>11.36</v>
      </c>
      <c r="K167" s="2">
        <f t="shared" si="33"/>
        <v>10.97</v>
      </c>
      <c r="L167" s="2">
        <f t="shared" si="33"/>
        <v>10.35</v>
      </c>
      <c r="M167" s="2">
        <f t="shared" si="33"/>
        <v>10.27</v>
      </c>
      <c r="N167" s="2">
        <f t="shared" si="33"/>
        <v>9.77</v>
      </c>
      <c r="O167" s="2">
        <f t="shared" si="33"/>
        <v>9.24</v>
      </c>
      <c r="P167" s="2">
        <f t="shared" si="33"/>
        <v>8.620000000000001</v>
      </c>
      <c r="Q167" s="2">
        <f t="shared" si="33"/>
        <v>7.41</v>
      </c>
      <c r="R167" s="2">
        <f t="shared" si="33"/>
        <v>5.78</v>
      </c>
      <c r="S167" s="2">
        <f t="shared" si="32"/>
        <v>5.26</v>
      </c>
      <c r="T167" s="2">
        <f t="shared" si="32"/>
        <v>4.13</v>
      </c>
      <c r="U167" s="2">
        <f t="shared" si="32"/>
        <v>3</v>
      </c>
      <c r="V167" s="2">
        <f t="shared" si="32"/>
        <v>2.79</v>
      </c>
      <c r="W167" s="2">
        <f t="shared" si="32"/>
        <v>2.15</v>
      </c>
      <c r="X167" s="2">
        <f t="shared" si="32"/>
        <v>1.83</v>
      </c>
      <c r="Y167" s="2">
        <f t="shared" si="32"/>
        <v>1.49</v>
      </c>
      <c r="Z167" s="2">
        <f t="shared" si="32"/>
        <v>1.44</v>
      </c>
      <c r="AA167" s="2">
        <f t="shared" si="32"/>
        <v>1.29</v>
      </c>
      <c r="AB167" s="2">
        <f t="shared" si="32"/>
        <v>1.06</v>
      </c>
      <c r="AC167" s="2">
        <f t="shared" si="32"/>
        <v>0.88</v>
      </c>
      <c r="AD167" s="2">
        <f t="shared" si="32"/>
        <v>0.85</v>
      </c>
      <c r="AE167" s="2">
        <f t="shared" si="32"/>
        <v>0.73</v>
      </c>
      <c r="AF167" s="2">
        <f t="shared" si="32"/>
        <v>0.65</v>
      </c>
      <c r="AG167" s="2">
        <f t="shared" si="32"/>
        <v>0.59</v>
      </c>
      <c r="AH167" s="2">
        <f t="shared" si="31"/>
        <v>0.38</v>
      </c>
      <c r="AI167" s="2">
        <f t="shared" si="31"/>
        <v>0.26</v>
      </c>
      <c r="AJ167" s="2">
        <f t="shared" si="31"/>
        <v>0.2</v>
      </c>
    </row>
    <row r="168" spans="1:36" x14ac:dyDescent="0.2">
      <c r="A168" t="str">
        <f>"casthouse_procurement_archetype_"&amp;TEXT(ROUND(Table21319[[#This Row],[2016]],1),"0.0")</f>
        <v>casthouse_procurement_archetype_13.7</v>
      </c>
      <c r="B168" s="2">
        <f t="shared" si="28"/>
        <v>13.700000000000001</v>
      </c>
      <c r="C168" s="2">
        <f t="shared" si="33"/>
        <v>13.700000000000001</v>
      </c>
      <c r="D168" s="2">
        <f t="shared" si="33"/>
        <v>13.700000000000001</v>
      </c>
      <c r="E168" s="2">
        <f t="shared" si="33"/>
        <v>13.370000000000001</v>
      </c>
      <c r="F168" s="2">
        <f t="shared" si="33"/>
        <v>12.57</v>
      </c>
      <c r="G168" s="2">
        <f t="shared" si="33"/>
        <v>12.68</v>
      </c>
      <c r="H168" s="2">
        <f t="shared" si="33"/>
        <v>12.33</v>
      </c>
      <c r="I168" s="2">
        <f t="shared" si="33"/>
        <v>11.65</v>
      </c>
      <c r="J168" s="2">
        <f t="shared" si="33"/>
        <v>11.28</v>
      </c>
      <c r="K168" s="2">
        <f t="shared" si="33"/>
        <v>10.89</v>
      </c>
      <c r="L168" s="2">
        <f t="shared" si="33"/>
        <v>10.27</v>
      </c>
      <c r="M168" s="2">
        <f t="shared" si="33"/>
        <v>10.200000000000001</v>
      </c>
      <c r="N168" s="2">
        <f t="shared" si="33"/>
        <v>9.7000000000000011</v>
      </c>
      <c r="O168" s="2">
        <f t="shared" si="33"/>
        <v>9.17</v>
      </c>
      <c r="P168" s="2">
        <f t="shared" si="33"/>
        <v>8.56</v>
      </c>
      <c r="Q168" s="2">
        <f t="shared" si="33"/>
        <v>7.36</v>
      </c>
      <c r="R168" s="2">
        <f t="shared" si="33"/>
        <v>5.74</v>
      </c>
      <c r="S168" s="2">
        <f t="shared" si="32"/>
        <v>5.23</v>
      </c>
      <c r="T168" s="2">
        <f t="shared" si="32"/>
        <v>4.1100000000000003</v>
      </c>
      <c r="U168" s="2">
        <f t="shared" si="32"/>
        <v>2.98</v>
      </c>
      <c r="V168" s="2">
        <f t="shared" si="32"/>
        <v>2.77</v>
      </c>
      <c r="W168" s="2">
        <f t="shared" si="32"/>
        <v>2.14</v>
      </c>
      <c r="X168" s="2">
        <f t="shared" si="32"/>
        <v>1.82</v>
      </c>
      <c r="Y168" s="2">
        <f t="shared" si="32"/>
        <v>1.48</v>
      </c>
      <c r="Z168" s="2">
        <f t="shared" si="32"/>
        <v>1.43</v>
      </c>
      <c r="AA168" s="2">
        <f t="shared" si="32"/>
        <v>1.28</v>
      </c>
      <c r="AB168" s="2">
        <f t="shared" si="32"/>
        <v>1.06</v>
      </c>
      <c r="AC168" s="2">
        <f t="shared" si="32"/>
        <v>0.88</v>
      </c>
      <c r="AD168" s="2">
        <f t="shared" si="32"/>
        <v>0.85</v>
      </c>
      <c r="AE168" s="2">
        <f t="shared" si="32"/>
        <v>0.72</v>
      </c>
      <c r="AF168" s="2">
        <f t="shared" si="32"/>
        <v>0.65</v>
      </c>
      <c r="AG168" s="2">
        <f t="shared" si="32"/>
        <v>0.59</v>
      </c>
      <c r="AH168" s="2">
        <f t="shared" si="31"/>
        <v>0.38</v>
      </c>
      <c r="AI168" s="2">
        <f t="shared" si="31"/>
        <v>0.26</v>
      </c>
      <c r="AJ168" s="2">
        <f t="shared" si="31"/>
        <v>0.2</v>
      </c>
    </row>
    <row r="169" spans="1:36" x14ac:dyDescent="0.2">
      <c r="A169" t="str">
        <f>"casthouse_procurement_archetype_"&amp;TEXT(ROUND(Table21319[[#This Row],[2016]],1),"0.0")</f>
        <v>casthouse_procurement_archetype_13.6</v>
      </c>
      <c r="B169" s="2">
        <f t="shared" si="28"/>
        <v>13.600000000000001</v>
      </c>
      <c r="C169" s="2">
        <f t="shared" si="33"/>
        <v>13.6</v>
      </c>
      <c r="D169" s="2">
        <f t="shared" si="33"/>
        <v>13.6</v>
      </c>
      <c r="E169" s="2">
        <f t="shared" si="33"/>
        <v>13.27</v>
      </c>
      <c r="F169" s="2">
        <f t="shared" si="33"/>
        <v>12.47</v>
      </c>
      <c r="G169" s="2">
        <f t="shared" si="33"/>
        <v>12.58</v>
      </c>
      <c r="H169" s="2">
        <f t="shared" si="33"/>
        <v>12.24</v>
      </c>
      <c r="I169" s="2">
        <f t="shared" si="33"/>
        <v>11.57</v>
      </c>
      <c r="J169" s="2">
        <f t="shared" si="33"/>
        <v>11.19</v>
      </c>
      <c r="K169" s="2">
        <f t="shared" si="33"/>
        <v>10.81</v>
      </c>
      <c r="L169" s="2">
        <f t="shared" si="33"/>
        <v>10.200000000000001</v>
      </c>
      <c r="M169" s="2">
        <f t="shared" si="33"/>
        <v>10.130000000000001</v>
      </c>
      <c r="N169" s="2">
        <f t="shared" si="33"/>
        <v>9.6300000000000008</v>
      </c>
      <c r="O169" s="2">
        <f t="shared" si="33"/>
        <v>9.11</v>
      </c>
      <c r="P169" s="2">
        <f t="shared" si="33"/>
        <v>8.5</v>
      </c>
      <c r="Q169" s="2">
        <f t="shared" si="33"/>
        <v>7.3100000000000005</v>
      </c>
      <c r="R169" s="2">
        <f t="shared" si="33"/>
        <v>5.7</v>
      </c>
      <c r="S169" s="2">
        <f t="shared" si="32"/>
        <v>5.19</v>
      </c>
      <c r="T169" s="2">
        <f t="shared" si="32"/>
        <v>4.08</v>
      </c>
      <c r="U169" s="2">
        <f t="shared" si="32"/>
        <v>2.96</v>
      </c>
      <c r="V169" s="2">
        <f t="shared" si="32"/>
        <v>2.75</v>
      </c>
      <c r="W169" s="2">
        <f t="shared" si="32"/>
        <v>2.12</v>
      </c>
      <c r="X169" s="2">
        <f t="shared" si="32"/>
        <v>1.8</v>
      </c>
      <c r="Y169" s="2">
        <f t="shared" si="32"/>
        <v>1.47</v>
      </c>
      <c r="Z169" s="2">
        <f t="shared" si="32"/>
        <v>1.42</v>
      </c>
      <c r="AA169" s="2">
        <f t="shared" si="32"/>
        <v>1.27</v>
      </c>
      <c r="AB169" s="2">
        <f t="shared" si="32"/>
        <v>1.05</v>
      </c>
      <c r="AC169" s="2">
        <f t="shared" si="32"/>
        <v>0.87</v>
      </c>
      <c r="AD169" s="2">
        <f t="shared" si="32"/>
        <v>0.84</v>
      </c>
      <c r="AE169" s="2">
        <f t="shared" si="32"/>
        <v>0.72</v>
      </c>
      <c r="AF169" s="2">
        <f t="shared" si="32"/>
        <v>0.64</v>
      </c>
      <c r="AG169" s="2">
        <f t="shared" si="32"/>
        <v>0.59</v>
      </c>
      <c r="AH169" s="2">
        <f t="shared" si="31"/>
        <v>0.38</v>
      </c>
      <c r="AI169" s="2">
        <f t="shared" si="31"/>
        <v>0.26</v>
      </c>
      <c r="AJ169" s="2">
        <f t="shared" si="31"/>
        <v>0.2</v>
      </c>
    </row>
    <row r="170" spans="1:36" x14ac:dyDescent="0.2">
      <c r="A170" t="str">
        <f>"casthouse_procurement_archetype_"&amp;TEXT(ROUND(Table21319[[#This Row],[2016]],1),"0.0")</f>
        <v>casthouse_procurement_archetype_13.5</v>
      </c>
      <c r="B170" s="2">
        <f t="shared" si="28"/>
        <v>13.5</v>
      </c>
      <c r="C170" s="2">
        <f t="shared" si="33"/>
        <v>13.5</v>
      </c>
      <c r="D170" s="2">
        <f t="shared" si="33"/>
        <v>13.5</v>
      </c>
      <c r="E170" s="2">
        <f t="shared" si="33"/>
        <v>13.17</v>
      </c>
      <c r="F170" s="2">
        <f t="shared" si="33"/>
        <v>12.38</v>
      </c>
      <c r="G170" s="2">
        <f t="shared" si="33"/>
        <v>12.49</v>
      </c>
      <c r="H170" s="2">
        <f t="shared" si="33"/>
        <v>12.15</v>
      </c>
      <c r="I170" s="2">
        <f t="shared" si="33"/>
        <v>11.49</v>
      </c>
      <c r="J170" s="2">
        <f t="shared" si="33"/>
        <v>11.11</v>
      </c>
      <c r="K170" s="2">
        <f t="shared" si="33"/>
        <v>10.73</v>
      </c>
      <c r="L170" s="2">
        <f t="shared" si="33"/>
        <v>10.120000000000001</v>
      </c>
      <c r="M170" s="2">
        <f t="shared" si="33"/>
        <v>10.050000000000001</v>
      </c>
      <c r="N170" s="2">
        <f t="shared" si="33"/>
        <v>9.56</v>
      </c>
      <c r="O170" s="2">
        <f t="shared" si="33"/>
        <v>9.0400000000000009</v>
      </c>
      <c r="P170" s="2">
        <f t="shared" si="33"/>
        <v>8.43</v>
      </c>
      <c r="Q170" s="2">
        <f t="shared" si="33"/>
        <v>7.25</v>
      </c>
      <c r="R170" s="2">
        <f t="shared" si="33"/>
        <v>5.66</v>
      </c>
      <c r="S170" s="2">
        <f t="shared" si="32"/>
        <v>5.15</v>
      </c>
      <c r="T170" s="2">
        <f t="shared" si="32"/>
        <v>4.05</v>
      </c>
      <c r="U170" s="2">
        <f t="shared" si="32"/>
        <v>2.94</v>
      </c>
      <c r="V170" s="2">
        <f t="shared" si="32"/>
        <v>2.73</v>
      </c>
      <c r="W170" s="2">
        <f t="shared" si="32"/>
        <v>2.11</v>
      </c>
      <c r="X170" s="2">
        <f t="shared" si="32"/>
        <v>1.79</v>
      </c>
      <c r="Y170" s="2">
        <f t="shared" si="32"/>
        <v>1.46</v>
      </c>
      <c r="Z170" s="2">
        <f t="shared" si="32"/>
        <v>1.41</v>
      </c>
      <c r="AA170" s="2">
        <f t="shared" si="32"/>
        <v>1.26</v>
      </c>
      <c r="AB170" s="2">
        <f t="shared" si="32"/>
        <v>1.04</v>
      </c>
      <c r="AC170" s="2">
        <f t="shared" si="32"/>
        <v>0.87</v>
      </c>
      <c r="AD170" s="2">
        <f t="shared" si="32"/>
        <v>0.84</v>
      </c>
      <c r="AE170" s="2">
        <f t="shared" si="32"/>
        <v>0.72</v>
      </c>
      <c r="AF170" s="2">
        <f t="shared" si="32"/>
        <v>0.64</v>
      </c>
      <c r="AG170" s="2">
        <f t="shared" si="32"/>
        <v>0.59</v>
      </c>
      <c r="AH170" s="2">
        <f t="shared" si="31"/>
        <v>0.38</v>
      </c>
      <c r="AI170" s="2">
        <f t="shared" si="31"/>
        <v>0.26</v>
      </c>
      <c r="AJ170" s="2">
        <f t="shared" si="31"/>
        <v>0.2</v>
      </c>
    </row>
    <row r="171" spans="1:36" x14ac:dyDescent="0.2">
      <c r="A171" t="str">
        <f>"casthouse_procurement_archetype_"&amp;TEXT(ROUND(Table21319[[#This Row],[2016]],1),"0.0")</f>
        <v>casthouse_procurement_archetype_13.4</v>
      </c>
      <c r="B171" s="2">
        <f t="shared" si="28"/>
        <v>13.4</v>
      </c>
      <c r="C171" s="2">
        <f t="shared" si="33"/>
        <v>13.4</v>
      </c>
      <c r="D171" s="2">
        <f t="shared" si="33"/>
        <v>13.4</v>
      </c>
      <c r="E171" s="2">
        <f t="shared" si="33"/>
        <v>13.08</v>
      </c>
      <c r="F171" s="2">
        <f t="shared" si="33"/>
        <v>12.290000000000001</v>
      </c>
      <c r="G171" s="2">
        <f t="shared" si="33"/>
        <v>12.4</v>
      </c>
      <c r="H171" s="2">
        <f t="shared" si="33"/>
        <v>12.06</v>
      </c>
      <c r="I171" s="2">
        <f t="shared" si="33"/>
        <v>11.4</v>
      </c>
      <c r="J171" s="2">
        <f t="shared" si="33"/>
        <v>11.03</v>
      </c>
      <c r="K171" s="2">
        <f t="shared" si="33"/>
        <v>10.65</v>
      </c>
      <c r="L171" s="2">
        <f t="shared" si="33"/>
        <v>10.050000000000001</v>
      </c>
      <c r="M171" s="2">
        <f t="shared" si="33"/>
        <v>9.98</v>
      </c>
      <c r="N171" s="2">
        <f t="shared" si="33"/>
        <v>9.49</v>
      </c>
      <c r="O171" s="2">
        <f t="shared" si="33"/>
        <v>8.9700000000000006</v>
      </c>
      <c r="P171" s="2">
        <f t="shared" si="33"/>
        <v>8.370000000000001</v>
      </c>
      <c r="Q171" s="2">
        <f t="shared" si="33"/>
        <v>7.2</v>
      </c>
      <c r="R171" s="2">
        <f t="shared" si="33"/>
        <v>5.62</v>
      </c>
      <c r="S171" s="2">
        <f t="shared" si="32"/>
        <v>5.1100000000000003</v>
      </c>
      <c r="T171" s="2">
        <f t="shared" si="32"/>
        <v>4.0200000000000005</v>
      </c>
      <c r="U171" s="2">
        <f t="shared" si="32"/>
        <v>2.91</v>
      </c>
      <c r="V171" s="2">
        <f t="shared" si="32"/>
        <v>2.71</v>
      </c>
      <c r="W171" s="2">
        <f t="shared" si="32"/>
        <v>2.09</v>
      </c>
      <c r="X171" s="2">
        <f t="shared" si="32"/>
        <v>1.78</v>
      </c>
      <c r="Y171" s="2">
        <f t="shared" si="32"/>
        <v>1.45</v>
      </c>
      <c r="Z171" s="2">
        <f t="shared" si="32"/>
        <v>1.4000000000000001</v>
      </c>
      <c r="AA171" s="2">
        <f t="shared" si="32"/>
        <v>1.25</v>
      </c>
      <c r="AB171" s="2">
        <f t="shared" si="32"/>
        <v>1.04</v>
      </c>
      <c r="AC171" s="2">
        <f t="shared" si="32"/>
        <v>0.86</v>
      </c>
      <c r="AD171" s="2">
        <f t="shared" si="32"/>
        <v>0.83000000000000007</v>
      </c>
      <c r="AE171" s="2">
        <f t="shared" si="32"/>
        <v>0.71</v>
      </c>
      <c r="AF171" s="2">
        <f t="shared" si="32"/>
        <v>0.64</v>
      </c>
      <c r="AG171" s="2">
        <f t="shared" si="32"/>
        <v>0.57999999999999996</v>
      </c>
      <c r="AH171" s="2">
        <f t="shared" si="31"/>
        <v>0.37</v>
      </c>
      <c r="AI171" s="2">
        <f t="shared" si="31"/>
        <v>0.26</v>
      </c>
      <c r="AJ171" s="2">
        <f t="shared" si="31"/>
        <v>0.2</v>
      </c>
    </row>
    <row r="172" spans="1:36" x14ac:dyDescent="0.2">
      <c r="A172" t="str">
        <f>"casthouse_procurement_archetype_"&amp;TEXT(ROUND(Table21319[[#This Row],[2016]],1),"0.0")</f>
        <v>casthouse_procurement_archetype_13.3</v>
      </c>
      <c r="B172" s="2">
        <f t="shared" si="28"/>
        <v>13.3</v>
      </c>
      <c r="C172" s="2">
        <f t="shared" si="33"/>
        <v>13.3</v>
      </c>
      <c r="D172" s="2">
        <f t="shared" si="33"/>
        <v>13.3</v>
      </c>
      <c r="E172" s="2">
        <f t="shared" si="33"/>
        <v>12.98</v>
      </c>
      <c r="F172" s="2">
        <f t="shared" si="33"/>
        <v>12.200000000000001</v>
      </c>
      <c r="G172" s="2">
        <f t="shared" si="33"/>
        <v>12.31</v>
      </c>
      <c r="H172" s="2">
        <f t="shared" si="33"/>
        <v>11.97</v>
      </c>
      <c r="I172" s="2">
        <f t="shared" si="33"/>
        <v>11.32</v>
      </c>
      <c r="J172" s="2">
        <f t="shared" si="33"/>
        <v>10.950000000000001</v>
      </c>
      <c r="K172" s="2">
        <f t="shared" si="33"/>
        <v>10.57</v>
      </c>
      <c r="L172" s="2">
        <f t="shared" si="33"/>
        <v>9.98</v>
      </c>
      <c r="M172" s="2">
        <f t="shared" si="33"/>
        <v>9.9</v>
      </c>
      <c r="N172" s="2">
        <f t="shared" si="33"/>
        <v>9.41</v>
      </c>
      <c r="O172" s="2">
        <f t="shared" si="33"/>
        <v>8.91</v>
      </c>
      <c r="P172" s="2">
        <f t="shared" si="33"/>
        <v>8.31</v>
      </c>
      <c r="Q172" s="2">
        <f t="shared" si="33"/>
        <v>7.15</v>
      </c>
      <c r="R172" s="2">
        <f t="shared" ref="R172:AG187" si="34">MROUND((($B172-$AJ$2)*((R$2-$AJ$2)/($B$2-$AJ$2)))+$AJ$2,0.01)</f>
        <v>5.58</v>
      </c>
      <c r="S172" s="2">
        <f t="shared" si="34"/>
        <v>5.08</v>
      </c>
      <c r="T172" s="2">
        <f t="shared" si="34"/>
        <v>3.99</v>
      </c>
      <c r="U172" s="2">
        <f t="shared" si="34"/>
        <v>2.89</v>
      </c>
      <c r="V172" s="2">
        <f t="shared" si="34"/>
        <v>2.69</v>
      </c>
      <c r="W172" s="2">
        <f t="shared" si="34"/>
        <v>2.08</v>
      </c>
      <c r="X172" s="2">
        <f t="shared" si="34"/>
        <v>1.77</v>
      </c>
      <c r="Y172" s="2">
        <f t="shared" si="34"/>
        <v>1.44</v>
      </c>
      <c r="Z172" s="2">
        <f t="shared" si="34"/>
        <v>1.3900000000000001</v>
      </c>
      <c r="AA172" s="2">
        <f t="shared" si="34"/>
        <v>1.25</v>
      </c>
      <c r="AB172" s="2">
        <f t="shared" si="34"/>
        <v>1.03</v>
      </c>
      <c r="AC172" s="2">
        <f t="shared" si="34"/>
        <v>0.86</v>
      </c>
      <c r="AD172" s="2">
        <f t="shared" si="34"/>
        <v>0.83000000000000007</v>
      </c>
      <c r="AE172" s="2">
        <f t="shared" si="34"/>
        <v>0.71</v>
      </c>
      <c r="AF172" s="2">
        <f t="shared" si="34"/>
        <v>0.63</v>
      </c>
      <c r="AG172" s="2">
        <f t="shared" si="34"/>
        <v>0.57999999999999996</v>
      </c>
      <c r="AH172" s="2">
        <f t="shared" si="31"/>
        <v>0.37</v>
      </c>
      <c r="AI172" s="2">
        <f t="shared" si="31"/>
        <v>0.26</v>
      </c>
      <c r="AJ172" s="2">
        <f t="shared" si="31"/>
        <v>0.2</v>
      </c>
    </row>
    <row r="173" spans="1:36" x14ac:dyDescent="0.2">
      <c r="A173" t="str">
        <f>"casthouse_procurement_archetype_"&amp;TEXT(ROUND(Table21319[[#This Row],[2016]],1),"0.0")</f>
        <v>casthouse_procurement_archetype_13.2</v>
      </c>
      <c r="B173" s="2">
        <f t="shared" si="28"/>
        <v>13.200000000000001</v>
      </c>
      <c r="C173" s="2">
        <f t="shared" ref="C173:R188" si="35">MROUND((($B173-$AJ$2)*((C$2-$AJ$2)/($B$2-$AJ$2)))+$AJ$2,0.01)</f>
        <v>13.200000000000001</v>
      </c>
      <c r="D173" s="2">
        <f t="shared" si="35"/>
        <v>13.200000000000001</v>
      </c>
      <c r="E173" s="2">
        <f t="shared" si="35"/>
        <v>12.88</v>
      </c>
      <c r="F173" s="2">
        <f t="shared" si="35"/>
        <v>12.11</v>
      </c>
      <c r="G173" s="2">
        <f t="shared" si="35"/>
        <v>12.22</v>
      </c>
      <c r="H173" s="2">
        <f t="shared" si="35"/>
        <v>11.88</v>
      </c>
      <c r="I173" s="2">
        <f t="shared" si="35"/>
        <v>11.23</v>
      </c>
      <c r="J173" s="2">
        <f t="shared" si="35"/>
        <v>10.870000000000001</v>
      </c>
      <c r="K173" s="2">
        <f t="shared" si="35"/>
        <v>10.49</v>
      </c>
      <c r="L173" s="2">
        <f t="shared" si="35"/>
        <v>9.9</v>
      </c>
      <c r="M173" s="2">
        <f t="shared" si="35"/>
        <v>9.83</v>
      </c>
      <c r="N173" s="2">
        <f t="shared" si="35"/>
        <v>9.34</v>
      </c>
      <c r="O173" s="2">
        <f t="shared" si="35"/>
        <v>8.84</v>
      </c>
      <c r="P173" s="2">
        <f t="shared" si="35"/>
        <v>8.25</v>
      </c>
      <c r="Q173" s="2">
        <f t="shared" si="35"/>
        <v>7.09</v>
      </c>
      <c r="R173" s="2">
        <f t="shared" si="35"/>
        <v>5.54</v>
      </c>
      <c r="S173" s="2">
        <f t="shared" si="34"/>
        <v>5.04</v>
      </c>
      <c r="T173" s="2">
        <f t="shared" si="34"/>
        <v>3.96</v>
      </c>
      <c r="U173" s="2">
        <f t="shared" si="34"/>
        <v>2.87</v>
      </c>
      <c r="V173" s="2">
        <f t="shared" si="34"/>
        <v>2.67</v>
      </c>
      <c r="W173" s="2">
        <f t="shared" si="34"/>
        <v>2.06</v>
      </c>
      <c r="X173" s="2">
        <f t="shared" si="34"/>
        <v>1.76</v>
      </c>
      <c r="Y173" s="2">
        <f t="shared" si="34"/>
        <v>1.43</v>
      </c>
      <c r="Z173" s="2">
        <f t="shared" si="34"/>
        <v>1.3800000000000001</v>
      </c>
      <c r="AA173" s="2">
        <f t="shared" si="34"/>
        <v>1.24</v>
      </c>
      <c r="AB173" s="2">
        <f t="shared" si="34"/>
        <v>1.03</v>
      </c>
      <c r="AC173" s="2">
        <f t="shared" si="34"/>
        <v>0.85</v>
      </c>
      <c r="AD173" s="2">
        <f t="shared" si="34"/>
        <v>0.82000000000000006</v>
      </c>
      <c r="AE173" s="2">
        <f t="shared" si="34"/>
        <v>0.70000000000000007</v>
      </c>
      <c r="AF173" s="2">
        <f t="shared" si="34"/>
        <v>0.63</v>
      </c>
      <c r="AG173" s="2">
        <f t="shared" si="34"/>
        <v>0.57999999999999996</v>
      </c>
      <c r="AH173" s="2">
        <f t="shared" si="31"/>
        <v>0.37</v>
      </c>
      <c r="AI173" s="2">
        <f t="shared" si="31"/>
        <v>0.26</v>
      </c>
      <c r="AJ173" s="2">
        <f t="shared" si="31"/>
        <v>0.2</v>
      </c>
    </row>
    <row r="174" spans="1:36" x14ac:dyDescent="0.2">
      <c r="A174" t="str">
        <f>"casthouse_procurement_archetype_"&amp;TEXT(ROUND(Table21319[[#This Row],[2016]],1),"0.0")</f>
        <v>casthouse_procurement_archetype_13.1</v>
      </c>
      <c r="B174" s="2">
        <f t="shared" si="28"/>
        <v>13.100000000000001</v>
      </c>
      <c r="C174" s="2">
        <f t="shared" si="35"/>
        <v>13.1</v>
      </c>
      <c r="D174" s="2">
        <f t="shared" si="35"/>
        <v>13.1</v>
      </c>
      <c r="E174" s="2">
        <f t="shared" si="35"/>
        <v>12.780000000000001</v>
      </c>
      <c r="F174" s="2">
        <f t="shared" si="35"/>
        <v>12.02</v>
      </c>
      <c r="G174" s="2">
        <f t="shared" si="35"/>
        <v>12.120000000000001</v>
      </c>
      <c r="H174" s="2">
        <f t="shared" si="35"/>
        <v>11.790000000000001</v>
      </c>
      <c r="I174" s="2">
        <f t="shared" si="35"/>
        <v>11.15</v>
      </c>
      <c r="J174" s="2">
        <f t="shared" si="35"/>
        <v>10.78</v>
      </c>
      <c r="K174" s="2">
        <f t="shared" si="35"/>
        <v>10.41</v>
      </c>
      <c r="L174" s="2">
        <f t="shared" si="35"/>
        <v>9.83</v>
      </c>
      <c r="M174" s="2">
        <f t="shared" si="35"/>
        <v>9.75</v>
      </c>
      <c r="N174" s="2">
        <f t="shared" si="35"/>
        <v>9.27</v>
      </c>
      <c r="O174" s="2">
        <f t="shared" si="35"/>
        <v>8.7799999999999994</v>
      </c>
      <c r="P174" s="2">
        <f t="shared" si="35"/>
        <v>8.19</v>
      </c>
      <c r="Q174" s="2">
        <f t="shared" si="35"/>
        <v>7.04</v>
      </c>
      <c r="R174" s="2">
        <f t="shared" si="35"/>
        <v>5.5</v>
      </c>
      <c r="S174" s="2">
        <f t="shared" si="34"/>
        <v>5</v>
      </c>
      <c r="T174" s="2">
        <f t="shared" si="34"/>
        <v>3.93</v>
      </c>
      <c r="U174" s="2">
        <f t="shared" si="34"/>
        <v>2.85</v>
      </c>
      <c r="V174" s="2">
        <f t="shared" si="34"/>
        <v>2.65</v>
      </c>
      <c r="W174" s="2">
        <f t="shared" si="34"/>
        <v>2.0499999999999998</v>
      </c>
      <c r="X174" s="2">
        <f t="shared" si="34"/>
        <v>1.74</v>
      </c>
      <c r="Y174" s="2">
        <f t="shared" si="34"/>
        <v>1.43</v>
      </c>
      <c r="Z174" s="2">
        <f t="shared" si="34"/>
        <v>1.3800000000000001</v>
      </c>
      <c r="AA174" s="2">
        <f t="shared" si="34"/>
        <v>1.23</v>
      </c>
      <c r="AB174" s="2">
        <f t="shared" si="34"/>
        <v>1.02</v>
      </c>
      <c r="AC174" s="2">
        <f t="shared" si="34"/>
        <v>0.85</v>
      </c>
      <c r="AD174" s="2">
        <f t="shared" si="34"/>
        <v>0.82000000000000006</v>
      </c>
      <c r="AE174" s="2">
        <f t="shared" si="34"/>
        <v>0.70000000000000007</v>
      </c>
      <c r="AF174" s="2">
        <f t="shared" si="34"/>
        <v>0.63</v>
      </c>
      <c r="AG174" s="2">
        <f t="shared" si="34"/>
        <v>0.57000000000000006</v>
      </c>
      <c r="AH174" s="2">
        <f t="shared" si="31"/>
        <v>0.37</v>
      </c>
      <c r="AI174" s="2">
        <f t="shared" si="31"/>
        <v>0.26</v>
      </c>
      <c r="AJ174" s="2">
        <f t="shared" si="31"/>
        <v>0.2</v>
      </c>
    </row>
    <row r="175" spans="1:36" x14ac:dyDescent="0.2">
      <c r="A175" t="str">
        <f>"casthouse_procurement_archetype_"&amp;TEXT(ROUND(Table21319[[#This Row],[2016]],1),"0.0")</f>
        <v>casthouse_procurement_archetype_13.0</v>
      </c>
      <c r="B175" s="2">
        <f t="shared" si="28"/>
        <v>13</v>
      </c>
      <c r="C175" s="2">
        <f t="shared" si="35"/>
        <v>13</v>
      </c>
      <c r="D175" s="2">
        <f t="shared" si="35"/>
        <v>13</v>
      </c>
      <c r="E175" s="2">
        <f t="shared" si="35"/>
        <v>12.69</v>
      </c>
      <c r="F175" s="2">
        <f t="shared" si="35"/>
        <v>11.92</v>
      </c>
      <c r="G175" s="2">
        <f t="shared" si="35"/>
        <v>12.030000000000001</v>
      </c>
      <c r="H175" s="2">
        <f t="shared" si="35"/>
        <v>11.700000000000001</v>
      </c>
      <c r="I175" s="2">
        <f t="shared" si="35"/>
        <v>11.06</v>
      </c>
      <c r="J175" s="2">
        <f t="shared" si="35"/>
        <v>10.700000000000001</v>
      </c>
      <c r="K175" s="2">
        <f t="shared" si="35"/>
        <v>10.33</v>
      </c>
      <c r="L175" s="2">
        <f t="shared" si="35"/>
        <v>9.75</v>
      </c>
      <c r="M175" s="2">
        <f t="shared" si="35"/>
        <v>9.68</v>
      </c>
      <c r="N175" s="2">
        <f t="shared" si="35"/>
        <v>9.2000000000000011</v>
      </c>
      <c r="O175" s="2">
        <f t="shared" si="35"/>
        <v>8.7100000000000009</v>
      </c>
      <c r="P175" s="2">
        <f t="shared" si="35"/>
        <v>8.120000000000001</v>
      </c>
      <c r="Q175" s="2">
        <f t="shared" si="35"/>
        <v>6.99</v>
      </c>
      <c r="R175" s="2">
        <f t="shared" si="35"/>
        <v>5.45</v>
      </c>
      <c r="S175" s="2">
        <f t="shared" si="34"/>
        <v>4.97</v>
      </c>
      <c r="T175" s="2">
        <f t="shared" si="34"/>
        <v>3.9</v>
      </c>
      <c r="U175" s="2">
        <f t="shared" si="34"/>
        <v>2.83</v>
      </c>
      <c r="V175" s="2">
        <f t="shared" si="34"/>
        <v>2.63</v>
      </c>
      <c r="W175" s="2">
        <f t="shared" si="34"/>
        <v>2.04</v>
      </c>
      <c r="X175" s="2">
        <f t="shared" si="34"/>
        <v>1.73</v>
      </c>
      <c r="Y175" s="2">
        <f t="shared" si="34"/>
        <v>1.42</v>
      </c>
      <c r="Z175" s="2">
        <f t="shared" si="34"/>
        <v>1.37</v>
      </c>
      <c r="AA175" s="2">
        <f t="shared" si="34"/>
        <v>1.22</v>
      </c>
      <c r="AB175" s="2">
        <f t="shared" si="34"/>
        <v>1.01</v>
      </c>
      <c r="AC175" s="2">
        <f t="shared" si="34"/>
        <v>0.84</v>
      </c>
      <c r="AD175" s="2">
        <f t="shared" si="34"/>
        <v>0.81</v>
      </c>
      <c r="AE175" s="2">
        <f t="shared" si="34"/>
        <v>0.70000000000000007</v>
      </c>
      <c r="AF175" s="2">
        <f t="shared" si="34"/>
        <v>0.62</v>
      </c>
      <c r="AG175" s="2">
        <f t="shared" si="34"/>
        <v>0.57000000000000006</v>
      </c>
      <c r="AH175" s="2">
        <f t="shared" si="31"/>
        <v>0.37</v>
      </c>
      <c r="AI175" s="2">
        <f t="shared" si="31"/>
        <v>0.25</v>
      </c>
      <c r="AJ175" s="2">
        <f t="shared" si="31"/>
        <v>0.2</v>
      </c>
    </row>
    <row r="176" spans="1:36" x14ac:dyDescent="0.2">
      <c r="A176" t="str">
        <f>"casthouse_procurement_archetype_"&amp;TEXT(ROUND(Table21319[[#This Row],[2016]],1),"0.0")</f>
        <v>casthouse_procurement_archetype_12.9</v>
      </c>
      <c r="B176" s="2">
        <f t="shared" si="28"/>
        <v>12.9</v>
      </c>
      <c r="C176" s="2">
        <f t="shared" si="35"/>
        <v>12.9</v>
      </c>
      <c r="D176" s="2">
        <f t="shared" si="35"/>
        <v>12.9</v>
      </c>
      <c r="E176" s="2">
        <f t="shared" si="35"/>
        <v>12.59</v>
      </c>
      <c r="F176" s="2">
        <f t="shared" si="35"/>
        <v>11.83</v>
      </c>
      <c r="G176" s="2">
        <f t="shared" si="35"/>
        <v>11.94</v>
      </c>
      <c r="H176" s="2">
        <f t="shared" si="35"/>
        <v>11.61</v>
      </c>
      <c r="I176" s="2">
        <f t="shared" si="35"/>
        <v>10.98</v>
      </c>
      <c r="J176" s="2">
        <f t="shared" si="35"/>
        <v>10.620000000000001</v>
      </c>
      <c r="K176" s="2">
        <f t="shared" si="35"/>
        <v>10.25</v>
      </c>
      <c r="L176" s="2">
        <f t="shared" si="35"/>
        <v>9.68</v>
      </c>
      <c r="M176" s="2">
        <f t="shared" si="35"/>
        <v>9.61</v>
      </c>
      <c r="N176" s="2">
        <f t="shared" si="35"/>
        <v>9.1300000000000008</v>
      </c>
      <c r="O176" s="2">
        <f t="shared" si="35"/>
        <v>8.64</v>
      </c>
      <c r="P176" s="2">
        <f t="shared" si="35"/>
        <v>8.06</v>
      </c>
      <c r="Q176" s="2">
        <f t="shared" si="35"/>
        <v>6.93</v>
      </c>
      <c r="R176" s="2">
        <f t="shared" si="35"/>
        <v>5.41</v>
      </c>
      <c r="S176" s="2">
        <f t="shared" si="34"/>
        <v>4.93</v>
      </c>
      <c r="T176" s="2">
        <f t="shared" si="34"/>
        <v>3.87</v>
      </c>
      <c r="U176" s="2">
        <f t="shared" si="34"/>
        <v>2.81</v>
      </c>
      <c r="V176" s="2">
        <f t="shared" si="34"/>
        <v>2.61</v>
      </c>
      <c r="W176" s="2">
        <f t="shared" si="34"/>
        <v>2.02</v>
      </c>
      <c r="X176" s="2">
        <f t="shared" si="34"/>
        <v>1.72</v>
      </c>
      <c r="Y176" s="2">
        <f t="shared" si="34"/>
        <v>1.41</v>
      </c>
      <c r="Z176" s="2">
        <f t="shared" si="34"/>
        <v>1.36</v>
      </c>
      <c r="AA176" s="2">
        <f t="shared" si="34"/>
        <v>1.21</v>
      </c>
      <c r="AB176" s="2">
        <f t="shared" si="34"/>
        <v>1.01</v>
      </c>
      <c r="AC176" s="2">
        <f t="shared" si="34"/>
        <v>0.84</v>
      </c>
      <c r="AD176" s="2">
        <f t="shared" si="34"/>
        <v>0.81</v>
      </c>
      <c r="AE176" s="2">
        <f t="shared" si="34"/>
        <v>0.69000000000000006</v>
      </c>
      <c r="AF176" s="2">
        <f t="shared" si="34"/>
        <v>0.62</v>
      </c>
      <c r="AG176" s="2">
        <f t="shared" si="34"/>
        <v>0.57000000000000006</v>
      </c>
      <c r="AH176" s="2">
        <f t="shared" si="31"/>
        <v>0.37</v>
      </c>
      <c r="AI176" s="2">
        <f t="shared" si="31"/>
        <v>0.25</v>
      </c>
      <c r="AJ176" s="2">
        <f t="shared" si="31"/>
        <v>0.2</v>
      </c>
    </row>
    <row r="177" spans="1:36" x14ac:dyDescent="0.2">
      <c r="A177" t="str">
        <f>"casthouse_procurement_archetype_"&amp;TEXT(ROUND(Table21319[[#This Row],[2016]],1),"0.0")</f>
        <v>casthouse_procurement_archetype_12.8</v>
      </c>
      <c r="B177" s="2">
        <f t="shared" si="28"/>
        <v>12.8</v>
      </c>
      <c r="C177" s="2">
        <f t="shared" si="35"/>
        <v>12.8</v>
      </c>
      <c r="D177" s="2">
        <f t="shared" si="35"/>
        <v>12.8</v>
      </c>
      <c r="E177" s="2">
        <f t="shared" si="35"/>
        <v>12.49</v>
      </c>
      <c r="F177" s="2">
        <f t="shared" si="35"/>
        <v>11.74</v>
      </c>
      <c r="G177" s="2">
        <f t="shared" si="35"/>
        <v>11.85</v>
      </c>
      <c r="H177" s="2">
        <f t="shared" si="35"/>
        <v>11.52</v>
      </c>
      <c r="I177" s="2">
        <f t="shared" si="35"/>
        <v>10.89</v>
      </c>
      <c r="J177" s="2">
        <f t="shared" si="35"/>
        <v>10.540000000000001</v>
      </c>
      <c r="K177" s="2">
        <f t="shared" si="35"/>
        <v>10.18</v>
      </c>
      <c r="L177" s="2">
        <f t="shared" si="35"/>
        <v>9.6</v>
      </c>
      <c r="M177" s="2">
        <f t="shared" si="35"/>
        <v>9.5299999999999994</v>
      </c>
      <c r="N177" s="2">
        <f t="shared" si="35"/>
        <v>9.06</v>
      </c>
      <c r="O177" s="2">
        <f t="shared" si="35"/>
        <v>8.58</v>
      </c>
      <c r="P177" s="2">
        <f t="shared" si="35"/>
        <v>8</v>
      </c>
      <c r="Q177" s="2">
        <f t="shared" si="35"/>
        <v>6.88</v>
      </c>
      <c r="R177" s="2">
        <f t="shared" si="35"/>
        <v>5.37</v>
      </c>
      <c r="S177" s="2">
        <f t="shared" si="34"/>
        <v>4.8899999999999997</v>
      </c>
      <c r="T177" s="2">
        <f t="shared" si="34"/>
        <v>3.85</v>
      </c>
      <c r="U177" s="2">
        <f t="shared" si="34"/>
        <v>2.79</v>
      </c>
      <c r="V177" s="2">
        <f t="shared" si="34"/>
        <v>2.6</v>
      </c>
      <c r="W177" s="2">
        <f t="shared" si="34"/>
        <v>2.0100000000000002</v>
      </c>
      <c r="X177" s="2">
        <f t="shared" si="34"/>
        <v>1.71</v>
      </c>
      <c r="Y177" s="2">
        <f t="shared" si="34"/>
        <v>1.4000000000000001</v>
      </c>
      <c r="Z177" s="2">
        <f t="shared" si="34"/>
        <v>1.35</v>
      </c>
      <c r="AA177" s="2">
        <f t="shared" si="34"/>
        <v>1.21</v>
      </c>
      <c r="AB177" s="2">
        <f t="shared" si="34"/>
        <v>1</v>
      </c>
      <c r="AC177" s="2">
        <f t="shared" si="34"/>
        <v>0.83000000000000007</v>
      </c>
      <c r="AD177" s="2">
        <f t="shared" si="34"/>
        <v>0.8</v>
      </c>
      <c r="AE177" s="2">
        <f t="shared" si="34"/>
        <v>0.69000000000000006</v>
      </c>
      <c r="AF177" s="2">
        <f t="shared" si="34"/>
        <v>0.62</v>
      </c>
      <c r="AG177" s="2">
        <f t="shared" si="34"/>
        <v>0.56000000000000005</v>
      </c>
      <c r="AH177" s="2">
        <f t="shared" si="31"/>
        <v>0.37</v>
      </c>
      <c r="AI177" s="2">
        <f t="shared" si="31"/>
        <v>0.25</v>
      </c>
      <c r="AJ177" s="2">
        <f t="shared" si="31"/>
        <v>0.2</v>
      </c>
    </row>
    <row r="178" spans="1:36" x14ac:dyDescent="0.2">
      <c r="A178" t="str">
        <f>"casthouse_procurement_archetype_"&amp;TEXT(ROUND(Table21319[[#This Row],[2016]],1),"0.0")</f>
        <v>casthouse_procurement_archetype_12.7</v>
      </c>
      <c r="B178" s="2">
        <f t="shared" si="28"/>
        <v>12.700000000000001</v>
      </c>
      <c r="C178" s="2">
        <f t="shared" si="35"/>
        <v>12.700000000000001</v>
      </c>
      <c r="D178" s="2">
        <f t="shared" si="35"/>
        <v>12.700000000000001</v>
      </c>
      <c r="E178" s="2">
        <f t="shared" si="35"/>
        <v>12.39</v>
      </c>
      <c r="F178" s="2">
        <f t="shared" si="35"/>
        <v>11.65</v>
      </c>
      <c r="G178" s="2">
        <f t="shared" si="35"/>
        <v>11.75</v>
      </c>
      <c r="H178" s="2">
        <f t="shared" si="35"/>
        <v>11.43</v>
      </c>
      <c r="I178" s="2">
        <f t="shared" si="35"/>
        <v>10.81</v>
      </c>
      <c r="J178" s="2">
        <f t="shared" si="35"/>
        <v>10.46</v>
      </c>
      <c r="K178" s="2">
        <f t="shared" si="35"/>
        <v>10.1</v>
      </c>
      <c r="L178" s="2">
        <f t="shared" si="35"/>
        <v>9.5299999999999994</v>
      </c>
      <c r="M178" s="2">
        <f t="shared" si="35"/>
        <v>9.4600000000000009</v>
      </c>
      <c r="N178" s="2">
        <f t="shared" si="35"/>
        <v>8.99</v>
      </c>
      <c r="O178" s="2">
        <f t="shared" si="35"/>
        <v>8.51</v>
      </c>
      <c r="P178" s="2">
        <f t="shared" si="35"/>
        <v>7.94</v>
      </c>
      <c r="Q178" s="2">
        <f t="shared" si="35"/>
        <v>6.83</v>
      </c>
      <c r="R178" s="2">
        <f t="shared" si="35"/>
        <v>5.33</v>
      </c>
      <c r="S178" s="2">
        <f t="shared" si="34"/>
        <v>4.8500000000000005</v>
      </c>
      <c r="T178" s="2">
        <f t="shared" si="34"/>
        <v>3.8200000000000003</v>
      </c>
      <c r="U178" s="2">
        <f t="shared" si="34"/>
        <v>2.77</v>
      </c>
      <c r="V178" s="2">
        <f t="shared" si="34"/>
        <v>2.58</v>
      </c>
      <c r="W178" s="2">
        <f t="shared" si="34"/>
        <v>1.99</v>
      </c>
      <c r="X178" s="2">
        <f t="shared" si="34"/>
        <v>1.7</v>
      </c>
      <c r="Y178" s="2">
        <f t="shared" si="34"/>
        <v>1.3900000000000001</v>
      </c>
      <c r="Z178" s="2">
        <f t="shared" si="34"/>
        <v>1.34</v>
      </c>
      <c r="AA178" s="2">
        <f t="shared" si="34"/>
        <v>1.2</v>
      </c>
      <c r="AB178" s="2">
        <f t="shared" si="34"/>
        <v>0.99</v>
      </c>
      <c r="AC178" s="2">
        <f t="shared" si="34"/>
        <v>0.83000000000000007</v>
      </c>
      <c r="AD178" s="2">
        <f t="shared" si="34"/>
        <v>0.8</v>
      </c>
      <c r="AE178" s="2">
        <f t="shared" si="34"/>
        <v>0.68</v>
      </c>
      <c r="AF178" s="2">
        <f t="shared" si="34"/>
        <v>0.61</v>
      </c>
      <c r="AG178" s="2">
        <f t="shared" si="34"/>
        <v>0.56000000000000005</v>
      </c>
      <c r="AH178" s="2">
        <f t="shared" si="31"/>
        <v>0.36</v>
      </c>
      <c r="AI178" s="2">
        <f t="shared" si="31"/>
        <v>0.25</v>
      </c>
      <c r="AJ178" s="2">
        <f t="shared" si="31"/>
        <v>0.2</v>
      </c>
    </row>
    <row r="179" spans="1:36" x14ac:dyDescent="0.2">
      <c r="A179" t="str">
        <f>"casthouse_procurement_archetype_"&amp;TEXT(ROUND(Table21319[[#This Row],[2016]],1),"0.0")</f>
        <v>casthouse_procurement_archetype_12.6</v>
      </c>
      <c r="B179" s="2">
        <f t="shared" si="28"/>
        <v>12.600000000000001</v>
      </c>
      <c r="C179" s="2">
        <f t="shared" si="35"/>
        <v>12.6</v>
      </c>
      <c r="D179" s="2">
        <f t="shared" si="35"/>
        <v>12.6</v>
      </c>
      <c r="E179" s="2">
        <f t="shared" si="35"/>
        <v>12.3</v>
      </c>
      <c r="F179" s="2">
        <f t="shared" si="35"/>
        <v>11.56</v>
      </c>
      <c r="G179" s="2">
        <f t="shared" si="35"/>
        <v>11.66</v>
      </c>
      <c r="H179" s="2">
        <f t="shared" si="35"/>
        <v>11.34</v>
      </c>
      <c r="I179" s="2">
        <f t="shared" si="35"/>
        <v>10.72</v>
      </c>
      <c r="J179" s="2">
        <f t="shared" si="35"/>
        <v>10.370000000000001</v>
      </c>
      <c r="K179" s="2">
        <f t="shared" si="35"/>
        <v>10.02</v>
      </c>
      <c r="L179" s="2">
        <f t="shared" si="35"/>
        <v>9.4500000000000011</v>
      </c>
      <c r="M179" s="2">
        <f t="shared" si="35"/>
        <v>9.3800000000000008</v>
      </c>
      <c r="N179" s="2">
        <f t="shared" si="35"/>
        <v>8.92</v>
      </c>
      <c r="O179" s="2">
        <f t="shared" si="35"/>
        <v>8.44</v>
      </c>
      <c r="P179" s="2">
        <f t="shared" si="35"/>
        <v>7.88</v>
      </c>
      <c r="Q179" s="2">
        <f t="shared" si="35"/>
        <v>6.78</v>
      </c>
      <c r="R179" s="2">
        <f t="shared" si="35"/>
        <v>5.29</v>
      </c>
      <c r="S179" s="2">
        <f t="shared" si="34"/>
        <v>4.82</v>
      </c>
      <c r="T179" s="2">
        <f t="shared" si="34"/>
        <v>3.79</v>
      </c>
      <c r="U179" s="2">
        <f t="shared" si="34"/>
        <v>2.75</v>
      </c>
      <c r="V179" s="2">
        <f t="shared" si="34"/>
        <v>2.56</v>
      </c>
      <c r="W179" s="2">
        <f t="shared" si="34"/>
        <v>1.98</v>
      </c>
      <c r="X179" s="2">
        <f t="shared" si="34"/>
        <v>1.68</v>
      </c>
      <c r="Y179" s="2">
        <f t="shared" si="34"/>
        <v>1.3800000000000001</v>
      </c>
      <c r="Z179" s="2">
        <f t="shared" si="34"/>
        <v>1.33</v>
      </c>
      <c r="AA179" s="2">
        <f t="shared" si="34"/>
        <v>1.19</v>
      </c>
      <c r="AB179" s="2">
        <f t="shared" si="34"/>
        <v>0.99</v>
      </c>
      <c r="AC179" s="2">
        <f t="shared" si="34"/>
        <v>0.82000000000000006</v>
      </c>
      <c r="AD179" s="2">
        <f t="shared" si="34"/>
        <v>0.79</v>
      </c>
      <c r="AE179" s="2">
        <f t="shared" si="34"/>
        <v>0.68</v>
      </c>
      <c r="AF179" s="2">
        <f t="shared" si="34"/>
        <v>0.61</v>
      </c>
      <c r="AG179" s="2">
        <f t="shared" si="34"/>
        <v>0.56000000000000005</v>
      </c>
      <c r="AH179" s="2">
        <f t="shared" si="31"/>
        <v>0.36</v>
      </c>
      <c r="AI179" s="2">
        <f t="shared" si="31"/>
        <v>0.25</v>
      </c>
      <c r="AJ179" s="2">
        <f t="shared" si="31"/>
        <v>0.2</v>
      </c>
    </row>
    <row r="180" spans="1:36" x14ac:dyDescent="0.2">
      <c r="A180" t="str">
        <f>"casthouse_procurement_archetype_"&amp;TEXT(ROUND(Table21319[[#This Row],[2016]],1),"0.0")</f>
        <v>casthouse_procurement_archetype_12.5</v>
      </c>
      <c r="B180" s="2">
        <f t="shared" si="28"/>
        <v>12.5</v>
      </c>
      <c r="C180" s="2">
        <f t="shared" si="35"/>
        <v>12.5</v>
      </c>
      <c r="D180" s="2">
        <f t="shared" si="35"/>
        <v>12.5</v>
      </c>
      <c r="E180" s="2">
        <f t="shared" si="35"/>
        <v>12.200000000000001</v>
      </c>
      <c r="F180" s="2">
        <f t="shared" si="35"/>
        <v>11.47</v>
      </c>
      <c r="G180" s="2">
        <f t="shared" si="35"/>
        <v>11.57</v>
      </c>
      <c r="H180" s="2">
        <f t="shared" si="35"/>
        <v>11.25</v>
      </c>
      <c r="I180" s="2">
        <f t="shared" si="35"/>
        <v>10.64</v>
      </c>
      <c r="J180" s="2">
        <f t="shared" si="35"/>
        <v>10.290000000000001</v>
      </c>
      <c r="K180" s="2">
        <f t="shared" si="35"/>
        <v>9.94</v>
      </c>
      <c r="L180" s="2">
        <f t="shared" si="35"/>
        <v>9.3800000000000008</v>
      </c>
      <c r="M180" s="2">
        <f t="shared" si="35"/>
        <v>9.31</v>
      </c>
      <c r="N180" s="2">
        <f t="shared" si="35"/>
        <v>8.85</v>
      </c>
      <c r="O180" s="2">
        <f t="shared" si="35"/>
        <v>8.3800000000000008</v>
      </c>
      <c r="P180" s="2">
        <f t="shared" si="35"/>
        <v>7.8100000000000005</v>
      </c>
      <c r="Q180" s="2">
        <f t="shared" si="35"/>
        <v>6.72</v>
      </c>
      <c r="R180" s="2">
        <f t="shared" si="35"/>
        <v>5.25</v>
      </c>
      <c r="S180" s="2">
        <f t="shared" si="34"/>
        <v>4.78</v>
      </c>
      <c r="T180" s="2">
        <f t="shared" si="34"/>
        <v>3.7600000000000002</v>
      </c>
      <c r="U180" s="2">
        <f t="shared" si="34"/>
        <v>2.73</v>
      </c>
      <c r="V180" s="2">
        <f t="shared" si="34"/>
        <v>2.54</v>
      </c>
      <c r="W180" s="2">
        <f t="shared" si="34"/>
        <v>1.96</v>
      </c>
      <c r="X180" s="2">
        <f t="shared" si="34"/>
        <v>1.67</v>
      </c>
      <c r="Y180" s="2">
        <f t="shared" si="34"/>
        <v>1.37</v>
      </c>
      <c r="Z180" s="2">
        <f t="shared" si="34"/>
        <v>1.32</v>
      </c>
      <c r="AA180" s="2">
        <f t="shared" si="34"/>
        <v>1.18</v>
      </c>
      <c r="AB180" s="2">
        <f t="shared" si="34"/>
        <v>0.98</v>
      </c>
      <c r="AC180" s="2">
        <f t="shared" si="34"/>
        <v>0.82000000000000006</v>
      </c>
      <c r="AD180" s="2">
        <f t="shared" si="34"/>
        <v>0.79</v>
      </c>
      <c r="AE180" s="2">
        <f t="shared" si="34"/>
        <v>0.68</v>
      </c>
      <c r="AF180" s="2">
        <f t="shared" si="34"/>
        <v>0.61</v>
      </c>
      <c r="AG180" s="2">
        <f t="shared" si="34"/>
        <v>0.56000000000000005</v>
      </c>
      <c r="AH180" s="2">
        <f t="shared" si="31"/>
        <v>0.36</v>
      </c>
      <c r="AI180" s="2">
        <f t="shared" si="31"/>
        <v>0.25</v>
      </c>
      <c r="AJ180" s="2">
        <f t="shared" si="31"/>
        <v>0.2</v>
      </c>
    </row>
    <row r="181" spans="1:36" x14ac:dyDescent="0.2">
      <c r="A181" t="str">
        <f>"casthouse_procurement_archetype_"&amp;TEXT(ROUND(Table21319[[#This Row],[2016]],1),"0.0")</f>
        <v>casthouse_procurement_archetype_12.4</v>
      </c>
      <c r="B181" s="2">
        <f t="shared" si="28"/>
        <v>12.4</v>
      </c>
      <c r="C181" s="2">
        <f t="shared" si="35"/>
        <v>12.4</v>
      </c>
      <c r="D181" s="2">
        <f t="shared" si="35"/>
        <v>12.4</v>
      </c>
      <c r="E181" s="2">
        <f t="shared" si="35"/>
        <v>12.1</v>
      </c>
      <c r="F181" s="2">
        <f t="shared" si="35"/>
        <v>11.370000000000001</v>
      </c>
      <c r="G181" s="2">
        <f t="shared" si="35"/>
        <v>11.48</v>
      </c>
      <c r="H181" s="2">
        <f t="shared" si="35"/>
        <v>11.16</v>
      </c>
      <c r="I181" s="2">
        <f t="shared" si="35"/>
        <v>10.55</v>
      </c>
      <c r="J181" s="2">
        <f t="shared" si="35"/>
        <v>10.210000000000001</v>
      </c>
      <c r="K181" s="2">
        <f t="shared" si="35"/>
        <v>9.86</v>
      </c>
      <c r="L181" s="2">
        <f t="shared" si="35"/>
        <v>9.3000000000000007</v>
      </c>
      <c r="M181" s="2">
        <f t="shared" si="35"/>
        <v>9.24</v>
      </c>
      <c r="N181" s="2">
        <f t="shared" si="35"/>
        <v>8.7799999999999994</v>
      </c>
      <c r="O181" s="2">
        <f t="shared" si="35"/>
        <v>8.31</v>
      </c>
      <c r="P181" s="2">
        <f t="shared" si="35"/>
        <v>7.75</v>
      </c>
      <c r="Q181" s="2">
        <f t="shared" si="35"/>
        <v>6.67</v>
      </c>
      <c r="R181" s="2">
        <f t="shared" si="35"/>
        <v>5.21</v>
      </c>
      <c r="S181" s="2">
        <f t="shared" si="34"/>
        <v>4.74</v>
      </c>
      <c r="T181" s="2">
        <f t="shared" si="34"/>
        <v>3.73</v>
      </c>
      <c r="U181" s="2">
        <f t="shared" si="34"/>
        <v>2.71</v>
      </c>
      <c r="V181" s="2">
        <f t="shared" si="34"/>
        <v>2.52</v>
      </c>
      <c r="W181" s="2">
        <f t="shared" si="34"/>
        <v>1.95</v>
      </c>
      <c r="X181" s="2">
        <f t="shared" si="34"/>
        <v>1.6600000000000001</v>
      </c>
      <c r="Y181" s="2">
        <f t="shared" si="34"/>
        <v>1.36</v>
      </c>
      <c r="Z181" s="2">
        <f t="shared" si="34"/>
        <v>1.31</v>
      </c>
      <c r="AA181" s="2">
        <f t="shared" si="34"/>
        <v>1.17</v>
      </c>
      <c r="AB181" s="2">
        <f t="shared" si="34"/>
        <v>0.97</v>
      </c>
      <c r="AC181" s="2">
        <f t="shared" si="34"/>
        <v>0.81</v>
      </c>
      <c r="AD181" s="2">
        <f t="shared" si="34"/>
        <v>0.78</v>
      </c>
      <c r="AE181" s="2">
        <f t="shared" si="34"/>
        <v>0.67</v>
      </c>
      <c r="AF181" s="2">
        <f t="shared" si="34"/>
        <v>0.6</v>
      </c>
      <c r="AG181" s="2">
        <f t="shared" si="34"/>
        <v>0.55000000000000004</v>
      </c>
      <c r="AH181" s="2">
        <f t="shared" si="31"/>
        <v>0.36</v>
      </c>
      <c r="AI181" s="2">
        <f t="shared" si="31"/>
        <v>0.25</v>
      </c>
      <c r="AJ181" s="2">
        <f t="shared" si="31"/>
        <v>0.2</v>
      </c>
    </row>
    <row r="182" spans="1:36" x14ac:dyDescent="0.2">
      <c r="A182" t="str">
        <f>"casthouse_procurement_archetype_"&amp;TEXT(ROUND(Table21319[[#This Row],[2016]],1),"0.0")</f>
        <v>casthouse_procurement_archetype_12.3</v>
      </c>
      <c r="B182" s="2">
        <f t="shared" si="28"/>
        <v>12.3</v>
      </c>
      <c r="C182" s="2">
        <f t="shared" si="35"/>
        <v>12.3</v>
      </c>
      <c r="D182" s="2">
        <f t="shared" si="35"/>
        <v>12.3</v>
      </c>
      <c r="E182" s="2">
        <f t="shared" si="35"/>
        <v>12</v>
      </c>
      <c r="F182" s="2">
        <f t="shared" si="35"/>
        <v>11.28</v>
      </c>
      <c r="G182" s="2">
        <f t="shared" si="35"/>
        <v>11.38</v>
      </c>
      <c r="H182" s="2">
        <f t="shared" si="35"/>
        <v>11.07</v>
      </c>
      <c r="I182" s="2">
        <f t="shared" si="35"/>
        <v>10.47</v>
      </c>
      <c r="J182" s="2">
        <f t="shared" si="35"/>
        <v>10.130000000000001</v>
      </c>
      <c r="K182" s="2">
        <f t="shared" si="35"/>
        <v>9.7799999999999994</v>
      </c>
      <c r="L182" s="2">
        <f t="shared" si="35"/>
        <v>9.23</v>
      </c>
      <c r="M182" s="2">
        <f t="shared" si="35"/>
        <v>9.16</v>
      </c>
      <c r="N182" s="2">
        <f t="shared" si="35"/>
        <v>8.7100000000000009</v>
      </c>
      <c r="O182" s="2">
        <f t="shared" si="35"/>
        <v>8.24</v>
      </c>
      <c r="P182" s="2">
        <f t="shared" si="35"/>
        <v>7.69</v>
      </c>
      <c r="Q182" s="2">
        <f t="shared" si="35"/>
        <v>6.62</v>
      </c>
      <c r="R182" s="2">
        <f t="shared" si="35"/>
        <v>5.17</v>
      </c>
      <c r="S182" s="2">
        <f t="shared" si="34"/>
        <v>4.71</v>
      </c>
      <c r="T182" s="2">
        <f t="shared" si="34"/>
        <v>3.7</v>
      </c>
      <c r="U182" s="2">
        <f t="shared" si="34"/>
        <v>2.69</v>
      </c>
      <c r="V182" s="2">
        <f t="shared" si="34"/>
        <v>2.5</v>
      </c>
      <c r="W182" s="2">
        <f t="shared" si="34"/>
        <v>1.94</v>
      </c>
      <c r="X182" s="2">
        <f t="shared" si="34"/>
        <v>1.6500000000000001</v>
      </c>
      <c r="Y182" s="2">
        <f t="shared" si="34"/>
        <v>1.35</v>
      </c>
      <c r="Z182" s="2">
        <f t="shared" si="34"/>
        <v>1.3</v>
      </c>
      <c r="AA182" s="2">
        <f t="shared" si="34"/>
        <v>1.17</v>
      </c>
      <c r="AB182" s="2">
        <f t="shared" si="34"/>
        <v>0.97</v>
      </c>
      <c r="AC182" s="2">
        <f t="shared" si="34"/>
        <v>0.81</v>
      </c>
      <c r="AD182" s="2">
        <f t="shared" si="34"/>
        <v>0.78</v>
      </c>
      <c r="AE182" s="2">
        <f t="shared" si="34"/>
        <v>0.67</v>
      </c>
      <c r="AF182" s="2">
        <f t="shared" si="34"/>
        <v>0.6</v>
      </c>
      <c r="AG182" s="2">
        <f t="shared" si="34"/>
        <v>0.55000000000000004</v>
      </c>
      <c r="AH182" s="2">
        <f t="shared" si="31"/>
        <v>0.36</v>
      </c>
      <c r="AI182" s="2">
        <f t="shared" si="31"/>
        <v>0.25</v>
      </c>
      <c r="AJ182" s="2">
        <f t="shared" si="31"/>
        <v>0.2</v>
      </c>
    </row>
    <row r="183" spans="1:36" x14ac:dyDescent="0.2">
      <c r="A183" t="str">
        <f>"casthouse_procurement_archetype_"&amp;TEXT(ROUND(Table21319[[#This Row],[2016]],1),"0.0")</f>
        <v>casthouse_procurement_archetype_12.2</v>
      </c>
      <c r="B183" s="2">
        <f t="shared" si="28"/>
        <v>12.200000000000001</v>
      </c>
      <c r="C183" s="2">
        <f t="shared" si="35"/>
        <v>12.200000000000001</v>
      </c>
      <c r="D183" s="2">
        <f t="shared" si="35"/>
        <v>12.200000000000001</v>
      </c>
      <c r="E183" s="2">
        <f t="shared" si="35"/>
        <v>11.9</v>
      </c>
      <c r="F183" s="2">
        <f t="shared" si="35"/>
        <v>11.19</v>
      </c>
      <c r="G183" s="2">
        <f t="shared" si="35"/>
        <v>11.290000000000001</v>
      </c>
      <c r="H183" s="2">
        <f t="shared" si="35"/>
        <v>10.98</v>
      </c>
      <c r="I183" s="2">
        <f t="shared" si="35"/>
        <v>10.38</v>
      </c>
      <c r="J183" s="2">
        <f t="shared" si="35"/>
        <v>10.050000000000001</v>
      </c>
      <c r="K183" s="2">
        <f t="shared" si="35"/>
        <v>9.7000000000000011</v>
      </c>
      <c r="L183" s="2">
        <f t="shared" si="35"/>
        <v>9.15</v>
      </c>
      <c r="M183" s="2">
        <f t="shared" si="35"/>
        <v>9.09</v>
      </c>
      <c r="N183" s="2">
        <f t="shared" si="35"/>
        <v>8.64</v>
      </c>
      <c r="O183" s="2">
        <f t="shared" si="35"/>
        <v>8.18</v>
      </c>
      <c r="P183" s="2">
        <f t="shared" si="35"/>
        <v>7.63</v>
      </c>
      <c r="Q183" s="2">
        <f t="shared" si="35"/>
        <v>6.5600000000000005</v>
      </c>
      <c r="R183" s="2">
        <f t="shared" si="35"/>
        <v>5.13</v>
      </c>
      <c r="S183" s="2">
        <f t="shared" si="34"/>
        <v>4.67</v>
      </c>
      <c r="T183" s="2">
        <f t="shared" si="34"/>
        <v>3.67</v>
      </c>
      <c r="U183" s="2">
        <f t="shared" si="34"/>
        <v>2.67</v>
      </c>
      <c r="V183" s="2">
        <f t="shared" si="34"/>
        <v>2.48</v>
      </c>
      <c r="W183" s="2">
        <f t="shared" si="34"/>
        <v>1.92</v>
      </c>
      <c r="X183" s="2">
        <f t="shared" si="34"/>
        <v>1.6400000000000001</v>
      </c>
      <c r="Y183" s="2">
        <f t="shared" si="34"/>
        <v>1.34</v>
      </c>
      <c r="Z183" s="2">
        <f t="shared" si="34"/>
        <v>1.29</v>
      </c>
      <c r="AA183" s="2">
        <f t="shared" si="34"/>
        <v>1.1599999999999999</v>
      </c>
      <c r="AB183" s="2">
        <f t="shared" si="34"/>
        <v>0.96</v>
      </c>
      <c r="AC183" s="2">
        <f t="shared" si="34"/>
        <v>0.8</v>
      </c>
      <c r="AD183" s="2">
        <f t="shared" si="34"/>
        <v>0.77</v>
      </c>
      <c r="AE183" s="2">
        <f t="shared" si="34"/>
        <v>0.67</v>
      </c>
      <c r="AF183" s="2">
        <f t="shared" si="34"/>
        <v>0.6</v>
      </c>
      <c r="AG183" s="2">
        <f t="shared" si="34"/>
        <v>0.55000000000000004</v>
      </c>
      <c r="AH183" s="2">
        <f t="shared" si="31"/>
        <v>0.36</v>
      </c>
      <c r="AI183" s="2">
        <f t="shared" si="31"/>
        <v>0.25</v>
      </c>
      <c r="AJ183" s="2">
        <f t="shared" si="31"/>
        <v>0.2</v>
      </c>
    </row>
    <row r="184" spans="1:36" x14ac:dyDescent="0.2">
      <c r="A184" t="str">
        <f>"casthouse_procurement_archetype_"&amp;TEXT(ROUND(Table21319[[#This Row],[2016]],1),"0.0")</f>
        <v>casthouse_procurement_archetype_12.1</v>
      </c>
      <c r="B184" s="2">
        <f t="shared" si="28"/>
        <v>12.100000000000001</v>
      </c>
      <c r="C184" s="2">
        <f t="shared" si="35"/>
        <v>12.1</v>
      </c>
      <c r="D184" s="2">
        <f t="shared" si="35"/>
        <v>12.1</v>
      </c>
      <c r="E184" s="2">
        <f t="shared" si="35"/>
        <v>11.81</v>
      </c>
      <c r="F184" s="2">
        <f t="shared" si="35"/>
        <v>11.1</v>
      </c>
      <c r="G184" s="2">
        <f t="shared" si="35"/>
        <v>11.200000000000001</v>
      </c>
      <c r="H184" s="2">
        <f t="shared" si="35"/>
        <v>10.89</v>
      </c>
      <c r="I184" s="2">
        <f t="shared" si="35"/>
        <v>10.3</v>
      </c>
      <c r="J184" s="2">
        <f t="shared" si="35"/>
        <v>9.9600000000000009</v>
      </c>
      <c r="K184" s="2">
        <f t="shared" si="35"/>
        <v>9.620000000000001</v>
      </c>
      <c r="L184" s="2">
        <f t="shared" si="35"/>
        <v>9.08</v>
      </c>
      <c r="M184" s="2">
        <f t="shared" si="35"/>
        <v>9.01</v>
      </c>
      <c r="N184" s="2">
        <f t="shared" si="35"/>
        <v>8.57</v>
      </c>
      <c r="O184" s="2">
        <f t="shared" si="35"/>
        <v>8.11</v>
      </c>
      <c r="P184" s="2">
        <f t="shared" si="35"/>
        <v>7.57</v>
      </c>
      <c r="Q184" s="2">
        <f t="shared" si="35"/>
        <v>6.51</v>
      </c>
      <c r="R184" s="2">
        <f t="shared" si="35"/>
        <v>5.09</v>
      </c>
      <c r="S184" s="2">
        <f t="shared" si="34"/>
        <v>4.63</v>
      </c>
      <c r="T184" s="2">
        <f t="shared" si="34"/>
        <v>3.64</v>
      </c>
      <c r="U184" s="2">
        <f t="shared" si="34"/>
        <v>2.65</v>
      </c>
      <c r="V184" s="2">
        <f t="shared" si="34"/>
        <v>2.46</v>
      </c>
      <c r="W184" s="2">
        <f t="shared" si="34"/>
        <v>1.9100000000000001</v>
      </c>
      <c r="X184" s="2">
        <f t="shared" si="34"/>
        <v>1.62</v>
      </c>
      <c r="Y184" s="2">
        <f t="shared" si="34"/>
        <v>1.33</v>
      </c>
      <c r="Z184" s="2">
        <f t="shared" si="34"/>
        <v>1.28</v>
      </c>
      <c r="AA184" s="2">
        <f t="shared" si="34"/>
        <v>1.1500000000000001</v>
      </c>
      <c r="AB184" s="2">
        <f t="shared" si="34"/>
        <v>0.96</v>
      </c>
      <c r="AC184" s="2">
        <f t="shared" si="34"/>
        <v>0.8</v>
      </c>
      <c r="AD184" s="2">
        <f t="shared" si="34"/>
        <v>0.77</v>
      </c>
      <c r="AE184" s="2">
        <f t="shared" si="34"/>
        <v>0.66</v>
      </c>
      <c r="AF184" s="2">
        <f t="shared" si="34"/>
        <v>0.59</v>
      </c>
      <c r="AG184" s="2">
        <f t="shared" si="34"/>
        <v>0.54</v>
      </c>
      <c r="AH184" s="2">
        <f t="shared" si="31"/>
        <v>0.36</v>
      </c>
      <c r="AI184" s="2">
        <f t="shared" si="31"/>
        <v>0.25</v>
      </c>
      <c r="AJ184" s="2">
        <f t="shared" si="31"/>
        <v>0.2</v>
      </c>
    </row>
    <row r="185" spans="1:36" x14ac:dyDescent="0.2">
      <c r="A185" t="str">
        <f>"casthouse_procurement_archetype_"&amp;TEXT(ROUND(Table21319[[#This Row],[2016]],1),"0.0")</f>
        <v>casthouse_procurement_archetype_12.0</v>
      </c>
      <c r="B185" s="2">
        <f t="shared" si="28"/>
        <v>12</v>
      </c>
      <c r="C185" s="2">
        <f t="shared" si="35"/>
        <v>12</v>
      </c>
      <c r="D185" s="2">
        <f t="shared" si="35"/>
        <v>12</v>
      </c>
      <c r="E185" s="2">
        <f t="shared" si="35"/>
        <v>11.71</v>
      </c>
      <c r="F185" s="2">
        <f t="shared" si="35"/>
        <v>11.01</v>
      </c>
      <c r="G185" s="2">
        <f t="shared" si="35"/>
        <v>11.11</v>
      </c>
      <c r="H185" s="2">
        <f t="shared" si="35"/>
        <v>10.8</v>
      </c>
      <c r="I185" s="2">
        <f t="shared" si="35"/>
        <v>10.210000000000001</v>
      </c>
      <c r="J185" s="2">
        <f t="shared" si="35"/>
        <v>9.8800000000000008</v>
      </c>
      <c r="K185" s="2">
        <f t="shared" si="35"/>
        <v>9.5400000000000009</v>
      </c>
      <c r="L185" s="2">
        <f t="shared" si="35"/>
        <v>9.01</v>
      </c>
      <c r="M185" s="2">
        <f t="shared" si="35"/>
        <v>8.94</v>
      </c>
      <c r="N185" s="2">
        <f t="shared" si="35"/>
        <v>8.5</v>
      </c>
      <c r="O185" s="2">
        <f t="shared" si="35"/>
        <v>8.0400000000000009</v>
      </c>
      <c r="P185" s="2">
        <f t="shared" si="35"/>
        <v>7.51</v>
      </c>
      <c r="Q185" s="2">
        <f t="shared" si="35"/>
        <v>6.46</v>
      </c>
      <c r="R185" s="2">
        <f t="shared" si="35"/>
        <v>5.04</v>
      </c>
      <c r="S185" s="2">
        <f t="shared" si="34"/>
        <v>4.59</v>
      </c>
      <c r="T185" s="2">
        <f t="shared" si="34"/>
        <v>3.61</v>
      </c>
      <c r="U185" s="2">
        <f t="shared" si="34"/>
        <v>2.63</v>
      </c>
      <c r="V185" s="2">
        <f t="shared" si="34"/>
        <v>2.44</v>
      </c>
      <c r="W185" s="2">
        <f t="shared" si="34"/>
        <v>1.8900000000000001</v>
      </c>
      <c r="X185" s="2">
        <f t="shared" si="34"/>
        <v>1.61</v>
      </c>
      <c r="Y185" s="2">
        <f t="shared" si="34"/>
        <v>1.32</v>
      </c>
      <c r="Z185" s="2">
        <f t="shared" si="34"/>
        <v>1.28</v>
      </c>
      <c r="AA185" s="2">
        <f t="shared" si="34"/>
        <v>1.1400000000000001</v>
      </c>
      <c r="AB185" s="2">
        <f t="shared" si="34"/>
        <v>0.95000000000000007</v>
      </c>
      <c r="AC185" s="2">
        <f t="shared" si="34"/>
        <v>0.79</v>
      </c>
      <c r="AD185" s="2">
        <f t="shared" si="34"/>
        <v>0.76</v>
      </c>
      <c r="AE185" s="2">
        <f t="shared" si="34"/>
        <v>0.66</v>
      </c>
      <c r="AF185" s="2">
        <f t="shared" si="34"/>
        <v>0.59</v>
      </c>
      <c r="AG185" s="2">
        <f t="shared" si="34"/>
        <v>0.54</v>
      </c>
      <c r="AH185" s="2">
        <f t="shared" si="31"/>
        <v>0.36</v>
      </c>
      <c r="AI185" s="2">
        <f t="shared" si="31"/>
        <v>0.25</v>
      </c>
      <c r="AJ185" s="2">
        <f t="shared" si="31"/>
        <v>0.2</v>
      </c>
    </row>
    <row r="186" spans="1:36" x14ac:dyDescent="0.2">
      <c r="A186" t="str">
        <f>"casthouse_procurement_archetype_"&amp;TEXT(ROUND(Table21319[[#This Row],[2016]],1),"0.0")</f>
        <v>casthouse_procurement_archetype_11.9</v>
      </c>
      <c r="B186" s="2">
        <f t="shared" si="28"/>
        <v>11.9</v>
      </c>
      <c r="C186" s="2">
        <f t="shared" si="35"/>
        <v>11.9</v>
      </c>
      <c r="D186" s="2">
        <f t="shared" si="35"/>
        <v>11.9</v>
      </c>
      <c r="E186" s="2">
        <f t="shared" si="35"/>
        <v>11.61</v>
      </c>
      <c r="F186" s="2">
        <f t="shared" si="35"/>
        <v>10.92</v>
      </c>
      <c r="G186" s="2">
        <f t="shared" si="35"/>
        <v>11.01</v>
      </c>
      <c r="H186" s="2">
        <f t="shared" si="35"/>
        <v>10.71</v>
      </c>
      <c r="I186" s="2">
        <f t="shared" si="35"/>
        <v>10.130000000000001</v>
      </c>
      <c r="J186" s="2">
        <f t="shared" si="35"/>
        <v>9.8000000000000007</v>
      </c>
      <c r="K186" s="2">
        <f t="shared" si="35"/>
        <v>9.4600000000000009</v>
      </c>
      <c r="L186" s="2">
        <f t="shared" si="35"/>
        <v>8.93</v>
      </c>
      <c r="M186" s="2">
        <f t="shared" si="35"/>
        <v>8.870000000000001</v>
      </c>
      <c r="N186" s="2">
        <f t="shared" si="35"/>
        <v>8.43</v>
      </c>
      <c r="O186" s="2">
        <f t="shared" si="35"/>
        <v>7.98</v>
      </c>
      <c r="P186" s="2">
        <f t="shared" si="35"/>
        <v>7.44</v>
      </c>
      <c r="Q186" s="2">
        <f t="shared" si="35"/>
        <v>6.4</v>
      </c>
      <c r="R186" s="2">
        <f t="shared" si="35"/>
        <v>5</v>
      </c>
      <c r="S186" s="2">
        <f t="shared" si="34"/>
        <v>4.5600000000000005</v>
      </c>
      <c r="T186" s="2">
        <f t="shared" si="34"/>
        <v>3.58</v>
      </c>
      <c r="U186" s="2">
        <f t="shared" si="34"/>
        <v>2.61</v>
      </c>
      <c r="V186" s="2">
        <f t="shared" si="34"/>
        <v>2.42</v>
      </c>
      <c r="W186" s="2">
        <f t="shared" si="34"/>
        <v>1.8800000000000001</v>
      </c>
      <c r="X186" s="2">
        <f t="shared" si="34"/>
        <v>1.6</v>
      </c>
      <c r="Y186" s="2">
        <f t="shared" si="34"/>
        <v>1.31</v>
      </c>
      <c r="Z186" s="2">
        <f t="shared" si="34"/>
        <v>1.27</v>
      </c>
      <c r="AA186" s="2">
        <f t="shared" si="34"/>
        <v>1.1300000000000001</v>
      </c>
      <c r="AB186" s="2">
        <f t="shared" si="34"/>
        <v>0.94000000000000006</v>
      </c>
      <c r="AC186" s="2">
        <f t="shared" si="34"/>
        <v>0.79</v>
      </c>
      <c r="AD186" s="2">
        <f t="shared" si="34"/>
        <v>0.76</v>
      </c>
      <c r="AE186" s="2">
        <f t="shared" si="34"/>
        <v>0.65</v>
      </c>
      <c r="AF186" s="2">
        <f t="shared" si="34"/>
        <v>0.59</v>
      </c>
      <c r="AG186" s="2">
        <f t="shared" si="34"/>
        <v>0.54</v>
      </c>
      <c r="AH186" s="2">
        <f t="shared" si="31"/>
        <v>0.35000000000000003</v>
      </c>
      <c r="AI186" s="2">
        <f t="shared" si="31"/>
        <v>0.25</v>
      </c>
      <c r="AJ186" s="2">
        <f t="shared" si="31"/>
        <v>0.2</v>
      </c>
    </row>
    <row r="187" spans="1:36" x14ac:dyDescent="0.2">
      <c r="A187" t="str">
        <f>"casthouse_procurement_archetype_"&amp;TEXT(ROUND(Table21319[[#This Row],[2016]],1),"0.0")</f>
        <v>casthouse_procurement_archetype_11.8</v>
      </c>
      <c r="B187" s="2">
        <f t="shared" si="28"/>
        <v>11.8</v>
      </c>
      <c r="C187" s="2">
        <f t="shared" si="35"/>
        <v>11.8</v>
      </c>
      <c r="D187" s="2">
        <f t="shared" si="35"/>
        <v>11.8</v>
      </c>
      <c r="E187" s="2">
        <f t="shared" si="35"/>
        <v>11.51</v>
      </c>
      <c r="F187" s="2">
        <f t="shared" si="35"/>
        <v>10.82</v>
      </c>
      <c r="G187" s="2">
        <f t="shared" si="35"/>
        <v>10.92</v>
      </c>
      <c r="H187" s="2">
        <f t="shared" si="35"/>
        <v>10.620000000000001</v>
      </c>
      <c r="I187" s="2">
        <f t="shared" si="35"/>
        <v>10.040000000000001</v>
      </c>
      <c r="J187" s="2">
        <f t="shared" si="35"/>
        <v>9.7200000000000006</v>
      </c>
      <c r="K187" s="2">
        <f t="shared" si="35"/>
        <v>9.3800000000000008</v>
      </c>
      <c r="L187" s="2">
        <f t="shared" si="35"/>
        <v>8.86</v>
      </c>
      <c r="M187" s="2">
        <f t="shared" si="35"/>
        <v>8.7900000000000009</v>
      </c>
      <c r="N187" s="2">
        <f t="shared" si="35"/>
        <v>8.36</v>
      </c>
      <c r="O187" s="2">
        <f t="shared" si="35"/>
        <v>7.91</v>
      </c>
      <c r="P187" s="2">
        <f t="shared" si="35"/>
        <v>7.38</v>
      </c>
      <c r="Q187" s="2">
        <f t="shared" si="35"/>
        <v>6.3500000000000005</v>
      </c>
      <c r="R187" s="2">
        <f t="shared" si="35"/>
        <v>4.96</v>
      </c>
      <c r="S187" s="2">
        <f t="shared" si="34"/>
        <v>4.5200000000000005</v>
      </c>
      <c r="T187" s="2">
        <f t="shared" si="34"/>
        <v>3.56</v>
      </c>
      <c r="U187" s="2">
        <f t="shared" si="34"/>
        <v>2.59</v>
      </c>
      <c r="V187" s="2">
        <f t="shared" si="34"/>
        <v>2.41</v>
      </c>
      <c r="W187" s="2">
        <f t="shared" si="34"/>
        <v>1.86</v>
      </c>
      <c r="X187" s="2">
        <f t="shared" si="34"/>
        <v>1.59</v>
      </c>
      <c r="Y187" s="2">
        <f t="shared" si="34"/>
        <v>1.3</v>
      </c>
      <c r="Z187" s="2">
        <f t="shared" si="34"/>
        <v>1.26</v>
      </c>
      <c r="AA187" s="2">
        <f t="shared" si="34"/>
        <v>1.1300000000000001</v>
      </c>
      <c r="AB187" s="2">
        <f t="shared" si="34"/>
        <v>0.94000000000000006</v>
      </c>
      <c r="AC187" s="2">
        <f t="shared" si="34"/>
        <v>0.78</v>
      </c>
      <c r="AD187" s="2">
        <f t="shared" si="34"/>
        <v>0.75</v>
      </c>
      <c r="AE187" s="2">
        <f t="shared" si="34"/>
        <v>0.65</v>
      </c>
      <c r="AF187" s="2">
        <f t="shared" si="34"/>
        <v>0.57999999999999996</v>
      </c>
      <c r="AG187" s="2">
        <f t="shared" si="34"/>
        <v>0.54</v>
      </c>
      <c r="AH187" s="2">
        <f t="shared" si="31"/>
        <v>0.35000000000000003</v>
      </c>
      <c r="AI187" s="2">
        <f t="shared" si="31"/>
        <v>0.25</v>
      </c>
      <c r="AJ187" s="2">
        <f t="shared" si="31"/>
        <v>0.2</v>
      </c>
    </row>
    <row r="188" spans="1:36" x14ac:dyDescent="0.2">
      <c r="A188" t="str">
        <f>"casthouse_procurement_archetype_"&amp;TEXT(ROUND(Table21319[[#This Row],[2016]],1),"0.0")</f>
        <v>casthouse_procurement_archetype_11.7</v>
      </c>
      <c r="B188" s="2">
        <f t="shared" si="28"/>
        <v>11.700000000000001</v>
      </c>
      <c r="C188" s="2">
        <f t="shared" si="35"/>
        <v>11.700000000000001</v>
      </c>
      <c r="D188" s="2">
        <f t="shared" si="35"/>
        <v>11.700000000000001</v>
      </c>
      <c r="E188" s="2">
        <f t="shared" si="35"/>
        <v>11.42</v>
      </c>
      <c r="F188" s="2">
        <f t="shared" si="35"/>
        <v>10.73</v>
      </c>
      <c r="G188" s="2">
        <f t="shared" si="35"/>
        <v>10.83</v>
      </c>
      <c r="H188" s="2">
        <f t="shared" si="35"/>
        <v>10.53</v>
      </c>
      <c r="I188" s="2">
        <f t="shared" si="35"/>
        <v>9.9600000000000009</v>
      </c>
      <c r="J188" s="2">
        <f t="shared" si="35"/>
        <v>9.64</v>
      </c>
      <c r="K188" s="2">
        <f t="shared" si="35"/>
        <v>9.3000000000000007</v>
      </c>
      <c r="L188" s="2">
        <f t="shared" si="35"/>
        <v>8.7799999999999994</v>
      </c>
      <c r="M188" s="2">
        <f t="shared" si="35"/>
        <v>8.7200000000000006</v>
      </c>
      <c r="N188" s="2">
        <f t="shared" si="35"/>
        <v>8.2900000000000009</v>
      </c>
      <c r="O188" s="2">
        <f t="shared" si="35"/>
        <v>7.84</v>
      </c>
      <c r="P188" s="2">
        <f t="shared" si="35"/>
        <v>7.32</v>
      </c>
      <c r="Q188" s="2">
        <f t="shared" si="35"/>
        <v>6.3</v>
      </c>
      <c r="R188" s="2">
        <f t="shared" ref="R188:AG203" si="36">MROUND((($B188-$AJ$2)*((R$2-$AJ$2)/($B$2-$AJ$2)))+$AJ$2,0.01)</f>
        <v>4.92</v>
      </c>
      <c r="S188" s="2">
        <f t="shared" si="36"/>
        <v>4.4800000000000004</v>
      </c>
      <c r="T188" s="2">
        <f t="shared" si="36"/>
        <v>3.5300000000000002</v>
      </c>
      <c r="U188" s="2">
        <f t="shared" si="36"/>
        <v>2.56</v>
      </c>
      <c r="V188" s="2">
        <f t="shared" si="36"/>
        <v>2.39</v>
      </c>
      <c r="W188" s="2">
        <f t="shared" si="36"/>
        <v>1.85</v>
      </c>
      <c r="X188" s="2">
        <f t="shared" si="36"/>
        <v>1.58</v>
      </c>
      <c r="Y188" s="2">
        <f t="shared" si="36"/>
        <v>1.29</v>
      </c>
      <c r="Z188" s="2">
        <f t="shared" si="36"/>
        <v>1.25</v>
      </c>
      <c r="AA188" s="2">
        <f t="shared" si="36"/>
        <v>1.1200000000000001</v>
      </c>
      <c r="AB188" s="2">
        <f t="shared" si="36"/>
        <v>0.93</v>
      </c>
      <c r="AC188" s="2">
        <f t="shared" si="36"/>
        <v>0.78</v>
      </c>
      <c r="AD188" s="2">
        <f t="shared" si="36"/>
        <v>0.75</v>
      </c>
      <c r="AE188" s="2">
        <f t="shared" si="36"/>
        <v>0.65</v>
      </c>
      <c r="AF188" s="2">
        <f t="shared" si="36"/>
        <v>0.57999999999999996</v>
      </c>
      <c r="AG188" s="2">
        <f t="shared" si="36"/>
        <v>0.53</v>
      </c>
      <c r="AH188" s="2">
        <f t="shared" si="31"/>
        <v>0.35000000000000003</v>
      </c>
      <c r="AI188" s="2">
        <f t="shared" si="31"/>
        <v>0.25</v>
      </c>
      <c r="AJ188" s="2">
        <f t="shared" si="31"/>
        <v>0.2</v>
      </c>
    </row>
    <row r="189" spans="1:36" x14ac:dyDescent="0.2">
      <c r="A189" t="str">
        <f>"casthouse_procurement_archetype_"&amp;TEXT(ROUND(Table21319[[#This Row],[2016]],1),"0.0")</f>
        <v>casthouse_procurement_archetype_11.6</v>
      </c>
      <c r="B189" s="2">
        <f t="shared" si="28"/>
        <v>11.600000000000001</v>
      </c>
      <c r="C189" s="2">
        <f t="shared" ref="C189:R204" si="37">MROUND((($B189-$AJ$2)*((C$2-$AJ$2)/($B$2-$AJ$2)))+$AJ$2,0.01)</f>
        <v>11.6</v>
      </c>
      <c r="D189" s="2">
        <f t="shared" si="37"/>
        <v>11.6</v>
      </c>
      <c r="E189" s="2">
        <f t="shared" si="37"/>
        <v>11.32</v>
      </c>
      <c r="F189" s="2">
        <f t="shared" si="37"/>
        <v>10.64</v>
      </c>
      <c r="G189" s="2">
        <f t="shared" si="37"/>
        <v>10.74</v>
      </c>
      <c r="H189" s="2">
        <f t="shared" si="37"/>
        <v>10.44</v>
      </c>
      <c r="I189" s="2">
        <f t="shared" si="37"/>
        <v>9.870000000000001</v>
      </c>
      <c r="J189" s="2">
        <f t="shared" si="37"/>
        <v>9.5500000000000007</v>
      </c>
      <c r="K189" s="2">
        <f t="shared" si="37"/>
        <v>9.23</v>
      </c>
      <c r="L189" s="2">
        <f t="shared" si="37"/>
        <v>8.7100000000000009</v>
      </c>
      <c r="M189" s="2">
        <f t="shared" si="37"/>
        <v>8.64</v>
      </c>
      <c r="N189" s="2">
        <f t="shared" si="37"/>
        <v>8.2200000000000006</v>
      </c>
      <c r="O189" s="2">
        <f t="shared" si="37"/>
        <v>7.78</v>
      </c>
      <c r="P189" s="2">
        <f t="shared" si="37"/>
        <v>7.26</v>
      </c>
      <c r="Q189" s="2">
        <f t="shared" si="37"/>
        <v>6.25</v>
      </c>
      <c r="R189" s="2">
        <f t="shared" si="37"/>
        <v>4.88</v>
      </c>
      <c r="S189" s="2">
        <f t="shared" si="36"/>
        <v>4.4400000000000004</v>
      </c>
      <c r="T189" s="2">
        <f t="shared" si="36"/>
        <v>3.5</v>
      </c>
      <c r="U189" s="2">
        <f t="shared" si="36"/>
        <v>2.54</v>
      </c>
      <c r="V189" s="2">
        <f t="shared" si="36"/>
        <v>2.37</v>
      </c>
      <c r="W189" s="2">
        <f t="shared" si="36"/>
        <v>1.83</v>
      </c>
      <c r="X189" s="2">
        <f t="shared" si="36"/>
        <v>1.56</v>
      </c>
      <c r="Y189" s="2">
        <f t="shared" si="36"/>
        <v>1.28</v>
      </c>
      <c r="Z189" s="2">
        <f t="shared" si="36"/>
        <v>1.24</v>
      </c>
      <c r="AA189" s="2">
        <f t="shared" si="36"/>
        <v>1.1100000000000001</v>
      </c>
      <c r="AB189" s="2">
        <f t="shared" si="36"/>
        <v>0.92</v>
      </c>
      <c r="AC189" s="2">
        <f t="shared" si="36"/>
        <v>0.77</v>
      </c>
      <c r="AD189" s="2">
        <f t="shared" si="36"/>
        <v>0.75</v>
      </c>
      <c r="AE189" s="2">
        <f t="shared" si="36"/>
        <v>0.64</v>
      </c>
      <c r="AF189" s="2">
        <f t="shared" si="36"/>
        <v>0.57999999999999996</v>
      </c>
      <c r="AG189" s="2">
        <f t="shared" si="36"/>
        <v>0.53</v>
      </c>
      <c r="AH189" s="2">
        <f t="shared" si="31"/>
        <v>0.35000000000000003</v>
      </c>
      <c r="AI189" s="2">
        <f t="shared" si="31"/>
        <v>0.25</v>
      </c>
      <c r="AJ189" s="2">
        <f t="shared" si="31"/>
        <v>0.2</v>
      </c>
    </row>
    <row r="190" spans="1:36" x14ac:dyDescent="0.2">
      <c r="A190" t="str">
        <f>"casthouse_procurement_archetype_"&amp;TEXT(ROUND(Table21319[[#This Row],[2016]],1),"0.0")</f>
        <v>casthouse_procurement_archetype_11.5</v>
      </c>
      <c r="B190" s="2">
        <f t="shared" si="28"/>
        <v>11.5</v>
      </c>
      <c r="C190" s="2">
        <f t="shared" si="37"/>
        <v>11.5</v>
      </c>
      <c r="D190" s="2">
        <f t="shared" si="37"/>
        <v>11.5</v>
      </c>
      <c r="E190" s="2">
        <f t="shared" si="37"/>
        <v>11.22</v>
      </c>
      <c r="F190" s="2">
        <f t="shared" si="37"/>
        <v>10.55</v>
      </c>
      <c r="G190" s="2">
        <f t="shared" si="37"/>
        <v>10.64</v>
      </c>
      <c r="H190" s="2">
        <f t="shared" si="37"/>
        <v>10.35</v>
      </c>
      <c r="I190" s="2">
        <f t="shared" si="37"/>
        <v>9.7900000000000009</v>
      </c>
      <c r="J190" s="2">
        <f t="shared" si="37"/>
        <v>9.4700000000000006</v>
      </c>
      <c r="K190" s="2">
        <f t="shared" si="37"/>
        <v>9.15</v>
      </c>
      <c r="L190" s="2">
        <f t="shared" si="37"/>
        <v>8.6300000000000008</v>
      </c>
      <c r="M190" s="2">
        <f t="shared" si="37"/>
        <v>8.57</v>
      </c>
      <c r="N190" s="2">
        <f t="shared" si="37"/>
        <v>8.15</v>
      </c>
      <c r="O190" s="2">
        <f t="shared" si="37"/>
        <v>7.71</v>
      </c>
      <c r="P190" s="2">
        <f t="shared" si="37"/>
        <v>7.2</v>
      </c>
      <c r="Q190" s="2">
        <f t="shared" si="37"/>
        <v>6.19</v>
      </c>
      <c r="R190" s="2">
        <f t="shared" si="37"/>
        <v>4.84</v>
      </c>
      <c r="S190" s="2">
        <f t="shared" si="36"/>
        <v>4.41</v>
      </c>
      <c r="T190" s="2">
        <f t="shared" si="36"/>
        <v>3.47</v>
      </c>
      <c r="U190" s="2">
        <f t="shared" si="36"/>
        <v>2.52</v>
      </c>
      <c r="V190" s="2">
        <f t="shared" si="36"/>
        <v>2.35</v>
      </c>
      <c r="W190" s="2">
        <f t="shared" si="36"/>
        <v>1.82</v>
      </c>
      <c r="X190" s="2">
        <f t="shared" si="36"/>
        <v>1.55</v>
      </c>
      <c r="Y190" s="2">
        <f t="shared" si="36"/>
        <v>1.27</v>
      </c>
      <c r="Z190" s="2">
        <f t="shared" si="36"/>
        <v>1.23</v>
      </c>
      <c r="AA190" s="2">
        <f t="shared" si="36"/>
        <v>1.1000000000000001</v>
      </c>
      <c r="AB190" s="2">
        <f t="shared" si="36"/>
        <v>0.92</v>
      </c>
      <c r="AC190" s="2">
        <f t="shared" si="36"/>
        <v>0.77</v>
      </c>
      <c r="AD190" s="2">
        <f t="shared" si="36"/>
        <v>0.74</v>
      </c>
      <c r="AE190" s="2">
        <f t="shared" si="36"/>
        <v>0.64</v>
      </c>
      <c r="AF190" s="2">
        <f t="shared" si="36"/>
        <v>0.57000000000000006</v>
      </c>
      <c r="AG190" s="2">
        <f t="shared" si="36"/>
        <v>0.53</v>
      </c>
      <c r="AH190" s="2">
        <f t="shared" si="31"/>
        <v>0.35000000000000003</v>
      </c>
      <c r="AI190" s="2">
        <f t="shared" si="31"/>
        <v>0.25</v>
      </c>
      <c r="AJ190" s="2">
        <f t="shared" si="31"/>
        <v>0.2</v>
      </c>
    </row>
    <row r="191" spans="1:36" x14ac:dyDescent="0.2">
      <c r="A191" t="str">
        <f>"casthouse_procurement_archetype_"&amp;TEXT(ROUND(Table21319[[#This Row],[2016]],1),"0.0")</f>
        <v>casthouse_procurement_archetype_11.4</v>
      </c>
      <c r="B191" s="2">
        <f t="shared" si="28"/>
        <v>11.4</v>
      </c>
      <c r="C191" s="2">
        <f t="shared" si="37"/>
        <v>11.4</v>
      </c>
      <c r="D191" s="2">
        <f t="shared" si="37"/>
        <v>11.4</v>
      </c>
      <c r="E191" s="2">
        <f t="shared" si="37"/>
        <v>11.120000000000001</v>
      </c>
      <c r="F191" s="2">
        <f t="shared" si="37"/>
        <v>10.46</v>
      </c>
      <c r="G191" s="2">
        <f t="shared" si="37"/>
        <v>10.55</v>
      </c>
      <c r="H191" s="2">
        <f t="shared" si="37"/>
        <v>10.26</v>
      </c>
      <c r="I191" s="2">
        <f t="shared" si="37"/>
        <v>9.7000000000000011</v>
      </c>
      <c r="J191" s="2">
        <f t="shared" si="37"/>
        <v>9.39</v>
      </c>
      <c r="K191" s="2">
        <f t="shared" si="37"/>
        <v>9.07</v>
      </c>
      <c r="L191" s="2">
        <f t="shared" si="37"/>
        <v>8.56</v>
      </c>
      <c r="M191" s="2">
        <f t="shared" si="37"/>
        <v>8.5</v>
      </c>
      <c r="N191" s="2">
        <f t="shared" si="37"/>
        <v>8.08</v>
      </c>
      <c r="O191" s="2">
        <f t="shared" si="37"/>
        <v>7.65</v>
      </c>
      <c r="P191" s="2">
        <f t="shared" si="37"/>
        <v>7.13</v>
      </c>
      <c r="Q191" s="2">
        <f t="shared" si="37"/>
        <v>6.1400000000000006</v>
      </c>
      <c r="R191" s="2">
        <f t="shared" si="37"/>
        <v>4.8</v>
      </c>
      <c r="S191" s="2">
        <f t="shared" si="36"/>
        <v>4.37</v>
      </c>
      <c r="T191" s="2">
        <f t="shared" si="36"/>
        <v>3.44</v>
      </c>
      <c r="U191" s="2">
        <f t="shared" si="36"/>
        <v>2.5</v>
      </c>
      <c r="V191" s="2">
        <f t="shared" si="36"/>
        <v>2.33</v>
      </c>
      <c r="W191" s="2">
        <f t="shared" si="36"/>
        <v>1.81</v>
      </c>
      <c r="X191" s="2">
        <f t="shared" si="36"/>
        <v>1.54</v>
      </c>
      <c r="Y191" s="2">
        <f t="shared" si="36"/>
        <v>1.26</v>
      </c>
      <c r="Z191" s="2">
        <f t="shared" si="36"/>
        <v>1.22</v>
      </c>
      <c r="AA191" s="2">
        <f t="shared" si="36"/>
        <v>1.0900000000000001</v>
      </c>
      <c r="AB191" s="2">
        <f t="shared" si="36"/>
        <v>0.91</v>
      </c>
      <c r="AC191" s="2">
        <f t="shared" si="36"/>
        <v>0.76</v>
      </c>
      <c r="AD191" s="2">
        <f t="shared" si="36"/>
        <v>0.74</v>
      </c>
      <c r="AE191" s="2">
        <f t="shared" si="36"/>
        <v>0.63</v>
      </c>
      <c r="AF191" s="2">
        <f t="shared" si="36"/>
        <v>0.57000000000000006</v>
      </c>
      <c r="AG191" s="2">
        <f t="shared" si="36"/>
        <v>0.52</v>
      </c>
      <c r="AH191" s="2">
        <f t="shared" si="31"/>
        <v>0.35000000000000003</v>
      </c>
      <c r="AI191" s="2">
        <f t="shared" si="31"/>
        <v>0.25</v>
      </c>
      <c r="AJ191" s="2">
        <f t="shared" si="31"/>
        <v>0.2</v>
      </c>
    </row>
    <row r="192" spans="1:36" x14ac:dyDescent="0.2">
      <c r="A192" t="str">
        <f>"casthouse_procurement_archetype_"&amp;TEXT(ROUND(Table21319[[#This Row],[2016]],1),"0.0")</f>
        <v>casthouse_procurement_archetype_11.3</v>
      </c>
      <c r="B192" s="2">
        <f t="shared" si="28"/>
        <v>11.3</v>
      </c>
      <c r="C192" s="2">
        <f t="shared" si="37"/>
        <v>11.3</v>
      </c>
      <c r="D192" s="2">
        <f t="shared" si="37"/>
        <v>11.3</v>
      </c>
      <c r="E192" s="2">
        <f t="shared" si="37"/>
        <v>11.03</v>
      </c>
      <c r="F192" s="2">
        <f t="shared" si="37"/>
        <v>10.370000000000001</v>
      </c>
      <c r="G192" s="2">
        <f t="shared" si="37"/>
        <v>10.46</v>
      </c>
      <c r="H192" s="2">
        <f t="shared" si="37"/>
        <v>10.17</v>
      </c>
      <c r="I192" s="2">
        <f t="shared" si="37"/>
        <v>9.620000000000001</v>
      </c>
      <c r="J192" s="2">
        <f t="shared" si="37"/>
        <v>9.31</v>
      </c>
      <c r="K192" s="2">
        <f t="shared" si="37"/>
        <v>8.99</v>
      </c>
      <c r="L192" s="2">
        <f t="shared" si="37"/>
        <v>8.48</v>
      </c>
      <c r="M192" s="2">
        <f t="shared" si="37"/>
        <v>8.42</v>
      </c>
      <c r="N192" s="2">
        <f t="shared" si="37"/>
        <v>8.01</v>
      </c>
      <c r="O192" s="2">
        <f t="shared" si="37"/>
        <v>7.58</v>
      </c>
      <c r="P192" s="2">
        <f t="shared" si="37"/>
        <v>7.07</v>
      </c>
      <c r="Q192" s="2">
        <f t="shared" si="37"/>
        <v>6.09</v>
      </c>
      <c r="R192" s="2">
        <f t="shared" si="37"/>
        <v>4.76</v>
      </c>
      <c r="S192" s="2">
        <f t="shared" si="36"/>
        <v>4.33</v>
      </c>
      <c r="T192" s="2">
        <f t="shared" si="36"/>
        <v>3.41</v>
      </c>
      <c r="U192" s="2">
        <f t="shared" si="36"/>
        <v>2.48</v>
      </c>
      <c r="V192" s="2">
        <f t="shared" si="36"/>
        <v>2.31</v>
      </c>
      <c r="W192" s="2">
        <f t="shared" si="36"/>
        <v>1.79</v>
      </c>
      <c r="X192" s="2">
        <f t="shared" si="36"/>
        <v>1.53</v>
      </c>
      <c r="Y192" s="2">
        <f t="shared" si="36"/>
        <v>1.25</v>
      </c>
      <c r="Z192" s="2">
        <f t="shared" si="36"/>
        <v>1.21</v>
      </c>
      <c r="AA192" s="2">
        <f t="shared" si="36"/>
        <v>1.0900000000000001</v>
      </c>
      <c r="AB192" s="2">
        <f t="shared" si="36"/>
        <v>0.9</v>
      </c>
      <c r="AC192" s="2">
        <f t="shared" si="36"/>
        <v>0.76</v>
      </c>
      <c r="AD192" s="2">
        <f t="shared" si="36"/>
        <v>0.73</v>
      </c>
      <c r="AE192" s="2">
        <f t="shared" si="36"/>
        <v>0.63</v>
      </c>
      <c r="AF192" s="2">
        <f t="shared" si="36"/>
        <v>0.57000000000000006</v>
      </c>
      <c r="AG192" s="2">
        <f t="shared" si="36"/>
        <v>0.52</v>
      </c>
      <c r="AH192" s="2">
        <f t="shared" si="31"/>
        <v>0.35000000000000003</v>
      </c>
      <c r="AI192" s="2">
        <f t="shared" si="31"/>
        <v>0.25</v>
      </c>
      <c r="AJ192" s="2">
        <f t="shared" si="31"/>
        <v>0.2</v>
      </c>
    </row>
    <row r="193" spans="1:36" x14ac:dyDescent="0.2">
      <c r="A193" t="str">
        <f>"casthouse_procurement_archetype_"&amp;TEXT(ROUND(Table21319[[#This Row],[2016]],1),"0.0")</f>
        <v>casthouse_procurement_archetype_11.2</v>
      </c>
      <c r="B193" s="2">
        <f t="shared" si="28"/>
        <v>11.200000000000001</v>
      </c>
      <c r="C193" s="2">
        <f t="shared" si="37"/>
        <v>11.200000000000001</v>
      </c>
      <c r="D193" s="2">
        <f t="shared" si="37"/>
        <v>11.200000000000001</v>
      </c>
      <c r="E193" s="2">
        <f t="shared" si="37"/>
        <v>10.93</v>
      </c>
      <c r="F193" s="2">
        <f t="shared" si="37"/>
        <v>10.28</v>
      </c>
      <c r="G193" s="2">
        <f t="shared" si="37"/>
        <v>10.370000000000001</v>
      </c>
      <c r="H193" s="2">
        <f t="shared" si="37"/>
        <v>10.08</v>
      </c>
      <c r="I193" s="2">
        <f t="shared" si="37"/>
        <v>9.5299999999999994</v>
      </c>
      <c r="J193" s="2">
        <f t="shared" si="37"/>
        <v>9.23</v>
      </c>
      <c r="K193" s="2">
        <f t="shared" si="37"/>
        <v>8.91</v>
      </c>
      <c r="L193" s="2">
        <f t="shared" si="37"/>
        <v>8.41</v>
      </c>
      <c r="M193" s="2">
        <f t="shared" si="37"/>
        <v>8.35</v>
      </c>
      <c r="N193" s="2">
        <f t="shared" si="37"/>
        <v>7.94</v>
      </c>
      <c r="O193" s="2">
        <f t="shared" si="37"/>
        <v>7.51</v>
      </c>
      <c r="P193" s="2">
        <f t="shared" si="37"/>
        <v>7.01</v>
      </c>
      <c r="Q193" s="2">
        <f t="shared" si="37"/>
        <v>6.03</v>
      </c>
      <c r="R193" s="2">
        <f t="shared" si="37"/>
        <v>4.72</v>
      </c>
      <c r="S193" s="2">
        <f t="shared" si="36"/>
        <v>4.3</v>
      </c>
      <c r="T193" s="2">
        <f t="shared" si="36"/>
        <v>3.38</v>
      </c>
      <c r="U193" s="2">
        <f t="shared" si="36"/>
        <v>2.46</v>
      </c>
      <c r="V193" s="2">
        <f t="shared" si="36"/>
        <v>2.29</v>
      </c>
      <c r="W193" s="2">
        <f t="shared" si="36"/>
        <v>1.78</v>
      </c>
      <c r="X193" s="2">
        <f t="shared" si="36"/>
        <v>1.52</v>
      </c>
      <c r="Y193" s="2">
        <f t="shared" si="36"/>
        <v>1.24</v>
      </c>
      <c r="Z193" s="2">
        <f t="shared" si="36"/>
        <v>1.2</v>
      </c>
      <c r="AA193" s="2">
        <f t="shared" si="36"/>
        <v>1.08</v>
      </c>
      <c r="AB193" s="2">
        <f t="shared" si="36"/>
        <v>0.9</v>
      </c>
      <c r="AC193" s="2">
        <f t="shared" si="36"/>
        <v>0.75</v>
      </c>
      <c r="AD193" s="2">
        <f t="shared" si="36"/>
        <v>0.73</v>
      </c>
      <c r="AE193" s="2">
        <f t="shared" si="36"/>
        <v>0.63</v>
      </c>
      <c r="AF193" s="2">
        <f t="shared" si="36"/>
        <v>0.56000000000000005</v>
      </c>
      <c r="AG193" s="2">
        <f t="shared" si="36"/>
        <v>0.52</v>
      </c>
      <c r="AH193" s="2">
        <f t="shared" si="31"/>
        <v>0.34</v>
      </c>
      <c r="AI193" s="2">
        <f t="shared" si="31"/>
        <v>0.25</v>
      </c>
      <c r="AJ193" s="2">
        <f t="shared" si="31"/>
        <v>0.2</v>
      </c>
    </row>
    <row r="194" spans="1:36" x14ac:dyDescent="0.2">
      <c r="A194" t="str">
        <f>"casthouse_procurement_archetype_"&amp;TEXT(ROUND(Table21319[[#This Row],[2016]],1),"0.0")</f>
        <v>casthouse_procurement_archetype_11.1</v>
      </c>
      <c r="B194" s="2">
        <f t="shared" si="28"/>
        <v>11.100000000000001</v>
      </c>
      <c r="C194" s="2">
        <f t="shared" si="37"/>
        <v>11.1</v>
      </c>
      <c r="D194" s="2">
        <f t="shared" si="37"/>
        <v>11.1</v>
      </c>
      <c r="E194" s="2">
        <f t="shared" si="37"/>
        <v>10.83</v>
      </c>
      <c r="F194" s="2">
        <f t="shared" si="37"/>
        <v>10.18</v>
      </c>
      <c r="G194" s="2">
        <f t="shared" si="37"/>
        <v>10.27</v>
      </c>
      <c r="H194" s="2">
        <f t="shared" si="37"/>
        <v>9.99</v>
      </c>
      <c r="I194" s="2">
        <f t="shared" si="37"/>
        <v>9.4500000000000011</v>
      </c>
      <c r="J194" s="2">
        <f t="shared" si="37"/>
        <v>9.14</v>
      </c>
      <c r="K194" s="2">
        <f t="shared" si="37"/>
        <v>8.83</v>
      </c>
      <c r="L194" s="2">
        <f t="shared" si="37"/>
        <v>8.33</v>
      </c>
      <c r="M194" s="2">
        <f t="shared" si="37"/>
        <v>8.27</v>
      </c>
      <c r="N194" s="2">
        <f t="shared" si="37"/>
        <v>7.87</v>
      </c>
      <c r="O194" s="2">
        <f t="shared" si="37"/>
        <v>7.45</v>
      </c>
      <c r="P194" s="2">
        <f t="shared" si="37"/>
        <v>6.95</v>
      </c>
      <c r="Q194" s="2">
        <f t="shared" si="37"/>
        <v>5.98</v>
      </c>
      <c r="R194" s="2">
        <f t="shared" si="37"/>
        <v>4.67</v>
      </c>
      <c r="S194" s="2">
        <f t="shared" si="36"/>
        <v>4.26</v>
      </c>
      <c r="T194" s="2">
        <f t="shared" si="36"/>
        <v>3.35</v>
      </c>
      <c r="U194" s="2">
        <f t="shared" si="36"/>
        <v>2.44</v>
      </c>
      <c r="V194" s="2">
        <f t="shared" si="36"/>
        <v>2.27</v>
      </c>
      <c r="W194" s="2">
        <f t="shared" si="36"/>
        <v>1.76</v>
      </c>
      <c r="X194" s="2">
        <f t="shared" si="36"/>
        <v>1.5</v>
      </c>
      <c r="Y194" s="2">
        <f t="shared" si="36"/>
        <v>1.24</v>
      </c>
      <c r="Z194" s="2">
        <f t="shared" si="36"/>
        <v>1.19</v>
      </c>
      <c r="AA194" s="2">
        <f t="shared" si="36"/>
        <v>1.07</v>
      </c>
      <c r="AB194" s="2">
        <f t="shared" si="36"/>
        <v>0.89</v>
      </c>
      <c r="AC194" s="2">
        <f t="shared" si="36"/>
        <v>0.75</v>
      </c>
      <c r="AD194" s="2">
        <f t="shared" si="36"/>
        <v>0.72</v>
      </c>
      <c r="AE194" s="2">
        <f t="shared" si="36"/>
        <v>0.62</v>
      </c>
      <c r="AF194" s="2">
        <f t="shared" si="36"/>
        <v>0.56000000000000005</v>
      </c>
      <c r="AG194" s="2">
        <f t="shared" si="36"/>
        <v>0.52</v>
      </c>
      <c r="AH194" s="2">
        <f t="shared" si="31"/>
        <v>0.34</v>
      </c>
      <c r="AI194" s="2">
        <f t="shared" si="31"/>
        <v>0.25</v>
      </c>
      <c r="AJ194" s="2">
        <f t="shared" si="31"/>
        <v>0.2</v>
      </c>
    </row>
    <row r="195" spans="1:36" x14ac:dyDescent="0.2">
      <c r="A195" t="str">
        <f>"casthouse_procurement_archetype_"&amp;TEXT(ROUND(Table21319[[#This Row],[2016]],1),"0.0")</f>
        <v>casthouse_procurement_archetype_11.0</v>
      </c>
      <c r="B195" s="2">
        <f t="shared" si="28"/>
        <v>11</v>
      </c>
      <c r="C195" s="2">
        <f t="shared" si="37"/>
        <v>11</v>
      </c>
      <c r="D195" s="2">
        <f t="shared" si="37"/>
        <v>11</v>
      </c>
      <c r="E195" s="2">
        <f t="shared" si="37"/>
        <v>10.73</v>
      </c>
      <c r="F195" s="2">
        <f t="shared" si="37"/>
        <v>10.09</v>
      </c>
      <c r="G195" s="2">
        <f t="shared" si="37"/>
        <v>10.18</v>
      </c>
      <c r="H195" s="2">
        <f t="shared" si="37"/>
        <v>9.9</v>
      </c>
      <c r="I195" s="2">
        <f t="shared" si="37"/>
        <v>9.36</v>
      </c>
      <c r="J195" s="2">
        <f t="shared" si="37"/>
        <v>9.06</v>
      </c>
      <c r="K195" s="2">
        <f t="shared" si="37"/>
        <v>8.75</v>
      </c>
      <c r="L195" s="2">
        <f t="shared" si="37"/>
        <v>8.26</v>
      </c>
      <c r="M195" s="2">
        <f t="shared" si="37"/>
        <v>8.1999999999999993</v>
      </c>
      <c r="N195" s="2">
        <f t="shared" si="37"/>
        <v>7.8</v>
      </c>
      <c r="O195" s="2">
        <f t="shared" si="37"/>
        <v>7.38</v>
      </c>
      <c r="P195" s="2">
        <f t="shared" si="37"/>
        <v>6.8900000000000006</v>
      </c>
      <c r="Q195" s="2">
        <f t="shared" si="37"/>
        <v>5.93</v>
      </c>
      <c r="R195" s="2">
        <f t="shared" si="37"/>
        <v>4.63</v>
      </c>
      <c r="S195" s="2">
        <f t="shared" si="36"/>
        <v>4.22</v>
      </c>
      <c r="T195" s="2">
        <f t="shared" si="36"/>
        <v>3.3200000000000003</v>
      </c>
      <c r="U195" s="2">
        <f t="shared" si="36"/>
        <v>2.42</v>
      </c>
      <c r="V195" s="2">
        <f t="shared" si="36"/>
        <v>2.25</v>
      </c>
      <c r="W195" s="2">
        <f t="shared" si="36"/>
        <v>1.75</v>
      </c>
      <c r="X195" s="2">
        <f t="shared" si="36"/>
        <v>1.49</v>
      </c>
      <c r="Y195" s="2">
        <f t="shared" si="36"/>
        <v>1.23</v>
      </c>
      <c r="Z195" s="2">
        <f t="shared" si="36"/>
        <v>1.18</v>
      </c>
      <c r="AA195" s="2">
        <f t="shared" si="36"/>
        <v>1.06</v>
      </c>
      <c r="AB195" s="2">
        <f t="shared" si="36"/>
        <v>0.89</v>
      </c>
      <c r="AC195" s="2">
        <f t="shared" si="36"/>
        <v>0.74</v>
      </c>
      <c r="AD195" s="2">
        <f t="shared" si="36"/>
        <v>0.72</v>
      </c>
      <c r="AE195" s="2">
        <f t="shared" si="36"/>
        <v>0.62</v>
      </c>
      <c r="AF195" s="2">
        <f t="shared" si="36"/>
        <v>0.56000000000000005</v>
      </c>
      <c r="AG195" s="2">
        <f t="shared" si="36"/>
        <v>0.51</v>
      </c>
      <c r="AH195" s="2">
        <f t="shared" si="31"/>
        <v>0.34</v>
      </c>
      <c r="AI195" s="2">
        <f t="shared" si="31"/>
        <v>0.25</v>
      </c>
      <c r="AJ195" s="2">
        <f t="shared" si="31"/>
        <v>0.2</v>
      </c>
    </row>
    <row r="196" spans="1:36" x14ac:dyDescent="0.2">
      <c r="A196" t="str">
        <f>"casthouse_procurement_archetype_"&amp;TEXT(ROUND(Table21319[[#This Row],[2016]],1),"0.0")</f>
        <v>casthouse_procurement_archetype_10.9</v>
      </c>
      <c r="B196" s="2">
        <f t="shared" si="28"/>
        <v>10.9</v>
      </c>
      <c r="C196" s="2">
        <f t="shared" si="37"/>
        <v>10.9</v>
      </c>
      <c r="D196" s="2">
        <f t="shared" si="37"/>
        <v>10.9</v>
      </c>
      <c r="E196" s="2">
        <f t="shared" si="37"/>
        <v>10.64</v>
      </c>
      <c r="F196" s="2">
        <f t="shared" si="37"/>
        <v>10</v>
      </c>
      <c r="G196" s="2">
        <f t="shared" si="37"/>
        <v>10.09</v>
      </c>
      <c r="H196" s="2">
        <f t="shared" si="37"/>
        <v>9.81</v>
      </c>
      <c r="I196" s="2">
        <f t="shared" si="37"/>
        <v>9.2799999999999994</v>
      </c>
      <c r="J196" s="2">
        <f t="shared" si="37"/>
        <v>8.98</v>
      </c>
      <c r="K196" s="2">
        <f t="shared" si="37"/>
        <v>8.67</v>
      </c>
      <c r="L196" s="2">
        <f t="shared" si="37"/>
        <v>8.18</v>
      </c>
      <c r="M196" s="2">
        <f t="shared" si="37"/>
        <v>8.1300000000000008</v>
      </c>
      <c r="N196" s="2">
        <f t="shared" si="37"/>
        <v>7.73</v>
      </c>
      <c r="O196" s="2">
        <f t="shared" si="37"/>
        <v>7.3100000000000005</v>
      </c>
      <c r="P196" s="2">
        <f t="shared" si="37"/>
        <v>6.82</v>
      </c>
      <c r="Q196" s="2">
        <f t="shared" si="37"/>
        <v>5.87</v>
      </c>
      <c r="R196" s="2">
        <f t="shared" si="37"/>
        <v>4.59</v>
      </c>
      <c r="S196" s="2">
        <f t="shared" si="36"/>
        <v>4.18</v>
      </c>
      <c r="T196" s="2">
        <f t="shared" si="36"/>
        <v>3.3000000000000003</v>
      </c>
      <c r="U196" s="2">
        <f t="shared" si="36"/>
        <v>2.4</v>
      </c>
      <c r="V196" s="2">
        <f t="shared" si="36"/>
        <v>2.23</v>
      </c>
      <c r="W196" s="2">
        <f t="shared" si="36"/>
        <v>1.73</v>
      </c>
      <c r="X196" s="2">
        <f t="shared" si="36"/>
        <v>1.48</v>
      </c>
      <c r="Y196" s="2">
        <f t="shared" si="36"/>
        <v>1.22</v>
      </c>
      <c r="Z196" s="2">
        <f t="shared" si="36"/>
        <v>1.18</v>
      </c>
      <c r="AA196" s="2">
        <f t="shared" si="36"/>
        <v>1.05</v>
      </c>
      <c r="AB196" s="2">
        <f t="shared" si="36"/>
        <v>0.88</v>
      </c>
      <c r="AC196" s="2">
        <f t="shared" si="36"/>
        <v>0.74</v>
      </c>
      <c r="AD196" s="2">
        <f t="shared" si="36"/>
        <v>0.71</v>
      </c>
      <c r="AE196" s="2">
        <f t="shared" si="36"/>
        <v>0.61</v>
      </c>
      <c r="AF196" s="2">
        <f t="shared" si="36"/>
        <v>0.55000000000000004</v>
      </c>
      <c r="AG196" s="2">
        <f t="shared" si="36"/>
        <v>0.51</v>
      </c>
      <c r="AH196" s="2">
        <f t="shared" si="31"/>
        <v>0.34</v>
      </c>
      <c r="AI196" s="2">
        <f t="shared" si="31"/>
        <v>0.25</v>
      </c>
      <c r="AJ196" s="2">
        <f t="shared" si="31"/>
        <v>0.2</v>
      </c>
    </row>
    <row r="197" spans="1:36" x14ac:dyDescent="0.2">
      <c r="A197" t="str">
        <f>"casthouse_procurement_archetype_"&amp;TEXT(ROUND(Table21319[[#This Row],[2016]],1),"0.0")</f>
        <v>casthouse_procurement_archetype_10.8</v>
      </c>
      <c r="B197" s="2">
        <f t="shared" si="28"/>
        <v>10.8</v>
      </c>
      <c r="C197" s="2">
        <f t="shared" si="37"/>
        <v>10.8</v>
      </c>
      <c r="D197" s="2">
        <f t="shared" si="37"/>
        <v>10.8</v>
      </c>
      <c r="E197" s="2">
        <f t="shared" si="37"/>
        <v>10.540000000000001</v>
      </c>
      <c r="F197" s="2">
        <f t="shared" si="37"/>
        <v>9.91</v>
      </c>
      <c r="G197" s="2">
        <f t="shared" si="37"/>
        <v>10</v>
      </c>
      <c r="H197" s="2">
        <f t="shared" si="37"/>
        <v>9.7200000000000006</v>
      </c>
      <c r="I197" s="2">
        <f t="shared" si="37"/>
        <v>9.19</v>
      </c>
      <c r="J197" s="2">
        <f t="shared" si="37"/>
        <v>8.9</v>
      </c>
      <c r="K197" s="2">
        <f t="shared" si="37"/>
        <v>8.59</v>
      </c>
      <c r="L197" s="2">
        <f t="shared" si="37"/>
        <v>8.11</v>
      </c>
      <c r="M197" s="2">
        <f t="shared" si="37"/>
        <v>8.0500000000000007</v>
      </c>
      <c r="N197" s="2">
        <f t="shared" si="37"/>
        <v>7.66</v>
      </c>
      <c r="O197" s="2">
        <f t="shared" si="37"/>
        <v>7.25</v>
      </c>
      <c r="P197" s="2">
        <f t="shared" si="37"/>
        <v>6.76</v>
      </c>
      <c r="Q197" s="2">
        <f t="shared" si="37"/>
        <v>5.82</v>
      </c>
      <c r="R197" s="2">
        <f t="shared" si="37"/>
        <v>4.55</v>
      </c>
      <c r="S197" s="2">
        <f t="shared" si="36"/>
        <v>4.1500000000000004</v>
      </c>
      <c r="T197" s="2">
        <f t="shared" si="36"/>
        <v>3.27</v>
      </c>
      <c r="U197" s="2">
        <f t="shared" si="36"/>
        <v>2.38</v>
      </c>
      <c r="V197" s="2">
        <f t="shared" si="36"/>
        <v>2.2200000000000002</v>
      </c>
      <c r="W197" s="2">
        <f t="shared" si="36"/>
        <v>1.72</v>
      </c>
      <c r="X197" s="2">
        <f t="shared" si="36"/>
        <v>1.47</v>
      </c>
      <c r="Y197" s="2">
        <f t="shared" si="36"/>
        <v>1.21</v>
      </c>
      <c r="Z197" s="2">
        <f t="shared" si="36"/>
        <v>1.17</v>
      </c>
      <c r="AA197" s="2">
        <f t="shared" si="36"/>
        <v>1.05</v>
      </c>
      <c r="AB197" s="2">
        <f t="shared" si="36"/>
        <v>0.87</v>
      </c>
      <c r="AC197" s="2">
        <f t="shared" si="36"/>
        <v>0.73</v>
      </c>
      <c r="AD197" s="2">
        <f t="shared" si="36"/>
        <v>0.71</v>
      </c>
      <c r="AE197" s="2">
        <f t="shared" si="36"/>
        <v>0.61</v>
      </c>
      <c r="AF197" s="2">
        <f t="shared" si="36"/>
        <v>0.55000000000000004</v>
      </c>
      <c r="AG197" s="2">
        <f t="shared" si="36"/>
        <v>0.51</v>
      </c>
      <c r="AH197" s="2">
        <f t="shared" si="31"/>
        <v>0.34</v>
      </c>
      <c r="AI197" s="2">
        <f t="shared" si="31"/>
        <v>0.25</v>
      </c>
      <c r="AJ197" s="2">
        <f t="shared" si="31"/>
        <v>0.2</v>
      </c>
    </row>
    <row r="198" spans="1:36" x14ac:dyDescent="0.2">
      <c r="A198" t="str">
        <f>"casthouse_procurement_archetype_"&amp;TEXT(ROUND(Table21319[[#This Row],[2016]],1),"0.0")</f>
        <v>casthouse_procurement_archetype_10.7</v>
      </c>
      <c r="B198" s="2">
        <f t="shared" si="28"/>
        <v>10.700000000000001</v>
      </c>
      <c r="C198" s="2">
        <f t="shared" si="37"/>
        <v>10.700000000000001</v>
      </c>
      <c r="D198" s="2">
        <f t="shared" si="37"/>
        <v>10.700000000000001</v>
      </c>
      <c r="E198" s="2">
        <f t="shared" si="37"/>
        <v>10.44</v>
      </c>
      <c r="F198" s="2">
        <f t="shared" si="37"/>
        <v>9.82</v>
      </c>
      <c r="G198" s="2">
        <f t="shared" si="37"/>
        <v>9.9</v>
      </c>
      <c r="H198" s="2">
        <f t="shared" si="37"/>
        <v>9.6300000000000008</v>
      </c>
      <c r="I198" s="2">
        <f t="shared" si="37"/>
        <v>9.11</v>
      </c>
      <c r="J198" s="2">
        <f t="shared" si="37"/>
        <v>8.81</v>
      </c>
      <c r="K198" s="2">
        <f t="shared" si="37"/>
        <v>8.51</v>
      </c>
      <c r="L198" s="2">
        <f t="shared" si="37"/>
        <v>8.0400000000000009</v>
      </c>
      <c r="M198" s="2">
        <f t="shared" si="37"/>
        <v>7.98</v>
      </c>
      <c r="N198" s="2">
        <f t="shared" si="37"/>
        <v>7.59</v>
      </c>
      <c r="O198" s="2">
        <f t="shared" si="37"/>
        <v>7.18</v>
      </c>
      <c r="P198" s="2">
        <f t="shared" si="37"/>
        <v>6.7</v>
      </c>
      <c r="Q198" s="2">
        <f t="shared" si="37"/>
        <v>5.7700000000000005</v>
      </c>
      <c r="R198" s="2">
        <f t="shared" si="37"/>
        <v>4.51</v>
      </c>
      <c r="S198" s="2">
        <f t="shared" si="36"/>
        <v>4.1100000000000003</v>
      </c>
      <c r="T198" s="2">
        <f t="shared" si="36"/>
        <v>3.24</v>
      </c>
      <c r="U198" s="2">
        <f t="shared" si="36"/>
        <v>2.36</v>
      </c>
      <c r="V198" s="2">
        <f t="shared" si="36"/>
        <v>2.2000000000000002</v>
      </c>
      <c r="W198" s="2">
        <f t="shared" si="36"/>
        <v>1.71</v>
      </c>
      <c r="X198" s="2">
        <f t="shared" si="36"/>
        <v>1.46</v>
      </c>
      <c r="Y198" s="2">
        <f t="shared" si="36"/>
        <v>1.2</v>
      </c>
      <c r="Z198" s="2">
        <f t="shared" si="36"/>
        <v>1.1599999999999999</v>
      </c>
      <c r="AA198" s="2">
        <f t="shared" si="36"/>
        <v>1.04</v>
      </c>
      <c r="AB198" s="2">
        <f t="shared" si="36"/>
        <v>0.87</v>
      </c>
      <c r="AC198" s="2">
        <f t="shared" si="36"/>
        <v>0.73</v>
      </c>
      <c r="AD198" s="2">
        <f t="shared" si="36"/>
        <v>0.70000000000000007</v>
      </c>
      <c r="AE198" s="2">
        <f t="shared" si="36"/>
        <v>0.61</v>
      </c>
      <c r="AF198" s="2">
        <f t="shared" si="36"/>
        <v>0.55000000000000004</v>
      </c>
      <c r="AG198" s="2">
        <f t="shared" si="36"/>
        <v>0.5</v>
      </c>
      <c r="AH198" s="2">
        <f t="shared" si="31"/>
        <v>0.34</v>
      </c>
      <c r="AI198" s="2">
        <f t="shared" si="31"/>
        <v>0.24</v>
      </c>
      <c r="AJ198" s="2">
        <f t="shared" si="31"/>
        <v>0.2</v>
      </c>
    </row>
    <row r="199" spans="1:36" x14ac:dyDescent="0.2">
      <c r="A199" t="str">
        <f>"casthouse_procurement_archetype_"&amp;TEXT(ROUND(Table21319[[#This Row],[2016]],1),"0.0")</f>
        <v>casthouse_procurement_archetype_10.6</v>
      </c>
      <c r="B199" s="2">
        <f t="shared" ref="B199:B262" si="38">MROUND(B198-0.1,0.1)</f>
        <v>10.600000000000001</v>
      </c>
      <c r="C199" s="2">
        <f t="shared" si="37"/>
        <v>10.6</v>
      </c>
      <c r="D199" s="2">
        <f t="shared" si="37"/>
        <v>10.6</v>
      </c>
      <c r="E199" s="2">
        <f t="shared" si="37"/>
        <v>10.34</v>
      </c>
      <c r="F199" s="2">
        <f t="shared" si="37"/>
        <v>9.73</v>
      </c>
      <c r="G199" s="2">
        <f t="shared" si="37"/>
        <v>9.81</v>
      </c>
      <c r="H199" s="2">
        <f t="shared" si="37"/>
        <v>9.5400000000000009</v>
      </c>
      <c r="I199" s="2">
        <f t="shared" si="37"/>
        <v>9.02</v>
      </c>
      <c r="J199" s="2">
        <f t="shared" si="37"/>
        <v>8.73</v>
      </c>
      <c r="K199" s="2">
        <f t="shared" si="37"/>
        <v>8.43</v>
      </c>
      <c r="L199" s="2">
        <f t="shared" si="37"/>
        <v>7.96</v>
      </c>
      <c r="M199" s="2">
        <f t="shared" si="37"/>
        <v>7.9</v>
      </c>
      <c r="N199" s="2">
        <f t="shared" si="37"/>
        <v>7.5200000000000005</v>
      </c>
      <c r="O199" s="2">
        <f t="shared" si="37"/>
        <v>7.11</v>
      </c>
      <c r="P199" s="2">
        <f t="shared" si="37"/>
        <v>6.6400000000000006</v>
      </c>
      <c r="Q199" s="2">
        <f t="shared" si="37"/>
        <v>5.72</v>
      </c>
      <c r="R199" s="2">
        <f t="shared" si="37"/>
        <v>4.47</v>
      </c>
      <c r="S199" s="2">
        <f t="shared" si="36"/>
        <v>4.07</v>
      </c>
      <c r="T199" s="2">
        <f t="shared" si="36"/>
        <v>3.21</v>
      </c>
      <c r="U199" s="2">
        <f t="shared" si="36"/>
        <v>2.34</v>
      </c>
      <c r="V199" s="2">
        <f t="shared" si="36"/>
        <v>2.1800000000000002</v>
      </c>
      <c r="W199" s="2">
        <f t="shared" si="36"/>
        <v>1.69</v>
      </c>
      <c r="X199" s="2">
        <f t="shared" si="36"/>
        <v>1.44</v>
      </c>
      <c r="Y199" s="2">
        <f t="shared" si="36"/>
        <v>1.19</v>
      </c>
      <c r="Z199" s="2">
        <f t="shared" si="36"/>
        <v>1.1500000000000001</v>
      </c>
      <c r="AA199" s="2">
        <f t="shared" si="36"/>
        <v>1.03</v>
      </c>
      <c r="AB199" s="2">
        <f t="shared" si="36"/>
        <v>0.86</v>
      </c>
      <c r="AC199" s="2">
        <f t="shared" si="36"/>
        <v>0.72</v>
      </c>
      <c r="AD199" s="2">
        <f t="shared" si="36"/>
        <v>0.70000000000000007</v>
      </c>
      <c r="AE199" s="2">
        <f t="shared" si="36"/>
        <v>0.6</v>
      </c>
      <c r="AF199" s="2">
        <f t="shared" si="36"/>
        <v>0.54</v>
      </c>
      <c r="AG199" s="2">
        <f t="shared" si="36"/>
        <v>0.5</v>
      </c>
      <c r="AH199" s="2">
        <f t="shared" si="31"/>
        <v>0.34</v>
      </c>
      <c r="AI199" s="2">
        <f t="shared" si="31"/>
        <v>0.24</v>
      </c>
      <c r="AJ199" s="2">
        <f t="shared" si="31"/>
        <v>0.2</v>
      </c>
    </row>
    <row r="200" spans="1:36" x14ac:dyDescent="0.2">
      <c r="A200" t="str">
        <f>"casthouse_procurement_archetype_"&amp;TEXT(ROUND(Table21319[[#This Row],[2016]],1),"0.0")</f>
        <v>casthouse_procurement_archetype_10.5</v>
      </c>
      <c r="B200" s="2">
        <f t="shared" si="38"/>
        <v>10.5</v>
      </c>
      <c r="C200" s="2">
        <f t="shared" si="37"/>
        <v>10.5</v>
      </c>
      <c r="D200" s="2">
        <f t="shared" si="37"/>
        <v>10.5</v>
      </c>
      <c r="E200" s="2">
        <f t="shared" si="37"/>
        <v>10.25</v>
      </c>
      <c r="F200" s="2">
        <f t="shared" si="37"/>
        <v>9.6300000000000008</v>
      </c>
      <c r="G200" s="2">
        <f t="shared" si="37"/>
        <v>9.7200000000000006</v>
      </c>
      <c r="H200" s="2">
        <f t="shared" si="37"/>
        <v>9.4500000000000011</v>
      </c>
      <c r="I200" s="2">
        <f t="shared" si="37"/>
        <v>8.94</v>
      </c>
      <c r="J200" s="2">
        <f t="shared" si="37"/>
        <v>8.65</v>
      </c>
      <c r="K200" s="2">
        <f t="shared" si="37"/>
        <v>8.35</v>
      </c>
      <c r="L200" s="2">
        <f t="shared" si="37"/>
        <v>7.8900000000000006</v>
      </c>
      <c r="M200" s="2">
        <f t="shared" si="37"/>
        <v>7.83</v>
      </c>
      <c r="N200" s="2">
        <f t="shared" si="37"/>
        <v>7.45</v>
      </c>
      <c r="O200" s="2">
        <f t="shared" si="37"/>
        <v>7.05</v>
      </c>
      <c r="P200" s="2">
        <f t="shared" si="37"/>
        <v>6.58</v>
      </c>
      <c r="Q200" s="2">
        <f t="shared" si="37"/>
        <v>5.66</v>
      </c>
      <c r="R200" s="2">
        <f t="shared" si="37"/>
        <v>4.43</v>
      </c>
      <c r="S200" s="2">
        <f t="shared" si="36"/>
        <v>4.04</v>
      </c>
      <c r="T200" s="2">
        <f t="shared" si="36"/>
        <v>3.18</v>
      </c>
      <c r="U200" s="2">
        <f t="shared" si="36"/>
        <v>2.3199999999999998</v>
      </c>
      <c r="V200" s="2">
        <f t="shared" si="36"/>
        <v>2.16</v>
      </c>
      <c r="W200" s="2">
        <f t="shared" si="36"/>
        <v>1.68</v>
      </c>
      <c r="X200" s="2">
        <f t="shared" si="36"/>
        <v>1.43</v>
      </c>
      <c r="Y200" s="2">
        <f t="shared" si="36"/>
        <v>1.18</v>
      </c>
      <c r="Z200" s="2">
        <f t="shared" si="36"/>
        <v>1.1400000000000001</v>
      </c>
      <c r="AA200" s="2">
        <f t="shared" si="36"/>
        <v>1.02</v>
      </c>
      <c r="AB200" s="2">
        <f t="shared" si="36"/>
        <v>0.85</v>
      </c>
      <c r="AC200" s="2">
        <f t="shared" si="36"/>
        <v>0.72</v>
      </c>
      <c r="AD200" s="2">
        <f t="shared" si="36"/>
        <v>0.69000000000000006</v>
      </c>
      <c r="AE200" s="2">
        <f t="shared" si="36"/>
        <v>0.6</v>
      </c>
      <c r="AF200" s="2">
        <f t="shared" si="36"/>
        <v>0.54</v>
      </c>
      <c r="AG200" s="2">
        <f t="shared" si="36"/>
        <v>0.5</v>
      </c>
      <c r="AH200" s="2">
        <f t="shared" si="31"/>
        <v>0.34</v>
      </c>
      <c r="AI200" s="2">
        <f t="shared" si="31"/>
        <v>0.24</v>
      </c>
      <c r="AJ200" s="2">
        <f t="shared" si="31"/>
        <v>0.2</v>
      </c>
    </row>
    <row r="201" spans="1:36" x14ac:dyDescent="0.2">
      <c r="A201" t="str">
        <f>"casthouse_procurement_archetype_"&amp;TEXT(ROUND(Table21319[[#This Row],[2016]],1),"0.0")</f>
        <v>casthouse_procurement_archetype_10.4</v>
      </c>
      <c r="B201" s="2">
        <f t="shared" si="38"/>
        <v>10.4</v>
      </c>
      <c r="C201" s="2">
        <f t="shared" si="37"/>
        <v>10.4</v>
      </c>
      <c r="D201" s="2">
        <f t="shared" si="37"/>
        <v>10.4</v>
      </c>
      <c r="E201" s="2">
        <f t="shared" si="37"/>
        <v>10.15</v>
      </c>
      <c r="F201" s="2">
        <f t="shared" si="37"/>
        <v>9.5400000000000009</v>
      </c>
      <c r="G201" s="2">
        <f t="shared" si="37"/>
        <v>9.6300000000000008</v>
      </c>
      <c r="H201" s="2">
        <f t="shared" si="37"/>
        <v>9.36</v>
      </c>
      <c r="I201" s="2">
        <f t="shared" si="37"/>
        <v>8.85</v>
      </c>
      <c r="J201" s="2">
        <f t="shared" si="37"/>
        <v>8.57</v>
      </c>
      <c r="K201" s="2">
        <f t="shared" si="37"/>
        <v>8.2799999999999994</v>
      </c>
      <c r="L201" s="2">
        <f t="shared" si="37"/>
        <v>7.8100000000000005</v>
      </c>
      <c r="M201" s="2">
        <f t="shared" si="37"/>
        <v>7.75</v>
      </c>
      <c r="N201" s="2">
        <f t="shared" si="37"/>
        <v>7.37</v>
      </c>
      <c r="O201" s="2">
        <f t="shared" si="37"/>
        <v>6.98</v>
      </c>
      <c r="P201" s="2">
        <f t="shared" si="37"/>
        <v>6.51</v>
      </c>
      <c r="Q201" s="2">
        <f t="shared" si="37"/>
        <v>5.61</v>
      </c>
      <c r="R201" s="2">
        <f t="shared" si="37"/>
        <v>4.3899999999999997</v>
      </c>
      <c r="S201" s="2">
        <f t="shared" si="36"/>
        <v>4</v>
      </c>
      <c r="T201" s="2">
        <f t="shared" si="36"/>
        <v>3.15</v>
      </c>
      <c r="U201" s="2">
        <f t="shared" si="36"/>
        <v>2.3000000000000003</v>
      </c>
      <c r="V201" s="2">
        <f t="shared" si="36"/>
        <v>2.14</v>
      </c>
      <c r="W201" s="2">
        <f t="shared" si="36"/>
        <v>1.6600000000000001</v>
      </c>
      <c r="X201" s="2">
        <f t="shared" si="36"/>
        <v>1.42</v>
      </c>
      <c r="Y201" s="2">
        <f t="shared" si="36"/>
        <v>1.17</v>
      </c>
      <c r="Z201" s="2">
        <f t="shared" si="36"/>
        <v>1.1300000000000001</v>
      </c>
      <c r="AA201" s="2">
        <f t="shared" si="36"/>
        <v>1.01</v>
      </c>
      <c r="AB201" s="2">
        <f t="shared" si="36"/>
        <v>0.85</v>
      </c>
      <c r="AC201" s="2">
        <f t="shared" si="36"/>
        <v>0.71</v>
      </c>
      <c r="AD201" s="2">
        <f t="shared" si="36"/>
        <v>0.69000000000000006</v>
      </c>
      <c r="AE201" s="2">
        <f t="shared" si="36"/>
        <v>0.6</v>
      </c>
      <c r="AF201" s="2">
        <f t="shared" si="36"/>
        <v>0.54</v>
      </c>
      <c r="AG201" s="2">
        <f t="shared" si="36"/>
        <v>0.5</v>
      </c>
      <c r="AH201" s="2">
        <f t="shared" si="31"/>
        <v>0.33</v>
      </c>
      <c r="AI201" s="2">
        <f t="shared" si="31"/>
        <v>0.24</v>
      </c>
      <c r="AJ201" s="2">
        <f t="shared" si="31"/>
        <v>0.2</v>
      </c>
    </row>
    <row r="202" spans="1:36" x14ac:dyDescent="0.2">
      <c r="A202" t="str">
        <f>"casthouse_procurement_archetype_"&amp;TEXT(ROUND(Table21319[[#This Row],[2016]],1),"0.0")</f>
        <v>casthouse_procurement_archetype_10.3</v>
      </c>
      <c r="B202" s="2">
        <f t="shared" si="38"/>
        <v>10.3</v>
      </c>
      <c r="C202" s="2">
        <f t="shared" si="37"/>
        <v>10.3</v>
      </c>
      <c r="D202" s="2">
        <f t="shared" si="37"/>
        <v>10.3</v>
      </c>
      <c r="E202" s="2">
        <f t="shared" si="37"/>
        <v>10.050000000000001</v>
      </c>
      <c r="F202" s="2">
        <f t="shared" si="37"/>
        <v>9.4500000000000011</v>
      </c>
      <c r="G202" s="2">
        <f t="shared" si="37"/>
        <v>9.5299999999999994</v>
      </c>
      <c r="H202" s="2">
        <f t="shared" si="37"/>
        <v>9.27</v>
      </c>
      <c r="I202" s="2">
        <f t="shared" si="37"/>
        <v>8.77</v>
      </c>
      <c r="J202" s="2">
        <f t="shared" si="37"/>
        <v>8.49</v>
      </c>
      <c r="K202" s="2">
        <f t="shared" si="37"/>
        <v>8.1999999999999993</v>
      </c>
      <c r="L202" s="2">
        <f t="shared" si="37"/>
        <v>7.74</v>
      </c>
      <c r="M202" s="2">
        <f t="shared" si="37"/>
        <v>7.68</v>
      </c>
      <c r="N202" s="2">
        <f t="shared" si="37"/>
        <v>7.3</v>
      </c>
      <c r="O202" s="2">
        <f t="shared" si="37"/>
        <v>6.91</v>
      </c>
      <c r="P202" s="2">
        <f t="shared" si="37"/>
        <v>6.45</v>
      </c>
      <c r="Q202" s="2">
        <f t="shared" si="37"/>
        <v>5.5600000000000005</v>
      </c>
      <c r="R202" s="2">
        <f t="shared" si="37"/>
        <v>4.3500000000000005</v>
      </c>
      <c r="S202" s="2">
        <f t="shared" si="36"/>
        <v>3.96</v>
      </c>
      <c r="T202" s="2">
        <f t="shared" si="36"/>
        <v>3.12</v>
      </c>
      <c r="U202" s="2">
        <f t="shared" si="36"/>
        <v>2.2800000000000002</v>
      </c>
      <c r="V202" s="2">
        <f t="shared" si="36"/>
        <v>2.12</v>
      </c>
      <c r="W202" s="2">
        <f t="shared" si="36"/>
        <v>1.6500000000000001</v>
      </c>
      <c r="X202" s="2">
        <f t="shared" si="36"/>
        <v>1.41</v>
      </c>
      <c r="Y202" s="2">
        <f t="shared" si="36"/>
        <v>1.1599999999999999</v>
      </c>
      <c r="Z202" s="2">
        <f t="shared" si="36"/>
        <v>1.1200000000000001</v>
      </c>
      <c r="AA202" s="2">
        <f t="shared" si="36"/>
        <v>1.01</v>
      </c>
      <c r="AB202" s="2">
        <f t="shared" si="36"/>
        <v>0.84</v>
      </c>
      <c r="AC202" s="2">
        <f t="shared" si="36"/>
        <v>0.71</v>
      </c>
      <c r="AD202" s="2">
        <f t="shared" si="36"/>
        <v>0.68</v>
      </c>
      <c r="AE202" s="2">
        <f t="shared" si="36"/>
        <v>0.59</v>
      </c>
      <c r="AF202" s="2">
        <f t="shared" si="36"/>
        <v>0.53</v>
      </c>
      <c r="AG202" s="2">
        <f t="shared" si="36"/>
        <v>0.49</v>
      </c>
      <c r="AH202" s="2">
        <f t="shared" si="31"/>
        <v>0.33</v>
      </c>
      <c r="AI202" s="2">
        <f t="shared" si="31"/>
        <v>0.24</v>
      </c>
      <c r="AJ202" s="2">
        <f t="shared" si="31"/>
        <v>0.2</v>
      </c>
    </row>
    <row r="203" spans="1:36" x14ac:dyDescent="0.2">
      <c r="A203" t="str">
        <f>"casthouse_procurement_archetype_"&amp;TEXT(ROUND(Table21319[[#This Row],[2016]],1),"0.0")</f>
        <v>casthouse_procurement_archetype_10.2</v>
      </c>
      <c r="B203" s="2">
        <f t="shared" si="38"/>
        <v>10.200000000000001</v>
      </c>
      <c r="C203" s="2">
        <f t="shared" si="37"/>
        <v>10.200000000000001</v>
      </c>
      <c r="D203" s="2">
        <f t="shared" si="37"/>
        <v>10.200000000000001</v>
      </c>
      <c r="E203" s="2">
        <f t="shared" si="37"/>
        <v>9.9500000000000011</v>
      </c>
      <c r="F203" s="2">
        <f t="shared" si="37"/>
        <v>9.36</v>
      </c>
      <c r="G203" s="2">
        <f t="shared" si="37"/>
        <v>9.44</v>
      </c>
      <c r="H203" s="2">
        <f t="shared" si="37"/>
        <v>9.18</v>
      </c>
      <c r="I203" s="2">
        <f t="shared" si="37"/>
        <v>8.69</v>
      </c>
      <c r="J203" s="2">
        <f t="shared" si="37"/>
        <v>8.4</v>
      </c>
      <c r="K203" s="2">
        <f t="shared" si="37"/>
        <v>8.120000000000001</v>
      </c>
      <c r="L203" s="2">
        <f t="shared" si="37"/>
        <v>7.66</v>
      </c>
      <c r="M203" s="2">
        <f t="shared" si="37"/>
        <v>7.61</v>
      </c>
      <c r="N203" s="2">
        <f t="shared" si="37"/>
        <v>7.23</v>
      </c>
      <c r="O203" s="2">
        <f t="shared" si="37"/>
        <v>6.8500000000000005</v>
      </c>
      <c r="P203" s="2">
        <f t="shared" si="37"/>
        <v>6.3900000000000006</v>
      </c>
      <c r="Q203" s="2">
        <f t="shared" si="37"/>
        <v>5.5</v>
      </c>
      <c r="R203" s="2">
        <f t="shared" si="37"/>
        <v>4.3100000000000005</v>
      </c>
      <c r="S203" s="2">
        <f t="shared" si="36"/>
        <v>3.92</v>
      </c>
      <c r="T203" s="2">
        <f t="shared" si="36"/>
        <v>3.09</v>
      </c>
      <c r="U203" s="2">
        <f t="shared" si="36"/>
        <v>2.2600000000000002</v>
      </c>
      <c r="V203" s="2">
        <f t="shared" si="36"/>
        <v>2.1</v>
      </c>
      <c r="W203" s="2">
        <f t="shared" si="36"/>
        <v>1.6300000000000001</v>
      </c>
      <c r="X203" s="2">
        <f t="shared" si="36"/>
        <v>1.4000000000000001</v>
      </c>
      <c r="Y203" s="2">
        <f t="shared" si="36"/>
        <v>1.1500000000000001</v>
      </c>
      <c r="Z203" s="2">
        <f t="shared" si="36"/>
        <v>1.1100000000000001</v>
      </c>
      <c r="AA203" s="2">
        <f t="shared" si="36"/>
        <v>1</v>
      </c>
      <c r="AB203" s="2">
        <f t="shared" si="36"/>
        <v>0.83000000000000007</v>
      </c>
      <c r="AC203" s="2">
        <f t="shared" si="36"/>
        <v>0.70000000000000007</v>
      </c>
      <c r="AD203" s="2">
        <f t="shared" si="36"/>
        <v>0.68</v>
      </c>
      <c r="AE203" s="2">
        <f t="shared" si="36"/>
        <v>0.59</v>
      </c>
      <c r="AF203" s="2">
        <f t="shared" si="36"/>
        <v>0.53</v>
      </c>
      <c r="AG203" s="2">
        <f t="shared" si="36"/>
        <v>0.49</v>
      </c>
      <c r="AH203" s="2">
        <f t="shared" si="31"/>
        <v>0.33</v>
      </c>
      <c r="AI203" s="2">
        <f t="shared" si="31"/>
        <v>0.24</v>
      </c>
      <c r="AJ203" s="2">
        <f t="shared" si="31"/>
        <v>0.2</v>
      </c>
    </row>
    <row r="204" spans="1:36" x14ac:dyDescent="0.2">
      <c r="A204" t="str">
        <f>"casthouse_procurement_archetype_"&amp;TEXT(ROUND(Table21319[[#This Row],[2016]],1),"0.0")</f>
        <v>casthouse_procurement_archetype_10.1</v>
      </c>
      <c r="B204" s="2">
        <f t="shared" si="38"/>
        <v>10.100000000000001</v>
      </c>
      <c r="C204" s="2">
        <f t="shared" si="37"/>
        <v>10.1</v>
      </c>
      <c r="D204" s="2">
        <f t="shared" si="37"/>
        <v>10.1</v>
      </c>
      <c r="E204" s="2">
        <f t="shared" si="37"/>
        <v>9.86</v>
      </c>
      <c r="F204" s="2">
        <f t="shared" si="37"/>
        <v>9.27</v>
      </c>
      <c r="G204" s="2">
        <f t="shared" si="37"/>
        <v>9.35</v>
      </c>
      <c r="H204" s="2">
        <f t="shared" si="37"/>
        <v>9.09</v>
      </c>
      <c r="I204" s="2">
        <f t="shared" si="37"/>
        <v>8.6</v>
      </c>
      <c r="J204" s="2">
        <f t="shared" si="37"/>
        <v>8.32</v>
      </c>
      <c r="K204" s="2">
        <f t="shared" si="37"/>
        <v>8.0400000000000009</v>
      </c>
      <c r="L204" s="2">
        <f t="shared" si="37"/>
        <v>7.59</v>
      </c>
      <c r="M204" s="2">
        <f t="shared" si="37"/>
        <v>7.53</v>
      </c>
      <c r="N204" s="2">
        <f t="shared" si="37"/>
        <v>7.16</v>
      </c>
      <c r="O204" s="2">
        <f t="shared" si="37"/>
        <v>6.78</v>
      </c>
      <c r="P204" s="2">
        <f t="shared" si="37"/>
        <v>6.33</v>
      </c>
      <c r="Q204" s="2">
        <f t="shared" si="37"/>
        <v>5.45</v>
      </c>
      <c r="R204" s="2">
        <f t="shared" ref="R204:AG219" si="39">MROUND((($B204-$AJ$2)*((R$2-$AJ$2)/($B$2-$AJ$2)))+$AJ$2,0.01)</f>
        <v>4.26</v>
      </c>
      <c r="S204" s="2">
        <f t="shared" si="39"/>
        <v>3.89</v>
      </c>
      <c r="T204" s="2">
        <f t="shared" si="39"/>
        <v>3.06</v>
      </c>
      <c r="U204" s="2">
        <f t="shared" si="39"/>
        <v>2.2400000000000002</v>
      </c>
      <c r="V204" s="2">
        <f t="shared" si="39"/>
        <v>2.08</v>
      </c>
      <c r="W204" s="2">
        <f t="shared" si="39"/>
        <v>1.62</v>
      </c>
      <c r="X204" s="2">
        <f t="shared" si="39"/>
        <v>1.3800000000000001</v>
      </c>
      <c r="Y204" s="2">
        <f t="shared" si="39"/>
        <v>1.1400000000000001</v>
      </c>
      <c r="Z204" s="2">
        <f t="shared" si="39"/>
        <v>1.1000000000000001</v>
      </c>
      <c r="AA204" s="2">
        <f t="shared" si="39"/>
        <v>0.99</v>
      </c>
      <c r="AB204" s="2">
        <f t="shared" si="39"/>
        <v>0.83000000000000007</v>
      </c>
      <c r="AC204" s="2">
        <f t="shared" si="39"/>
        <v>0.70000000000000007</v>
      </c>
      <c r="AD204" s="2">
        <f t="shared" si="39"/>
        <v>0.67</v>
      </c>
      <c r="AE204" s="2">
        <f t="shared" si="39"/>
        <v>0.57999999999999996</v>
      </c>
      <c r="AF204" s="2">
        <f t="shared" si="39"/>
        <v>0.53</v>
      </c>
      <c r="AG204" s="2">
        <f t="shared" si="39"/>
        <v>0.49</v>
      </c>
      <c r="AH204" s="2">
        <f t="shared" si="31"/>
        <v>0.33</v>
      </c>
      <c r="AI204" s="2">
        <f t="shared" si="31"/>
        <v>0.24</v>
      </c>
      <c r="AJ204" s="2">
        <f t="shared" si="31"/>
        <v>0.2</v>
      </c>
    </row>
    <row r="205" spans="1:36" x14ac:dyDescent="0.2">
      <c r="A205" t="str">
        <f>"casthouse_procurement_archetype_"&amp;TEXT(ROUND(Table21319[[#This Row],[2016]],1),"0.0")</f>
        <v>casthouse_procurement_archetype_10.0</v>
      </c>
      <c r="B205" s="2">
        <f t="shared" si="38"/>
        <v>10</v>
      </c>
      <c r="C205" s="2">
        <f t="shared" ref="C205:R220" si="40">MROUND((($B205-$AJ$2)*((C$2-$AJ$2)/($B$2-$AJ$2)))+$AJ$2,0.01)</f>
        <v>10</v>
      </c>
      <c r="D205" s="2">
        <f t="shared" si="40"/>
        <v>10</v>
      </c>
      <c r="E205" s="2">
        <f t="shared" si="40"/>
        <v>9.76</v>
      </c>
      <c r="F205" s="2">
        <f t="shared" si="40"/>
        <v>9.18</v>
      </c>
      <c r="G205" s="2">
        <f t="shared" si="40"/>
        <v>9.26</v>
      </c>
      <c r="H205" s="2">
        <f t="shared" si="40"/>
        <v>9</v>
      </c>
      <c r="I205" s="2">
        <f t="shared" si="40"/>
        <v>8.52</v>
      </c>
      <c r="J205" s="2">
        <f t="shared" si="40"/>
        <v>8.24</v>
      </c>
      <c r="K205" s="2">
        <f t="shared" si="40"/>
        <v>7.96</v>
      </c>
      <c r="L205" s="2">
        <f t="shared" si="40"/>
        <v>7.51</v>
      </c>
      <c r="M205" s="2">
        <f t="shared" si="40"/>
        <v>7.46</v>
      </c>
      <c r="N205" s="2">
        <f t="shared" si="40"/>
        <v>7.09</v>
      </c>
      <c r="O205" s="2">
        <f t="shared" si="40"/>
        <v>6.71</v>
      </c>
      <c r="P205" s="2">
        <f t="shared" si="40"/>
        <v>6.2700000000000005</v>
      </c>
      <c r="Q205" s="2">
        <f t="shared" si="40"/>
        <v>5.4</v>
      </c>
      <c r="R205" s="2">
        <f t="shared" si="40"/>
        <v>4.22</v>
      </c>
      <c r="S205" s="2">
        <f t="shared" si="39"/>
        <v>3.85</v>
      </c>
      <c r="T205" s="2">
        <f t="shared" si="39"/>
        <v>3.04</v>
      </c>
      <c r="U205" s="2">
        <f t="shared" si="39"/>
        <v>2.2200000000000002</v>
      </c>
      <c r="V205" s="2">
        <f t="shared" si="39"/>
        <v>2.06</v>
      </c>
      <c r="W205" s="2">
        <f t="shared" si="39"/>
        <v>1.61</v>
      </c>
      <c r="X205" s="2">
        <f t="shared" si="39"/>
        <v>1.37</v>
      </c>
      <c r="Y205" s="2">
        <f t="shared" si="39"/>
        <v>1.1300000000000001</v>
      </c>
      <c r="Z205" s="2">
        <f t="shared" si="39"/>
        <v>1.0900000000000001</v>
      </c>
      <c r="AA205" s="2">
        <f t="shared" si="39"/>
        <v>0.98</v>
      </c>
      <c r="AB205" s="2">
        <f t="shared" si="39"/>
        <v>0.82000000000000006</v>
      </c>
      <c r="AC205" s="2">
        <f t="shared" si="39"/>
        <v>0.69000000000000006</v>
      </c>
      <c r="AD205" s="2">
        <f t="shared" si="39"/>
        <v>0.67</v>
      </c>
      <c r="AE205" s="2">
        <f t="shared" si="39"/>
        <v>0.57999999999999996</v>
      </c>
      <c r="AF205" s="2">
        <f t="shared" si="39"/>
        <v>0.53</v>
      </c>
      <c r="AG205" s="2">
        <f t="shared" si="39"/>
        <v>0.48</v>
      </c>
      <c r="AH205" s="2">
        <f t="shared" si="31"/>
        <v>0.33</v>
      </c>
      <c r="AI205" s="2">
        <f t="shared" si="31"/>
        <v>0.24</v>
      </c>
      <c r="AJ205" s="2">
        <f t="shared" si="31"/>
        <v>0.2</v>
      </c>
    </row>
    <row r="206" spans="1:36" x14ac:dyDescent="0.2">
      <c r="A206" t="str">
        <f>"casthouse_procurement_archetype_"&amp;TEXT(ROUND(Table21319[[#This Row],[2016]],1),"0.0")</f>
        <v>casthouse_procurement_archetype_9.9</v>
      </c>
      <c r="B206" s="2">
        <f t="shared" si="38"/>
        <v>9.9</v>
      </c>
      <c r="C206" s="2">
        <f t="shared" si="40"/>
        <v>9.9</v>
      </c>
      <c r="D206" s="2">
        <f t="shared" si="40"/>
        <v>9.9</v>
      </c>
      <c r="E206" s="2">
        <f t="shared" si="40"/>
        <v>9.66</v>
      </c>
      <c r="F206" s="2">
        <f t="shared" si="40"/>
        <v>9.08</v>
      </c>
      <c r="G206" s="2">
        <f t="shared" si="40"/>
        <v>9.17</v>
      </c>
      <c r="H206" s="2">
        <f t="shared" si="40"/>
        <v>8.91</v>
      </c>
      <c r="I206" s="2">
        <f t="shared" si="40"/>
        <v>8.43</v>
      </c>
      <c r="J206" s="2">
        <f t="shared" si="40"/>
        <v>8.16</v>
      </c>
      <c r="K206" s="2">
        <f t="shared" si="40"/>
        <v>7.88</v>
      </c>
      <c r="L206" s="2">
        <f t="shared" si="40"/>
        <v>7.44</v>
      </c>
      <c r="M206" s="2">
        <f t="shared" si="40"/>
        <v>7.38</v>
      </c>
      <c r="N206" s="2">
        <f t="shared" si="40"/>
        <v>7.0200000000000005</v>
      </c>
      <c r="O206" s="2">
        <f t="shared" si="40"/>
        <v>6.65</v>
      </c>
      <c r="P206" s="2">
        <f t="shared" si="40"/>
        <v>6.21</v>
      </c>
      <c r="Q206" s="2">
        <f t="shared" si="40"/>
        <v>5.34</v>
      </c>
      <c r="R206" s="2">
        <f t="shared" si="40"/>
        <v>4.18</v>
      </c>
      <c r="S206" s="2">
        <f t="shared" si="39"/>
        <v>3.81</v>
      </c>
      <c r="T206" s="2">
        <f t="shared" si="39"/>
        <v>3.0100000000000002</v>
      </c>
      <c r="U206" s="2">
        <f t="shared" si="39"/>
        <v>2.19</v>
      </c>
      <c r="V206" s="2">
        <f t="shared" si="39"/>
        <v>2.04</v>
      </c>
      <c r="W206" s="2">
        <f t="shared" si="39"/>
        <v>1.59</v>
      </c>
      <c r="X206" s="2">
        <f t="shared" si="39"/>
        <v>1.36</v>
      </c>
      <c r="Y206" s="2">
        <f t="shared" si="39"/>
        <v>1.1200000000000001</v>
      </c>
      <c r="Z206" s="2">
        <f t="shared" si="39"/>
        <v>1.08</v>
      </c>
      <c r="AA206" s="2">
        <f t="shared" si="39"/>
        <v>0.98</v>
      </c>
      <c r="AB206" s="2">
        <f t="shared" si="39"/>
        <v>0.82000000000000006</v>
      </c>
      <c r="AC206" s="2">
        <f t="shared" si="39"/>
        <v>0.69000000000000006</v>
      </c>
      <c r="AD206" s="2">
        <f t="shared" si="39"/>
        <v>0.66</v>
      </c>
      <c r="AE206" s="2">
        <f t="shared" si="39"/>
        <v>0.57999999999999996</v>
      </c>
      <c r="AF206" s="2">
        <f t="shared" si="39"/>
        <v>0.52</v>
      </c>
      <c r="AG206" s="2">
        <f t="shared" si="39"/>
        <v>0.48</v>
      </c>
      <c r="AH206" s="2">
        <f t="shared" si="31"/>
        <v>0.33</v>
      </c>
      <c r="AI206" s="2">
        <f t="shared" si="31"/>
        <v>0.24</v>
      </c>
      <c r="AJ206" s="2">
        <f t="shared" si="31"/>
        <v>0.2</v>
      </c>
    </row>
    <row r="207" spans="1:36" x14ac:dyDescent="0.2">
      <c r="A207" t="str">
        <f>"casthouse_procurement_archetype_"&amp;TEXT(ROUND(Table21319[[#This Row],[2016]],1),"0.0")</f>
        <v>casthouse_procurement_archetype_9.8</v>
      </c>
      <c r="B207" s="2">
        <f t="shared" si="38"/>
        <v>9.8000000000000007</v>
      </c>
      <c r="C207" s="2">
        <f t="shared" si="40"/>
        <v>9.8000000000000007</v>
      </c>
      <c r="D207" s="2">
        <f t="shared" si="40"/>
        <v>9.8000000000000007</v>
      </c>
      <c r="E207" s="2">
        <f t="shared" si="40"/>
        <v>9.56</v>
      </c>
      <c r="F207" s="2">
        <f t="shared" si="40"/>
        <v>8.99</v>
      </c>
      <c r="G207" s="2">
        <f t="shared" si="40"/>
        <v>9.07</v>
      </c>
      <c r="H207" s="2">
        <f t="shared" si="40"/>
        <v>8.83</v>
      </c>
      <c r="I207" s="2">
        <f t="shared" si="40"/>
        <v>8.35</v>
      </c>
      <c r="J207" s="2">
        <f t="shared" si="40"/>
        <v>8.08</v>
      </c>
      <c r="K207" s="2">
        <f t="shared" si="40"/>
        <v>7.8</v>
      </c>
      <c r="L207" s="2">
        <f t="shared" si="40"/>
        <v>7.36</v>
      </c>
      <c r="M207" s="2">
        <f t="shared" si="40"/>
        <v>7.3100000000000005</v>
      </c>
      <c r="N207" s="2">
        <f t="shared" si="40"/>
        <v>6.95</v>
      </c>
      <c r="O207" s="2">
        <f t="shared" si="40"/>
        <v>6.58</v>
      </c>
      <c r="P207" s="2">
        <f t="shared" si="40"/>
        <v>6.1400000000000006</v>
      </c>
      <c r="Q207" s="2">
        <f t="shared" si="40"/>
        <v>5.29</v>
      </c>
      <c r="R207" s="2">
        <f t="shared" si="40"/>
        <v>4.1399999999999997</v>
      </c>
      <c r="S207" s="2">
        <f t="shared" si="39"/>
        <v>3.77</v>
      </c>
      <c r="T207" s="2">
        <f t="shared" si="39"/>
        <v>2.98</v>
      </c>
      <c r="U207" s="2">
        <f t="shared" si="39"/>
        <v>2.17</v>
      </c>
      <c r="V207" s="2">
        <f t="shared" si="39"/>
        <v>2.0300000000000002</v>
      </c>
      <c r="W207" s="2">
        <f t="shared" si="39"/>
        <v>1.58</v>
      </c>
      <c r="X207" s="2">
        <f t="shared" si="39"/>
        <v>1.35</v>
      </c>
      <c r="Y207" s="2">
        <f t="shared" si="39"/>
        <v>1.1100000000000001</v>
      </c>
      <c r="Z207" s="2">
        <f t="shared" si="39"/>
        <v>1.07</v>
      </c>
      <c r="AA207" s="2">
        <f t="shared" si="39"/>
        <v>0.97</v>
      </c>
      <c r="AB207" s="2">
        <f t="shared" si="39"/>
        <v>0.81</v>
      </c>
      <c r="AC207" s="2">
        <f t="shared" si="39"/>
        <v>0.68</v>
      </c>
      <c r="AD207" s="2">
        <f t="shared" si="39"/>
        <v>0.66</v>
      </c>
      <c r="AE207" s="2">
        <f t="shared" si="39"/>
        <v>0.57000000000000006</v>
      </c>
      <c r="AF207" s="2">
        <f t="shared" si="39"/>
        <v>0.52</v>
      </c>
      <c r="AG207" s="2">
        <f t="shared" si="39"/>
        <v>0.48</v>
      </c>
      <c r="AH207" s="2">
        <f t="shared" si="31"/>
        <v>0.33</v>
      </c>
      <c r="AI207" s="2">
        <f t="shared" si="31"/>
        <v>0.24</v>
      </c>
      <c r="AJ207" s="2">
        <f t="shared" si="31"/>
        <v>0.2</v>
      </c>
    </row>
    <row r="208" spans="1:36" x14ac:dyDescent="0.2">
      <c r="A208" t="str">
        <f>"casthouse_procurement_archetype_"&amp;TEXT(ROUND(Table21319[[#This Row],[2016]],1),"0.0")</f>
        <v>casthouse_procurement_archetype_9.7</v>
      </c>
      <c r="B208" s="2">
        <f t="shared" si="38"/>
        <v>9.7000000000000011</v>
      </c>
      <c r="C208" s="2">
        <f t="shared" si="40"/>
        <v>9.7000000000000011</v>
      </c>
      <c r="D208" s="2">
        <f t="shared" si="40"/>
        <v>9.7000000000000011</v>
      </c>
      <c r="E208" s="2">
        <f t="shared" si="40"/>
        <v>9.4700000000000006</v>
      </c>
      <c r="F208" s="2">
        <f t="shared" si="40"/>
        <v>8.9</v>
      </c>
      <c r="G208" s="2">
        <f t="shared" si="40"/>
        <v>8.98</v>
      </c>
      <c r="H208" s="2">
        <f t="shared" si="40"/>
        <v>8.74</v>
      </c>
      <c r="I208" s="2">
        <f t="shared" si="40"/>
        <v>8.26</v>
      </c>
      <c r="J208" s="2">
        <f t="shared" si="40"/>
        <v>7.99</v>
      </c>
      <c r="K208" s="2">
        <f t="shared" si="40"/>
        <v>7.72</v>
      </c>
      <c r="L208" s="2">
        <f t="shared" si="40"/>
        <v>7.29</v>
      </c>
      <c r="M208" s="2">
        <f t="shared" si="40"/>
        <v>7.24</v>
      </c>
      <c r="N208" s="2">
        <f t="shared" si="40"/>
        <v>6.88</v>
      </c>
      <c r="O208" s="2">
        <f t="shared" si="40"/>
        <v>6.5200000000000005</v>
      </c>
      <c r="P208" s="2">
        <f t="shared" si="40"/>
        <v>6.08</v>
      </c>
      <c r="Q208" s="2">
        <f t="shared" si="40"/>
        <v>5.24</v>
      </c>
      <c r="R208" s="2">
        <f t="shared" si="40"/>
        <v>4.0999999999999996</v>
      </c>
      <c r="S208" s="2">
        <f t="shared" si="39"/>
        <v>3.74</v>
      </c>
      <c r="T208" s="2">
        <f t="shared" si="39"/>
        <v>2.95</v>
      </c>
      <c r="U208" s="2">
        <f t="shared" si="39"/>
        <v>2.15</v>
      </c>
      <c r="V208" s="2">
        <f t="shared" si="39"/>
        <v>2.0100000000000002</v>
      </c>
      <c r="W208" s="2">
        <f t="shared" si="39"/>
        <v>1.56</v>
      </c>
      <c r="X208" s="2">
        <f t="shared" si="39"/>
        <v>1.34</v>
      </c>
      <c r="Y208" s="2">
        <f t="shared" si="39"/>
        <v>1.1000000000000001</v>
      </c>
      <c r="Z208" s="2">
        <f t="shared" si="39"/>
        <v>1.07</v>
      </c>
      <c r="AA208" s="2">
        <f t="shared" si="39"/>
        <v>0.96</v>
      </c>
      <c r="AB208" s="2">
        <f t="shared" si="39"/>
        <v>0.8</v>
      </c>
      <c r="AC208" s="2">
        <f t="shared" si="39"/>
        <v>0.68</v>
      </c>
      <c r="AD208" s="2">
        <f t="shared" si="39"/>
        <v>0.65</v>
      </c>
      <c r="AE208" s="2">
        <f t="shared" si="39"/>
        <v>0.57000000000000006</v>
      </c>
      <c r="AF208" s="2">
        <f t="shared" si="39"/>
        <v>0.52</v>
      </c>
      <c r="AG208" s="2">
        <f t="shared" si="39"/>
        <v>0.48</v>
      </c>
      <c r="AH208" s="2">
        <f t="shared" si="31"/>
        <v>0.33</v>
      </c>
      <c r="AI208" s="2">
        <f t="shared" si="31"/>
        <v>0.24</v>
      </c>
      <c r="AJ208" s="2">
        <f t="shared" si="31"/>
        <v>0.2</v>
      </c>
    </row>
    <row r="209" spans="1:36" x14ac:dyDescent="0.2">
      <c r="A209" t="str">
        <f>"casthouse_procurement_archetype_"&amp;TEXT(ROUND(Table21319[[#This Row],[2016]],1),"0.0")</f>
        <v>casthouse_procurement_archetype_9.6</v>
      </c>
      <c r="B209" s="2">
        <f t="shared" si="38"/>
        <v>9.6000000000000014</v>
      </c>
      <c r="C209" s="2">
        <f t="shared" si="40"/>
        <v>9.6</v>
      </c>
      <c r="D209" s="2">
        <f t="shared" si="40"/>
        <v>9.6</v>
      </c>
      <c r="E209" s="2">
        <f t="shared" si="40"/>
        <v>9.370000000000001</v>
      </c>
      <c r="F209" s="2">
        <f t="shared" si="40"/>
        <v>8.81</v>
      </c>
      <c r="G209" s="2">
        <f t="shared" si="40"/>
        <v>8.89</v>
      </c>
      <c r="H209" s="2">
        <f t="shared" si="40"/>
        <v>8.65</v>
      </c>
      <c r="I209" s="2">
        <f t="shared" si="40"/>
        <v>8.18</v>
      </c>
      <c r="J209" s="2">
        <f t="shared" si="40"/>
        <v>7.91</v>
      </c>
      <c r="K209" s="2">
        <f t="shared" si="40"/>
        <v>7.6400000000000006</v>
      </c>
      <c r="L209" s="2">
        <f t="shared" si="40"/>
        <v>7.21</v>
      </c>
      <c r="M209" s="2">
        <f t="shared" si="40"/>
        <v>7.16</v>
      </c>
      <c r="N209" s="2">
        <f t="shared" si="40"/>
        <v>6.8100000000000005</v>
      </c>
      <c r="O209" s="2">
        <f t="shared" si="40"/>
        <v>6.45</v>
      </c>
      <c r="P209" s="2">
        <f t="shared" si="40"/>
        <v>6.0200000000000005</v>
      </c>
      <c r="Q209" s="2">
        <f t="shared" si="40"/>
        <v>5.18</v>
      </c>
      <c r="R209" s="2">
        <f t="shared" si="40"/>
        <v>4.0600000000000005</v>
      </c>
      <c r="S209" s="2">
        <f t="shared" si="39"/>
        <v>3.7</v>
      </c>
      <c r="T209" s="2">
        <f t="shared" si="39"/>
        <v>2.92</v>
      </c>
      <c r="U209" s="2">
        <f t="shared" si="39"/>
        <v>2.13</v>
      </c>
      <c r="V209" s="2">
        <f t="shared" si="39"/>
        <v>1.99</v>
      </c>
      <c r="W209" s="2">
        <f t="shared" si="39"/>
        <v>1.55</v>
      </c>
      <c r="X209" s="2">
        <f t="shared" si="39"/>
        <v>1.32</v>
      </c>
      <c r="Y209" s="2">
        <f t="shared" si="39"/>
        <v>1.0900000000000001</v>
      </c>
      <c r="Z209" s="2">
        <f t="shared" si="39"/>
        <v>1.06</v>
      </c>
      <c r="AA209" s="2">
        <f t="shared" si="39"/>
        <v>0.95000000000000007</v>
      </c>
      <c r="AB209" s="2">
        <f t="shared" si="39"/>
        <v>0.8</v>
      </c>
      <c r="AC209" s="2">
        <f t="shared" si="39"/>
        <v>0.67</v>
      </c>
      <c r="AD209" s="2">
        <f t="shared" si="39"/>
        <v>0.65</v>
      </c>
      <c r="AE209" s="2">
        <f t="shared" si="39"/>
        <v>0.56000000000000005</v>
      </c>
      <c r="AF209" s="2">
        <f t="shared" si="39"/>
        <v>0.51</v>
      </c>
      <c r="AG209" s="2">
        <f t="shared" si="39"/>
        <v>0.47000000000000003</v>
      </c>
      <c r="AH209" s="2">
        <f t="shared" si="31"/>
        <v>0.32</v>
      </c>
      <c r="AI209" s="2">
        <f t="shared" si="31"/>
        <v>0.24</v>
      </c>
      <c r="AJ209" s="2">
        <f t="shared" si="31"/>
        <v>0.2</v>
      </c>
    </row>
    <row r="210" spans="1:36" x14ac:dyDescent="0.2">
      <c r="A210" t="str">
        <f>"casthouse_procurement_archetype_"&amp;TEXT(ROUND(Table21319[[#This Row],[2016]],1),"0.0")</f>
        <v>casthouse_procurement_archetype_9.5</v>
      </c>
      <c r="B210" s="2">
        <f t="shared" si="38"/>
        <v>9.5</v>
      </c>
      <c r="C210" s="2">
        <f t="shared" si="40"/>
        <v>9.5</v>
      </c>
      <c r="D210" s="2">
        <f t="shared" si="40"/>
        <v>9.5</v>
      </c>
      <c r="E210" s="2">
        <f t="shared" si="40"/>
        <v>9.27</v>
      </c>
      <c r="F210" s="2">
        <f t="shared" si="40"/>
        <v>8.7200000000000006</v>
      </c>
      <c r="G210" s="2">
        <f t="shared" si="40"/>
        <v>8.8000000000000007</v>
      </c>
      <c r="H210" s="2">
        <f t="shared" si="40"/>
        <v>8.56</v>
      </c>
      <c r="I210" s="2">
        <f t="shared" si="40"/>
        <v>8.09</v>
      </c>
      <c r="J210" s="2">
        <f t="shared" si="40"/>
        <v>7.83</v>
      </c>
      <c r="K210" s="2">
        <f t="shared" si="40"/>
        <v>7.5600000000000005</v>
      </c>
      <c r="L210" s="2">
        <f t="shared" si="40"/>
        <v>7.1400000000000006</v>
      </c>
      <c r="M210" s="2">
        <f t="shared" si="40"/>
        <v>7.09</v>
      </c>
      <c r="N210" s="2">
        <f t="shared" si="40"/>
        <v>6.74</v>
      </c>
      <c r="O210" s="2">
        <f t="shared" si="40"/>
        <v>6.38</v>
      </c>
      <c r="P210" s="2">
        <f t="shared" si="40"/>
        <v>5.96</v>
      </c>
      <c r="Q210" s="2">
        <f t="shared" si="40"/>
        <v>5.13</v>
      </c>
      <c r="R210" s="2">
        <f t="shared" si="40"/>
        <v>4.0200000000000005</v>
      </c>
      <c r="S210" s="2">
        <f t="shared" si="39"/>
        <v>3.66</v>
      </c>
      <c r="T210" s="2">
        <f t="shared" si="39"/>
        <v>2.89</v>
      </c>
      <c r="U210" s="2">
        <f t="shared" si="39"/>
        <v>2.11</v>
      </c>
      <c r="V210" s="2">
        <f t="shared" si="39"/>
        <v>1.97</v>
      </c>
      <c r="W210" s="2">
        <f t="shared" si="39"/>
        <v>1.53</v>
      </c>
      <c r="X210" s="2">
        <f t="shared" si="39"/>
        <v>1.31</v>
      </c>
      <c r="Y210" s="2">
        <f t="shared" si="39"/>
        <v>1.08</v>
      </c>
      <c r="Z210" s="2">
        <f t="shared" si="39"/>
        <v>1.05</v>
      </c>
      <c r="AA210" s="2">
        <f t="shared" si="39"/>
        <v>0.94000000000000006</v>
      </c>
      <c r="AB210" s="2">
        <f t="shared" si="39"/>
        <v>0.79</v>
      </c>
      <c r="AC210" s="2">
        <f t="shared" si="39"/>
        <v>0.67</v>
      </c>
      <c r="AD210" s="2">
        <f t="shared" si="39"/>
        <v>0.64</v>
      </c>
      <c r="AE210" s="2">
        <f t="shared" si="39"/>
        <v>0.56000000000000005</v>
      </c>
      <c r="AF210" s="2">
        <f t="shared" si="39"/>
        <v>0.51</v>
      </c>
      <c r="AG210" s="2">
        <f t="shared" si="39"/>
        <v>0.47000000000000003</v>
      </c>
      <c r="AH210" s="2">
        <f t="shared" si="31"/>
        <v>0.32</v>
      </c>
      <c r="AI210" s="2">
        <f t="shared" si="31"/>
        <v>0.24</v>
      </c>
      <c r="AJ210" s="2">
        <f t="shared" si="31"/>
        <v>0.2</v>
      </c>
    </row>
    <row r="211" spans="1:36" x14ac:dyDescent="0.2">
      <c r="A211" t="str">
        <f>"casthouse_procurement_archetype_"&amp;TEXT(ROUND(Table21319[[#This Row],[2016]],1),"0.0")</f>
        <v>casthouse_procurement_archetype_9.4</v>
      </c>
      <c r="B211" s="2">
        <f t="shared" si="38"/>
        <v>9.4</v>
      </c>
      <c r="C211" s="2">
        <f t="shared" si="40"/>
        <v>9.4</v>
      </c>
      <c r="D211" s="2">
        <f t="shared" si="40"/>
        <v>9.4</v>
      </c>
      <c r="E211" s="2">
        <f t="shared" si="40"/>
        <v>9.17</v>
      </c>
      <c r="F211" s="2">
        <f t="shared" si="40"/>
        <v>8.6300000000000008</v>
      </c>
      <c r="G211" s="2">
        <f t="shared" si="40"/>
        <v>8.7000000000000011</v>
      </c>
      <c r="H211" s="2">
        <f t="shared" si="40"/>
        <v>8.4700000000000006</v>
      </c>
      <c r="I211" s="2">
        <f t="shared" si="40"/>
        <v>8.01</v>
      </c>
      <c r="J211" s="2">
        <f t="shared" si="40"/>
        <v>7.75</v>
      </c>
      <c r="K211" s="2">
        <f t="shared" si="40"/>
        <v>7.48</v>
      </c>
      <c r="L211" s="2">
        <f t="shared" si="40"/>
        <v>7.07</v>
      </c>
      <c r="M211" s="2">
        <f t="shared" si="40"/>
        <v>7.01</v>
      </c>
      <c r="N211" s="2">
        <f t="shared" si="40"/>
        <v>6.67</v>
      </c>
      <c r="O211" s="2">
        <f t="shared" si="40"/>
        <v>6.32</v>
      </c>
      <c r="P211" s="2">
        <f t="shared" si="40"/>
        <v>5.9</v>
      </c>
      <c r="Q211" s="2">
        <f t="shared" si="40"/>
        <v>5.08</v>
      </c>
      <c r="R211" s="2">
        <f t="shared" si="40"/>
        <v>3.98</v>
      </c>
      <c r="S211" s="2">
        <f t="shared" si="39"/>
        <v>3.63</v>
      </c>
      <c r="T211" s="2">
        <f t="shared" si="39"/>
        <v>2.86</v>
      </c>
      <c r="U211" s="2">
        <f t="shared" si="39"/>
        <v>2.09</v>
      </c>
      <c r="V211" s="2">
        <f t="shared" si="39"/>
        <v>1.95</v>
      </c>
      <c r="W211" s="2">
        <f t="shared" si="39"/>
        <v>1.52</v>
      </c>
      <c r="X211" s="2">
        <f t="shared" si="39"/>
        <v>1.3</v>
      </c>
      <c r="Y211" s="2">
        <f t="shared" si="39"/>
        <v>1.07</v>
      </c>
      <c r="Z211" s="2">
        <f t="shared" si="39"/>
        <v>1.04</v>
      </c>
      <c r="AA211" s="2">
        <f t="shared" si="39"/>
        <v>0.94000000000000006</v>
      </c>
      <c r="AB211" s="2">
        <f t="shared" si="39"/>
        <v>0.78</v>
      </c>
      <c r="AC211" s="2">
        <f t="shared" si="39"/>
        <v>0.66</v>
      </c>
      <c r="AD211" s="2">
        <f t="shared" si="39"/>
        <v>0.64</v>
      </c>
      <c r="AE211" s="2">
        <f t="shared" si="39"/>
        <v>0.56000000000000005</v>
      </c>
      <c r="AF211" s="2">
        <f t="shared" si="39"/>
        <v>0.51</v>
      </c>
      <c r="AG211" s="2">
        <f t="shared" si="39"/>
        <v>0.47000000000000003</v>
      </c>
      <c r="AH211" s="2">
        <f t="shared" ref="AH211:AJ274" si="41">MROUND((($B211-$AJ$2)*((AH$2-$AJ$2)/($B$2-$AJ$2)))+$AJ$2,0.01)</f>
        <v>0.32</v>
      </c>
      <c r="AI211" s="2">
        <f t="shared" si="41"/>
        <v>0.24</v>
      </c>
      <c r="AJ211" s="2">
        <f t="shared" si="41"/>
        <v>0.2</v>
      </c>
    </row>
    <row r="212" spans="1:36" x14ac:dyDescent="0.2">
      <c r="A212" t="str">
        <f>"casthouse_procurement_archetype_"&amp;TEXT(ROUND(Table21319[[#This Row],[2016]],1),"0.0")</f>
        <v>casthouse_procurement_archetype_9.3</v>
      </c>
      <c r="B212" s="2">
        <f t="shared" si="38"/>
        <v>9.3000000000000007</v>
      </c>
      <c r="C212" s="2">
        <f t="shared" si="40"/>
        <v>9.3000000000000007</v>
      </c>
      <c r="D212" s="2">
        <f t="shared" si="40"/>
        <v>9.3000000000000007</v>
      </c>
      <c r="E212" s="2">
        <f t="shared" si="40"/>
        <v>9.08</v>
      </c>
      <c r="F212" s="2">
        <f t="shared" si="40"/>
        <v>8.5400000000000009</v>
      </c>
      <c r="G212" s="2">
        <f t="shared" si="40"/>
        <v>8.61</v>
      </c>
      <c r="H212" s="2">
        <f t="shared" si="40"/>
        <v>8.3800000000000008</v>
      </c>
      <c r="I212" s="2">
        <f t="shared" si="40"/>
        <v>7.92</v>
      </c>
      <c r="J212" s="2">
        <f t="shared" si="40"/>
        <v>7.67</v>
      </c>
      <c r="K212" s="2">
        <f t="shared" si="40"/>
        <v>7.4</v>
      </c>
      <c r="L212" s="2">
        <f t="shared" si="40"/>
        <v>6.99</v>
      </c>
      <c r="M212" s="2">
        <f t="shared" si="40"/>
        <v>6.94</v>
      </c>
      <c r="N212" s="2">
        <f t="shared" si="40"/>
        <v>6.6000000000000005</v>
      </c>
      <c r="O212" s="2">
        <f t="shared" si="40"/>
        <v>6.25</v>
      </c>
      <c r="P212" s="2">
        <f t="shared" si="40"/>
        <v>5.83</v>
      </c>
      <c r="Q212" s="2">
        <f t="shared" si="40"/>
        <v>5.03</v>
      </c>
      <c r="R212" s="2">
        <f t="shared" si="40"/>
        <v>3.94</v>
      </c>
      <c r="S212" s="2">
        <f t="shared" si="39"/>
        <v>3.59</v>
      </c>
      <c r="T212" s="2">
        <f t="shared" si="39"/>
        <v>2.83</v>
      </c>
      <c r="U212" s="2">
        <f t="shared" si="39"/>
        <v>2.0699999999999998</v>
      </c>
      <c r="V212" s="2">
        <f t="shared" si="39"/>
        <v>1.93</v>
      </c>
      <c r="W212" s="2">
        <f t="shared" si="39"/>
        <v>1.5</v>
      </c>
      <c r="X212" s="2">
        <f t="shared" si="39"/>
        <v>1.29</v>
      </c>
      <c r="Y212" s="2">
        <f t="shared" si="39"/>
        <v>1.06</v>
      </c>
      <c r="Z212" s="2">
        <f t="shared" si="39"/>
        <v>1.03</v>
      </c>
      <c r="AA212" s="2">
        <f t="shared" si="39"/>
        <v>0.93</v>
      </c>
      <c r="AB212" s="2">
        <f t="shared" si="39"/>
        <v>0.78</v>
      </c>
      <c r="AC212" s="2">
        <f t="shared" si="39"/>
        <v>0.66</v>
      </c>
      <c r="AD212" s="2">
        <f t="shared" si="39"/>
        <v>0.64</v>
      </c>
      <c r="AE212" s="2">
        <f t="shared" si="39"/>
        <v>0.55000000000000004</v>
      </c>
      <c r="AF212" s="2">
        <f t="shared" si="39"/>
        <v>0.5</v>
      </c>
      <c r="AG212" s="2">
        <f t="shared" si="39"/>
        <v>0.46</v>
      </c>
      <c r="AH212" s="2">
        <f t="shared" si="41"/>
        <v>0.32</v>
      </c>
      <c r="AI212" s="2">
        <f t="shared" si="41"/>
        <v>0.24</v>
      </c>
      <c r="AJ212" s="2">
        <f t="shared" si="41"/>
        <v>0.2</v>
      </c>
    </row>
    <row r="213" spans="1:36" x14ac:dyDescent="0.2">
      <c r="A213" t="str">
        <f>"casthouse_procurement_archetype_"&amp;TEXT(ROUND(Table21319[[#This Row],[2016]],1),"0.0")</f>
        <v>casthouse_procurement_archetype_9.2</v>
      </c>
      <c r="B213" s="2">
        <f t="shared" si="38"/>
        <v>9.2000000000000011</v>
      </c>
      <c r="C213" s="2">
        <f t="shared" si="40"/>
        <v>9.2000000000000011</v>
      </c>
      <c r="D213" s="2">
        <f t="shared" si="40"/>
        <v>9.2000000000000011</v>
      </c>
      <c r="E213" s="2">
        <f t="shared" si="40"/>
        <v>8.98</v>
      </c>
      <c r="F213" s="2">
        <f t="shared" si="40"/>
        <v>8.44</v>
      </c>
      <c r="G213" s="2">
        <f t="shared" si="40"/>
        <v>8.52</v>
      </c>
      <c r="H213" s="2">
        <f t="shared" si="40"/>
        <v>8.2900000000000009</v>
      </c>
      <c r="I213" s="2">
        <f t="shared" si="40"/>
        <v>7.84</v>
      </c>
      <c r="J213" s="2">
        <f t="shared" si="40"/>
        <v>7.58</v>
      </c>
      <c r="K213" s="2">
        <f t="shared" si="40"/>
        <v>7.33</v>
      </c>
      <c r="L213" s="2">
        <f t="shared" si="40"/>
        <v>6.92</v>
      </c>
      <c r="M213" s="2">
        <f t="shared" si="40"/>
        <v>6.87</v>
      </c>
      <c r="N213" s="2">
        <f t="shared" si="40"/>
        <v>6.53</v>
      </c>
      <c r="O213" s="2">
        <f t="shared" si="40"/>
        <v>6.18</v>
      </c>
      <c r="P213" s="2">
        <f t="shared" si="40"/>
        <v>5.7700000000000005</v>
      </c>
      <c r="Q213" s="2">
        <f t="shared" si="40"/>
        <v>4.97</v>
      </c>
      <c r="R213" s="2">
        <f t="shared" si="40"/>
        <v>3.89</v>
      </c>
      <c r="S213" s="2">
        <f t="shared" si="39"/>
        <v>3.5500000000000003</v>
      </c>
      <c r="T213" s="2">
        <f t="shared" si="39"/>
        <v>2.8000000000000003</v>
      </c>
      <c r="U213" s="2">
        <f t="shared" si="39"/>
        <v>2.0499999999999998</v>
      </c>
      <c r="V213" s="2">
        <f t="shared" si="39"/>
        <v>1.9100000000000001</v>
      </c>
      <c r="W213" s="2">
        <f t="shared" si="39"/>
        <v>1.49</v>
      </c>
      <c r="X213" s="2">
        <f t="shared" si="39"/>
        <v>1.28</v>
      </c>
      <c r="Y213" s="2">
        <f t="shared" si="39"/>
        <v>1.05</v>
      </c>
      <c r="Z213" s="2">
        <f t="shared" si="39"/>
        <v>1.02</v>
      </c>
      <c r="AA213" s="2">
        <f t="shared" si="39"/>
        <v>0.92</v>
      </c>
      <c r="AB213" s="2">
        <f t="shared" si="39"/>
        <v>0.77</v>
      </c>
      <c r="AC213" s="2">
        <f t="shared" si="39"/>
        <v>0.65</v>
      </c>
      <c r="AD213" s="2">
        <f t="shared" si="39"/>
        <v>0.63</v>
      </c>
      <c r="AE213" s="2">
        <f t="shared" si="39"/>
        <v>0.55000000000000004</v>
      </c>
      <c r="AF213" s="2">
        <f t="shared" si="39"/>
        <v>0.5</v>
      </c>
      <c r="AG213" s="2">
        <f t="shared" si="39"/>
        <v>0.46</v>
      </c>
      <c r="AH213" s="2">
        <f t="shared" si="41"/>
        <v>0.32</v>
      </c>
      <c r="AI213" s="2">
        <f t="shared" si="41"/>
        <v>0.24</v>
      </c>
      <c r="AJ213" s="2">
        <f t="shared" si="41"/>
        <v>0.2</v>
      </c>
    </row>
    <row r="214" spans="1:36" x14ac:dyDescent="0.2">
      <c r="A214" t="str">
        <f>"casthouse_procurement_archetype_"&amp;TEXT(ROUND(Table21319[[#This Row],[2016]],1),"0.0")</f>
        <v>casthouse_procurement_archetype_9.1</v>
      </c>
      <c r="B214" s="2">
        <f t="shared" si="38"/>
        <v>9.1</v>
      </c>
      <c r="C214" s="2">
        <f t="shared" si="40"/>
        <v>9.1</v>
      </c>
      <c r="D214" s="2">
        <f t="shared" si="40"/>
        <v>9.1</v>
      </c>
      <c r="E214" s="2">
        <f t="shared" si="40"/>
        <v>8.8800000000000008</v>
      </c>
      <c r="F214" s="2">
        <f t="shared" si="40"/>
        <v>8.35</v>
      </c>
      <c r="G214" s="2">
        <f t="shared" si="40"/>
        <v>8.43</v>
      </c>
      <c r="H214" s="2">
        <f t="shared" si="40"/>
        <v>8.1999999999999993</v>
      </c>
      <c r="I214" s="2">
        <f t="shared" si="40"/>
        <v>7.75</v>
      </c>
      <c r="J214" s="2">
        <f t="shared" si="40"/>
        <v>7.5</v>
      </c>
      <c r="K214" s="2">
        <f t="shared" si="40"/>
        <v>7.25</v>
      </c>
      <c r="L214" s="2">
        <f t="shared" si="40"/>
        <v>6.84</v>
      </c>
      <c r="M214" s="2">
        <f t="shared" si="40"/>
        <v>6.79</v>
      </c>
      <c r="N214" s="2">
        <f t="shared" si="40"/>
        <v>6.46</v>
      </c>
      <c r="O214" s="2">
        <f t="shared" si="40"/>
        <v>6.12</v>
      </c>
      <c r="P214" s="2">
        <f t="shared" si="40"/>
        <v>5.71</v>
      </c>
      <c r="Q214" s="2">
        <f t="shared" si="40"/>
        <v>4.92</v>
      </c>
      <c r="R214" s="2">
        <f t="shared" si="40"/>
        <v>3.85</v>
      </c>
      <c r="S214" s="2">
        <f t="shared" si="39"/>
        <v>3.5100000000000002</v>
      </c>
      <c r="T214" s="2">
        <f t="shared" si="39"/>
        <v>2.77</v>
      </c>
      <c r="U214" s="2">
        <f t="shared" si="39"/>
        <v>2.0300000000000002</v>
      </c>
      <c r="V214" s="2">
        <f t="shared" si="39"/>
        <v>1.8900000000000001</v>
      </c>
      <c r="W214" s="2">
        <f t="shared" si="39"/>
        <v>1.48</v>
      </c>
      <c r="X214" s="2">
        <f t="shared" si="39"/>
        <v>1.27</v>
      </c>
      <c r="Y214" s="2">
        <f t="shared" si="39"/>
        <v>1.05</v>
      </c>
      <c r="Z214" s="2">
        <f t="shared" si="39"/>
        <v>1.01</v>
      </c>
      <c r="AA214" s="2">
        <f t="shared" si="39"/>
        <v>0.91</v>
      </c>
      <c r="AB214" s="2">
        <f t="shared" si="39"/>
        <v>0.77</v>
      </c>
      <c r="AC214" s="2">
        <f t="shared" si="39"/>
        <v>0.65</v>
      </c>
      <c r="AD214" s="2">
        <f t="shared" si="39"/>
        <v>0.63</v>
      </c>
      <c r="AE214" s="2">
        <f t="shared" si="39"/>
        <v>0.55000000000000004</v>
      </c>
      <c r="AF214" s="2">
        <f t="shared" si="39"/>
        <v>0.5</v>
      </c>
      <c r="AG214" s="2">
        <f t="shared" si="39"/>
        <v>0.46</v>
      </c>
      <c r="AH214" s="2">
        <f t="shared" si="41"/>
        <v>0.32</v>
      </c>
      <c r="AI214" s="2">
        <f t="shared" si="41"/>
        <v>0.24</v>
      </c>
      <c r="AJ214" s="2">
        <f t="shared" si="41"/>
        <v>0.2</v>
      </c>
    </row>
    <row r="215" spans="1:36" x14ac:dyDescent="0.2">
      <c r="A215" t="str">
        <f>"casthouse_procurement_archetype_"&amp;TEXT(ROUND(Table21319[[#This Row],[2016]],1),"0.0")</f>
        <v>casthouse_procurement_archetype_9.0</v>
      </c>
      <c r="B215" s="2">
        <f t="shared" si="38"/>
        <v>9</v>
      </c>
      <c r="C215" s="2">
        <f t="shared" si="40"/>
        <v>9</v>
      </c>
      <c r="D215" s="2">
        <f t="shared" si="40"/>
        <v>9</v>
      </c>
      <c r="E215" s="2">
        <f t="shared" si="40"/>
        <v>8.7799999999999994</v>
      </c>
      <c r="F215" s="2">
        <f t="shared" si="40"/>
        <v>8.26</v>
      </c>
      <c r="G215" s="2">
        <f t="shared" si="40"/>
        <v>8.33</v>
      </c>
      <c r="H215" s="2">
        <f t="shared" si="40"/>
        <v>8.11</v>
      </c>
      <c r="I215" s="2">
        <f t="shared" si="40"/>
        <v>7.67</v>
      </c>
      <c r="J215" s="2">
        <f t="shared" si="40"/>
        <v>7.42</v>
      </c>
      <c r="K215" s="2">
        <f t="shared" si="40"/>
        <v>7.17</v>
      </c>
      <c r="L215" s="2">
        <f t="shared" si="40"/>
        <v>6.7700000000000005</v>
      </c>
      <c r="M215" s="2">
        <f t="shared" si="40"/>
        <v>6.72</v>
      </c>
      <c r="N215" s="2">
        <f t="shared" si="40"/>
        <v>6.3900000000000006</v>
      </c>
      <c r="O215" s="2">
        <f t="shared" si="40"/>
        <v>6.05</v>
      </c>
      <c r="P215" s="2">
        <f t="shared" si="40"/>
        <v>5.65</v>
      </c>
      <c r="Q215" s="2">
        <f t="shared" si="40"/>
        <v>4.87</v>
      </c>
      <c r="R215" s="2">
        <f t="shared" si="40"/>
        <v>3.81</v>
      </c>
      <c r="S215" s="2">
        <f t="shared" si="39"/>
        <v>3.48</v>
      </c>
      <c r="T215" s="2">
        <f t="shared" si="39"/>
        <v>2.75</v>
      </c>
      <c r="U215" s="2">
        <f t="shared" si="39"/>
        <v>2.0100000000000002</v>
      </c>
      <c r="V215" s="2">
        <f t="shared" si="39"/>
        <v>1.87</v>
      </c>
      <c r="W215" s="2">
        <f t="shared" si="39"/>
        <v>1.46</v>
      </c>
      <c r="X215" s="2">
        <f t="shared" si="39"/>
        <v>1.25</v>
      </c>
      <c r="Y215" s="2">
        <f t="shared" si="39"/>
        <v>1.04</v>
      </c>
      <c r="Z215" s="2">
        <f t="shared" si="39"/>
        <v>1</v>
      </c>
      <c r="AA215" s="2">
        <f t="shared" si="39"/>
        <v>0.9</v>
      </c>
      <c r="AB215" s="2">
        <f t="shared" si="39"/>
        <v>0.76</v>
      </c>
      <c r="AC215" s="2">
        <f t="shared" si="39"/>
        <v>0.64</v>
      </c>
      <c r="AD215" s="2">
        <f t="shared" si="39"/>
        <v>0.62</v>
      </c>
      <c r="AE215" s="2">
        <f t="shared" si="39"/>
        <v>0.54</v>
      </c>
      <c r="AF215" s="2">
        <f t="shared" si="39"/>
        <v>0.49</v>
      </c>
      <c r="AG215" s="2">
        <f t="shared" si="39"/>
        <v>0.45</v>
      </c>
      <c r="AH215" s="2">
        <f t="shared" si="41"/>
        <v>0.32</v>
      </c>
      <c r="AI215" s="2">
        <f t="shared" si="41"/>
        <v>0.24</v>
      </c>
      <c r="AJ215" s="2">
        <f t="shared" si="41"/>
        <v>0.2</v>
      </c>
    </row>
    <row r="216" spans="1:36" x14ac:dyDescent="0.2">
      <c r="A216" t="str">
        <f>"casthouse_procurement_archetype_"&amp;TEXT(ROUND(Table21319[[#This Row],[2016]],1),"0.0")</f>
        <v>casthouse_procurement_archetype_8.9</v>
      </c>
      <c r="B216" s="2">
        <f t="shared" si="38"/>
        <v>8.9</v>
      </c>
      <c r="C216" s="2">
        <f t="shared" si="40"/>
        <v>8.9</v>
      </c>
      <c r="D216" s="2">
        <f t="shared" si="40"/>
        <v>8.9</v>
      </c>
      <c r="E216" s="2">
        <f t="shared" si="40"/>
        <v>8.69</v>
      </c>
      <c r="F216" s="2">
        <f t="shared" si="40"/>
        <v>8.17</v>
      </c>
      <c r="G216" s="2">
        <f t="shared" si="40"/>
        <v>8.24</v>
      </c>
      <c r="H216" s="2">
        <f t="shared" si="40"/>
        <v>8.02</v>
      </c>
      <c r="I216" s="2">
        <f t="shared" si="40"/>
        <v>7.58</v>
      </c>
      <c r="J216" s="2">
        <f t="shared" si="40"/>
        <v>7.34</v>
      </c>
      <c r="K216" s="2">
        <f t="shared" si="40"/>
        <v>7.09</v>
      </c>
      <c r="L216" s="2">
        <f t="shared" si="40"/>
        <v>6.69</v>
      </c>
      <c r="M216" s="2">
        <f t="shared" si="40"/>
        <v>6.6400000000000006</v>
      </c>
      <c r="N216" s="2">
        <f t="shared" si="40"/>
        <v>6.32</v>
      </c>
      <c r="O216" s="2">
        <f t="shared" si="40"/>
        <v>5.98</v>
      </c>
      <c r="P216" s="2">
        <f t="shared" si="40"/>
        <v>5.59</v>
      </c>
      <c r="Q216" s="2">
        <f t="shared" si="40"/>
        <v>4.8100000000000005</v>
      </c>
      <c r="R216" s="2">
        <f t="shared" si="40"/>
        <v>3.77</v>
      </c>
      <c r="S216" s="2">
        <f t="shared" si="39"/>
        <v>3.44</v>
      </c>
      <c r="T216" s="2">
        <f t="shared" si="39"/>
        <v>2.72</v>
      </c>
      <c r="U216" s="2">
        <f t="shared" si="39"/>
        <v>1.99</v>
      </c>
      <c r="V216" s="2">
        <f t="shared" si="39"/>
        <v>1.85</v>
      </c>
      <c r="W216" s="2">
        <f t="shared" si="39"/>
        <v>1.45</v>
      </c>
      <c r="X216" s="2">
        <f t="shared" si="39"/>
        <v>1.24</v>
      </c>
      <c r="Y216" s="2">
        <f t="shared" si="39"/>
        <v>1.03</v>
      </c>
      <c r="Z216" s="2">
        <f t="shared" si="39"/>
        <v>0.99</v>
      </c>
      <c r="AA216" s="2">
        <f t="shared" si="39"/>
        <v>0.9</v>
      </c>
      <c r="AB216" s="2">
        <f t="shared" si="39"/>
        <v>0.75</v>
      </c>
      <c r="AC216" s="2">
        <f t="shared" si="39"/>
        <v>0.64</v>
      </c>
      <c r="AD216" s="2">
        <f t="shared" si="39"/>
        <v>0.62</v>
      </c>
      <c r="AE216" s="2">
        <f t="shared" si="39"/>
        <v>0.54</v>
      </c>
      <c r="AF216" s="2">
        <f t="shared" si="39"/>
        <v>0.49</v>
      </c>
      <c r="AG216" s="2">
        <f t="shared" si="39"/>
        <v>0.45</v>
      </c>
      <c r="AH216" s="2">
        <f t="shared" si="41"/>
        <v>0.31</v>
      </c>
      <c r="AI216" s="2">
        <f t="shared" si="41"/>
        <v>0.24</v>
      </c>
      <c r="AJ216" s="2">
        <f t="shared" si="41"/>
        <v>0.2</v>
      </c>
    </row>
    <row r="217" spans="1:36" x14ac:dyDescent="0.2">
      <c r="A217" t="str">
        <f>"casthouse_procurement_archetype_"&amp;TEXT(ROUND(Table21319[[#This Row],[2016]],1),"0.0")</f>
        <v>casthouse_procurement_archetype_8.8</v>
      </c>
      <c r="B217" s="2">
        <f t="shared" si="38"/>
        <v>8.8000000000000007</v>
      </c>
      <c r="C217" s="2">
        <f t="shared" si="40"/>
        <v>8.8000000000000007</v>
      </c>
      <c r="D217" s="2">
        <f t="shared" si="40"/>
        <v>8.8000000000000007</v>
      </c>
      <c r="E217" s="2">
        <f t="shared" si="40"/>
        <v>8.59</v>
      </c>
      <c r="F217" s="2">
        <f t="shared" si="40"/>
        <v>8.08</v>
      </c>
      <c r="G217" s="2">
        <f t="shared" si="40"/>
        <v>8.15</v>
      </c>
      <c r="H217" s="2">
        <f t="shared" si="40"/>
        <v>7.9300000000000006</v>
      </c>
      <c r="I217" s="2">
        <f t="shared" si="40"/>
        <v>7.5</v>
      </c>
      <c r="J217" s="2">
        <f t="shared" si="40"/>
        <v>7.26</v>
      </c>
      <c r="K217" s="2">
        <f t="shared" si="40"/>
        <v>7.01</v>
      </c>
      <c r="L217" s="2">
        <f t="shared" si="40"/>
        <v>6.62</v>
      </c>
      <c r="M217" s="2">
        <f t="shared" si="40"/>
        <v>6.57</v>
      </c>
      <c r="N217" s="2">
        <f t="shared" si="40"/>
        <v>6.25</v>
      </c>
      <c r="O217" s="2">
        <f t="shared" si="40"/>
        <v>5.92</v>
      </c>
      <c r="P217" s="2">
        <f t="shared" si="40"/>
        <v>5.5200000000000005</v>
      </c>
      <c r="Q217" s="2">
        <f t="shared" si="40"/>
        <v>4.76</v>
      </c>
      <c r="R217" s="2">
        <f t="shared" si="40"/>
        <v>3.73</v>
      </c>
      <c r="S217" s="2">
        <f t="shared" si="39"/>
        <v>3.4</v>
      </c>
      <c r="T217" s="2">
        <f t="shared" si="39"/>
        <v>2.69</v>
      </c>
      <c r="U217" s="2">
        <f t="shared" si="39"/>
        <v>1.97</v>
      </c>
      <c r="V217" s="2">
        <f t="shared" si="39"/>
        <v>1.84</v>
      </c>
      <c r="W217" s="2">
        <f t="shared" si="39"/>
        <v>1.43</v>
      </c>
      <c r="X217" s="2">
        <f t="shared" si="39"/>
        <v>1.23</v>
      </c>
      <c r="Y217" s="2">
        <f t="shared" si="39"/>
        <v>1.02</v>
      </c>
      <c r="Z217" s="2">
        <f t="shared" si="39"/>
        <v>0.98</v>
      </c>
      <c r="AA217" s="2">
        <f t="shared" si="39"/>
        <v>0.89</v>
      </c>
      <c r="AB217" s="2">
        <f t="shared" si="39"/>
        <v>0.75</v>
      </c>
      <c r="AC217" s="2">
        <f t="shared" si="39"/>
        <v>0.63</v>
      </c>
      <c r="AD217" s="2">
        <f t="shared" si="39"/>
        <v>0.61</v>
      </c>
      <c r="AE217" s="2">
        <f t="shared" si="39"/>
        <v>0.53</v>
      </c>
      <c r="AF217" s="2">
        <f t="shared" si="39"/>
        <v>0.49</v>
      </c>
      <c r="AG217" s="2">
        <f t="shared" si="39"/>
        <v>0.45</v>
      </c>
      <c r="AH217" s="2">
        <f t="shared" si="41"/>
        <v>0.31</v>
      </c>
      <c r="AI217" s="2">
        <f t="shared" si="41"/>
        <v>0.24</v>
      </c>
      <c r="AJ217" s="2">
        <f t="shared" si="41"/>
        <v>0.2</v>
      </c>
    </row>
    <row r="218" spans="1:36" x14ac:dyDescent="0.2">
      <c r="A218" t="str">
        <f>"casthouse_procurement_archetype_"&amp;TEXT(ROUND(Table21319[[#This Row],[2016]],1),"0.0")</f>
        <v>casthouse_procurement_archetype_8.7</v>
      </c>
      <c r="B218" s="2">
        <f t="shared" si="38"/>
        <v>8.7000000000000011</v>
      </c>
      <c r="C218" s="2">
        <f t="shared" si="40"/>
        <v>8.7000000000000011</v>
      </c>
      <c r="D218" s="2">
        <f t="shared" si="40"/>
        <v>8.7000000000000011</v>
      </c>
      <c r="E218" s="2">
        <f t="shared" si="40"/>
        <v>8.49</v>
      </c>
      <c r="F218" s="2">
        <f t="shared" si="40"/>
        <v>7.99</v>
      </c>
      <c r="G218" s="2">
        <f t="shared" si="40"/>
        <v>8.06</v>
      </c>
      <c r="H218" s="2">
        <f t="shared" si="40"/>
        <v>7.84</v>
      </c>
      <c r="I218" s="2">
        <f t="shared" si="40"/>
        <v>7.41</v>
      </c>
      <c r="J218" s="2">
        <f t="shared" si="40"/>
        <v>7.17</v>
      </c>
      <c r="K218" s="2">
        <f t="shared" si="40"/>
        <v>6.93</v>
      </c>
      <c r="L218" s="2">
        <f t="shared" si="40"/>
        <v>6.54</v>
      </c>
      <c r="M218" s="2">
        <f t="shared" si="40"/>
        <v>6.5</v>
      </c>
      <c r="N218" s="2">
        <f t="shared" si="40"/>
        <v>6.18</v>
      </c>
      <c r="O218" s="2">
        <f t="shared" si="40"/>
        <v>5.8500000000000005</v>
      </c>
      <c r="P218" s="2">
        <f t="shared" si="40"/>
        <v>5.46</v>
      </c>
      <c r="Q218" s="2">
        <f t="shared" si="40"/>
        <v>4.71</v>
      </c>
      <c r="R218" s="2">
        <f t="shared" si="40"/>
        <v>3.69</v>
      </c>
      <c r="S218" s="2">
        <f t="shared" si="39"/>
        <v>3.36</v>
      </c>
      <c r="T218" s="2">
        <f t="shared" si="39"/>
        <v>2.66</v>
      </c>
      <c r="U218" s="2">
        <f t="shared" si="39"/>
        <v>1.95</v>
      </c>
      <c r="V218" s="2">
        <f t="shared" si="39"/>
        <v>1.82</v>
      </c>
      <c r="W218" s="2">
        <f t="shared" si="39"/>
        <v>1.42</v>
      </c>
      <c r="X218" s="2">
        <f t="shared" si="39"/>
        <v>1.22</v>
      </c>
      <c r="Y218" s="2">
        <f t="shared" si="39"/>
        <v>1.01</v>
      </c>
      <c r="Z218" s="2">
        <f t="shared" si="39"/>
        <v>0.97</v>
      </c>
      <c r="AA218" s="2">
        <f t="shared" si="39"/>
        <v>0.88</v>
      </c>
      <c r="AB218" s="2">
        <f t="shared" si="39"/>
        <v>0.74</v>
      </c>
      <c r="AC218" s="2">
        <f t="shared" si="39"/>
        <v>0.63</v>
      </c>
      <c r="AD218" s="2">
        <f t="shared" si="39"/>
        <v>0.61</v>
      </c>
      <c r="AE218" s="2">
        <f t="shared" si="39"/>
        <v>0.53</v>
      </c>
      <c r="AF218" s="2">
        <f t="shared" si="39"/>
        <v>0.48</v>
      </c>
      <c r="AG218" s="2">
        <f t="shared" si="39"/>
        <v>0.45</v>
      </c>
      <c r="AH218" s="2">
        <f t="shared" si="41"/>
        <v>0.31</v>
      </c>
      <c r="AI218" s="2">
        <f t="shared" si="41"/>
        <v>0.24</v>
      </c>
      <c r="AJ218" s="2">
        <f t="shared" si="41"/>
        <v>0.2</v>
      </c>
    </row>
    <row r="219" spans="1:36" x14ac:dyDescent="0.2">
      <c r="A219" t="str">
        <f>"casthouse_procurement_archetype_"&amp;TEXT(ROUND(Table21319[[#This Row],[2016]],1),"0.0")</f>
        <v>casthouse_procurement_archetype_8.6</v>
      </c>
      <c r="B219" s="2">
        <f t="shared" si="38"/>
        <v>8.6</v>
      </c>
      <c r="C219" s="2">
        <f t="shared" si="40"/>
        <v>8.6</v>
      </c>
      <c r="D219" s="2">
        <f t="shared" si="40"/>
        <v>8.6</v>
      </c>
      <c r="E219" s="2">
        <f t="shared" si="40"/>
        <v>8.39</v>
      </c>
      <c r="F219" s="2">
        <f t="shared" si="40"/>
        <v>7.8900000000000006</v>
      </c>
      <c r="G219" s="2">
        <f t="shared" si="40"/>
        <v>7.96</v>
      </c>
      <c r="H219" s="2">
        <f t="shared" si="40"/>
        <v>7.75</v>
      </c>
      <c r="I219" s="2">
        <f t="shared" si="40"/>
        <v>7.33</v>
      </c>
      <c r="J219" s="2">
        <f t="shared" si="40"/>
        <v>7.09</v>
      </c>
      <c r="K219" s="2">
        <f t="shared" si="40"/>
        <v>6.8500000000000005</v>
      </c>
      <c r="L219" s="2">
        <f t="shared" si="40"/>
        <v>6.47</v>
      </c>
      <c r="M219" s="2">
        <f t="shared" si="40"/>
        <v>6.42</v>
      </c>
      <c r="N219" s="2">
        <f t="shared" si="40"/>
        <v>6.11</v>
      </c>
      <c r="O219" s="2">
        <f t="shared" si="40"/>
        <v>5.78</v>
      </c>
      <c r="P219" s="2">
        <f t="shared" si="40"/>
        <v>5.4</v>
      </c>
      <c r="Q219" s="2">
        <f t="shared" si="40"/>
        <v>4.6500000000000004</v>
      </c>
      <c r="R219" s="2">
        <f t="shared" si="40"/>
        <v>3.65</v>
      </c>
      <c r="S219" s="2">
        <f t="shared" si="39"/>
        <v>3.33</v>
      </c>
      <c r="T219" s="2">
        <f t="shared" si="39"/>
        <v>2.63</v>
      </c>
      <c r="U219" s="2">
        <f t="shared" si="39"/>
        <v>1.93</v>
      </c>
      <c r="V219" s="2">
        <f t="shared" si="39"/>
        <v>1.8</v>
      </c>
      <c r="W219" s="2">
        <f t="shared" si="39"/>
        <v>1.4000000000000001</v>
      </c>
      <c r="X219" s="2">
        <f t="shared" si="39"/>
        <v>1.21</v>
      </c>
      <c r="Y219" s="2">
        <f t="shared" si="39"/>
        <v>1</v>
      </c>
      <c r="Z219" s="2">
        <f t="shared" si="39"/>
        <v>0.97</v>
      </c>
      <c r="AA219" s="2">
        <f t="shared" si="39"/>
        <v>0.87</v>
      </c>
      <c r="AB219" s="2">
        <f t="shared" si="39"/>
        <v>0.73</v>
      </c>
      <c r="AC219" s="2">
        <f t="shared" si="39"/>
        <v>0.62</v>
      </c>
      <c r="AD219" s="2">
        <f t="shared" si="39"/>
        <v>0.6</v>
      </c>
      <c r="AE219" s="2">
        <f t="shared" si="39"/>
        <v>0.53</v>
      </c>
      <c r="AF219" s="2">
        <f t="shared" si="39"/>
        <v>0.48</v>
      </c>
      <c r="AG219" s="2">
        <f t="shared" si="39"/>
        <v>0.44</v>
      </c>
      <c r="AH219" s="2">
        <f t="shared" si="41"/>
        <v>0.31</v>
      </c>
      <c r="AI219" s="2">
        <f t="shared" si="41"/>
        <v>0.24</v>
      </c>
      <c r="AJ219" s="2">
        <f t="shared" si="41"/>
        <v>0.2</v>
      </c>
    </row>
    <row r="220" spans="1:36" x14ac:dyDescent="0.2">
      <c r="A220" t="str">
        <f>"casthouse_procurement_archetype_"&amp;TEXT(ROUND(Table21319[[#This Row],[2016]],1),"0.0")</f>
        <v>casthouse_procurement_archetype_8.5</v>
      </c>
      <c r="B220" s="2">
        <f t="shared" si="38"/>
        <v>8.5</v>
      </c>
      <c r="C220" s="2">
        <f t="shared" si="40"/>
        <v>8.5</v>
      </c>
      <c r="D220" s="2">
        <f t="shared" si="40"/>
        <v>8.5</v>
      </c>
      <c r="E220" s="2">
        <f t="shared" si="40"/>
        <v>8.3000000000000007</v>
      </c>
      <c r="F220" s="2">
        <f t="shared" si="40"/>
        <v>7.8</v>
      </c>
      <c r="G220" s="2">
        <f t="shared" si="40"/>
        <v>7.87</v>
      </c>
      <c r="H220" s="2">
        <f t="shared" si="40"/>
        <v>7.66</v>
      </c>
      <c r="I220" s="2">
        <f t="shared" si="40"/>
        <v>7.24</v>
      </c>
      <c r="J220" s="2">
        <f t="shared" si="40"/>
        <v>7.01</v>
      </c>
      <c r="K220" s="2">
        <f t="shared" si="40"/>
        <v>6.7700000000000005</v>
      </c>
      <c r="L220" s="2">
        <f t="shared" si="40"/>
        <v>6.3900000000000006</v>
      </c>
      <c r="M220" s="2">
        <f t="shared" si="40"/>
        <v>6.3500000000000005</v>
      </c>
      <c r="N220" s="2">
        <f t="shared" si="40"/>
        <v>6.04</v>
      </c>
      <c r="O220" s="2">
        <f t="shared" si="40"/>
        <v>5.72</v>
      </c>
      <c r="P220" s="2">
        <f t="shared" si="40"/>
        <v>5.34</v>
      </c>
      <c r="Q220" s="2">
        <f t="shared" si="40"/>
        <v>4.6000000000000005</v>
      </c>
      <c r="R220" s="2">
        <f t="shared" ref="R220:AG235" si="42">MROUND((($B220-$AJ$2)*((R$2-$AJ$2)/($B$2-$AJ$2)))+$AJ$2,0.01)</f>
        <v>3.61</v>
      </c>
      <c r="S220" s="2">
        <f t="shared" si="42"/>
        <v>3.29</v>
      </c>
      <c r="T220" s="2">
        <f t="shared" si="42"/>
        <v>2.6</v>
      </c>
      <c r="U220" s="2">
        <f t="shared" si="42"/>
        <v>1.9100000000000001</v>
      </c>
      <c r="V220" s="2">
        <f t="shared" si="42"/>
        <v>1.78</v>
      </c>
      <c r="W220" s="2">
        <f t="shared" si="42"/>
        <v>1.3900000000000001</v>
      </c>
      <c r="X220" s="2">
        <f t="shared" si="42"/>
        <v>1.19</v>
      </c>
      <c r="Y220" s="2">
        <f t="shared" si="42"/>
        <v>0.99</v>
      </c>
      <c r="Z220" s="2">
        <f t="shared" si="42"/>
        <v>0.96</v>
      </c>
      <c r="AA220" s="2">
        <f t="shared" si="42"/>
        <v>0.86</v>
      </c>
      <c r="AB220" s="2">
        <f t="shared" si="42"/>
        <v>0.73</v>
      </c>
      <c r="AC220" s="2">
        <f t="shared" si="42"/>
        <v>0.62</v>
      </c>
      <c r="AD220" s="2">
        <f t="shared" si="42"/>
        <v>0.6</v>
      </c>
      <c r="AE220" s="2">
        <f t="shared" si="42"/>
        <v>0.52</v>
      </c>
      <c r="AF220" s="2">
        <f t="shared" si="42"/>
        <v>0.48</v>
      </c>
      <c r="AG220" s="2">
        <f t="shared" si="42"/>
        <v>0.44</v>
      </c>
      <c r="AH220" s="2">
        <f t="shared" si="41"/>
        <v>0.31</v>
      </c>
      <c r="AI220" s="2">
        <f t="shared" si="41"/>
        <v>0.24</v>
      </c>
      <c r="AJ220" s="2">
        <f t="shared" si="41"/>
        <v>0.2</v>
      </c>
    </row>
    <row r="221" spans="1:36" x14ac:dyDescent="0.2">
      <c r="A221" t="str">
        <f>"casthouse_procurement_archetype_"&amp;TEXT(ROUND(Table21319[[#This Row],[2016]],1),"0.0")</f>
        <v>casthouse_procurement_archetype_8.4</v>
      </c>
      <c r="B221" s="2">
        <f t="shared" si="38"/>
        <v>8.4</v>
      </c>
      <c r="C221" s="2">
        <f t="shared" ref="C221:R236" si="43">MROUND((($B221-$AJ$2)*((C$2-$AJ$2)/($B$2-$AJ$2)))+$AJ$2,0.01)</f>
        <v>8.4</v>
      </c>
      <c r="D221" s="2">
        <f t="shared" si="43"/>
        <v>8.4</v>
      </c>
      <c r="E221" s="2">
        <f t="shared" si="43"/>
        <v>8.1999999999999993</v>
      </c>
      <c r="F221" s="2">
        <f t="shared" si="43"/>
        <v>7.71</v>
      </c>
      <c r="G221" s="2">
        <f t="shared" si="43"/>
        <v>7.78</v>
      </c>
      <c r="H221" s="2">
        <f t="shared" si="43"/>
        <v>7.57</v>
      </c>
      <c r="I221" s="2">
        <f t="shared" si="43"/>
        <v>7.16</v>
      </c>
      <c r="J221" s="2">
        <f t="shared" si="43"/>
        <v>6.93</v>
      </c>
      <c r="K221" s="2">
        <f t="shared" si="43"/>
        <v>6.69</v>
      </c>
      <c r="L221" s="2">
        <f t="shared" si="43"/>
        <v>6.32</v>
      </c>
      <c r="M221" s="2">
        <f t="shared" si="43"/>
        <v>6.2700000000000005</v>
      </c>
      <c r="N221" s="2">
        <f t="shared" si="43"/>
        <v>5.97</v>
      </c>
      <c r="O221" s="2">
        <f t="shared" si="43"/>
        <v>5.65</v>
      </c>
      <c r="P221" s="2">
        <f t="shared" si="43"/>
        <v>5.28</v>
      </c>
      <c r="Q221" s="2">
        <f t="shared" si="43"/>
        <v>4.55</v>
      </c>
      <c r="R221" s="2">
        <f t="shared" si="43"/>
        <v>3.5700000000000003</v>
      </c>
      <c r="S221" s="2">
        <f t="shared" si="42"/>
        <v>3.25</v>
      </c>
      <c r="T221" s="2">
        <f t="shared" si="42"/>
        <v>2.57</v>
      </c>
      <c r="U221" s="2">
        <f t="shared" si="42"/>
        <v>1.8900000000000001</v>
      </c>
      <c r="V221" s="2">
        <f t="shared" si="42"/>
        <v>1.76</v>
      </c>
      <c r="W221" s="2">
        <f t="shared" si="42"/>
        <v>1.3800000000000001</v>
      </c>
      <c r="X221" s="2">
        <f t="shared" si="42"/>
        <v>1.18</v>
      </c>
      <c r="Y221" s="2">
        <f t="shared" si="42"/>
        <v>0.98</v>
      </c>
      <c r="Z221" s="2">
        <f t="shared" si="42"/>
        <v>0.95000000000000007</v>
      </c>
      <c r="AA221" s="2">
        <f t="shared" si="42"/>
        <v>0.86</v>
      </c>
      <c r="AB221" s="2">
        <f t="shared" si="42"/>
        <v>0.72</v>
      </c>
      <c r="AC221" s="2">
        <f t="shared" si="42"/>
        <v>0.61</v>
      </c>
      <c r="AD221" s="2">
        <f t="shared" si="42"/>
        <v>0.59</v>
      </c>
      <c r="AE221" s="2">
        <f t="shared" si="42"/>
        <v>0.52</v>
      </c>
      <c r="AF221" s="2">
        <f t="shared" si="42"/>
        <v>0.47000000000000003</v>
      </c>
      <c r="AG221" s="2">
        <f t="shared" si="42"/>
        <v>0.44</v>
      </c>
      <c r="AH221" s="2">
        <f t="shared" si="41"/>
        <v>0.31</v>
      </c>
      <c r="AI221" s="2">
        <f t="shared" si="41"/>
        <v>0.24</v>
      </c>
      <c r="AJ221" s="2">
        <f t="shared" si="41"/>
        <v>0.2</v>
      </c>
    </row>
    <row r="222" spans="1:36" x14ac:dyDescent="0.2">
      <c r="A222" t="str">
        <f>"casthouse_procurement_archetype_"&amp;TEXT(ROUND(Table21319[[#This Row],[2016]],1),"0.0")</f>
        <v>casthouse_procurement_archetype_8.3</v>
      </c>
      <c r="B222" s="2">
        <f t="shared" si="38"/>
        <v>8.3000000000000007</v>
      </c>
      <c r="C222" s="2">
        <f t="shared" si="43"/>
        <v>8.3000000000000007</v>
      </c>
      <c r="D222" s="2">
        <f t="shared" si="43"/>
        <v>8.3000000000000007</v>
      </c>
      <c r="E222" s="2">
        <f t="shared" si="43"/>
        <v>8.1</v>
      </c>
      <c r="F222" s="2">
        <f t="shared" si="43"/>
        <v>7.62</v>
      </c>
      <c r="G222" s="2">
        <f t="shared" si="43"/>
        <v>7.69</v>
      </c>
      <c r="H222" s="2">
        <f t="shared" si="43"/>
        <v>7.48</v>
      </c>
      <c r="I222" s="2">
        <f t="shared" si="43"/>
        <v>7.07</v>
      </c>
      <c r="J222" s="2">
        <f t="shared" si="43"/>
        <v>6.8500000000000005</v>
      </c>
      <c r="K222" s="2">
        <f t="shared" si="43"/>
        <v>6.61</v>
      </c>
      <c r="L222" s="2">
        <f t="shared" si="43"/>
        <v>6.24</v>
      </c>
      <c r="M222" s="2">
        <f t="shared" si="43"/>
        <v>6.2</v>
      </c>
      <c r="N222" s="2">
        <f t="shared" si="43"/>
        <v>5.9</v>
      </c>
      <c r="O222" s="2">
        <f t="shared" si="43"/>
        <v>5.58</v>
      </c>
      <c r="P222" s="2">
        <f t="shared" si="43"/>
        <v>5.21</v>
      </c>
      <c r="Q222" s="2">
        <f t="shared" si="43"/>
        <v>4.5</v>
      </c>
      <c r="R222" s="2">
        <f t="shared" si="43"/>
        <v>3.5300000000000002</v>
      </c>
      <c r="S222" s="2">
        <f t="shared" si="42"/>
        <v>3.22</v>
      </c>
      <c r="T222" s="2">
        <f t="shared" si="42"/>
        <v>2.54</v>
      </c>
      <c r="U222" s="2">
        <f t="shared" si="42"/>
        <v>1.87</v>
      </c>
      <c r="V222" s="2">
        <f t="shared" si="42"/>
        <v>1.74</v>
      </c>
      <c r="W222" s="2">
        <f t="shared" si="42"/>
        <v>1.36</v>
      </c>
      <c r="X222" s="2">
        <f t="shared" si="42"/>
        <v>1.17</v>
      </c>
      <c r="Y222" s="2">
        <f t="shared" si="42"/>
        <v>0.97</v>
      </c>
      <c r="Z222" s="2">
        <f t="shared" si="42"/>
        <v>0.94000000000000006</v>
      </c>
      <c r="AA222" s="2">
        <f t="shared" si="42"/>
        <v>0.85</v>
      </c>
      <c r="AB222" s="2">
        <f t="shared" si="42"/>
        <v>0.71</v>
      </c>
      <c r="AC222" s="2">
        <f t="shared" si="42"/>
        <v>0.61</v>
      </c>
      <c r="AD222" s="2">
        <f t="shared" si="42"/>
        <v>0.59</v>
      </c>
      <c r="AE222" s="2">
        <f t="shared" si="42"/>
        <v>0.51</v>
      </c>
      <c r="AF222" s="2">
        <f t="shared" si="42"/>
        <v>0.47000000000000003</v>
      </c>
      <c r="AG222" s="2">
        <f t="shared" si="42"/>
        <v>0.43</v>
      </c>
      <c r="AH222" s="2">
        <f t="shared" si="41"/>
        <v>0.31</v>
      </c>
      <c r="AI222" s="2">
        <f t="shared" si="41"/>
        <v>0.23</v>
      </c>
      <c r="AJ222" s="2">
        <f t="shared" si="41"/>
        <v>0.2</v>
      </c>
    </row>
    <row r="223" spans="1:36" x14ac:dyDescent="0.2">
      <c r="A223" t="str">
        <f>"casthouse_procurement_archetype_"&amp;TEXT(ROUND(Table21319[[#This Row],[2016]],1),"0.0")</f>
        <v>casthouse_procurement_archetype_8.2</v>
      </c>
      <c r="B223" s="2">
        <f t="shared" si="38"/>
        <v>8.2000000000000011</v>
      </c>
      <c r="C223" s="2">
        <f t="shared" si="43"/>
        <v>8.1999999999999993</v>
      </c>
      <c r="D223" s="2">
        <f t="shared" si="43"/>
        <v>8.1999999999999993</v>
      </c>
      <c r="E223" s="2">
        <f t="shared" si="43"/>
        <v>8</v>
      </c>
      <c r="F223" s="2">
        <f t="shared" si="43"/>
        <v>7.53</v>
      </c>
      <c r="G223" s="2">
        <f t="shared" si="43"/>
        <v>7.59</v>
      </c>
      <c r="H223" s="2">
        <f t="shared" si="43"/>
        <v>7.3900000000000006</v>
      </c>
      <c r="I223" s="2">
        <f t="shared" si="43"/>
        <v>6.99</v>
      </c>
      <c r="J223" s="2">
        <f t="shared" si="43"/>
        <v>6.76</v>
      </c>
      <c r="K223" s="2">
        <f t="shared" si="43"/>
        <v>6.53</v>
      </c>
      <c r="L223" s="2">
        <f t="shared" si="43"/>
        <v>6.17</v>
      </c>
      <c r="M223" s="2">
        <f t="shared" si="43"/>
        <v>6.13</v>
      </c>
      <c r="N223" s="2">
        <f t="shared" si="43"/>
        <v>5.83</v>
      </c>
      <c r="O223" s="2">
        <f t="shared" si="43"/>
        <v>5.5200000000000005</v>
      </c>
      <c r="P223" s="2">
        <f t="shared" si="43"/>
        <v>5.15</v>
      </c>
      <c r="Q223" s="2">
        <f t="shared" si="43"/>
        <v>4.4400000000000004</v>
      </c>
      <c r="R223" s="2">
        <f t="shared" si="43"/>
        <v>3.48</v>
      </c>
      <c r="S223" s="2">
        <f t="shared" si="42"/>
        <v>3.18</v>
      </c>
      <c r="T223" s="2">
        <f t="shared" si="42"/>
        <v>2.5100000000000002</v>
      </c>
      <c r="U223" s="2">
        <f t="shared" si="42"/>
        <v>1.85</v>
      </c>
      <c r="V223" s="2">
        <f t="shared" si="42"/>
        <v>1.72</v>
      </c>
      <c r="W223" s="2">
        <f t="shared" si="42"/>
        <v>1.35</v>
      </c>
      <c r="X223" s="2">
        <f t="shared" si="42"/>
        <v>1.1599999999999999</v>
      </c>
      <c r="Y223" s="2">
        <f t="shared" si="42"/>
        <v>0.96</v>
      </c>
      <c r="Z223" s="2">
        <f t="shared" si="42"/>
        <v>0.93</v>
      </c>
      <c r="AA223" s="2">
        <f t="shared" si="42"/>
        <v>0.84</v>
      </c>
      <c r="AB223" s="2">
        <f t="shared" si="42"/>
        <v>0.71</v>
      </c>
      <c r="AC223" s="2">
        <f t="shared" si="42"/>
        <v>0.6</v>
      </c>
      <c r="AD223" s="2">
        <f t="shared" si="42"/>
        <v>0.57999999999999996</v>
      </c>
      <c r="AE223" s="2">
        <f t="shared" si="42"/>
        <v>0.51</v>
      </c>
      <c r="AF223" s="2">
        <f t="shared" si="42"/>
        <v>0.47000000000000003</v>
      </c>
      <c r="AG223" s="2">
        <f t="shared" si="42"/>
        <v>0.43</v>
      </c>
      <c r="AH223" s="2">
        <f t="shared" si="41"/>
        <v>0.31</v>
      </c>
      <c r="AI223" s="2">
        <f t="shared" si="41"/>
        <v>0.23</v>
      </c>
      <c r="AJ223" s="2">
        <f t="shared" si="41"/>
        <v>0.2</v>
      </c>
    </row>
    <row r="224" spans="1:36" x14ac:dyDescent="0.2">
      <c r="A224" t="str">
        <f>"casthouse_procurement_archetype_"&amp;TEXT(ROUND(Table21319[[#This Row],[2016]],1),"0.0")</f>
        <v>casthouse_procurement_archetype_8.1</v>
      </c>
      <c r="B224" s="2">
        <f t="shared" si="38"/>
        <v>8.1</v>
      </c>
      <c r="C224" s="2">
        <f t="shared" si="43"/>
        <v>8.1</v>
      </c>
      <c r="D224" s="2">
        <f t="shared" si="43"/>
        <v>8.1</v>
      </c>
      <c r="E224" s="2">
        <f t="shared" si="43"/>
        <v>7.91</v>
      </c>
      <c r="F224" s="2">
        <f t="shared" si="43"/>
        <v>7.44</v>
      </c>
      <c r="G224" s="2">
        <f t="shared" si="43"/>
        <v>7.5</v>
      </c>
      <c r="H224" s="2">
        <f t="shared" si="43"/>
        <v>7.3</v>
      </c>
      <c r="I224" s="2">
        <f t="shared" si="43"/>
        <v>6.9</v>
      </c>
      <c r="J224" s="2">
        <f t="shared" si="43"/>
        <v>6.68</v>
      </c>
      <c r="K224" s="2">
        <f t="shared" si="43"/>
        <v>6.45</v>
      </c>
      <c r="L224" s="2">
        <f t="shared" si="43"/>
        <v>6.09</v>
      </c>
      <c r="M224" s="2">
        <f t="shared" si="43"/>
        <v>6.05</v>
      </c>
      <c r="N224" s="2">
        <f t="shared" si="43"/>
        <v>5.76</v>
      </c>
      <c r="O224" s="2">
        <f t="shared" si="43"/>
        <v>5.45</v>
      </c>
      <c r="P224" s="2">
        <f t="shared" si="43"/>
        <v>5.09</v>
      </c>
      <c r="Q224" s="2">
        <f t="shared" si="43"/>
        <v>4.3899999999999997</v>
      </c>
      <c r="R224" s="2">
        <f t="shared" si="43"/>
        <v>3.44</v>
      </c>
      <c r="S224" s="2">
        <f t="shared" si="42"/>
        <v>3.14</v>
      </c>
      <c r="T224" s="2">
        <f t="shared" si="42"/>
        <v>2.4900000000000002</v>
      </c>
      <c r="U224" s="2">
        <f t="shared" si="42"/>
        <v>1.82</v>
      </c>
      <c r="V224" s="2">
        <f t="shared" si="42"/>
        <v>1.7</v>
      </c>
      <c r="W224" s="2">
        <f t="shared" si="42"/>
        <v>1.33</v>
      </c>
      <c r="X224" s="2">
        <f t="shared" si="42"/>
        <v>1.1500000000000001</v>
      </c>
      <c r="Y224" s="2">
        <f t="shared" si="42"/>
        <v>0.95000000000000007</v>
      </c>
      <c r="Z224" s="2">
        <f t="shared" si="42"/>
        <v>0.92</v>
      </c>
      <c r="AA224" s="2">
        <f t="shared" si="42"/>
        <v>0.83000000000000007</v>
      </c>
      <c r="AB224" s="2">
        <f t="shared" si="42"/>
        <v>0.70000000000000007</v>
      </c>
      <c r="AC224" s="2">
        <f t="shared" si="42"/>
        <v>0.6</v>
      </c>
      <c r="AD224" s="2">
        <f t="shared" si="42"/>
        <v>0.57999999999999996</v>
      </c>
      <c r="AE224" s="2">
        <f t="shared" si="42"/>
        <v>0.51</v>
      </c>
      <c r="AF224" s="2">
        <f t="shared" si="42"/>
        <v>0.46</v>
      </c>
      <c r="AG224" s="2">
        <f t="shared" si="42"/>
        <v>0.43</v>
      </c>
      <c r="AH224" s="2">
        <f t="shared" si="41"/>
        <v>0.3</v>
      </c>
      <c r="AI224" s="2">
        <f t="shared" si="41"/>
        <v>0.23</v>
      </c>
      <c r="AJ224" s="2">
        <f t="shared" si="41"/>
        <v>0.2</v>
      </c>
    </row>
    <row r="225" spans="1:36" x14ac:dyDescent="0.2">
      <c r="A225" t="str">
        <f>"casthouse_procurement_archetype_"&amp;TEXT(ROUND(Table21319[[#This Row],[2016]],1),"0.0")</f>
        <v>casthouse_procurement_archetype_8.0</v>
      </c>
      <c r="B225" s="2">
        <f t="shared" si="38"/>
        <v>8</v>
      </c>
      <c r="C225" s="2">
        <f t="shared" si="43"/>
        <v>8</v>
      </c>
      <c r="D225" s="2">
        <f t="shared" si="43"/>
        <v>8</v>
      </c>
      <c r="E225" s="2">
        <f t="shared" si="43"/>
        <v>7.8100000000000005</v>
      </c>
      <c r="F225" s="2">
        <f t="shared" si="43"/>
        <v>7.34</v>
      </c>
      <c r="G225" s="2">
        <f t="shared" si="43"/>
        <v>7.41</v>
      </c>
      <c r="H225" s="2">
        <f t="shared" si="43"/>
        <v>7.21</v>
      </c>
      <c r="I225" s="2">
        <f t="shared" si="43"/>
        <v>6.82</v>
      </c>
      <c r="J225" s="2">
        <f t="shared" si="43"/>
        <v>6.6000000000000005</v>
      </c>
      <c r="K225" s="2">
        <f t="shared" si="43"/>
        <v>6.38</v>
      </c>
      <c r="L225" s="2">
        <f t="shared" si="43"/>
        <v>6.0200000000000005</v>
      </c>
      <c r="M225" s="2">
        <f t="shared" si="43"/>
        <v>5.98</v>
      </c>
      <c r="N225" s="2">
        <f t="shared" si="43"/>
        <v>5.69</v>
      </c>
      <c r="O225" s="2">
        <f t="shared" si="43"/>
        <v>5.39</v>
      </c>
      <c r="P225" s="2">
        <f t="shared" si="43"/>
        <v>5.03</v>
      </c>
      <c r="Q225" s="2">
        <f t="shared" si="43"/>
        <v>4.34</v>
      </c>
      <c r="R225" s="2">
        <f t="shared" si="43"/>
        <v>3.4</v>
      </c>
      <c r="S225" s="2">
        <f t="shared" si="42"/>
        <v>3.1</v>
      </c>
      <c r="T225" s="2">
        <f t="shared" si="42"/>
        <v>2.46</v>
      </c>
      <c r="U225" s="2">
        <f t="shared" si="42"/>
        <v>1.8</v>
      </c>
      <c r="V225" s="2">
        <f t="shared" si="42"/>
        <v>1.68</v>
      </c>
      <c r="W225" s="2">
        <f t="shared" si="42"/>
        <v>1.32</v>
      </c>
      <c r="X225" s="2">
        <f t="shared" si="42"/>
        <v>1.1300000000000001</v>
      </c>
      <c r="Y225" s="2">
        <f t="shared" si="42"/>
        <v>0.94000000000000006</v>
      </c>
      <c r="Z225" s="2">
        <f t="shared" si="42"/>
        <v>0.91</v>
      </c>
      <c r="AA225" s="2">
        <f t="shared" si="42"/>
        <v>0.82000000000000006</v>
      </c>
      <c r="AB225" s="2">
        <f t="shared" si="42"/>
        <v>0.70000000000000007</v>
      </c>
      <c r="AC225" s="2">
        <f t="shared" si="42"/>
        <v>0.59</v>
      </c>
      <c r="AD225" s="2">
        <f t="shared" si="42"/>
        <v>0.57000000000000006</v>
      </c>
      <c r="AE225" s="2">
        <f t="shared" si="42"/>
        <v>0.5</v>
      </c>
      <c r="AF225" s="2">
        <f t="shared" si="42"/>
        <v>0.46</v>
      </c>
      <c r="AG225" s="2">
        <f t="shared" si="42"/>
        <v>0.43</v>
      </c>
      <c r="AH225" s="2">
        <f t="shared" si="41"/>
        <v>0.3</v>
      </c>
      <c r="AI225" s="2">
        <f t="shared" si="41"/>
        <v>0.23</v>
      </c>
      <c r="AJ225" s="2">
        <f t="shared" si="41"/>
        <v>0.2</v>
      </c>
    </row>
    <row r="226" spans="1:36" x14ac:dyDescent="0.2">
      <c r="A226" t="str">
        <f>"casthouse_procurement_archetype_"&amp;TEXT(ROUND(Table21319[[#This Row],[2016]],1),"0.0")</f>
        <v>casthouse_procurement_archetype_7.9</v>
      </c>
      <c r="B226" s="2">
        <f t="shared" si="38"/>
        <v>7.9</v>
      </c>
      <c r="C226" s="2">
        <f t="shared" si="43"/>
        <v>7.9</v>
      </c>
      <c r="D226" s="2">
        <f t="shared" si="43"/>
        <v>7.9</v>
      </c>
      <c r="E226" s="2">
        <f t="shared" si="43"/>
        <v>7.71</v>
      </c>
      <c r="F226" s="2">
        <f t="shared" si="43"/>
        <v>7.25</v>
      </c>
      <c r="G226" s="2">
        <f t="shared" si="43"/>
        <v>7.32</v>
      </c>
      <c r="H226" s="2">
        <f t="shared" si="43"/>
        <v>7.12</v>
      </c>
      <c r="I226" s="2">
        <f t="shared" si="43"/>
        <v>6.73</v>
      </c>
      <c r="J226" s="2">
        <f t="shared" si="43"/>
        <v>6.5200000000000005</v>
      </c>
      <c r="K226" s="2">
        <f t="shared" si="43"/>
        <v>6.3</v>
      </c>
      <c r="L226" s="2">
        <f t="shared" si="43"/>
        <v>5.95</v>
      </c>
      <c r="M226" s="2">
        <f t="shared" si="43"/>
        <v>5.9</v>
      </c>
      <c r="N226" s="2">
        <f t="shared" si="43"/>
        <v>5.62</v>
      </c>
      <c r="O226" s="2">
        <f t="shared" si="43"/>
        <v>5.32</v>
      </c>
      <c r="P226" s="2">
        <f t="shared" si="43"/>
        <v>4.97</v>
      </c>
      <c r="Q226" s="2">
        <f t="shared" si="43"/>
        <v>4.28</v>
      </c>
      <c r="R226" s="2">
        <f t="shared" si="43"/>
        <v>3.36</v>
      </c>
      <c r="S226" s="2">
        <f t="shared" si="42"/>
        <v>3.0700000000000003</v>
      </c>
      <c r="T226" s="2">
        <f t="shared" si="42"/>
        <v>2.4300000000000002</v>
      </c>
      <c r="U226" s="2">
        <f t="shared" si="42"/>
        <v>1.78</v>
      </c>
      <c r="V226" s="2">
        <f t="shared" si="42"/>
        <v>1.6600000000000001</v>
      </c>
      <c r="W226" s="2">
        <f t="shared" si="42"/>
        <v>1.3</v>
      </c>
      <c r="X226" s="2">
        <f t="shared" si="42"/>
        <v>1.1200000000000001</v>
      </c>
      <c r="Y226" s="2">
        <f t="shared" si="42"/>
        <v>0.93</v>
      </c>
      <c r="Z226" s="2">
        <f t="shared" si="42"/>
        <v>0.9</v>
      </c>
      <c r="AA226" s="2">
        <f t="shared" si="42"/>
        <v>0.82000000000000006</v>
      </c>
      <c r="AB226" s="2">
        <f t="shared" si="42"/>
        <v>0.69000000000000006</v>
      </c>
      <c r="AC226" s="2">
        <f t="shared" si="42"/>
        <v>0.59</v>
      </c>
      <c r="AD226" s="2">
        <f t="shared" si="42"/>
        <v>0.57000000000000006</v>
      </c>
      <c r="AE226" s="2">
        <f t="shared" si="42"/>
        <v>0.5</v>
      </c>
      <c r="AF226" s="2">
        <f t="shared" si="42"/>
        <v>0.46</v>
      </c>
      <c r="AG226" s="2">
        <f t="shared" si="42"/>
        <v>0.42</v>
      </c>
      <c r="AH226" s="2">
        <f t="shared" si="41"/>
        <v>0.3</v>
      </c>
      <c r="AI226" s="2">
        <f t="shared" si="41"/>
        <v>0.23</v>
      </c>
      <c r="AJ226" s="2">
        <f t="shared" si="41"/>
        <v>0.2</v>
      </c>
    </row>
    <row r="227" spans="1:36" x14ac:dyDescent="0.2">
      <c r="A227" t="str">
        <f>"casthouse_procurement_archetype_"&amp;TEXT(ROUND(Table21319[[#This Row],[2016]],1),"0.0")</f>
        <v>casthouse_procurement_archetype_7.8</v>
      </c>
      <c r="B227" s="2">
        <f t="shared" si="38"/>
        <v>7.8000000000000007</v>
      </c>
      <c r="C227" s="2">
        <f t="shared" si="43"/>
        <v>7.8</v>
      </c>
      <c r="D227" s="2">
        <f t="shared" si="43"/>
        <v>7.8</v>
      </c>
      <c r="E227" s="2">
        <f t="shared" si="43"/>
        <v>7.61</v>
      </c>
      <c r="F227" s="2">
        <f t="shared" si="43"/>
        <v>7.16</v>
      </c>
      <c r="G227" s="2">
        <f t="shared" si="43"/>
        <v>7.22</v>
      </c>
      <c r="H227" s="2">
        <f t="shared" si="43"/>
        <v>7.03</v>
      </c>
      <c r="I227" s="2">
        <f t="shared" si="43"/>
        <v>6.65</v>
      </c>
      <c r="J227" s="2">
        <f t="shared" si="43"/>
        <v>6.44</v>
      </c>
      <c r="K227" s="2">
        <f t="shared" si="43"/>
        <v>6.22</v>
      </c>
      <c r="L227" s="2">
        <f t="shared" si="43"/>
        <v>5.87</v>
      </c>
      <c r="M227" s="2">
        <f t="shared" si="43"/>
        <v>5.83</v>
      </c>
      <c r="N227" s="2">
        <f t="shared" si="43"/>
        <v>5.55</v>
      </c>
      <c r="O227" s="2">
        <f t="shared" si="43"/>
        <v>5.25</v>
      </c>
      <c r="P227" s="2">
        <f t="shared" si="43"/>
        <v>4.91</v>
      </c>
      <c r="Q227" s="2">
        <f t="shared" si="43"/>
        <v>4.2300000000000004</v>
      </c>
      <c r="R227" s="2">
        <f t="shared" si="43"/>
        <v>3.3200000000000003</v>
      </c>
      <c r="S227" s="2">
        <f t="shared" si="42"/>
        <v>3.0300000000000002</v>
      </c>
      <c r="T227" s="2">
        <f t="shared" si="42"/>
        <v>2.4</v>
      </c>
      <c r="U227" s="2">
        <f t="shared" si="42"/>
        <v>1.76</v>
      </c>
      <c r="V227" s="2">
        <f t="shared" si="42"/>
        <v>1.6500000000000001</v>
      </c>
      <c r="W227" s="2">
        <f t="shared" si="42"/>
        <v>1.29</v>
      </c>
      <c r="X227" s="2">
        <f t="shared" si="42"/>
        <v>1.1100000000000001</v>
      </c>
      <c r="Y227" s="2">
        <f t="shared" si="42"/>
        <v>0.92</v>
      </c>
      <c r="Z227" s="2">
        <f t="shared" si="42"/>
        <v>0.89</v>
      </c>
      <c r="AA227" s="2">
        <f t="shared" si="42"/>
        <v>0.81</v>
      </c>
      <c r="AB227" s="2">
        <f t="shared" si="42"/>
        <v>0.68</v>
      </c>
      <c r="AC227" s="2">
        <f t="shared" si="42"/>
        <v>0.57999999999999996</v>
      </c>
      <c r="AD227" s="2">
        <f t="shared" si="42"/>
        <v>0.56000000000000005</v>
      </c>
      <c r="AE227" s="2">
        <f t="shared" si="42"/>
        <v>0.49</v>
      </c>
      <c r="AF227" s="2">
        <f t="shared" si="42"/>
        <v>0.45</v>
      </c>
      <c r="AG227" s="2">
        <f t="shared" si="42"/>
        <v>0.42</v>
      </c>
      <c r="AH227" s="2">
        <f t="shared" si="41"/>
        <v>0.3</v>
      </c>
      <c r="AI227" s="2">
        <f t="shared" si="41"/>
        <v>0.23</v>
      </c>
      <c r="AJ227" s="2">
        <f t="shared" si="41"/>
        <v>0.2</v>
      </c>
    </row>
    <row r="228" spans="1:36" x14ac:dyDescent="0.2">
      <c r="A228" t="str">
        <f>"casthouse_procurement_archetype_"&amp;TEXT(ROUND(Table21319[[#This Row],[2016]],1),"0.0")</f>
        <v>casthouse_procurement_archetype_7.7</v>
      </c>
      <c r="B228" s="2">
        <f t="shared" si="38"/>
        <v>7.7</v>
      </c>
      <c r="C228" s="2">
        <f t="shared" si="43"/>
        <v>7.7</v>
      </c>
      <c r="D228" s="2">
        <f t="shared" si="43"/>
        <v>7.7</v>
      </c>
      <c r="E228" s="2">
        <f t="shared" si="43"/>
        <v>7.5200000000000005</v>
      </c>
      <c r="F228" s="2">
        <f t="shared" si="43"/>
        <v>7.07</v>
      </c>
      <c r="G228" s="2">
        <f t="shared" si="43"/>
        <v>7.13</v>
      </c>
      <c r="H228" s="2">
        <f t="shared" si="43"/>
        <v>6.94</v>
      </c>
      <c r="I228" s="2">
        <f t="shared" si="43"/>
        <v>6.5600000000000005</v>
      </c>
      <c r="J228" s="2">
        <f t="shared" si="43"/>
        <v>6.3500000000000005</v>
      </c>
      <c r="K228" s="2">
        <f t="shared" si="43"/>
        <v>6.1400000000000006</v>
      </c>
      <c r="L228" s="2">
        <f t="shared" si="43"/>
        <v>5.8</v>
      </c>
      <c r="M228" s="2">
        <f t="shared" si="43"/>
        <v>5.76</v>
      </c>
      <c r="N228" s="2">
        <f t="shared" si="43"/>
        <v>5.48</v>
      </c>
      <c r="O228" s="2">
        <f t="shared" si="43"/>
        <v>5.19</v>
      </c>
      <c r="P228" s="2">
        <f t="shared" si="43"/>
        <v>4.84</v>
      </c>
      <c r="Q228" s="2">
        <f t="shared" si="43"/>
        <v>4.18</v>
      </c>
      <c r="R228" s="2">
        <f t="shared" si="43"/>
        <v>3.2800000000000002</v>
      </c>
      <c r="S228" s="2">
        <f t="shared" si="42"/>
        <v>2.99</v>
      </c>
      <c r="T228" s="2">
        <f t="shared" si="42"/>
        <v>2.37</v>
      </c>
      <c r="U228" s="2">
        <f t="shared" si="42"/>
        <v>1.74</v>
      </c>
      <c r="V228" s="2">
        <f t="shared" si="42"/>
        <v>1.6300000000000001</v>
      </c>
      <c r="W228" s="2">
        <f t="shared" si="42"/>
        <v>1.28</v>
      </c>
      <c r="X228" s="2">
        <f t="shared" si="42"/>
        <v>1.1000000000000001</v>
      </c>
      <c r="Y228" s="2">
        <f t="shared" si="42"/>
        <v>0.91</v>
      </c>
      <c r="Z228" s="2">
        <f t="shared" si="42"/>
        <v>0.88</v>
      </c>
      <c r="AA228" s="2">
        <f t="shared" si="42"/>
        <v>0.8</v>
      </c>
      <c r="AB228" s="2">
        <f t="shared" si="42"/>
        <v>0.68</v>
      </c>
      <c r="AC228" s="2">
        <f t="shared" si="42"/>
        <v>0.57999999999999996</v>
      </c>
      <c r="AD228" s="2">
        <f t="shared" si="42"/>
        <v>0.56000000000000005</v>
      </c>
      <c r="AE228" s="2">
        <f t="shared" si="42"/>
        <v>0.49</v>
      </c>
      <c r="AF228" s="2">
        <f t="shared" si="42"/>
        <v>0.45</v>
      </c>
      <c r="AG228" s="2">
        <f t="shared" si="42"/>
        <v>0.42</v>
      </c>
      <c r="AH228" s="2">
        <f t="shared" si="41"/>
        <v>0.3</v>
      </c>
      <c r="AI228" s="2">
        <f t="shared" si="41"/>
        <v>0.23</v>
      </c>
      <c r="AJ228" s="2">
        <f t="shared" si="41"/>
        <v>0.2</v>
      </c>
    </row>
    <row r="229" spans="1:36" x14ac:dyDescent="0.2">
      <c r="A229" t="str">
        <f>"casthouse_procurement_archetype_"&amp;TEXT(ROUND(Table21319[[#This Row],[2016]],1),"0.0")</f>
        <v>casthouse_procurement_archetype_7.6</v>
      </c>
      <c r="B229" s="2">
        <f t="shared" si="38"/>
        <v>7.6000000000000005</v>
      </c>
      <c r="C229" s="2">
        <f t="shared" si="43"/>
        <v>7.6000000000000005</v>
      </c>
      <c r="D229" s="2">
        <f t="shared" si="43"/>
        <v>7.6000000000000005</v>
      </c>
      <c r="E229" s="2">
        <f t="shared" si="43"/>
        <v>7.42</v>
      </c>
      <c r="F229" s="2">
        <f t="shared" si="43"/>
        <v>6.98</v>
      </c>
      <c r="G229" s="2">
        <f t="shared" si="43"/>
        <v>7.04</v>
      </c>
      <c r="H229" s="2">
        <f t="shared" si="43"/>
        <v>6.8500000000000005</v>
      </c>
      <c r="I229" s="2">
        <f t="shared" si="43"/>
        <v>6.48</v>
      </c>
      <c r="J229" s="2">
        <f t="shared" si="43"/>
        <v>6.2700000000000005</v>
      </c>
      <c r="K229" s="2">
        <f t="shared" si="43"/>
        <v>6.0600000000000005</v>
      </c>
      <c r="L229" s="2">
        <f t="shared" si="43"/>
        <v>5.72</v>
      </c>
      <c r="M229" s="2">
        <f t="shared" si="43"/>
        <v>5.68</v>
      </c>
      <c r="N229" s="2">
        <f t="shared" si="43"/>
        <v>5.41</v>
      </c>
      <c r="O229" s="2">
        <f t="shared" si="43"/>
        <v>5.12</v>
      </c>
      <c r="P229" s="2">
        <f t="shared" si="43"/>
        <v>4.78</v>
      </c>
      <c r="Q229" s="2">
        <f t="shared" si="43"/>
        <v>4.12</v>
      </c>
      <c r="R229" s="2">
        <f t="shared" si="43"/>
        <v>3.24</v>
      </c>
      <c r="S229" s="2">
        <f t="shared" si="42"/>
        <v>2.96</v>
      </c>
      <c r="T229" s="2">
        <f t="shared" si="42"/>
        <v>2.34</v>
      </c>
      <c r="U229" s="2">
        <f t="shared" si="42"/>
        <v>1.72</v>
      </c>
      <c r="V229" s="2">
        <f t="shared" si="42"/>
        <v>1.61</v>
      </c>
      <c r="W229" s="2">
        <f t="shared" si="42"/>
        <v>1.26</v>
      </c>
      <c r="X229" s="2">
        <f t="shared" si="42"/>
        <v>1.0900000000000001</v>
      </c>
      <c r="Y229" s="2">
        <f t="shared" si="42"/>
        <v>0.9</v>
      </c>
      <c r="Z229" s="2">
        <f t="shared" si="42"/>
        <v>0.87</v>
      </c>
      <c r="AA229" s="2">
        <f t="shared" si="42"/>
        <v>0.79</v>
      </c>
      <c r="AB229" s="2">
        <f t="shared" si="42"/>
        <v>0.67</v>
      </c>
      <c r="AC229" s="2">
        <f t="shared" si="42"/>
        <v>0.57000000000000006</v>
      </c>
      <c r="AD229" s="2">
        <f t="shared" si="42"/>
        <v>0.55000000000000004</v>
      </c>
      <c r="AE229" s="2">
        <f t="shared" si="42"/>
        <v>0.49</v>
      </c>
      <c r="AF229" s="2">
        <f t="shared" si="42"/>
        <v>0.45</v>
      </c>
      <c r="AG229" s="2">
        <f t="shared" si="42"/>
        <v>0.41000000000000003</v>
      </c>
      <c r="AH229" s="2">
        <f t="shared" si="41"/>
        <v>0.3</v>
      </c>
      <c r="AI229" s="2">
        <f t="shared" si="41"/>
        <v>0.23</v>
      </c>
      <c r="AJ229" s="2">
        <f t="shared" si="41"/>
        <v>0.2</v>
      </c>
    </row>
    <row r="230" spans="1:36" x14ac:dyDescent="0.2">
      <c r="A230" t="str">
        <f>"casthouse_procurement_archetype_"&amp;TEXT(ROUND(Table21319[[#This Row],[2016]],1),"0.0")</f>
        <v>casthouse_procurement_archetype_7.5</v>
      </c>
      <c r="B230" s="2">
        <f t="shared" si="38"/>
        <v>7.5</v>
      </c>
      <c r="C230" s="2">
        <f t="shared" si="43"/>
        <v>7.5</v>
      </c>
      <c r="D230" s="2">
        <f t="shared" si="43"/>
        <v>7.5</v>
      </c>
      <c r="E230" s="2">
        <f t="shared" si="43"/>
        <v>7.32</v>
      </c>
      <c r="F230" s="2">
        <f t="shared" si="43"/>
        <v>6.8900000000000006</v>
      </c>
      <c r="G230" s="2">
        <f t="shared" si="43"/>
        <v>6.95</v>
      </c>
      <c r="H230" s="2">
        <f t="shared" si="43"/>
        <v>6.76</v>
      </c>
      <c r="I230" s="2">
        <f t="shared" si="43"/>
        <v>6.3900000000000006</v>
      </c>
      <c r="J230" s="2">
        <f t="shared" si="43"/>
        <v>6.19</v>
      </c>
      <c r="K230" s="2">
        <f t="shared" si="43"/>
        <v>5.98</v>
      </c>
      <c r="L230" s="2">
        <f t="shared" si="43"/>
        <v>5.65</v>
      </c>
      <c r="M230" s="2">
        <f t="shared" si="43"/>
        <v>5.61</v>
      </c>
      <c r="N230" s="2">
        <f t="shared" si="43"/>
        <v>5.33</v>
      </c>
      <c r="O230" s="2">
        <f t="shared" si="43"/>
        <v>5.05</v>
      </c>
      <c r="P230" s="2">
        <f t="shared" si="43"/>
        <v>4.72</v>
      </c>
      <c r="Q230" s="2">
        <f t="shared" si="43"/>
        <v>4.07</v>
      </c>
      <c r="R230" s="2">
        <f t="shared" si="43"/>
        <v>3.2</v>
      </c>
      <c r="S230" s="2">
        <f t="shared" si="42"/>
        <v>2.92</v>
      </c>
      <c r="T230" s="2">
        <f t="shared" si="42"/>
        <v>2.31</v>
      </c>
      <c r="U230" s="2">
        <f t="shared" si="42"/>
        <v>1.7</v>
      </c>
      <c r="V230" s="2">
        <f t="shared" si="42"/>
        <v>1.59</v>
      </c>
      <c r="W230" s="2">
        <f t="shared" si="42"/>
        <v>1.25</v>
      </c>
      <c r="X230" s="2">
        <f t="shared" si="42"/>
        <v>1.07</v>
      </c>
      <c r="Y230" s="2">
        <f t="shared" si="42"/>
        <v>0.89</v>
      </c>
      <c r="Z230" s="2">
        <f t="shared" si="42"/>
        <v>0.87</v>
      </c>
      <c r="AA230" s="2">
        <f t="shared" si="42"/>
        <v>0.78</v>
      </c>
      <c r="AB230" s="2">
        <f t="shared" si="42"/>
        <v>0.66</v>
      </c>
      <c r="AC230" s="2">
        <f t="shared" si="42"/>
        <v>0.57000000000000006</v>
      </c>
      <c r="AD230" s="2">
        <f t="shared" si="42"/>
        <v>0.55000000000000004</v>
      </c>
      <c r="AE230" s="2">
        <f t="shared" si="42"/>
        <v>0.48</v>
      </c>
      <c r="AF230" s="2">
        <f t="shared" si="42"/>
        <v>0.44</v>
      </c>
      <c r="AG230" s="2">
        <f t="shared" si="42"/>
        <v>0.41000000000000003</v>
      </c>
      <c r="AH230" s="2">
        <f t="shared" si="41"/>
        <v>0.3</v>
      </c>
      <c r="AI230" s="2">
        <f t="shared" si="41"/>
        <v>0.23</v>
      </c>
      <c r="AJ230" s="2">
        <f t="shared" si="41"/>
        <v>0.2</v>
      </c>
    </row>
    <row r="231" spans="1:36" x14ac:dyDescent="0.2">
      <c r="A231" t="str">
        <f>"casthouse_procurement_archetype_"&amp;TEXT(ROUND(Table21319[[#This Row],[2016]],1),"0.0")</f>
        <v>casthouse_procurement_archetype_7.4</v>
      </c>
      <c r="B231" s="2">
        <f t="shared" si="38"/>
        <v>7.4</v>
      </c>
      <c r="C231" s="2">
        <f t="shared" si="43"/>
        <v>7.4</v>
      </c>
      <c r="D231" s="2">
        <f t="shared" si="43"/>
        <v>7.4</v>
      </c>
      <c r="E231" s="2">
        <f t="shared" si="43"/>
        <v>7.22</v>
      </c>
      <c r="F231" s="2">
        <f t="shared" si="43"/>
        <v>6.79</v>
      </c>
      <c r="G231" s="2">
        <f t="shared" si="43"/>
        <v>6.8500000000000005</v>
      </c>
      <c r="H231" s="2">
        <f t="shared" si="43"/>
        <v>6.67</v>
      </c>
      <c r="I231" s="2">
        <f t="shared" si="43"/>
        <v>6.3100000000000005</v>
      </c>
      <c r="J231" s="2">
        <f t="shared" si="43"/>
        <v>6.11</v>
      </c>
      <c r="K231" s="2">
        <f t="shared" si="43"/>
        <v>5.9</v>
      </c>
      <c r="L231" s="2">
        <f t="shared" si="43"/>
        <v>5.57</v>
      </c>
      <c r="M231" s="2">
        <f t="shared" si="43"/>
        <v>5.53</v>
      </c>
      <c r="N231" s="2">
        <f t="shared" si="43"/>
        <v>5.26</v>
      </c>
      <c r="O231" s="2">
        <f t="shared" si="43"/>
        <v>4.99</v>
      </c>
      <c r="P231" s="2">
        <f t="shared" si="43"/>
        <v>4.66</v>
      </c>
      <c r="Q231" s="2">
        <f t="shared" si="43"/>
        <v>4.0200000000000005</v>
      </c>
      <c r="R231" s="2">
        <f t="shared" si="43"/>
        <v>3.16</v>
      </c>
      <c r="S231" s="2">
        <f t="shared" si="42"/>
        <v>2.88</v>
      </c>
      <c r="T231" s="2">
        <f t="shared" si="42"/>
        <v>2.2800000000000002</v>
      </c>
      <c r="U231" s="2">
        <f t="shared" si="42"/>
        <v>1.68</v>
      </c>
      <c r="V231" s="2">
        <f t="shared" si="42"/>
        <v>1.57</v>
      </c>
      <c r="W231" s="2">
        <f t="shared" si="42"/>
        <v>1.23</v>
      </c>
      <c r="X231" s="2">
        <f t="shared" si="42"/>
        <v>1.06</v>
      </c>
      <c r="Y231" s="2">
        <f t="shared" si="42"/>
        <v>0.88</v>
      </c>
      <c r="Z231" s="2">
        <f t="shared" si="42"/>
        <v>0.86</v>
      </c>
      <c r="AA231" s="2">
        <f t="shared" si="42"/>
        <v>0.78</v>
      </c>
      <c r="AB231" s="2">
        <f t="shared" si="42"/>
        <v>0.66</v>
      </c>
      <c r="AC231" s="2">
        <f t="shared" si="42"/>
        <v>0.56000000000000005</v>
      </c>
      <c r="AD231" s="2">
        <f t="shared" si="42"/>
        <v>0.54</v>
      </c>
      <c r="AE231" s="2">
        <f t="shared" si="42"/>
        <v>0.48</v>
      </c>
      <c r="AF231" s="2">
        <f t="shared" si="42"/>
        <v>0.44</v>
      </c>
      <c r="AG231" s="2">
        <f t="shared" si="42"/>
        <v>0.41000000000000003</v>
      </c>
      <c r="AH231" s="2">
        <f t="shared" si="41"/>
        <v>0.28999999999999998</v>
      </c>
      <c r="AI231" s="2">
        <f t="shared" si="41"/>
        <v>0.23</v>
      </c>
      <c r="AJ231" s="2">
        <f t="shared" si="41"/>
        <v>0.2</v>
      </c>
    </row>
    <row r="232" spans="1:36" x14ac:dyDescent="0.2">
      <c r="A232" t="str">
        <f>"casthouse_procurement_archetype_"&amp;TEXT(ROUND(Table21319[[#This Row],[2016]],1),"0.0")</f>
        <v>casthouse_procurement_archetype_7.3</v>
      </c>
      <c r="B232" s="2">
        <f t="shared" si="38"/>
        <v>7.3000000000000007</v>
      </c>
      <c r="C232" s="2">
        <f t="shared" si="43"/>
        <v>7.3</v>
      </c>
      <c r="D232" s="2">
        <f t="shared" si="43"/>
        <v>7.3</v>
      </c>
      <c r="E232" s="2">
        <f t="shared" si="43"/>
        <v>7.13</v>
      </c>
      <c r="F232" s="2">
        <f t="shared" si="43"/>
        <v>6.7</v>
      </c>
      <c r="G232" s="2">
        <f t="shared" si="43"/>
        <v>6.76</v>
      </c>
      <c r="H232" s="2">
        <f t="shared" si="43"/>
        <v>6.58</v>
      </c>
      <c r="I232" s="2">
        <f t="shared" si="43"/>
        <v>6.22</v>
      </c>
      <c r="J232" s="2">
        <f t="shared" si="43"/>
        <v>6.03</v>
      </c>
      <c r="K232" s="2">
        <f t="shared" si="43"/>
        <v>5.82</v>
      </c>
      <c r="L232" s="2">
        <f t="shared" si="43"/>
        <v>5.5</v>
      </c>
      <c r="M232" s="2">
        <f t="shared" si="43"/>
        <v>5.46</v>
      </c>
      <c r="N232" s="2">
        <f t="shared" si="43"/>
        <v>5.19</v>
      </c>
      <c r="O232" s="2">
        <f t="shared" si="43"/>
        <v>4.92</v>
      </c>
      <c r="P232" s="2">
        <f t="shared" si="43"/>
        <v>4.6000000000000005</v>
      </c>
      <c r="Q232" s="2">
        <f t="shared" si="43"/>
        <v>3.97</v>
      </c>
      <c r="R232" s="2">
        <f t="shared" si="43"/>
        <v>3.11</v>
      </c>
      <c r="S232" s="2">
        <f t="shared" si="42"/>
        <v>2.84</v>
      </c>
      <c r="T232" s="2">
        <f t="shared" si="42"/>
        <v>2.25</v>
      </c>
      <c r="U232" s="2">
        <f t="shared" si="42"/>
        <v>1.6600000000000001</v>
      </c>
      <c r="V232" s="2">
        <f t="shared" si="42"/>
        <v>1.55</v>
      </c>
      <c r="W232" s="2">
        <f t="shared" si="42"/>
        <v>1.22</v>
      </c>
      <c r="X232" s="2">
        <f t="shared" si="42"/>
        <v>1.05</v>
      </c>
      <c r="Y232" s="2">
        <f t="shared" si="42"/>
        <v>0.87</v>
      </c>
      <c r="Z232" s="2">
        <f t="shared" si="42"/>
        <v>0.85</v>
      </c>
      <c r="AA232" s="2">
        <f t="shared" si="42"/>
        <v>0.77</v>
      </c>
      <c r="AB232" s="2">
        <f t="shared" si="42"/>
        <v>0.65</v>
      </c>
      <c r="AC232" s="2">
        <f t="shared" si="42"/>
        <v>0.56000000000000005</v>
      </c>
      <c r="AD232" s="2">
        <f t="shared" si="42"/>
        <v>0.54</v>
      </c>
      <c r="AE232" s="2">
        <f t="shared" si="42"/>
        <v>0.48</v>
      </c>
      <c r="AF232" s="2">
        <f t="shared" si="42"/>
        <v>0.44</v>
      </c>
      <c r="AG232" s="2">
        <f t="shared" si="42"/>
        <v>0.41000000000000003</v>
      </c>
      <c r="AH232" s="2">
        <f t="shared" si="41"/>
        <v>0.28999999999999998</v>
      </c>
      <c r="AI232" s="2">
        <f t="shared" si="41"/>
        <v>0.23</v>
      </c>
      <c r="AJ232" s="2">
        <f t="shared" si="41"/>
        <v>0.2</v>
      </c>
    </row>
    <row r="233" spans="1:36" x14ac:dyDescent="0.2">
      <c r="A233" t="str">
        <f>"casthouse_procurement_archetype_"&amp;TEXT(ROUND(Table21319[[#This Row],[2016]],1),"0.0")</f>
        <v>casthouse_procurement_archetype_7.2</v>
      </c>
      <c r="B233" s="2">
        <f t="shared" si="38"/>
        <v>7.2</v>
      </c>
      <c r="C233" s="2">
        <f t="shared" si="43"/>
        <v>7.2</v>
      </c>
      <c r="D233" s="2">
        <f t="shared" si="43"/>
        <v>7.2</v>
      </c>
      <c r="E233" s="2">
        <f t="shared" si="43"/>
        <v>7.03</v>
      </c>
      <c r="F233" s="2">
        <f t="shared" si="43"/>
        <v>6.61</v>
      </c>
      <c r="G233" s="2">
        <f t="shared" si="43"/>
        <v>6.67</v>
      </c>
      <c r="H233" s="2">
        <f t="shared" si="43"/>
        <v>6.49</v>
      </c>
      <c r="I233" s="2">
        <f t="shared" si="43"/>
        <v>6.1400000000000006</v>
      </c>
      <c r="J233" s="2">
        <f t="shared" si="43"/>
        <v>5.94</v>
      </c>
      <c r="K233" s="2">
        <f t="shared" si="43"/>
        <v>5.74</v>
      </c>
      <c r="L233" s="2">
        <f t="shared" si="43"/>
        <v>5.42</v>
      </c>
      <c r="M233" s="2">
        <f t="shared" si="43"/>
        <v>5.38</v>
      </c>
      <c r="N233" s="2">
        <f t="shared" si="43"/>
        <v>5.12</v>
      </c>
      <c r="O233" s="2">
        <f t="shared" si="43"/>
        <v>4.8500000000000005</v>
      </c>
      <c r="P233" s="2">
        <f t="shared" si="43"/>
        <v>4.53</v>
      </c>
      <c r="Q233" s="2">
        <f t="shared" si="43"/>
        <v>3.91</v>
      </c>
      <c r="R233" s="2">
        <f t="shared" si="43"/>
        <v>3.0700000000000003</v>
      </c>
      <c r="S233" s="2">
        <f t="shared" si="42"/>
        <v>2.81</v>
      </c>
      <c r="T233" s="2">
        <f t="shared" si="42"/>
        <v>2.23</v>
      </c>
      <c r="U233" s="2">
        <f t="shared" si="42"/>
        <v>1.6400000000000001</v>
      </c>
      <c r="V233" s="2">
        <f t="shared" si="42"/>
        <v>1.53</v>
      </c>
      <c r="W233" s="2">
        <f t="shared" si="42"/>
        <v>1.2</v>
      </c>
      <c r="X233" s="2">
        <f t="shared" si="42"/>
        <v>1.04</v>
      </c>
      <c r="Y233" s="2">
        <f t="shared" si="42"/>
        <v>0.86</v>
      </c>
      <c r="Z233" s="2">
        <f t="shared" si="42"/>
        <v>0.84</v>
      </c>
      <c r="AA233" s="2">
        <f t="shared" si="42"/>
        <v>0.76</v>
      </c>
      <c r="AB233" s="2">
        <f t="shared" si="42"/>
        <v>0.64</v>
      </c>
      <c r="AC233" s="2">
        <f t="shared" si="42"/>
        <v>0.55000000000000004</v>
      </c>
      <c r="AD233" s="2">
        <f t="shared" si="42"/>
        <v>0.53</v>
      </c>
      <c r="AE233" s="2">
        <f t="shared" si="42"/>
        <v>0.47000000000000003</v>
      </c>
      <c r="AF233" s="2">
        <f t="shared" si="42"/>
        <v>0.43</v>
      </c>
      <c r="AG233" s="2">
        <f t="shared" si="42"/>
        <v>0.4</v>
      </c>
      <c r="AH233" s="2">
        <f t="shared" si="41"/>
        <v>0.28999999999999998</v>
      </c>
      <c r="AI233" s="2">
        <f t="shared" si="41"/>
        <v>0.23</v>
      </c>
      <c r="AJ233" s="2">
        <f t="shared" si="41"/>
        <v>0.2</v>
      </c>
    </row>
    <row r="234" spans="1:36" x14ac:dyDescent="0.2">
      <c r="A234" t="str">
        <f>"casthouse_procurement_archetype_"&amp;TEXT(ROUND(Table21319[[#This Row],[2016]],1),"0.0")</f>
        <v>casthouse_procurement_archetype_7.1</v>
      </c>
      <c r="B234" s="2">
        <f t="shared" si="38"/>
        <v>7.1000000000000005</v>
      </c>
      <c r="C234" s="2">
        <f t="shared" si="43"/>
        <v>7.1000000000000005</v>
      </c>
      <c r="D234" s="2">
        <f t="shared" si="43"/>
        <v>7.1000000000000005</v>
      </c>
      <c r="E234" s="2">
        <f t="shared" si="43"/>
        <v>6.93</v>
      </c>
      <c r="F234" s="2">
        <f t="shared" si="43"/>
        <v>6.5200000000000005</v>
      </c>
      <c r="G234" s="2">
        <f t="shared" si="43"/>
        <v>6.58</v>
      </c>
      <c r="H234" s="2">
        <f t="shared" si="43"/>
        <v>6.4</v>
      </c>
      <c r="I234" s="2">
        <f t="shared" si="43"/>
        <v>6.05</v>
      </c>
      <c r="J234" s="2">
        <f t="shared" si="43"/>
        <v>5.86</v>
      </c>
      <c r="K234" s="2">
        <f t="shared" si="43"/>
        <v>5.66</v>
      </c>
      <c r="L234" s="2">
        <f t="shared" si="43"/>
        <v>5.3500000000000005</v>
      </c>
      <c r="M234" s="2">
        <f t="shared" si="43"/>
        <v>5.3100000000000005</v>
      </c>
      <c r="N234" s="2">
        <f t="shared" si="43"/>
        <v>5.05</v>
      </c>
      <c r="O234" s="2">
        <f t="shared" si="43"/>
        <v>4.79</v>
      </c>
      <c r="P234" s="2">
        <f t="shared" si="43"/>
        <v>4.47</v>
      </c>
      <c r="Q234" s="2">
        <f t="shared" si="43"/>
        <v>3.86</v>
      </c>
      <c r="R234" s="2">
        <f t="shared" si="43"/>
        <v>3.0300000000000002</v>
      </c>
      <c r="S234" s="2">
        <f t="shared" si="42"/>
        <v>2.77</v>
      </c>
      <c r="T234" s="2">
        <f t="shared" si="42"/>
        <v>2.2000000000000002</v>
      </c>
      <c r="U234" s="2">
        <f t="shared" si="42"/>
        <v>1.62</v>
      </c>
      <c r="V234" s="2">
        <f t="shared" si="42"/>
        <v>1.51</v>
      </c>
      <c r="W234" s="2">
        <f t="shared" si="42"/>
        <v>1.19</v>
      </c>
      <c r="X234" s="2">
        <f t="shared" si="42"/>
        <v>1.03</v>
      </c>
      <c r="Y234" s="2">
        <f t="shared" si="42"/>
        <v>0.86</v>
      </c>
      <c r="Z234" s="2">
        <f t="shared" si="42"/>
        <v>0.83000000000000007</v>
      </c>
      <c r="AA234" s="2">
        <f t="shared" si="42"/>
        <v>0.75</v>
      </c>
      <c r="AB234" s="2">
        <f t="shared" si="42"/>
        <v>0.64</v>
      </c>
      <c r="AC234" s="2">
        <f t="shared" si="42"/>
        <v>0.55000000000000004</v>
      </c>
      <c r="AD234" s="2">
        <f t="shared" si="42"/>
        <v>0.53</v>
      </c>
      <c r="AE234" s="2">
        <f t="shared" si="42"/>
        <v>0.47000000000000003</v>
      </c>
      <c r="AF234" s="2">
        <f t="shared" si="42"/>
        <v>0.43</v>
      </c>
      <c r="AG234" s="2">
        <f t="shared" si="42"/>
        <v>0.4</v>
      </c>
      <c r="AH234" s="2">
        <f t="shared" si="41"/>
        <v>0.28999999999999998</v>
      </c>
      <c r="AI234" s="2">
        <f t="shared" si="41"/>
        <v>0.23</v>
      </c>
      <c r="AJ234" s="2">
        <f t="shared" si="41"/>
        <v>0.2</v>
      </c>
    </row>
    <row r="235" spans="1:36" x14ac:dyDescent="0.2">
      <c r="A235" t="str">
        <f>"casthouse_procurement_archetype_"&amp;TEXT(ROUND(Table21319[[#This Row],[2016]],1),"0.0")</f>
        <v>casthouse_procurement_archetype_7.0</v>
      </c>
      <c r="B235" s="2">
        <f t="shared" si="38"/>
        <v>7</v>
      </c>
      <c r="C235" s="2">
        <f t="shared" si="43"/>
        <v>7</v>
      </c>
      <c r="D235" s="2">
        <f t="shared" si="43"/>
        <v>7</v>
      </c>
      <c r="E235" s="2">
        <f t="shared" si="43"/>
        <v>6.83</v>
      </c>
      <c r="F235" s="2">
        <f t="shared" si="43"/>
        <v>6.43</v>
      </c>
      <c r="G235" s="2">
        <f t="shared" si="43"/>
        <v>6.48</v>
      </c>
      <c r="H235" s="2">
        <f t="shared" si="43"/>
        <v>6.3100000000000005</v>
      </c>
      <c r="I235" s="2">
        <f t="shared" si="43"/>
        <v>5.97</v>
      </c>
      <c r="J235" s="2">
        <f t="shared" si="43"/>
        <v>5.78</v>
      </c>
      <c r="K235" s="2">
        <f t="shared" si="43"/>
        <v>5.58</v>
      </c>
      <c r="L235" s="2">
        <f t="shared" si="43"/>
        <v>5.2700000000000005</v>
      </c>
      <c r="M235" s="2">
        <f t="shared" si="43"/>
        <v>5.24</v>
      </c>
      <c r="N235" s="2">
        <f t="shared" si="43"/>
        <v>4.9800000000000004</v>
      </c>
      <c r="O235" s="2">
        <f t="shared" si="43"/>
        <v>4.72</v>
      </c>
      <c r="P235" s="2">
        <f t="shared" si="43"/>
        <v>4.41</v>
      </c>
      <c r="Q235" s="2">
        <f t="shared" si="43"/>
        <v>3.81</v>
      </c>
      <c r="R235" s="2">
        <f t="shared" si="43"/>
        <v>2.99</v>
      </c>
      <c r="S235" s="2">
        <f t="shared" si="42"/>
        <v>2.73</v>
      </c>
      <c r="T235" s="2">
        <f t="shared" si="42"/>
        <v>2.17</v>
      </c>
      <c r="U235" s="2">
        <f t="shared" si="42"/>
        <v>1.6</v>
      </c>
      <c r="V235" s="2">
        <f t="shared" si="42"/>
        <v>1.49</v>
      </c>
      <c r="W235" s="2">
        <f t="shared" si="42"/>
        <v>1.18</v>
      </c>
      <c r="X235" s="2">
        <f t="shared" si="42"/>
        <v>1.01</v>
      </c>
      <c r="Y235" s="2">
        <f t="shared" si="42"/>
        <v>0.85</v>
      </c>
      <c r="Z235" s="2">
        <f t="shared" si="42"/>
        <v>0.82000000000000006</v>
      </c>
      <c r="AA235" s="2">
        <f t="shared" si="42"/>
        <v>0.74</v>
      </c>
      <c r="AB235" s="2">
        <f t="shared" si="42"/>
        <v>0.63</v>
      </c>
      <c r="AC235" s="2">
        <f t="shared" si="42"/>
        <v>0.54</v>
      </c>
      <c r="AD235" s="2">
        <f t="shared" si="42"/>
        <v>0.53</v>
      </c>
      <c r="AE235" s="2">
        <f t="shared" si="42"/>
        <v>0.46</v>
      </c>
      <c r="AF235" s="2">
        <f t="shared" si="42"/>
        <v>0.43</v>
      </c>
      <c r="AG235" s="2">
        <f t="shared" si="42"/>
        <v>0.4</v>
      </c>
      <c r="AH235" s="2">
        <f t="shared" si="41"/>
        <v>0.28999999999999998</v>
      </c>
      <c r="AI235" s="2">
        <f t="shared" si="41"/>
        <v>0.23</v>
      </c>
      <c r="AJ235" s="2">
        <f t="shared" si="41"/>
        <v>0.2</v>
      </c>
    </row>
    <row r="236" spans="1:36" x14ac:dyDescent="0.2">
      <c r="A236" t="str">
        <f>"casthouse_procurement_archetype_"&amp;TEXT(ROUND(Table21319[[#This Row],[2016]],1),"0.0")</f>
        <v>casthouse_procurement_archetype_6.9</v>
      </c>
      <c r="B236" s="2">
        <f t="shared" si="38"/>
        <v>6.9</v>
      </c>
      <c r="C236" s="2">
        <f t="shared" si="43"/>
        <v>6.9</v>
      </c>
      <c r="D236" s="2">
        <f t="shared" si="43"/>
        <v>6.9</v>
      </c>
      <c r="E236" s="2">
        <f t="shared" si="43"/>
        <v>6.74</v>
      </c>
      <c r="F236" s="2">
        <f t="shared" si="43"/>
        <v>6.34</v>
      </c>
      <c r="G236" s="2">
        <f t="shared" si="43"/>
        <v>6.3900000000000006</v>
      </c>
      <c r="H236" s="2">
        <f t="shared" si="43"/>
        <v>6.22</v>
      </c>
      <c r="I236" s="2">
        <f t="shared" si="43"/>
        <v>5.89</v>
      </c>
      <c r="J236" s="2">
        <f t="shared" si="43"/>
        <v>5.7</v>
      </c>
      <c r="K236" s="2">
        <f t="shared" si="43"/>
        <v>5.5</v>
      </c>
      <c r="L236" s="2">
        <f t="shared" si="43"/>
        <v>5.2</v>
      </c>
      <c r="M236" s="2">
        <f t="shared" si="43"/>
        <v>5.16</v>
      </c>
      <c r="N236" s="2">
        <f t="shared" si="43"/>
        <v>4.91</v>
      </c>
      <c r="O236" s="2">
        <f t="shared" si="43"/>
        <v>4.6500000000000004</v>
      </c>
      <c r="P236" s="2">
        <f t="shared" si="43"/>
        <v>4.3500000000000005</v>
      </c>
      <c r="Q236" s="2">
        <f t="shared" si="43"/>
        <v>3.75</v>
      </c>
      <c r="R236" s="2">
        <f t="shared" ref="R236:AG251" si="44">MROUND((($B236-$AJ$2)*((R$2-$AJ$2)/($B$2-$AJ$2)))+$AJ$2,0.01)</f>
        <v>2.95</v>
      </c>
      <c r="S236" s="2">
        <f t="shared" si="44"/>
        <v>2.69</v>
      </c>
      <c r="T236" s="2">
        <f t="shared" si="44"/>
        <v>2.14</v>
      </c>
      <c r="U236" s="2">
        <f t="shared" si="44"/>
        <v>1.58</v>
      </c>
      <c r="V236" s="2">
        <f t="shared" si="44"/>
        <v>1.47</v>
      </c>
      <c r="W236" s="2">
        <f t="shared" si="44"/>
        <v>1.1599999999999999</v>
      </c>
      <c r="X236" s="2">
        <f t="shared" si="44"/>
        <v>1</v>
      </c>
      <c r="Y236" s="2">
        <f t="shared" si="44"/>
        <v>0.84</v>
      </c>
      <c r="Z236" s="2">
        <f t="shared" si="44"/>
        <v>0.81</v>
      </c>
      <c r="AA236" s="2">
        <f t="shared" si="44"/>
        <v>0.74</v>
      </c>
      <c r="AB236" s="2">
        <f t="shared" si="44"/>
        <v>0.63</v>
      </c>
      <c r="AC236" s="2">
        <f t="shared" si="44"/>
        <v>0.54</v>
      </c>
      <c r="AD236" s="2">
        <f t="shared" si="44"/>
        <v>0.52</v>
      </c>
      <c r="AE236" s="2">
        <f t="shared" si="44"/>
        <v>0.46</v>
      </c>
      <c r="AF236" s="2">
        <f t="shared" si="44"/>
        <v>0.42</v>
      </c>
      <c r="AG236" s="2">
        <f t="shared" si="44"/>
        <v>0.39</v>
      </c>
      <c r="AH236" s="2">
        <f t="shared" si="41"/>
        <v>0.28999999999999998</v>
      </c>
      <c r="AI236" s="2">
        <f t="shared" si="41"/>
        <v>0.23</v>
      </c>
      <c r="AJ236" s="2">
        <f t="shared" si="41"/>
        <v>0.2</v>
      </c>
    </row>
    <row r="237" spans="1:36" x14ac:dyDescent="0.2">
      <c r="A237" t="str">
        <f>"casthouse_procurement_archetype_"&amp;TEXT(ROUND(Table21319[[#This Row],[2016]],1),"0.0")</f>
        <v>casthouse_procurement_archetype_6.8</v>
      </c>
      <c r="B237" s="2">
        <f t="shared" si="38"/>
        <v>6.8000000000000007</v>
      </c>
      <c r="C237" s="2">
        <f t="shared" ref="C237:R252" si="45">MROUND((($B237-$AJ$2)*((C$2-$AJ$2)/($B$2-$AJ$2)))+$AJ$2,0.01)</f>
        <v>6.8</v>
      </c>
      <c r="D237" s="2">
        <f t="shared" si="45"/>
        <v>6.8</v>
      </c>
      <c r="E237" s="2">
        <f t="shared" si="45"/>
        <v>6.6400000000000006</v>
      </c>
      <c r="F237" s="2">
        <f t="shared" si="45"/>
        <v>6.25</v>
      </c>
      <c r="G237" s="2">
        <f t="shared" si="45"/>
        <v>6.3</v>
      </c>
      <c r="H237" s="2">
        <f t="shared" si="45"/>
        <v>6.13</v>
      </c>
      <c r="I237" s="2">
        <f t="shared" si="45"/>
        <v>5.8</v>
      </c>
      <c r="J237" s="2">
        <f t="shared" si="45"/>
        <v>5.62</v>
      </c>
      <c r="K237" s="2">
        <f t="shared" si="45"/>
        <v>5.43</v>
      </c>
      <c r="L237" s="2">
        <f t="shared" si="45"/>
        <v>5.12</v>
      </c>
      <c r="M237" s="2">
        <f t="shared" si="45"/>
        <v>5.09</v>
      </c>
      <c r="N237" s="2">
        <f t="shared" si="45"/>
        <v>4.84</v>
      </c>
      <c r="O237" s="2">
        <f t="shared" si="45"/>
        <v>4.59</v>
      </c>
      <c r="P237" s="2">
        <f t="shared" si="45"/>
        <v>4.29</v>
      </c>
      <c r="Q237" s="2">
        <f t="shared" si="45"/>
        <v>3.7</v>
      </c>
      <c r="R237" s="2">
        <f t="shared" si="45"/>
        <v>2.91</v>
      </c>
      <c r="S237" s="2">
        <f t="shared" si="44"/>
        <v>2.66</v>
      </c>
      <c r="T237" s="2">
        <f t="shared" si="44"/>
        <v>2.11</v>
      </c>
      <c r="U237" s="2">
        <f t="shared" si="44"/>
        <v>1.56</v>
      </c>
      <c r="V237" s="2">
        <f t="shared" si="44"/>
        <v>1.46</v>
      </c>
      <c r="W237" s="2">
        <f t="shared" si="44"/>
        <v>1.1500000000000001</v>
      </c>
      <c r="X237" s="2">
        <f t="shared" si="44"/>
        <v>0.99</v>
      </c>
      <c r="Y237" s="2">
        <f t="shared" si="44"/>
        <v>0.83000000000000007</v>
      </c>
      <c r="Z237" s="2">
        <f t="shared" si="44"/>
        <v>0.8</v>
      </c>
      <c r="AA237" s="2">
        <f t="shared" si="44"/>
        <v>0.73</v>
      </c>
      <c r="AB237" s="2">
        <f t="shared" si="44"/>
        <v>0.62</v>
      </c>
      <c r="AC237" s="2">
        <f t="shared" si="44"/>
        <v>0.53</v>
      </c>
      <c r="AD237" s="2">
        <f t="shared" si="44"/>
        <v>0.52</v>
      </c>
      <c r="AE237" s="2">
        <f t="shared" si="44"/>
        <v>0.46</v>
      </c>
      <c r="AF237" s="2">
        <f t="shared" si="44"/>
        <v>0.42</v>
      </c>
      <c r="AG237" s="2">
        <f t="shared" si="44"/>
        <v>0.39</v>
      </c>
      <c r="AH237" s="2">
        <f t="shared" si="41"/>
        <v>0.28999999999999998</v>
      </c>
      <c r="AI237" s="2">
        <f t="shared" si="41"/>
        <v>0.23</v>
      </c>
      <c r="AJ237" s="2">
        <f t="shared" si="41"/>
        <v>0.2</v>
      </c>
    </row>
    <row r="238" spans="1:36" x14ac:dyDescent="0.2">
      <c r="A238" t="str">
        <f>"casthouse_procurement_archetype_"&amp;TEXT(ROUND(Table21319[[#This Row],[2016]],1),"0.0")</f>
        <v>casthouse_procurement_archetype_6.7</v>
      </c>
      <c r="B238" s="2">
        <f t="shared" si="38"/>
        <v>6.7</v>
      </c>
      <c r="C238" s="2">
        <f t="shared" si="45"/>
        <v>6.7</v>
      </c>
      <c r="D238" s="2">
        <f t="shared" si="45"/>
        <v>6.7</v>
      </c>
      <c r="E238" s="2">
        <f t="shared" si="45"/>
        <v>6.54</v>
      </c>
      <c r="F238" s="2">
        <f t="shared" si="45"/>
        <v>6.15</v>
      </c>
      <c r="G238" s="2">
        <f t="shared" si="45"/>
        <v>6.21</v>
      </c>
      <c r="H238" s="2">
        <f t="shared" si="45"/>
        <v>6.04</v>
      </c>
      <c r="I238" s="2">
        <f t="shared" si="45"/>
        <v>5.72</v>
      </c>
      <c r="J238" s="2">
        <f t="shared" si="45"/>
        <v>5.53</v>
      </c>
      <c r="K238" s="2">
        <f t="shared" si="45"/>
        <v>5.3500000000000005</v>
      </c>
      <c r="L238" s="2">
        <f t="shared" si="45"/>
        <v>5.05</v>
      </c>
      <c r="M238" s="2">
        <f t="shared" si="45"/>
        <v>5.01</v>
      </c>
      <c r="N238" s="2">
        <f t="shared" si="45"/>
        <v>4.7700000000000005</v>
      </c>
      <c r="O238" s="2">
        <f t="shared" si="45"/>
        <v>4.5200000000000005</v>
      </c>
      <c r="P238" s="2">
        <f t="shared" si="45"/>
        <v>4.22</v>
      </c>
      <c r="Q238" s="2">
        <f t="shared" si="45"/>
        <v>3.65</v>
      </c>
      <c r="R238" s="2">
        <f t="shared" si="45"/>
        <v>2.87</v>
      </c>
      <c r="S238" s="2">
        <f t="shared" si="44"/>
        <v>2.62</v>
      </c>
      <c r="T238" s="2">
        <f t="shared" si="44"/>
        <v>2.08</v>
      </c>
      <c r="U238" s="2">
        <f t="shared" si="44"/>
        <v>1.54</v>
      </c>
      <c r="V238" s="2">
        <f t="shared" si="44"/>
        <v>1.44</v>
      </c>
      <c r="W238" s="2">
        <f t="shared" si="44"/>
        <v>1.1300000000000001</v>
      </c>
      <c r="X238" s="2">
        <f t="shared" si="44"/>
        <v>0.98</v>
      </c>
      <c r="Y238" s="2">
        <f t="shared" si="44"/>
        <v>0.82000000000000006</v>
      </c>
      <c r="Z238" s="2">
        <f t="shared" si="44"/>
        <v>0.79</v>
      </c>
      <c r="AA238" s="2">
        <f t="shared" si="44"/>
        <v>0.72</v>
      </c>
      <c r="AB238" s="2">
        <f t="shared" si="44"/>
        <v>0.61</v>
      </c>
      <c r="AC238" s="2">
        <f t="shared" si="44"/>
        <v>0.53</v>
      </c>
      <c r="AD238" s="2">
        <f t="shared" si="44"/>
        <v>0.51</v>
      </c>
      <c r="AE238" s="2">
        <f t="shared" si="44"/>
        <v>0.45</v>
      </c>
      <c r="AF238" s="2">
        <f t="shared" si="44"/>
        <v>0.42</v>
      </c>
      <c r="AG238" s="2">
        <f t="shared" si="44"/>
        <v>0.39</v>
      </c>
      <c r="AH238" s="2">
        <f t="shared" si="41"/>
        <v>0.28999999999999998</v>
      </c>
      <c r="AI238" s="2">
        <f t="shared" si="41"/>
        <v>0.23</v>
      </c>
      <c r="AJ238" s="2">
        <f t="shared" si="41"/>
        <v>0.2</v>
      </c>
    </row>
    <row r="239" spans="1:36" x14ac:dyDescent="0.2">
      <c r="A239" t="str">
        <f>"casthouse_procurement_archetype_"&amp;TEXT(ROUND(Table21319[[#This Row],[2016]],1),"0.0")</f>
        <v>casthouse_procurement_archetype_6.6</v>
      </c>
      <c r="B239" s="2">
        <f t="shared" si="38"/>
        <v>6.6000000000000005</v>
      </c>
      <c r="C239" s="2">
        <f t="shared" si="45"/>
        <v>6.6000000000000005</v>
      </c>
      <c r="D239" s="2">
        <f t="shared" si="45"/>
        <v>6.6000000000000005</v>
      </c>
      <c r="E239" s="2">
        <f t="shared" si="45"/>
        <v>6.44</v>
      </c>
      <c r="F239" s="2">
        <f t="shared" si="45"/>
        <v>6.0600000000000005</v>
      </c>
      <c r="G239" s="2">
        <f t="shared" si="45"/>
        <v>6.12</v>
      </c>
      <c r="H239" s="2">
        <f t="shared" si="45"/>
        <v>5.95</v>
      </c>
      <c r="I239" s="2">
        <f t="shared" si="45"/>
        <v>5.63</v>
      </c>
      <c r="J239" s="2">
        <f t="shared" si="45"/>
        <v>5.45</v>
      </c>
      <c r="K239" s="2">
        <f t="shared" si="45"/>
        <v>5.2700000000000005</v>
      </c>
      <c r="L239" s="2">
        <f t="shared" si="45"/>
        <v>4.9800000000000004</v>
      </c>
      <c r="M239" s="2">
        <f t="shared" si="45"/>
        <v>4.9400000000000004</v>
      </c>
      <c r="N239" s="2">
        <f t="shared" si="45"/>
        <v>4.7</v>
      </c>
      <c r="O239" s="2">
        <f t="shared" si="45"/>
        <v>4.45</v>
      </c>
      <c r="P239" s="2">
        <f t="shared" si="45"/>
        <v>4.16</v>
      </c>
      <c r="Q239" s="2">
        <f t="shared" si="45"/>
        <v>3.59</v>
      </c>
      <c r="R239" s="2">
        <f t="shared" si="45"/>
        <v>2.83</v>
      </c>
      <c r="S239" s="2">
        <f t="shared" si="44"/>
        <v>2.58</v>
      </c>
      <c r="T239" s="2">
        <f t="shared" si="44"/>
        <v>2.0499999999999998</v>
      </c>
      <c r="U239" s="2">
        <f t="shared" si="44"/>
        <v>1.52</v>
      </c>
      <c r="V239" s="2">
        <f t="shared" si="44"/>
        <v>1.42</v>
      </c>
      <c r="W239" s="2">
        <f t="shared" si="44"/>
        <v>1.1200000000000001</v>
      </c>
      <c r="X239" s="2">
        <f t="shared" si="44"/>
        <v>0.97</v>
      </c>
      <c r="Y239" s="2">
        <f t="shared" si="44"/>
        <v>0.81</v>
      </c>
      <c r="Z239" s="2">
        <f t="shared" si="44"/>
        <v>0.78</v>
      </c>
      <c r="AA239" s="2">
        <f t="shared" si="44"/>
        <v>0.71</v>
      </c>
      <c r="AB239" s="2">
        <f t="shared" si="44"/>
        <v>0.61</v>
      </c>
      <c r="AC239" s="2">
        <f t="shared" si="44"/>
        <v>0.52</v>
      </c>
      <c r="AD239" s="2">
        <f t="shared" si="44"/>
        <v>0.51</v>
      </c>
      <c r="AE239" s="2">
        <f t="shared" si="44"/>
        <v>0.45</v>
      </c>
      <c r="AF239" s="2">
        <f t="shared" si="44"/>
        <v>0.41000000000000003</v>
      </c>
      <c r="AG239" s="2">
        <f t="shared" si="44"/>
        <v>0.39</v>
      </c>
      <c r="AH239" s="2">
        <f t="shared" si="41"/>
        <v>0.28000000000000003</v>
      </c>
      <c r="AI239" s="2">
        <f t="shared" si="41"/>
        <v>0.23</v>
      </c>
      <c r="AJ239" s="2">
        <f t="shared" si="41"/>
        <v>0.2</v>
      </c>
    </row>
    <row r="240" spans="1:36" x14ac:dyDescent="0.2">
      <c r="A240" t="str">
        <f>"casthouse_procurement_archetype_"&amp;TEXT(ROUND(Table21319[[#This Row],[2016]],1),"0.0")</f>
        <v>casthouse_procurement_archetype_6.5</v>
      </c>
      <c r="B240" s="2">
        <f t="shared" si="38"/>
        <v>6.5</v>
      </c>
      <c r="C240" s="2">
        <f t="shared" si="45"/>
        <v>6.5</v>
      </c>
      <c r="D240" s="2">
        <f t="shared" si="45"/>
        <v>6.5</v>
      </c>
      <c r="E240" s="2">
        <f t="shared" si="45"/>
        <v>6.3500000000000005</v>
      </c>
      <c r="F240" s="2">
        <f t="shared" si="45"/>
        <v>5.97</v>
      </c>
      <c r="G240" s="2">
        <f t="shared" si="45"/>
        <v>6.0200000000000005</v>
      </c>
      <c r="H240" s="2">
        <f t="shared" si="45"/>
        <v>5.86</v>
      </c>
      <c r="I240" s="2">
        <f t="shared" si="45"/>
        <v>5.55</v>
      </c>
      <c r="J240" s="2">
        <f t="shared" si="45"/>
        <v>5.37</v>
      </c>
      <c r="K240" s="2">
        <f t="shared" si="45"/>
        <v>5.19</v>
      </c>
      <c r="L240" s="2">
        <f t="shared" si="45"/>
        <v>4.9000000000000004</v>
      </c>
      <c r="M240" s="2">
        <f t="shared" si="45"/>
        <v>4.87</v>
      </c>
      <c r="N240" s="2">
        <f t="shared" si="45"/>
        <v>4.63</v>
      </c>
      <c r="O240" s="2">
        <f t="shared" si="45"/>
        <v>4.3899999999999997</v>
      </c>
      <c r="P240" s="2">
        <f t="shared" si="45"/>
        <v>4.0999999999999996</v>
      </c>
      <c r="Q240" s="2">
        <f t="shared" si="45"/>
        <v>3.54</v>
      </c>
      <c r="R240" s="2">
        <f t="shared" si="45"/>
        <v>2.79</v>
      </c>
      <c r="S240" s="2">
        <f t="shared" si="44"/>
        <v>2.5500000000000003</v>
      </c>
      <c r="T240" s="2">
        <f t="shared" si="44"/>
        <v>2.02</v>
      </c>
      <c r="U240" s="2">
        <f t="shared" si="44"/>
        <v>1.5</v>
      </c>
      <c r="V240" s="2">
        <f t="shared" si="44"/>
        <v>1.4000000000000001</v>
      </c>
      <c r="W240" s="2">
        <f t="shared" si="44"/>
        <v>1.1000000000000001</v>
      </c>
      <c r="X240" s="2">
        <f t="shared" si="44"/>
        <v>0.95000000000000007</v>
      </c>
      <c r="Y240" s="2">
        <f t="shared" si="44"/>
        <v>0.8</v>
      </c>
      <c r="Z240" s="2">
        <f t="shared" si="44"/>
        <v>0.77</v>
      </c>
      <c r="AA240" s="2">
        <f t="shared" si="44"/>
        <v>0.70000000000000007</v>
      </c>
      <c r="AB240" s="2">
        <f t="shared" si="44"/>
        <v>0.6</v>
      </c>
      <c r="AC240" s="2">
        <f t="shared" si="44"/>
        <v>0.52</v>
      </c>
      <c r="AD240" s="2">
        <f t="shared" si="44"/>
        <v>0.5</v>
      </c>
      <c r="AE240" s="2">
        <f t="shared" si="44"/>
        <v>0.44</v>
      </c>
      <c r="AF240" s="2">
        <f t="shared" si="44"/>
        <v>0.41000000000000003</v>
      </c>
      <c r="AG240" s="2">
        <f t="shared" si="44"/>
        <v>0.38</v>
      </c>
      <c r="AH240" s="2">
        <f t="shared" si="41"/>
        <v>0.28000000000000003</v>
      </c>
      <c r="AI240" s="2">
        <f t="shared" si="41"/>
        <v>0.23</v>
      </c>
      <c r="AJ240" s="2">
        <f t="shared" si="41"/>
        <v>0.2</v>
      </c>
    </row>
    <row r="241" spans="1:36" x14ac:dyDescent="0.2">
      <c r="A241" t="str">
        <f>"casthouse_procurement_archetype_"&amp;TEXT(ROUND(Table21319[[#This Row],[2016]],1),"0.0")</f>
        <v>casthouse_procurement_archetype_6.4</v>
      </c>
      <c r="B241" s="2">
        <f t="shared" si="38"/>
        <v>6.4</v>
      </c>
      <c r="C241" s="2">
        <f t="shared" si="45"/>
        <v>6.4</v>
      </c>
      <c r="D241" s="2">
        <f t="shared" si="45"/>
        <v>6.4</v>
      </c>
      <c r="E241" s="2">
        <f t="shared" si="45"/>
        <v>6.25</v>
      </c>
      <c r="F241" s="2">
        <f t="shared" si="45"/>
        <v>5.88</v>
      </c>
      <c r="G241" s="2">
        <f t="shared" si="45"/>
        <v>5.93</v>
      </c>
      <c r="H241" s="2">
        <f t="shared" si="45"/>
        <v>5.7700000000000005</v>
      </c>
      <c r="I241" s="2">
        <f t="shared" si="45"/>
        <v>5.46</v>
      </c>
      <c r="J241" s="2">
        <f t="shared" si="45"/>
        <v>5.29</v>
      </c>
      <c r="K241" s="2">
        <f t="shared" si="45"/>
        <v>5.1100000000000003</v>
      </c>
      <c r="L241" s="2">
        <f t="shared" si="45"/>
        <v>4.83</v>
      </c>
      <c r="M241" s="2">
        <f t="shared" si="45"/>
        <v>4.79</v>
      </c>
      <c r="N241" s="2">
        <f t="shared" si="45"/>
        <v>4.5600000000000005</v>
      </c>
      <c r="O241" s="2">
        <f t="shared" si="45"/>
        <v>4.32</v>
      </c>
      <c r="P241" s="2">
        <f t="shared" si="45"/>
        <v>4.04</v>
      </c>
      <c r="Q241" s="2">
        <f t="shared" si="45"/>
        <v>3.49</v>
      </c>
      <c r="R241" s="2">
        <f t="shared" si="45"/>
        <v>2.75</v>
      </c>
      <c r="S241" s="2">
        <f t="shared" si="44"/>
        <v>2.5100000000000002</v>
      </c>
      <c r="T241" s="2">
        <f t="shared" si="44"/>
        <v>1.99</v>
      </c>
      <c r="U241" s="2">
        <f t="shared" si="44"/>
        <v>1.48</v>
      </c>
      <c r="V241" s="2">
        <f t="shared" si="44"/>
        <v>1.3800000000000001</v>
      </c>
      <c r="W241" s="2">
        <f t="shared" si="44"/>
        <v>1.0900000000000001</v>
      </c>
      <c r="X241" s="2">
        <f t="shared" si="44"/>
        <v>0.94000000000000006</v>
      </c>
      <c r="Y241" s="2">
        <f t="shared" si="44"/>
        <v>0.79</v>
      </c>
      <c r="Z241" s="2">
        <f t="shared" si="44"/>
        <v>0.77</v>
      </c>
      <c r="AA241" s="2">
        <f t="shared" si="44"/>
        <v>0.70000000000000007</v>
      </c>
      <c r="AB241" s="2">
        <f t="shared" si="44"/>
        <v>0.59</v>
      </c>
      <c r="AC241" s="2">
        <f t="shared" si="44"/>
        <v>0.51</v>
      </c>
      <c r="AD241" s="2">
        <f t="shared" si="44"/>
        <v>0.5</v>
      </c>
      <c r="AE241" s="2">
        <f t="shared" si="44"/>
        <v>0.44</v>
      </c>
      <c r="AF241" s="2">
        <f t="shared" si="44"/>
        <v>0.41000000000000003</v>
      </c>
      <c r="AG241" s="2">
        <f t="shared" si="44"/>
        <v>0.38</v>
      </c>
      <c r="AH241" s="2">
        <f t="shared" si="41"/>
        <v>0.28000000000000003</v>
      </c>
      <c r="AI241" s="2">
        <f t="shared" si="41"/>
        <v>0.23</v>
      </c>
      <c r="AJ241" s="2">
        <f t="shared" si="41"/>
        <v>0.2</v>
      </c>
    </row>
    <row r="242" spans="1:36" x14ac:dyDescent="0.2">
      <c r="A242" t="str">
        <f>"casthouse_procurement_archetype_"&amp;TEXT(ROUND(Table21319[[#This Row],[2016]],1),"0.0")</f>
        <v>casthouse_procurement_archetype_6.3</v>
      </c>
      <c r="B242" s="2">
        <f t="shared" si="38"/>
        <v>6.3000000000000007</v>
      </c>
      <c r="C242" s="2">
        <f t="shared" si="45"/>
        <v>6.3</v>
      </c>
      <c r="D242" s="2">
        <f t="shared" si="45"/>
        <v>6.3</v>
      </c>
      <c r="E242" s="2">
        <f t="shared" si="45"/>
        <v>6.15</v>
      </c>
      <c r="F242" s="2">
        <f t="shared" si="45"/>
        <v>5.79</v>
      </c>
      <c r="G242" s="2">
        <f t="shared" si="45"/>
        <v>5.84</v>
      </c>
      <c r="H242" s="2">
        <f t="shared" si="45"/>
        <v>5.68</v>
      </c>
      <c r="I242" s="2">
        <f t="shared" si="45"/>
        <v>5.38</v>
      </c>
      <c r="J242" s="2">
        <f t="shared" si="45"/>
        <v>5.2</v>
      </c>
      <c r="K242" s="2">
        <f t="shared" si="45"/>
        <v>5.03</v>
      </c>
      <c r="L242" s="2">
        <f t="shared" si="45"/>
        <v>4.75</v>
      </c>
      <c r="M242" s="2">
        <f t="shared" si="45"/>
        <v>4.72</v>
      </c>
      <c r="N242" s="2">
        <f t="shared" si="45"/>
        <v>4.49</v>
      </c>
      <c r="O242" s="2">
        <f t="shared" si="45"/>
        <v>4.26</v>
      </c>
      <c r="P242" s="2">
        <f t="shared" si="45"/>
        <v>3.98</v>
      </c>
      <c r="Q242" s="2">
        <f t="shared" si="45"/>
        <v>3.43</v>
      </c>
      <c r="R242" s="2">
        <f t="shared" si="45"/>
        <v>2.7</v>
      </c>
      <c r="S242" s="2">
        <f t="shared" si="44"/>
        <v>2.4700000000000002</v>
      </c>
      <c r="T242" s="2">
        <f t="shared" si="44"/>
        <v>1.96</v>
      </c>
      <c r="U242" s="2">
        <f t="shared" si="44"/>
        <v>1.45</v>
      </c>
      <c r="V242" s="2">
        <f t="shared" si="44"/>
        <v>1.36</v>
      </c>
      <c r="W242" s="2">
        <f t="shared" si="44"/>
        <v>1.07</v>
      </c>
      <c r="X242" s="2">
        <f t="shared" si="44"/>
        <v>0.93</v>
      </c>
      <c r="Y242" s="2">
        <f t="shared" si="44"/>
        <v>0.78</v>
      </c>
      <c r="Z242" s="2">
        <f t="shared" si="44"/>
        <v>0.76</v>
      </c>
      <c r="AA242" s="2">
        <f t="shared" si="44"/>
        <v>0.69000000000000006</v>
      </c>
      <c r="AB242" s="2">
        <f t="shared" si="44"/>
        <v>0.59</v>
      </c>
      <c r="AC242" s="2">
        <f t="shared" si="44"/>
        <v>0.51</v>
      </c>
      <c r="AD242" s="2">
        <f t="shared" si="44"/>
        <v>0.49</v>
      </c>
      <c r="AE242" s="2">
        <f t="shared" si="44"/>
        <v>0.44</v>
      </c>
      <c r="AF242" s="2">
        <f t="shared" si="44"/>
        <v>0.4</v>
      </c>
      <c r="AG242" s="2">
        <f t="shared" si="44"/>
        <v>0.38</v>
      </c>
      <c r="AH242" s="2">
        <f t="shared" si="41"/>
        <v>0.28000000000000003</v>
      </c>
      <c r="AI242" s="2">
        <f t="shared" si="41"/>
        <v>0.23</v>
      </c>
      <c r="AJ242" s="2">
        <f t="shared" si="41"/>
        <v>0.2</v>
      </c>
    </row>
    <row r="243" spans="1:36" x14ac:dyDescent="0.2">
      <c r="A243" t="str">
        <f>"casthouse_procurement_archetype_"&amp;TEXT(ROUND(Table21319[[#This Row],[2016]],1),"0.0")</f>
        <v>casthouse_procurement_archetype_6.2</v>
      </c>
      <c r="B243" s="2">
        <f t="shared" si="38"/>
        <v>6.2</v>
      </c>
      <c r="C243" s="2">
        <f t="shared" si="45"/>
        <v>6.2</v>
      </c>
      <c r="D243" s="2">
        <f t="shared" si="45"/>
        <v>6.2</v>
      </c>
      <c r="E243" s="2">
        <f t="shared" si="45"/>
        <v>6.05</v>
      </c>
      <c r="F243" s="2">
        <f t="shared" si="45"/>
        <v>5.7</v>
      </c>
      <c r="G243" s="2">
        <f t="shared" si="45"/>
        <v>5.75</v>
      </c>
      <c r="H243" s="2">
        <f t="shared" si="45"/>
        <v>5.59</v>
      </c>
      <c r="I243" s="2">
        <f t="shared" si="45"/>
        <v>5.29</v>
      </c>
      <c r="J243" s="2">
        <f t="shared" si="45"/>
        <v>5.12</v>
      </c>
      <c r="K243" s="2">
        <f t="shared" si="45"/>
        <v>4.95</v>
      </c>
      <c r="L243" s="2">
        <f t="shared" si="45"/>
        <v>4.68</v>
      </c>
      <c r="M243" s="2">
        <f t="shared" si="45"/>
        <v>4.6399999999999997</v>
      </c>
      <c r="N243" s="2">
        <f t="shared" si="45"/>
        <v>4.42</v>
      </c>
      <c r="O243" s="2">
        <f t="shared" si="45"/>
        <v>4.1900000000000004</v>
      </c>
      <c r="P243" s="2">
        <f t="shared" si="45"/>
        <v>3.91</v>
      </c>
      <c r="Q243" s="2">
        <f t="shared" si="45"/>
        <v>3.38</v>
      </c>
      <c r="R243" s="2">
        <f t="shared" si="45"/>
        <v>2.66</v>
      </c>
      <c r="S243" s="2">
        <f t="shared" si="44"/>
        <v>2.4300000000000002</v>
      </c>
      <c r="T243" s="2">
        <f t="shared" si="44"/>
        <v>1.94</v>
      </c>
      <c r="U243" s="2">
        <f t="shared" si="44"/>
        <v>1.43</v>
      </c>
      <c r="V243" s="2">
        <f t="shared" si="44"/>
        <v>1.34</v>
      </c>
      <c r="W243" s="2">
        <f t="shared" si="44"/>
        <v>1.06</v>
      </c>
      <c r="X243" s="2">
        <f t="shared" si="44"/>
        <v>0.92</v>
      </c>
      <c r="Y243" s="2">
        <f t="shared" si="44"/>
        <v>0.77</v>
      </c>
      <c r="Z243" s="2">
        <f t="shared" si="44"/>
        <v>0.75</v>
      </c>
      <c r="AA243" s="2">
        <f t="shared" si="44"/>
        <v>0.68</v>
      </c>
      <c r="AB243" s="2">
        <f t="shared" si="44"/>
        <v>0.57999999999999996</v>
      </c>
      <c r="AC243" s="2">
        <f t="shared" si="44"/>
        <v>0.5</v>
      </c>
      <c r="AD243" s="2">
        <f t="shared" si="44"/>
        <v>0.49</v>
      </c>
      <c r="AE243" s="2">
        <f t="shared" si="44"/>
        <v>0.43</v>
      </c>
      <c r="AF243" s="2">
        <f t="shared" si="44"/>
        <v>0.4</v>
      </c>
      <c r="AG243" s="2">
        <f t="shared" si="44"/>
        <v>0.37</v>
      </c>
      <c r="AH243" s="2">
        <f t="shared" si="41"/>
        <v>0.28000000000000003</v>
      </c>
      <c r="AI243" s="2">
        <f t="shared" si="41"/>
        <v>0.23</v>
      </c>
      <c r="AJ243" s="2">
        <f t="shared" si="41"/>
        <v>0.2</v>
      </c>
    </row>
    <row r="244" spans="1:36" x14ac:dyDescent="0.2">
      <c r="A244" t="str">
        <f>"casthouse_procurement_archetype_"&amp;TEXT(ROUND(Table21319[[#This Row],[2016]],1),"0.0")</f>
        <v>casthouse_procurement_archetype_6.1</v>
      </c>
      <c r="B244" s="2">
        <f t="shared" si="38"/>
        <v>6.1000000000000005</v>
      </c>
      <c r="C244" s="2">
        <f t="shared" si="45"/>
        <v>6.1000000000000005</v>
      </c>
      <c r="D244" s="2">
        <f t="shared" si="45"/>
        <v>6.1000000000000005</v>
      </c>
      <c r="E244" s="2">
        <f t="shared" si="45"/>
        <v>5.95</v>
      </c>
      <c r="F244" s="2">
        <f t="shared" si="45"/>
        <v>5.6000000000000005</v>
      </c>
      <c r="G244" s="2">
        <f t="shared" si="45"/>
        <v>5.65</v>
      </c>
      <c r="H244" s="2">
        <f t="shared" si="45"/>
        <v>5.5</v>
      </c>
      <c r="I244" s="2">
        <f t="shared" si="45"/>
        <v>5.21</v>
      </c>
      <c r="J244" s="2">
        <f t="shared" si="45"/>
        <v>5.04</v>
      </c>
      <c r="K244" s="2">
        <f t="shared" si="45"/>
        <v>4.87</v>
      </c>
      <c r="L244" s="2">
        <f t="shared" si="45"/>
        <v>4.6000000000000005</v>
      </c>
      <c r="M244" s="2">
        <f t="shared" si="45"/>
        <v>4.57</v>
      </c>
      <c r="N244" s="2">
        <f t="shared" si="45"/>
        <v>4.3500000000000005</v>
      </c>
      <c r="O244" s="2">
        <f t="shared" si="45"/>
        <v>4.12</v>
      </c>
      <c r="P244" s="2">
        <f t="shared" si="45"/>
        <v>3.85</v>
      </c>
      <c r="Q244" s="2">
        <f t="shared" si="45"/>
        <v>3.33</v>
      </c>
      <c r="R244" s="2">
        <f t="shared" si="45"/>
        <v>2.62</v>
      </c>
      <c r="S244" s="2">
        <f t="shared" si="44"/>
        <v>2.4</v>
      </c>
      <c r="T244" s="2">
        <f t="shared" si="44"/>
        <v>1.9100000000000001</v>
      </c>
      <c r="U244" s="2">
        <f t="shared" si="44"/>
        <v>1.41</v>
      </c>
      <c r="V244" s="2">
        <f t="shared" si="44"/>
        <v>1.32</v>
      </c>
      <c r="W244" s="2">
        <f t="shared" si="44"/>
        <v>1.05</v>
      </c>
      <c r="X244" s="2">
        <f t="shared" si="44"/>
        <v>0.91</v>
      </c>
      <c r="Y244" s="2">
        <f t="shared" si="44"/>
        <v>0.76</v>
      </c>
      <c r="Z244" s="2">
        <f t="shared" si="44"/>
        <v>0.74</v>
      </c>
      <c r="AA244" s="2">
        <f t="shared" si="44"/>
        <v>0.67</v>
      </c>
      <c r="AB244" s="2">
        <f t="shared" si="44"/>
        <v>0.57000000000000006</v>
      </c>
      <c r="AC244" s="2">
        <f t="shared" si="44"/>
        <v>0.5</v>
      </c>
      <c r="AD244" s="2">
        <f t="shared" si="44"/>
        <v>0.48</v>
      </c>
      <c r="AE244" s="2">
        <f t="shared" si="44"/>
        <v>0.43</v>
      </c>
      <c r="AF244" s="2">
        <f t="shared" si="44"/>
        <v>0.4</v>
      </c>
      <c r="AG244" s="2">
        <f t="shared" si="44"/>
        <v>0.37</v>
      </c>
      <c r="AH244" s="2">
        <f t="shared" si="41"/>
        <v>0.28000000000000003</v>
      </c>
      <c r="AI244" s="2">
        <f t="shared" si="41"/>
        <v>0.23</v>
      </c>
      <c r="AJ244" s="2">
        <f t="shared" si="41"/>
        <v>0.2</v>
      </c>
    </row>
    <row r="245" spans="1:36" x14ac:dyDescent="0.2">
      <c r="A245" t="str">
        <f>"casthouse_procurement_archetype_"&amp;TEXT(ROUND(Table21319[[#This Row],[2016]],1),"0.0")</f>
        <v>casthouse_procurement_archetype_6.0</v>
      </c>
      <c r="B245" s="2">
        <f t="shared" si="38"/>
        <v>6</v>
      </c>
      <c r="C245" s="2">
        <f t="shared" si="45"/>
        <v>6</v>
      </c>
      <c r="D245" s="2">
        <f t="shared" si="45"/>
        <v>6</v>
      </c>
      <c r="E245" s="2">
        <f t="shared" si="45"/>
        <v>5.86</v>
      </c>
      <c r="F245" s="2">
        <f t="shared" si="45"/>
        <v>5.51</v>
      </c>
      <c r="G245" s="2">
        <f t="shared" si="45"/>
        <v>5.5600000000000005</v>
      </c>
      <c r="H245" s="2">
        <f t="shared" si="45"/>
        <v>5.41</v>
      </c>
      <c r="I245" s="2">
        <f t="shared" si="45"/>
        <v>5.12</v>
      </c>
      <c r="J245" s="2">
        <f t="shared" si="45"/>
        <v>4.96</v>
      </c>
      <c r="K245" s="2">
        <f t="shared" si="45"/>
        <v>4.79</v>
      </c>
      <c r="L245" s="2">
        <f t="shared" si="45"/>
        <v>4.53</v>
      </c>
      <c r="M245" s="2">
        <f t="shared" si="45"/>
        <v>4.5</v>
      </c>
      <c r="N245" s="2">
        <f t="shared" si="45"/>
        <v>4.28</v>
      </c>
      <c r="O245" s="2">
        <f t="shared" si="45"/>
        <v>4.0600000000000005</v>
      </c>
      <c r="P245" s="2">
        <f t="shared" si="45"/>
        <v>3.79</v>
      </c>
      <c r="Q245" s="2">
        <f t="shared" si="45"/>
        <v>3.2800000000000002</v>
      </c>
      <c r="R245" s="2">
        <f t="shared" si="45"/>
        <v>2.58</v>
      </c>
      <c r="S245" s="2">
        <f t="shared" si="44"/>
        <v>2.36</v>
      </c>
      <c r="T245" s="2">
        <f t="shared" si="44"/>
        <v>1.8800000000000001</v>
      </c>
      <c r="U245" s="2">
        <f t="shared" si="44"/>
        <v>1.3900000000000001</v>
      </c>
      <c r="V245" s="2">
        <f t="shared" si="44"/>
        <v>1.3</v>
      </c>
      <c r="W245" s="2">
        <f t="shared" si="44"/>
        <v>1.03</v>
      </c>
      <c r="X245" s="2">
        <f t="shared" si="44"/>
        <v>0.89</v>
      </c>
      <c r="Y245" s="2">
        <f t="shared" si="44"/>
        <v>0.75</v>
      </c>
      <c r="Z245" s="2">
        <f t="shared" si="44"/>
        <v>0.73</v>
      </c>
      <c r="AA245" s="2">
        <f t="shared" si="44"/>
        <v>0.66</v>
      </c>
      <c r="AB245" s="2">
        <f t="shared" si="44"/>
        <v>0.57000000000000006</v>
      </c>
      <c r="AC245" s="2">
        <f t="shared" si="44"/>
        <v>0.49</v>
      </c>
      <c r="AD245" s="2">
        <f t="shared" si="44"/>
        <v>0.48</v>
      </c>
      <c r="AE245" s="2">
        <f t="shared" si="44"/>
        <v>0.43</v>
      </c>
      <c r="AF245" s="2">
        <f t="shared" si="44"/>
        <v>0.39</v>
      </c>
      <c r="AG245" s="2">
        <f t="shared" si="44"/>
        <v>0.37</v>
      </c>
      <c r="AH245" s="2">
        <f t="shared" si="41"/>
        <v>0.28000000000000003</v>
      </c>
      <c r="AI245" s="2">
        <f t="shared" si="41"/>
        <v>0.22</v>
      </c>
      <c r="AJ245" s="2">
        <f t="shared" si="41"/>
        <v>0.2</v>
      </c>
    </row>
    <row r="246" spans="1:36" x14ac:dyDescent="0.2">
      <c r="A246" t="str">
        <f>"casthouse_procurement_archetype_"&amp;TEXT(ROUND(Table21319[[#This Row],[2016]],1),"0.0")</f>
        <v>casthouse_procurement_archetype_5.9</v>
      </c>
      <c r="B246" s="2">
        <f t="shared" si="38"/>
        <v>5.9</v>
      </c>
      <c r="C246" s="2">
        <f t="shared" si="45"/>
        <v>5.9</v>
      </c>
      <c r="D246" s="2">
        <f t="shared" si="45"/>
        <v>5.9</v>
      </c>
      <c r="E246" s="2">
        <f t="shared" si="45"/>
        <v>5.76</v>
      </c>
      <c r="F246" s="2">
        <f t="shared" si="45"/>
        <v>5.42</v>
      </c>
      <c r="G246" s="2">
        <f t="shared" si="45"/>
        <v>5.47</v>
      </c>
      <c r="H246" s="2">
        <f t="shared" si="45"/>
        <v>5.32</v>
      </c>
      <c r="I246" s="2">
        <f t="shared" si="45"/>
        <v>5.04</v>
      </c>
      <c r="J246" s="2">
        <f t="shared" si="45"/>
        <v>4.88</v>
      </c>
      <c r="K246" s="2">
        <f t="shared" si="45"/>
        <v>4.71</v>
      </c>
      <c r="L246" s="2">
        <f t="shared" si="45"/>
        <v>4.45</v>
      </c>
      <c r="M246" s="2">
        <f t="shared" si="45"/>
        <v>4.42</v>
      </c>
      <c r="N246" s="2">
        <f t="shared" si="45"/>
        <v>4.21</v>
      </c>
      <c r="O246" s="2">
        <f t="shared" si="45"/>
        <v>3.99</v>
      </c>
      <c r="P246" s="2">
        <f t="shared" si="45"/>
        <v>3.73</v>
      </c>
      <c r="Q246" s="2">
        <f t="shared" si="45"/>
        <v>3.22</v>
      </c>
      <c r="R246" s="2">
        <f t="shared" si="45"/>
        <v>2.54</v>
      </c>
      <c r="S246" s="2">
        <f t="shared" si="44"/>
        <v>2.3199999999999998</v>
      </c>
      <c r="T246" s="2">
        <f t="shared" si="44"/>
        <v>1.85</v>
      </c>
      <c r="U246" s="2">
        <f t="shared" si="44"/>
        <v>1.37</v>
      </c>
      <c r="V246" s="2">
        <f t="shared" si="44"/>
        <v>1.28</v>
      </c>
      <c r="W246" s="2">
        <f t="shared" si="44"/>
        <v>1.02</v>
      </c>
      <c r="X246" s="2">
        <f t="shared" si="44"/>
        <v>0.88</v>
      </c>
      <c r="Y246" s="2">
        <f t="shared" si="44"/>
        <v>0.74</v>
      </c>
      <c r="Z246" s="2">
        <f t="shared" si="44"/>
        <v>0.72</v>
      </c>
      <c r="AA246" s="2">
        <f t="shared" si="44"/>
        <v>0.66</v>
      </c>
      <c r="AB246" s="2">
        <f t="shared" si="44"/>
        <v>0.56000000000000005</v>
      </c>
      <c r="AC246" s="2">
        <f t="shared" si="44"/>
        <v>0.49</v>
      </c>
      <c r="AD246" s="2">
        <f t="shared" si="44"/>
        <v>0.47000000000000003</v>
      </c>
      <c r="AE246" s="2">
        <f t="shared" si="44"/>
        <v>0.42</v>
      </c>
      <c r="AF246" s="2">
        <f t="shared" si="44"/>
        <v>0.39</v>
      </c>
      <c r="AG246" s="2">
        <f t="shared" si="44"/>
        <v>0.37</v>
      </c>
      <c r="AH246" s="2">
        <f t="shared" si="41"/>
        <v>0.28000000000000003</v>
      </c>
      <c r="AI246" s="2">
        <f t="shared" si="41"/>
        <v>0.22</v>
      </c>
      <c r="AJ246" s="2">
        <f t="shared" si="41"/>
        <v>0.2</v>
      </c>
    </row>
    <row r="247" spans="1:36" x14ac:dyDescent="0.2">
      <c r="A247" t="str">
        <f>"casthouse_procurement_archetype_"&amp;TEXT(ROUND(Table21319[[#This Row],[2016]],1),"0.0")</f>
        <v>casthouse_procurement_archetype_5.8</v>
      </c>
      <c r="B247" s="2">
        <f t="shared" si="38"/>
        <v>5.8000000000000007</v>
      </c>
      <c r="C247" s="2">
        <f t="shared" si="45"/>
        <v>5.8</v>
      </c>
      <c r="D247" s="2">
        <f t="shared" si="45"/>
        <v>5.8</v>
      </c>
      <c r="E247" s="2">
        <f t="shared" si="45"/>
        <v>5.66</v>
      </c>
      <c r="F247" s="2">
        <f t="shared" si="45"/>
        <v>5.33</v>
      </c>
      <c r="G247" s="2">
        <f t="shared" si="45"/>
        <v>5.38</v>
      </c>
      <c r="H247" s="2">
        <f t="shared" si="45"/>
        <v>5.23</v>
      </c>
      <c r="I247" s="2">
        <f t="shared" si="45"/>
        <v>4.95</v>
      </c>
      <c r="J247" s="2">
        <f t="shared" si="45"/>
        <v>4.79</v>
      </c>
      <c r="K247" s="2">
        <f t="shared" si="45"/>
        <v>4.63</v>
      </c>
      <c r="L247" s="2">
        <f t="shared" si="45"/>
        <v>4.38</v>
      </c>
      <c r="M247" s="2">
        <f t="shared" si="45"/>
        <v>4.3500000000000005</v>
      </c>
      <c r="N247" s="2">
        <f t="shared" si="45"/>
        <v>4.1399999999999997</v>
      </c>
      <c r="O247" s="2">
        <f t="shared" si="45"/>
        <v>3.92</v>
      </c>
      <c r="P247" s="2">
        <f t="shared" si="45"/>
        <v>3.67</v>
      </c>
      <c r="Q247" s="2">
        <f t="shared" si="45"/>
        <v>3.17</v>
      </c>
      <c r="R247" s="2">
        <f t="shared" si="45"/>
        <v>2.5</v>
      </c>
      <c r="S247" s="2">
        <f t="shared" si="44"/>
        <v>2.29</v>
      </c>
      <c r="T247" s="2">
        <f t="shared" si="44"/>
        <v>1.82</v>
      </c>
      <c r="U247" s="2">
        <f t="shared" si="44"/>
        <v>1.35</v>
      </c>
      <c r="V247" s="2">
        <f t="shared" si="44"/>
        <v>1.26</v>
      </c>
      <c r="W247" s="2">
        <f t="shared" si="44"/>
        <v>1</v>
      </c>
      <c r="X247" s="2">
        <f t="shared" si="44"/>
        <v>0.87</v>
      </c>
      <c r="Y247" s="2">
        <f t="shared" si="44"/>
        <v>0.73</v>
      </c>
      <c r="Z247" s="2">
        <f t="shared" si="44"/>
        <v>0.71</v>
      </c>
      <c r="AA247" s="2">
        <f t="shared" si="44"/>
        <v>0.65</v>
      </c>
      <c r="AB247" s="2">
        <f t="shared" si="44"/>
        <v>0.56000000000000005</v>
      </c>
      <c r="AC247" s="2">
        <f t="shared" si="44"/>
        <v>0.48</v>
      </c>
      <c r="AD247" s="2">
        <f t="shared" si="44"/>
        <v>0.47000000000000003</v>
      </c>
      <c r="AE247" s="2">
        <f t="shared" si="44"/>
        <v>0.42</v>
      </c>
      <c r="AF247" s="2">
        <f t="shared" si="44"/>
        <v>0.39</v>
      </c>
      <c r="AG247" s="2">
        <f t="shared" si="44"/>
        <v>0.36</v>
      </c>
      <c r="AH247" s="2">
        <f t="shared" si="41"/>
        <v>0.27</v>
      </c>
      <c r="AI247" s="2">
        <f t="shared" si="41"/>
        <v>0.22</v>
      </c>
      <c r="AJ247" s="2">
        <f t="shared" si="41"/>
        <v>0.2</v>
      </c>
    </row>
    <row r="248" spans="1:36" x14ac:dyDescent="0.2">
      <c r="A248" t="str">
        <f>"casthouse_procurement_archetype_"&amp;TEXT(ROUND(Table21319[[#This Row],[2016]],1),"0.0")</f>
        <v>casthouse_procurement_archetype_5.7</v>
      </c>
      <c r="B248" s="2">
        <f t="shared" si="38"/>
        <v>5.7</v>
      </c>
      <c r="C248" s="2">
        <f t="shared" si="45"/>
        <v>5.7</v>
      </c>
      <c r="D248" s="2">
        <f t="shared" si="45"/>
        <v>5.7</v>
      </c>
      <c r="E248" s="2">
        <f t="shared" si="45"/>
        <v>5.5600000000000005</v>
      </c>
      <c r="F248" s="2">
        <f t="shared" si="45"/>
        <v>5.24</v>
      </c>
      <c r="G248" s="2">
        <f t="shared" si="45"/>
        <v>5.28</v>
      </c>
      <c r="H248" s="2">
        <f t="shared" si="45"/>
        <v>5.14</v>
      </c>
      <c r="I248" s="2">
        <f t="shared" si="45"/>
        <v>4.87</v>
      </c>
      <c r="J248" s="2">
        <f t="shared" si="45"/>
        <v>4.71</v>
      </c>
      <c r="K248" s="2">
        <f t="shared" si="45"/>
        <v>4.55</v>
      </c>
      <c r="L248" s="2">
        <f t="shared" si="45"/>
        <v>4.3</v>
      </c>
      <c r="M248" s="2">
        <f t="shared" si="45"/>
        <v>4.2700000000000005</v>
      </c>
      <c r="N248" s="2">
        <f t="shared" si="45"/>
        <v>4.07</v>
      </c>
      <c r="O248" s="2">
        <f t="shared" si="45"/>
        <v>3.86</v>
      </c>
      <c r="P248" s="2">
        <f t="shared" si="45"/>
        <v>3.61</v>
      </c>
      <c r="Q248" s="2">
        <f t="shared" si="45"/>
        <v>3.12</v>
      </c>
      <c r="R248" s="2">
        <f t="shared" si="45"/>
        <v>2.46</v>
      </c>
      <c r="S248" s="2">
        <f t="shared" si="44"/>
        <v>2.25</v>
      </c>
      <c r="T248" s="2">
        <f t="shared" si="44"/>
        <v>1.79</v>
      </c>
      <c r="U248" s="2">
        <f t="shared" si="44"/>
        <v>1.33</v>
      </c>
      <c r="V248" s="2">
        <f t="shared" si="44"/>
        <v>1.25</v>
      </c>
      <c r="W248" s="2">
        <f t="shared" si="44"/>
        <v>0.99</v>
      </c>
      <c r="X248" s="2">
        <f t="shared" si="44"/>
        <v>0.86</v>
      </c>
      <c r="Y248" s="2">
        <f t="shared" si="44"/>
        <v>0.72</v>
      </c>
      <c r="Z248" s="2">
        <f t="shared" si="44"/>
        <v>0.70000000000000007</v>
      </c>
      <c r="AA248" s="2">
        <f t="shared" si="44"/>
        <v>0.64</v>
      </c>
      <c r="AB248" s="2">
        <f t="shared" si="44"/>
        <v>0.55000000000000004</v>
      </c>
      <c r="AC248" s="2">
        <f t="shared" si="44"/>
        <v>0.48</v>
      </c>
      <c r="AD248" s="2">
        <f t="shared" si="44"/>
        <v>0.46</v>
      </c>
      <c r="AE248" s="2">
        <f t="shared" si="44"/>
        <v>0.41000000000000003</v>
      </c>
      <c r="AF248" s="2">
        <f t="shared" si="44"/>
        <v>0.38</v>
      </c>
      <c r="AG248" s="2">
        <f t="shared" si="44"/>
        <v>0.36</v>
      </c>
      <c r="AH248" s="2">
        <f t="shared" si="41"/>
        <v>0.27</v>
      </c>
      <c r="AI248" s="2">
        <f t="shared" si="41"/>
        <v>0.22</v>
      </c>
      <c r="AJ248" s="2">
        <f t="shared" si="41"/>
        <v>0.2</v>
      </c>
    </row>
    <row r="249" spans="1:36" x14ac:dyDescent="0.2">
      <c r="A249" t="str">
        <f>"casthouse_procurement_archetype_"&amp;TEXT(ROUND(Table21319[[#This Row],[2016]],1),"0.0")</f>
        <v>casthouse_procurement_archetype_5.6</v>
      </c>
      <c r="B249" s="2">
        <f t="shared" si="38"/>
        <v>5.6000000000000005</v>
      </c>
      <c r="C249" s="2">
        <f t="shared" si="45"/>
        <v>5.6000000000000005</v>
      </c>
      <c r="D249" s="2">
        <f t="shared" si="45"/>
        <v>5.6000000000000005</v>
      </c>
      <c r="E249" s="2">
        <f t="shared" si="45"/>
        <v>5.47</v>
      </c>
      <c r="F249" s="2">
        <f t="shared" si="45"/>
        <v>5.15</v>
      </c>
      <c r="G249" s="2">
        <f t="shared" si="45"/>
        <v>5.19</v>
      </c>
      <c r="H249" s="2">
        <f t="shared" si="45"/>
        <v>5.05</v>
      </c>
      <c r="I249" s="2">
        <f t="shared" si="45"/>
        <v>4.78</v>
      </c>
      <c r="J249" s="2">
        <f t="shared" si="45"/>
        <v>4.63</v>
      </c>
      <c r="K249" s="2">
        <f t="shared" si="45"/>
        <v>4.4800000000000004</v>
      </c>
      <c r="L249" s="2">
        <f t="shared" si="45"/>
        <v>4.2300000000000004</v>
      </c>
      <c r="M249" s="2">
        <f t="shared" si="45"/>
        <v>4.2</v>
      </c>
      <c r="N249" s="2">
        <f t="shared" si="45"/>
        <v>4</v>
      </c>
      <c r="O249" s="2">
        <f t="shared" si="45"/>
        <v>3.79</v>
      </c>
      <c r="P249" s="2">
        <f t="shared" si="45"/>
        <v>3.54</v>
      </c>
      <c r="Q249" s="2">
        <f t="shared" si="45"/>
        <v>3.06</v>
      </c>
      <c r="R249" s="2">
        <f t="shared" si="45"/>
        <v>2.42</v>
      </c>
      <c r="S249" s="2">
        <f t="shared" si="44"/>
        <v>2.21</v>
      </c>
      <c r="T249" s="2">
        <f t="shared" si="44"/>
        <v>1.76</v>
      </c>
      <c r="U249" s="2">
        <f t="shared" si="44"/>
        <v>1.31</v>
      </c>
      <c r="V249" s="2">
        <f t="shared" si="44"/>
        <v>1.23</v>
      </c>
      <c r="W249" s="2">
        <f t="shared" si="44"/>
        <v>0.97</v>
      </c>
      <c r="X249" s="2">
        <f t="shared" si="44"/>
        <v>0.85</v>
      </c>
      <c r="Y249" s="2">
        <f t="shared" si="44"/>
        <v>0.71</v>
      </c>
      <c r="Z249" s="2">
        <f t="shared" si="44"/>
        <v>0.69000000000000006</v>
      </c>
      <c r="AA249" s="2">
        <f t="shared" si="44"/>
        <v>0.63</v>
      </c>
      <c r="AB249" s="2">
        <f t="shared" si="44"/>
        <v>0.54</v>
      </c>
      <c r="AC249" s="2">
        <f t="shared" si="44"/>
        <v>0.47000000000000003</v>
      </c>
      <c r="AD249" s="2">
        <f t="shared" si="44"/>
        <v>0.46</v>
      </c>
      <c r="AE249" s="2">
        <f t="shared" si="44"/>
        <v>0.41000000000000003</v>
      </c>
      <c r="AF249" s="2">
        <f t="shared" si="44"/>
        <v>0.38</v>
      </c>
      <c r="AG249" s="2">
        <f t="shared" si="44"/>
        <v>0.36</v>
      </c>
      <c r="AH249" s="2">
        <f t="shared" si="41"/>
        <v>0.27</v>
      </c>
      <c r="AI249" s="2">
        <f t="shared" si="41"/>
        <v>0.22</v>
      </c>
      <c r="AJ249" s="2">
        <f t="shared" si="41"/>
        <v>0.2</v>
      </c>
    </row>
    <row r="250" spans="1:36" x14ac:dyDescent="0.2">
      <c r="A250" t="str">
        <f>"casthouse_procurement_archetype_"&amp;TEXT(ROUND(Table21319[[#This Row],[2016]],1),"0.0")</f>
        <v>casthouse_procurement_archetype_5.5</v>
      </c>
      <c r="B250" s="2">
        <f t="shared" si="38"/>
        <v>5.5</v>
      </c>
      <c r="C250" s="2">
        <f t="shared" si="45"/>
        <v>5.5</v>
      </c>
      <c r="D250" s="2">
        <f t="shared" si="45"/>
        <v>5.5</v>
      </c>
      <c r="E250" s="2">
        <f t="shared" si="45"/>
        <v>5.37</v>
      </c>
      <c r="F250" s="2">
        <f t="shared" si="45"/>
        <v>5.05</v>
      </c>
      <c r="G250" s="2">
        <f t="shared" si="45"/>
        <v>5.1000000000000005</v>
      </c>
      <c r="H250" s="2">
        <f t="shared" si="45"/>
        <v>4.96</v>
      </c>
      <c r="I250" s="2">
        <f t="shared" si="45"/>
        <v>4.7</v>
      </c>
      <c r="J250" s="2">
        <f t="shared" si="45"/>
        <v>4.55</v>
      </c>
      <c r="K250" s="2">
        <f t="shared" si="45"/>
        <v>4.4000000000000004</v>
      </c>
      <c r="L250" s="2">
        <f t="shared" si="45"/>
        <v>4.1500000000000004</v>
      </c>
      <c r="M250" s="2">
        <f t="shared" si="45"/>
        <v>4.13</v>
      </c>
      <c r="N250" s="2">
        <f t="shared" si="45"/>
        <v>3.93</v>
      </c>
      <c r="O250" s="2">
        <f t="shared" si="45"/>
        <v>3.72</v>
      </c>
      <c r="P250" s="2">
        <f t="shared" si="45"/>
        <v>3.48</v>
      </c>
      <c r="Q250" s="2">
        <f t="shared" si="45"/>
        <v>3.0100000000000002</v>
      </c>
      <c r="R250" s="2">
        <f t="shared" si="45"/>
        <v>2.38</v>
      </c>
      <c r="S250" s="2">
        <f t="shared" si="44"/>
        <v>2.17</v>
      </c>
      <c r="T250" s="2">
        <f t="shared" si="44"/>
        <v>1.73</v>
      </c>
      <c r="U250" s="2">
        <f t="shared" si="44"/>
        <v>1.29</v>
      </c>
      <c r="V250" s="2">
        <f t="shared" si="44"/>
        <v>1.21</v>
      </c>
      <c r="W250" s="2">
        <f t="shared" si="44"/>
        <v>0.96</v>
      </c>
      <c r="X250" s="2">
        <f t="shared" si="44"/>
        <v>0.83000000000000007</v>
      </c>
      <c r="Y250" s="2">
        <f t="shared" si="44"/>
        <v>0.70000000000000007</v>
      </c>
      <c r="Z250" s="2">
        <f t="shared" si="44"/>
        <v>0.68</v>
      </c>
      <c r="AA250" s="2">
        <f t="shared" si="44"/>
        <v>0.62</v>
      </c>
      <c r="AB250" s="2">
        <f t="shared" si="44"/>
        <v>0.54</v>
      </c>
      <c r="AC250" s="2">
        <f t="shared" si="44"/>
        <v>0.47000000000000003</v>
      </c>
      <c r="AD250" s="2">
        <f t="shared" si="44"/>
        <v>0.45</v>
      </c>
      <c r="AE250" s="2">
        <f t="shared" si="44"/>
        <v>0.41000000000000003</v>
      </c>
      <c r="AF250" s="2">
        <f t="shared" si="44"/>
        <v>0.38</v>
      </c>
      <c r="AG250" s="2">
        <f t="shared" si="44"/>
        <v>0.35000000000000003</v>
      </c>
      <c r="AH250" s="2">
        <f t="shared" si="41"/>
        <v>0.27</v>
      </c>
      <c r="AI250" s="2">
        <f t="shared" si="41"/>
        <v>0.22</v>
      </c>
      <c r="AJ250" s="2">
        <f t="shared" si="41"/>
        <v>0.2</v>
      </c>
    </row>
    <row r="251" spans="1:36" x14ac:dyDescent="0.2">
      <c r="A251" t="str">
        <f>"casthouse_procurement_archetype_"&amp;TEXT(ROUND(Table21319[[#This Row],[2016]],1),"0.0")</f>
        <v>casthouse_procurement_archetype_5.4</v>
      </c>
      <c r="B251" s="2">
        <f t="shared" si="38"/>
        <v>5.4</v>
      </c>
      <c r="C251" s="2">
        <f t="shared" si="45"/>
        <v>5.4</v>
      </c>
      <c r="D251" s="2">
        <f t="shared" si="45"/>
        <v>5.4</v>
      </c>
      <c r="E251" s="2">
        <f t="shared" si="45"/>
        <v>5.2700000000000005</v>
      </c>
      <c r="F251" s="2">
        <f t="shared" si="45"/>
        <v>4.96</v>
      </c>
      <c r="G251" s="2">
        <f t="shared" si="45"/>
        <v>5.01</v>
      </c>
      <c r="H251" s="2">
        <f t="shared" si="45"/>
        <v>4.87</v>
      </c>
      <c r="I251" s="2">
        <f t="shared" si="45"/>
        <v>4.6100000000000003</v>
      </c>
      <c r="J251" s="2">
        <f t="shared" si="45"/>
        <v>4.47</v>
      </c>
      <c r="K251" s="2">
        <f t="shared" si="45"/>
        <v>4.32</v>
      </c>
      <c r="L251" s="2">
        <f t="shared" si="45"/>
        <v>4.08</v>
      </c>
      <c r="M251" s="2">
        <f t="shared" si="45"/>
        <v>4.05</v>
      </c>
      <c r="N251" s="2">
        <f t="shared" si="45"/>
        <v>3.86</v>
      </c>
      <c r="O251" s="2">
        <f t="shared" si="45"/>
        <v>3.66</v>
      </c>
      <c r="P251" s="2">
        <f t="shared" si="45"/>
        <v>3.42</v>
      </c>
      <c r="Q251" s="2">
        <f t="shared" si="45"/>
        <v>2.96</v>
      </c>
      <c r="R251" s="2">
        <f t="shared" si="45"/>
        <v>2.33</v>
      </c>
      <c r="S251" s="2">
        <f t="shared" si="44"/>
        <v>2.14</v>
      </c>
      <c r="T251" s="2">
        <f t="shared" si="44"/>
        <v>1.7</v>
      </c>
      <c r="U251" s="2">
        <f t="shared" si="44"/>
        <v>1.27</v>
      </c>
      <c r="V251" s="2">
        <f t="shared" si="44"/>
        <v>1.19</v>
      </c>
      <c r="W251" s="2">
        <f t="shared" si="44"/>
        <v>0.95000000000000007</v>
      </c>
      <c r="X251" s="2">
        <f t="shared" si="44"/>
        <v>0.82000000000000006</v>
      </c>
      <c r="Y251" s="2">
        <f t="shared" si="44"/>
        <v>0.69000000000000006</v>
      </c>
      <c r="Z251" s="2">
        <f t="shared" si="44"/>
        <v>0.67</v>
      </c>
      <c r="AA251" s="2">
        <f t="shared" si="44"/>
        <v>0.62</v>
      </c>
      <c r="AB251" s="2">
        <f t="shared" si="44"/>
        <v>0.53</v>
      </c>
      <c r="AC251" s="2">
        <f t="shared" si="44"/>
        <v>0.46</v>
      </c>
      <c r="AD251" s="2">
        <f t="shared" si="44"/>
        <v>0.45</v>
      </c>
      <c r="AE251" s="2">
        <f t="shared" si="44"/>
        <v>0.4</v>
      </c>
      <c r="AF251" s="2">
        <f t="shared" si="44"/>
        <v>0.37</v>
      </c>
      <c r="AG251" s="2">
        <f t="shared" si="44"/>
        <v>0.35000000000000003</v>
      </c>
      <c r="AH251" s="2">
        <f t="shared" si="41"/>
        <v>0.27</v>
      </c>
      <c r="AI251" s="2">
        <f t="shared" si="41"/>
        <v>0.22</v>
      </c>
      <c r="AJ251" s="2">
        <f t="shared" si="41"/>
        <v>0.2</v>
      </c>
    </row>
    <row r="252" spans="1:36" x14ac:dyDescent="0.2">
      <c r="A252" t="str">
        <f>"casthouse_procurement_archetype_"&amp;TEXT(ROUND(Table21319[[#This Row],[2016]],1),"0.0")</f>
        <v>casthouse_procurement_archetype_5.3</v>
      </c>
      <c r="B252" s="2">
        <f t="shared" si="38"/>
        <v>5.3000000000000007</v>
      </c>
      <c r="C252" s="2">
        <f t="shared" si="45"/>
        <v>5.3</v>
      </c>
      <c r="D252" s="2">
        <f t="shared" si="45"/>
        <v>5.3</v>
      </c>
      <c r="E252" s="2">
        <f t="shared" si="45"/>
        <v>5.17</v>
      </c>
      <c r="F252" s="2">
        <f t="shared" si="45"/>
        <v>4.87</v>
      </c>
      <c r="G252" s="2">
        <f t="shared" si="45"/>
        <v>4.91</v>
      </c>
      <c r="H252" s="2">
        <f t="shared" si="45"/>
        <v>4.78</v>
      </c>
      <c r="I252" s="2">
        <f t="shared" si="45"/>
        <v>4.53</v>
      </c>
      <c r="J252" s="2">
        <f t="shared" si="45"/>
        <v>4.38</v>
      </c>
      <c r="K252" s="2">
        <f t="shared" si="45"/>
        <v>4.24</v>
      </c>
      <c r="L252" s="2">
        <f t="shared" si="45"/>
        <v>4.01</v>
      </c>
      <c r="M252" s="2">
        <f t="shared" si="45"/>
        <v>3.98</v>
      </c>
      <c r="N252" s="2">
        <f t="shared" si="45"/>
        <v>3.79</v>
      </c>
      <c r="O252" s="2">
        <f t="shared" si="45"/>
        <v>3.59</v>
      </c>
      <c r="P252" s="2">
        <f t="shared" si="45"/>
        <v>3.36</v>
      </c>
      <c r="Q252" s="2">
        <f t="shared" si="45"/>
        <v>2.9</v>
      </c>
      <c r="R252" s="2">
        <f t="shared" ref="R252:AG267" si="46">MROUND((($B252-$AJ$2)*((R$2-$AJ$2)/($B$2-$AJ$2)))+$AJ$2,0.01)</f>
        <v>2.29</v>
      </c>
      <c r="S252" s="2">
        <f t="shared" si="46"/>
        <v>2.1</v>
      </c>
      <c r="T252" s="2">
        <f t="shared" si="46"/>
        <v>1.68</v>
      </c>
      <c r="U252" s="2">
        <f t="shared" si="46"/>
        <v>1.25</v>
      </c>
      <c r="V252" s="2">
        <f t="shared" si="46"/>
        <v>1.17</v>
      </c>
      <c r="W252" s="2">
        <f t="shared" si="46"/>
        <v>0.93</v>
      </c>
      <c r="X252" s="2">
        <f t="shared" si="46"/>
        <v>0.81</v>
      </c>
      <c r="Y252" s="2">
        <f t="shared" si="46"/>
        <v>0.68</v>
      </c>
      <c r="Z252" s="2">
        <f t="shared" si="46"/>
        <v>0.66</v>
      </c>
      <c r="AA252" s="2">
        <f t="shared" si="46"/>
        <v>0.61</v>
      </c>
      <c r="AB252" s="2">
        <f t="shared" si="46"/>
        <v>0.52</v>
      </c>
      <c r="AC252" s="2">
        <f t="shared" si="46"/>
        <v>0.46</v>
      </c>
      <c r="AD252" s="2">
        <f t="shared" si="46"/>
        <v>0.44</v>
      </c>
      <c r="AE252" s="2">
        <f t="shared" si="46"/>
        <v>0.4</v>
      </c>
      <c r="AF252" s="2">
        <f t="shared" si="46"/>
        <v>0.37</v>
      </c>
      <c r="AG252" s="2">
        <f t="shared" si="46"/>
        <v>0.35000000000000003</v>
      </c>
      <c r="AH252" s="2">
        <f t="shared" si="41"/>
        <v>0.27</v>
      </c>
      <c r="AI252" s="2">
        <f t="shared" si="41"/>
        <v>0.22</v>
      </c>
      <c r="AJ252" s="2">
        <f t="shared" si="41"/>
        <v>0.2</v>
      </c>
    </row>
    <row r="253" spans="1:36" x14ac:dyDescent="0.2">
      <c r="A253" t="str">
        <f>"casthouse_procurement_archetype_"&amp;TEXT(ROUND(Table21319[[#This Row],[2016]],1),"0.0")</f>
        <v>casthouse_procurement_archetype_5.2</v>
      </c>
      <c r="B253" s="2">
        <f t="shared" si="38"/>
        <v>5.2</v>
      </c>
      <c r="C253" s="2">
        <f t="shared" ref="C253:R268" si="47">MROUND((($B253-$AJ$2)*((C$2-$AJ$2)/($B$2-$AJ$2)))+$AJ$2,0.01)</f>
        <v>5.2</v>
      </c>
      <c r="D253" s="2">
        <f t="shared" si="47"/>
        <v>5.2</v>
      </c>
      <c r="E253" s="2">
        <f t="shared" si="47"/>
        <v>5.08</v>
      </c>
      <c r="F253" s="2">
        <f t="shared" si="47"/>
        <v>4.78</v>
      </c>
      <c r="G253" s="2">
        <f t="shared" si="47"/>
        <v>4.82</v>
      </c>
      <c r="H253" s="2">
        <f t="shared" si="47"/>
        <v>4.6900000000000004</v>
      </c>
      <c r="I253" s="2">
        <f t="shared" si="47"/>
        <v>4.4400000000000004</v>
      </c>
      <c r="J253" s="2">
        <f t="shared" si="47"/>
        <v>4.3</v>
      </c>
      <c r="K253" s="2">
        <f t="shared" si="47"/>
        <v>4.16</v>
      </c>
      <c r="L253" s="2">
        <f t="shared" si="47"/>
        <v>3.93</v>
      </c>
      <c r="M253" s="2">
        <f t="shared" si="47"/>
        <v>3.9</v>
      </c>
      <c r="N253" s="2">
        <f t="shared" si="47"/>
        <v>3.72</v>
      </c>
      <c r="O253" s="2">
        <f t="shared" si="47"/>
        <v>3.52</v>
      </c>
      <c r="P253" s="2">
        <f t="shared" si="47"/>
        <v>3.3000000000000003</v>
      </c>
      <c r="Q253" s="2">
        <f t="shared" si="47"/>
        <v>2.85</v>
      </c>
      <c r="R253" s="2">
        <f t="shared" si="47"/>
        <v>2.25</v>
      </c>
      <c r="S253" s="2">
        <f t="shared" si="46"/>
        <v>2.06</v>
      </c>
      <c r="T253" s="2">
        <f t="shared" si="46"/>
        <v>1.6500000000000001</v>
      </c>
      <c r="U253" s="2">
        <f t="shared" si="46"/>
        <v>1.23</v>
      </c>
      <c r="V253" s="2">
        <f t="shared" si="46"/>
        <v>1.1500000000000001</v>
      </c>
      <c r="W253" s="2">
        <f t="shared" si="46"/>
        <v>0.92</v>
      </c>
      <c r="X253" s="2">
        <f t="shared" si="46"/>
        <v>0.8</v>
      </c>
      <c r="Y253" s="2">
        <f t="shared" si="46"/>
        <v>0.68</v>
      </c>
      <c r="Z253" s="2">
        <f t="shared" si="46"/>
        <v>0.66</v>
      </c>
      <c r="AA253" s="2">
        <f t="shared" si="46"/>
        <v>0.6</v>
      </c>
      <c r="AB253" s="2">
        <f t="shared" si="46"/>
        <v>0.52</v>
      </c>
      <c r="AC253" s="2">
        <f t="shared" si="46"/>
        <v>0.45</v>
      </c>
      <c r="AD253" s="2">
        <f t="shared" si="46"/>
        <v>0.44</v>
      </c>
      <c r="AE253" s="2">
        <f t="shared" si="46"/>
        <v>0.39</v>
      </c>
      <c r="AF253" s="2">
        <f t="shared" si="46"/>
        <v>0.37</v>
      </c>
      <c r="AG253" s="2">
        <f t="shared" si="46"/>
        <v>0.34</v>
      </c>
      <c r="AH253" s="2">
        <f t="shared" si="41"/>
        <v>0.27</v>
      </c>
      <c r="AI253" s="2">
        <f t="shared" si="41"/>
        <v>0.22</v>
      </c>
      <c r="AJ253" s="2">
        <f t="shared" si="41"/>
        <v>0.2</v>
      </c>
    </row>
    <row r="254" spans="1:36" x14ac:dyDescent="0.2">
      <c r="A254" t="str">
        <f>"casthouse_procurement_archetype_"&amp;TEXT(ROUND(Table21319[[#This Row],[2016]],1),"0.0")</f>
        <v>casthouse_procurement_archetype_5.1</v>
      </c>
      <c r="B254" s="2">
        <f t="shared" si="38"/>
        <v>5.1000000000000005</v>
      </c>
      <c r="C254" s="2">
        <f t="shared" si="47"/>
        <v>5.1000000000000005</v>
      </c>
      <c r="D254" s="2">
        <f t="shared" si="47"/>
        <v>5.1000000000000005</v>
      </c>
      <c r="E254" s="2">
        <f t="shared" si="47"/>
        <v>4.9800000000000004</v>
      </c>
      <c r="F254" s="2">
        <f t="shared" si="47"/>
        <v>4.6900000000000004</v>
      </c>
      <c r="G254" s="2">
        <f t="shared" si="47"/>
        <v>4.7300000000000004</v>
      </c>
      <c r="H254" s="2">
        <f t="shared" si="47"/>
        <v>4.6000000000000005</v>
      </c>
      <c r="I254" s="2">
        <f t="shared" si="47"/>
        <v>4.3600000000000003</v>
      </c>
      <c r="J254" s="2">
        <f t="shared" si="47"/>
        <v>4.22</v>
      </c>
      <c r="K254" s="2">
        <f t="shared" si="47"/>
        <v>4.08</v>
      </c>
      <c r="L254" s="2">
        <f t="shared" si="47"/>
        <v>3.86</v>
      </c>
      <c r="M254" s="2">
        <f t="shared" si="47"/>
        <v>3.83</v>
      </c>
      <c r="N254" s="2">
        <f t="shared" si="47"/>
        <v>3.65</v>
      </c>
      <c r="O254" s="2">
        <f t="shared" si="47"/>
        <v>3.46</v>
      </c>
      <c r="P254" s="2">
        <f t="shared" si="47"/>
        <v>3.23</v>
      </c>
      <c r="Q254" s="2">
        <f t="shared" si="47"/>
        <v>2.8000000000000003</v>
      </c>
      <c r="R254" s="2">
        <f t="shared" si="47"/>
        <v>2.21</v>
      </c>
      <c r="S254" s="2">
        <f t="shared" si="46"/>
        <v>2.02</v>
      </c>
      <c r="T254" s="2">
        <f t="shared" si="46"/>
        <v>1.62</v>
      </c>
      <c r="U254" s="2">
        <f t="shared" si="46"/>
        <v>1.21</v>
      </c>
      <c r="V254" s="2">
        <f t="shared" si="46"/>
        <v>1.1300000000000001</v>
      </c>
      <c r="W254" s="2">
        <f t="shared" si="46"/>
        <v>0.9</v>
      </c>
      <c r="X254" s="2">
        <f t="shared" si="46"/>
        <v>0.79</v>
      </c>
      <c r="Y254" s="2">
        <f t="shared" si="46"/>
        <v>0.67</v>
      </c>
      <c r="Z254" s="2">
        <f t="shared" si="46"/>
        <v>0.65</v>
      </c>
      <c r="AA254" s="2">
        <f t="shared" si="46"/>
        <v>0.59</v>
      </c>
      <c r="AB254" s="2">
        <f t="shared" si="46"/>
        <v>0.51</v>
      </c>
      <c r="AC254" s="2">
        <f t="shared" si="46"/>
        <v>0.45</v>
      </c>
      <c r="AD254" s="2">
        <f t="shared" si="46"/>
        <v>0.43</v>
      </c>
      <c r="AE254" s="2">
        <f t="shared" si="46"/>
        <v>0.39</v>
      </c>
      <c r="AF254" s="2">
        <f t="shared" si="46"/>
        <v>0.36</v>
      </c>
      <c r="AG254" s="2">
        <f t="shared" si="46"/>
        <v>0.34</v>
      </c>
      <c r="AH254" s="2">
        <f t="shared" si="41"/>
        <v>0.26</v>
      </c>
      <c r="AI254" s="2">
        <f t="shared" si="41"/>
        <v>0.22</v>
      </c>
      <c r="AJ254" s="2">
        <f t="shared" si="41"/>
        <v>0.2</v>
      </c>
    </row>
    <row r="255" spans="1:36" x14ac:dyDescent="0.2">
      <c r="A255" t="str">
        <f>"casthouse_procurement_archetype_"&amp;TEXT(ROUND(Table21319[[#This Row],[2016]],1),"0.0")</f>
        <v>casthouse_procurement_archetype_5.0</v>
      </c>
      <c r="B255" s="2">
        <f t="shared" si="38"/>
        <v>5</v>
      </c>
      <c r="C255" s="2">
        <f t="shared" si="47"/>
        <v>5</v>
      </c>
      <c r="D255" s="2">
        <f t="shared" si="47"/>
        <v>5</v>
      </c>
      <c r="E255" s="2">
        <f t="shared" si="47"/>
        <v>4.88</v>
      </c>
      <c r="F255" s="2">
        <f t="shared" si="47"/>
        <v>4.6000000000000005</v>
      </c>
      <c r="G255" s="2">
        <f t="shared" si="47"/>
        <v>4.6399999999999997</v>
      </c>
      <c r="H255" s="2">
        <f t="shared" si="47"/>
        <v>4.51</v>
      </c>
      <c r="I255" s="2">
        <f t="shared" si="47"/>
        <v>4.2700000000000005</v>
      </c>
      <c r="J255" s="2">
        <f t="shared" si="47"/>
        <v>4.1399999999999997</v>
      </c>
      <c r="K255" s="2">
        <f t="shared" si="47"/>
        <v>4</v>
      </c>
      <c r="L255" s="2">
        <f t="shared" si="47"/>
        <v>3.7800000000000002</v>
      </c>
      <c r="M255" s="2">
        <f t="shared" si="47"/>
        <v>3.7600000000000002</v>
      </c>
      <c r="N255" s="2">
        <f t="shared" si="47"/>
        <v>3.58</v>
      </c>
      <c r="O255" s="2">
        <f t="shared" si="47"/>
        <v>3.39</v>
      </c>
      <c r="P255" s="2">
        <f t="shared" si="47"/>
        <v>3.17</v>
      </c>
      <c r="Q255" s="2">
        <f t="shared" si="47"/>
        <v>2.75</v>
      </c>
      <c r="R255" s="2">
        <f t="shared" si="47"/>
        <v>2.17</v>
      </c>
      <c r="S255" s="2">
        <f t="shared" si="46"/>
        <v>1.99</v>
      </c>
      <c r="T255" s="2">
        <f t="shared" si="46"/>
        <v>1.59</v>
      </c>
      <c r="U255" s="2">
        <f t="shared" si="46"/>
        <v>1.19</v>
      </c>
      <c r="V255" s="2">
        <f t="shared" si="46"/>
        <v>1.1100000000000001</v>
      </c>
      <c r="W255" s="2">
        <f t="shared" si="46"/>
        <v>0.89</v>
      </c>
      <c r="X255" s="2">
        <f t="shared" si="46"/>
        <v>0.77</v>
      </c>
      <c r="Y255" s="2">
        <f t="shared" si="46"/>
        <v>0.66</v>
      </c>
      <c r="Z255" s="2">
        <f t="shared" si="46"/>
        <v>0.64</v>
      </c>
      <c r="AA255" s="2">
        <f t="shared" si="46"/>
        <v>0.57999999999999996</v>
      </c>
      <c r="AB255" s="2">
        <f t="shared" si="46"/>
        <v>0.5</v>
      </c>
      <c r="AC255" s="2">
        <f t="shared" si="46"/>
        <v>0.44</v>
      </c>
      <c r="AD255" s="2">
        <f t="shared" si="46"/>
        <v>0.43</v>
      </c>
      <c r="AE255" s="2">
        <f t="shared" si="46"/>
        <v>0.39</v>
      </c>
      <c r="AF255" s="2">
        <f t="shared" si="46"/>
        <v>0.36</v>
      </c>
      <c r="AG255" s="2">
        <f t="shared" si="46"/>
        <v>0.34</v>
      </c>
      <c r="AH255" s="2">
        <f t="shared" si="41"/>
        <v>0.26</v>
      </c>
      <c r="AI255" s="2">
        <f t="shared" si="41"/>
        <v>0.22</v>
      </c>
      <c r="AJ255" s="2">
        <f t="shared" si="41"/>
        <v>0.2</v>
      </c>
    </row>
    <row r="256" spans="1:36" x14ac:dyDescent="0.2">
      <c r="A256" t="str">
        <f>"casthouse_procurement_archetype_"&amp;TEXT(ROUND(Table21319[[#This Row],[2016]],1),"0.0")</f>
        <v>casthouse_procurement_archetype_4.9</v>
      </c>
      <c r="B256" s="2">
        <f t="shared" si="38"/>
        <v>4.9000000000000004</v>
      </c>
      <c r="C256" s="2">
        <f t="shared" si="47"/>
        <v>4.9000000000000004</v>
      </c>
      <c r="D256" s="2">
        <f t="shared" si="47"/>
        <v>4.9000000000000004</v>
      </c>
      <c r="E256" s="2">
        <f t="shared" si="47"/>
        <v>4.78</v>
      </c>
      <c r="F256" s="2">
        <f t="shared" si="47"/>
        <v>4.5</v>
      </c>
      <c r="G256" s="2">
        <f t="shared" si="47"/>
        <v>4.54</v>
      </c>
      <c r="H256" s="2">
        <f t="shared" si="47"/>
        <v>4.42</v>
      </c>
      <c r="I256" s="2">
        <f t="shared" si="47"/>
        <v>4.1900000000000004</v>
      </c>
      <c r="J256" s="2">
        <f t="shared" si="47"/>
        <v>4.0600000000000005</v>
      </c>
      <c r="K256" s="2">
        <f t="shared" si="47"/>
        <v>3.92</v>
      </c>
      <c r="L256" s="2">
        <f t="shared" si="47"/>
        <v>3.71</v>
      </c>
      <c r="M256" s="2">
        <f t="shared" si="47"/>
        <v>3.68</v>
      </c>
      <c r="N256" s="2">
        <f t="shared" si="47"/>
        <v>3.5100000000000002</v>
      </c>
      <c r="O256" s="2">
        <f t="shared" si="47"/>
        <v>3.3200000000000003</v>
      </c>
      <c r="P256" s="2">
        <f t="shared" si="47"/>
        <v>3.11</v>
      </c>
      <c r="Q256" s="2">
        <f t="shared" si="47"/>
        <v>2.69</v>
      </c>
      <c r="R256" s="2">
        <f t="shared" si="47"/>
        <v>2.13</v>
      </c>
      <c r="S256" s="2">
        <f t="shared" si="46"/>
        <v>1.95</v>
      </c>
      <c r="T256" s="2">
        <f t="shared" si="46"/>
        <v>1.56</v>
      </c>
      <c r="U256" s="2">
        <f t="shared" si="46"/>
        <v>1.17</v>
      </c>
      <c r="V256" s="2">
        <f t="shared" si="46"/>
        <v>1.0900000000000001</v>
      </c>
      <c r="W256" s="2">
        <f t="shared" si="46"/>
        <v>0.87</v>
      </c>
      <c r="X256" s="2">
        <f t="shared" si="46"/>
        <v>0.76</v>
      </c>
      <c r="Y256" s="2">
        <f t="shared" si="46"/>
        <v>0.65</v>
      </c>
      <c r="Z256" s="2">
        <f t="shared" si="46"/>
        <v>0.63</v>
      </c>
      <c r="AA256" s="2">
        <f t="shared" si="46"/>
        <v>0.57999999999999996</v>
      </c>
      <c r="AB256" s="2">
        <f t="shared" si="46"/>
        <v>0.5</v>
      </c>
      <c r="AC256" s="2">
        <f t="shared" si="46"/>
        <v>0.44</v>
      </c>
      <c r="AD256" s="2">
        <f t="shared" si="46"/>
        <v>0.42</v>
      </c>
      <c r="AE256" s="2">
        <f t="shared" si="46"/>
        <v>0.38</v>
      </c>
      <c r="AF256" s="2">
        <f t="shared" si="46"/>
        <v>0.36</v>
      </c>
      <c r="AG256" s="2">
        <f t="shared" si="46"/>
        <v>0.34</v>
      </c>
      <c r="AH256" s="2">
        <f t="shared" si="41"/>
        <v>0.26</v>
      </c>
      <c r="AI256" s="2">
        <f t="shared" si="41"/>
        <v>0.22</v>
      </c>
      <c r="AJ256" s="2">
        <f t="shared" si="41"/>
        <v>0.2</v>
      </c>
    </row>
    <row r="257" spans="1:36" x14ac:dyDescent="0.2">
      <c r="A257" t="str">
        <f>"casthouse_procurement_archetype_"&amp;TEXT(ROUND(Table21319[[#This Row],[2016]],1),"0.0")</f>
        <v>casthouse_procurement_archetype_4.8</v>
      </c>
      <c r="B257" s="2">
        <f t="shared" si="38"/>
        <v>4.8000000000000007</v>
      </c>
      <c r="C257" s="2">
        <f t="shared" si="47"/>
        <v>4.8</v>
      </c>
      <c r="D257" s="2">
        <f t="shared" si="47"/>
        <v>4.8</v>
      </c>
      <c r="E257" s="2">
        <f t="shared" si="47"/>
        <v>4.6900000000000004</v>
      </c>
      <c r="F257" s="2">
        <f t="shared" si="47"/>
        <v>4.41</v>
      </c>
      <c r="G257" s="2">
        <f t="shared" si="47"/>
        <v>4.45</v>
      </c>
      <c r="H257" s="2">
        <f t="shared" si="47"/>
        <v>4.33</v>
      </c>
      <c r="I257" s="2">
        <f t="shared" si="47"/>
        <v>4.0999999999999996</v>
      </c>
      <c r="J257" s="2">
        <f t="shared" si="47"/>
        <v>3.97</v>
      </c>
      <c r="K257" s="2">
        <f t="shared" si="47"/>
        <v>3.84</v>
      </c>
      <c r="L257" s="2">
        <f t="shared" si="47"/>
        <v>3.63</v>
      </c>
      <c r="M257" s="2">
        <f t="shared" si="47"/>
        <v>3.61</v>
      </c>
      <c r="N257" s="2">
        <f t="shared" si="47"/>
        <v>3.44</v>
      </c>
      <c r="O257" s="2">
        <f t="shared" si="47"/>
        <v>3.2600000000000002</v>
      </c>
      <c r="P257" s="2">
        <f t="shared" si="47"/>
        <v>3.0500000000000003</v>
      </c>
      <c r="Q257" s="2">
        <f t="shared" si="47"/>
        <v>2.64</v>
      </c>
      <c r="R257" s="2">
        <f t="shared" si="47"/>
        <v>2.09</v>
      </c>
      <c r="S257" s="2">
        <f t="shared" si="46"/>
        <v>1.9100000000000001</v>
      </c>
      <c r="T257" s="2">
        <f t="shared" si="46"/>
        <v>1.53</v>
      </c>
      <c r="U257" s="2">
        <f t="shared" si="46"/>
        <v>1.1500000000000001</v>
      </c>
      <c r="V257" s="2">
        <f t="shared" si="46"/>
        <v>1.07</v>
      </c>
      <c r="W257" s="2">
        <f t="shared" si="46"/>
        <v>0.86</v>
      </c>
      <c r="X257" s="2">
        <f t="shared" si="46"/>
        <v>0.75</v>
      </c>
      <c r="Y257" s="2">
        <f t="shared" si="46"/>
        <v>0.64</v>
      </c>
      <c r="Z257" s="2">
        <f t="shared" si="46"/>
        <v>0.62</v>
      </c>
      <c r="AA257" s="2">
        <f t="shared" si="46"/>
        <v>0.57000000000000006</v>
      </c>
      <c r="AB257" s="2">
        <f t="shared" si="46"/>
        <v>0.49</v>
      </c>
      <c r="AC257" s="2">
        <f t="shared" si="46"/>
        <v>0.43</v>
      </c>
      <c r="AD257" s="2">
        <f t="shared" si="46"/>
        <v>0.42</v>
      </c>
      <c r="AE257" s="2">
        <f t="shared" si="46"/>
        <v>0.38</v>
      </c>
      <c r="AF257" s="2">
        <f t="shared" si="46"/>
        <v>0.35000000000000003</v>
      </c>
      <c r="AG257" s="2">
        <f t="shared" si="46"/>
        <v>0.33</v>
      </c>
      <c r="AH257" s="2">
        <f t="shared" si="41"/>
        <v>0.26</v>
      </c>
      <c r="AI257" s="2">
        <f t="shared" si="41"/>
        <v>0.22</v>
      </c>
      <c r="AJ257" s="2">
        <f t="shared" si="41"/>
        <v>0.2</v>
      </c>
    </row>
    <row r="258" spans="1:36" x14ac:dyDescent="0.2">
      <c r="A258" t="str">
        <f>"casthouse_procurement_archetype_"&amp;TEXT(ROUND(Table21319[[#This Row],[2016]],1),"0.0")</f>
        <v>casthouse_procurement_archetype_4.7</v>
      </c>
      <c r="B258" s="2">
        <f t="shared" si="38"/>
        <v>4.7</v>
      </c>
      <c r="C258" s="2">
        <f t="shared" si="47"/>
        <v>4.7</v>
      </c>
      <c r="D258" s="2">
        <f t="shared" si="47"/>
        <v>4.7</v>
      </c>
      <c r="E258" s="2">
        <f t="shared" si="47"/>
        <v>4.59</v>
      </c>
      <c r="F258" s="2">
        <f t="shared" si="47"/>
        <v>4.32</v>
      </c>
      <c r="G258" s="2">
        <f t="shared" si="47"/>
        <v>4.3600000000000003</v>
      </c>
      <c r="H258" s="2">
        <f t="shared" si="47"/>
        <v>4.24</v>
      </c>
      <c r="I258" s="2">
        <f t="shared" si="47"/>
        <v>4.0200000000000005</v>
      </c>
      <c r="J258" s="2">
        <f t="shared" si="47"/>
        <v>3.89</v>
      </c>
      <c r="K258" s="2">
        <f t="shared" si="47"/>
        <v>3.7600000000000002</v>
      </c>
      <c r="L258" s="2">
        <f t="shared" si="47"/>
        <v>3.56</v>
      </c>
      <c r="M258" s="2">
        <f t="shared" si="47"/>
        <v>3.5300000000000002</v>
      </c>
      <c r="N258" s="2">
        <f t="shared" si="47"/>
        <v>3.37</v>
      </c>
      <c r="O258" s="2">
        <f t="shared" si="47"/>
        <v>3.19</v>
      </c>
      <c r="P258" s="2">
        <f t="shared" si="47"/>
        <v>2.99</v>
      </c>
      <c r="Q258" s="2">
        <f t="shared" si="47"/>
        <v>2.59</v>
      </c>
      <c r="R258" s="2">
        <f t="shared" si="47"/>
        <v>2.0499999999999998</v>
      </c>
      <c r="S258" s="2">
        <f t="shared" si="46"/>
        <v>1.8800000000000001</v>
      </c>
      <c r="T258" s="2">
        <f t="shared" si="46"/>
        <v>1.5</v>
      </c>
      <c r="U258" s="2">
        <f t="shared" si="46"/>
        <v>1.1300000000000001</v>
      </c>
      <c r="V258" s="2">
        <f t="shared" si="46"/>
        <v>1.06</v>
      </c>
      <c r="W258" s="2">
        <f t="shared" si="46"/>
        <v>0.85</v>
      </c>
      <c r="X258" s="2">
        <f t="shared" si="46"/>
        <v>0.74</v>
      </c>
      <c r="Y258" s="2">
        <f t="shared" si="46"/>
        <v>0.63</v>
      </c>
      <c r="Z258" s="2">
        <f t="shared" si="46"/>
        <v>0.61</v>
      </c>
      <c r="AA258" s="2">
        <f t="shared" si="46"/>
        <v>0.56000000000000005</v>
      </c>
      <c r="AB258" s="2">
        <f t="shared" si="46"/>
        <v>0.49</v>
      </c>
      <c r="AC258" s="2">
        <f t="shared" si="46"/>
        <v>0.43</v>
      </c>
      <c r="AD258" s="2">
        <f t="shared" si="46"/>
        <v>0.42</v>
      </c>
      <c r="AE258" s="2">
        <f t="shared" si="46"/>
        <v>0.37</v>
      </c>
      <c r="AF258" s="2">
        <f t="shared" si="46"/>
        <v>0.35000000000000003</v>
      </c>
      <c r="AG258" s="2">
        <f t="shared" si="46"/>
        <v>0.33</v>
      </c>
      <c r="AH258" s="2">
        <f t="shared" si="41"/>
        <v>0.26</v>
      </c>
      <c r="AI258" s="2">
        <f t="shared" si="41"/>
        <v>0.22</v>
      </c>
      <c r="AJ258" s="2">
        <f t="shared" si="41"/>
        <v>0.2</v>
      </c>
    </row>
    <row r="259" spans="1:36" x14ac:dyDescent="0.2">
      <c r="A259" t="str">
        <f>"casthouse_procurement_archetype_"&amp;TEXT(ROUND(Table21319[[#This Row],[2016]],1),"0.0")</f>
        <v>casthouse_procurement_archetype_4.6</v>
      </c>
      <c r="B259" s="2">
        <f t="shared" si="38"/>
        <v>4.6000000000000005</v>
      </c>
      <c r="C259" s="2">
        <f t="shared" si="47"/>
        <v>4.6000000000000005</v>
      </c>
      <c r="D259" s="2">
        <f t="shared" si="47"/>
        <v>4.6000000000000005</v>
      </c>
      <c r="E259" s="2">
        <f t="shared" si="47"/>
        <v>4.49</v>
      </c>
      <c r="F259" s="2">
        <f t="shared" si="47"/>
        <v>4.2300000000000004</v>
      </c>
      <c r="G259" s="2">
        <f t="shared" si="47"/>
        <v>4.2700000000000005</v>
      </c>
      <c r="H259" s="2">
        <f t="shared" si="47"/>
        <v>4.1500000000000004</v>
      </c>
      <c r="I259" s="2">
        <f t="shared" si="47"/>
        <v>3.93</v>
      </c>
      <c r="J259" s="2">
        <f t="shared" si="47"/>
        <v>3.81</v>
      </c>
      <c r="K259" s="2">
        <f t="shared" si="47"/>
        <v>3.68</v>
      </c>
      <c r="L259" s="2">
        <f t="shared" si="47"/>
        <v>3.48</v>
      </c>
      <c r="M259" s="2">
        <f t="shared" si="47"/>
        <v>3.46</v>
      </c>
      <c r="N259" s="2">
        <f t="shared" si="47"/>
        <v>3.3000000000000003</v>
      </c>
      <c r="O259" s="2">
        <f t="shared" si="47"/>
        <v>3.13</v>
      </c>
      <c r="P259" s="2">
        <f t="shared" si="47"/>
        <v>2.92</v>
      </c>
      <c r="Q259" s="2">
        <f t="shared" si="47"/>
        <v>2.5300000000000002</v>
      </c>
      <c r="R259" s="2">
        <f t="shared" si="47"/>
        <v>2.0100000000000002</v>
      </c>
      <c r="S259" s="2">
        <f t="shared" si="46"/>
        <v>1.84</v>
      </c>
      <c r="T259" s="2">
        <f t="shared" si="46"/>
        <v>1.47</v>
      </c>
      <c r="U259" s="2">
        <f t="shared" si="46"/>
        <v>1.1000000000000001</v>
      </c>
      <c r="V259" s="2">
        <f t="shared" si="46"/>
        <v>1.04</v>
      </c>
      <c r="W259" s="2">
        <f t="shared" si="46"/>
        <v>0.83000000000000007</v>
      </c>
      <c r="X259" s="2">
        <f t="shared" si="46"/>
        <v>0.73</v>
      </c>
      <c r="Y259" s="2">
        <f t="shared" si="46"/>
        <v>0.62</v>
      </c>
      <c r="Z259" s="2">
        <f t="shared" si="46"/>
        <v>0.6</v>
      </c>
      <c r="AA259" s="2">
        <f t="shared" si="46"/>
        <v>0.55000000000000004</v>
      </c>
      <c r="AB259" s="2">
        <f t="shared" si="46"/>
        <v>0.48</v>
      </c>
      <c r="AC259" s="2">
        <f t="shared" si="46"/>
        <v>0.42</v>
      </c>
      <c r="AD259" s="2">
        <f t="shared" si="46"/>
        <v>0.41000000000000003</v>
      </c>
      <c r="AE259" s="2">
        <f t="shared" si="46"/>
        <v>0.37</v>
      </c>
      <c r="AF259" s="2">
        <f t="shared" si="46"/>
        <v>0.35000000000000003</v>
      </c>
      <c r="AG259" s="2">
        <f t="shared" si="46"/>
        <v>0.33</v>
      </c>
      <c r="AH259" s="2">
        <f t="shared" si="41"/>
        <v>0.26</v>
      </c>
      <c r="AI259" s="2">
        <f t="shared" si="41"/>
        <v>0.22</v>
      </c>
      <c r="AJ259" s="2">
        <f t="shared" si="41"/>
        <v>0.2</v>
      </c>
    </row>
    <row r="260" spans="1:36" x14ac:dyDescent="0.2">
      <c r="A260" t="str">
        <f>"casthouse_procurement_archetype_"&amp;TEXT(ROUND(Table21319[[#This Row],[2016]],1),"0.0")</f>
        <v>casthouse_procurement_archetype_4.5</v>
      </c>
      <c r="B260" s="2">
        <f t="shared" si="38"/>
        <v>4.5</v>
      </c>
      <c r="C260" s="2">
        <f t="shared" si="47"/>
        <v>4.5</v>
      </c>
      <c r="D260" s="2">
        <f t="shared" si="47"/>
        <v>4.5</v>
      </c>
      <c r="E260" s="2">
        <f t="shared" si="47"/>
        <v>4.3899999999999997</v>
      </c>
      <c r="F260" s="2">
        <f t="shared" si="47"/>
        <v>4.1399999999999997</v>
      </c>
      <c r="G260" s="2">
        <f t="shared" si="47"/>
        <v>4.17</v>
      </c>
      <c r="H260" s="2">
        <f t="shared" si="47"/>
        <v>4.0600000000000005</v>
      </c>
      <c r="I260" s="2">
        <f t="shared" si="47"/>
        <v>3.85</v>
      </c>
      <c r="J260" s="2">
        <f t="shared" si="47"/>
        <v>3.73</v>
      </c>
      <c r="K260" s="2">
        <f t="shared" si="47"/>
        <v>3.6</v>
      </c>
      <c r="L260" s="2">
        <f t="shared" si="47"/>
        <v>3.41</v>
      </c>
      <c r="M260" s="2">
        <f t="shared" si="47"/>
        <v>3.38</v>
      </c>
      <c r="N260" s="2">
        <f t="shared" si="47"/>
        <v>3.22</v>
      </c>
      <c r="O260" s="2">
        <f t="shared" si="47"/>
        <v>3.06</v>
      </c>
      <c r="P260" s="2">
        <f t="shared" si="47"/>
        <v>2.86</v>
      </c>
      <c r="Q260" s="2">
        <f t="shared" si="47"/>
        <v>2.48</v>
      </c>
      <c r="R260" s="2">
        <f t="shared" si="47"/>
        <v>1.97</v>
      </c>
      <c r="S260" s="2">
        <f t="shared" si="46"/>
        <v>1.8</v>
      </c>
      <c r="T260" s="2">
        <f t="shared" si="46"/>
        <v>1.44</v>
      </c>
      <c r="U260" s="2">
        <f t="shared" si="46"/>
        <v>1.08</v>
      </c>
      <c r="V260" s="2">
        <f t="shared" si="46"/>
        <v>1.02</v>
      </c>
      <c r="W260" s="2">
        <f t="shared" si="46"/>
        <v>0.82000000000000006</v>
      </c>
      <c r="X260" s="2">
        <f t="shared" si="46"/>
        <v>0.71</v>
      </c>
      <c r="Y260" s="2">
        <f t="shared" si="46"/>
        <v>0.61</v>
      </c>
      <c r="Z260" s="2">
        <f t="shared" si="46"/>
        <v>0.59</v>
      </c>
      <c r="AA260" s="2">
        <f t="shared" si="46"/>
        <v>0.54</v>
      </c>
      <c r="AB260" s="2">
        <f t="shared" si="46"/>
        <v>0.47000000000000003</v>
      </c>
      <c r="AC260" s="2">
        <f t="shared" si="46"/>
        <v>0.42</v>
      </c>
      <c r="AD260" s="2">
        <f t="shared" si="46"/>
        <v>0.41000000000000003</v>
      </c>
      <c r="AE260" s="2">
        <f t="shared" si="46"/>
        <v>0.37</v>
      </c>
      <c r="AF260" s="2">
        <f t="shared" si="46"/>
        <v>0.34</v>
      </c>
      <c r="AG260" s="2">
        <f t="shared" si="46"/>
        <v>0.32</v>
      </c>
      <c r="AH260" s="2">
        <f t="shared" si="41"/>
        <v>0.26</v>
      </c>
      <c r="AI260" s="2">
        <f t="shared" si="41"/>
        <v>0.22</v>
      </c>
      <c r="AJ260" s="2">
        <f t="shared" si="41"/>
        <v>0.2</v>
      </c>
    </row>
    <row r="261" spans="1:36" x14ac:dyDescent="0.2">
      <c r="A261" t="str">
        <f>"casthouse_procurement_archetype_"&amp;TEXT(ROUND(Table21319[[#This Row],[2016]],1),"0.0")</f>
        <v>casthouse_procurement_archetype_4.4</v>
      </c>
      <c r="B261" s="2">
        <f t="shared" si="38"/>
        <v>4.4000000000000004</v>
      </c>
      <c r="C261" s="2">
        <f t="shared" si="47"/>
        <v>4.4000000000000004</v>
      </c>
      <c r="D261" s="2">
        <f t="shared" si="47"/>
        <v>4.4000000000000004</v>
      </c>
      <c r="E261" s="2">
        <f t="shared" si="47"/>
        <v>4.3</v>
      </c>
      <c r="F261" s="2">
        <f t="shared" si="47"/>
        <v>4.05</v>
      </c>
      <c r="G261" s="2">
        <f t="shared" si="47"/>
        <v>4.08</v>
      </c>
      <c r="H261" s="2">
        <f t="shared" si="47"/>
        <v>3.97</v>
      </c>
      <c r="I261" s="2">
        <f t="shared" si="47"/>
        <v>3.7600000000000002</v>
      </c>
      <c r="J261" s="2">
        <f t="shared" si="47"/>
        <v>3.65</v>
      </c>
      <c r="K261" s="2">
        <f t="shared" si="47"/>
        <v>3.5300000000000002</v>
      </c>
      <c r="L261" s="2">
        <f t="shared" si="47"/>
        <v>3.33</v>
      </c>
      <c r="M261" s="2">
        <f t="shared" si="47"/>
        <v>3.31</v>
      </c>
      <c r="N261" s="2">
        <f t="shared" si="47"/>
        <v>3.15</v>
      </c>
      <c r="O261" s="2">
        <f t="shared" si="47"/>
        <v>2.99</v>
      </c>
      <c r="P261" s="2">
        <f t="shared" si="47"/>
        <v>2.8000000000000003</v>
      </c>
      <c r="Q261" s="2">
        <f t="shared" si="47"/>
        <v>2.4300000000000002</v>
      </c>
      <c r="R261" s="2">
        <f t="shared" si="47"/>
        <v>1.92</v>
      </c>
      <c r="S261" s="2">
        <f t="shared" si="46"/>
        <v>1.76</v>
      </c>
      <c r="T261" s="2">
        <f t="shared" si="46"/>
        <v>1.42</v>
      </c>
      <c r="U261" s="2">
        <f t="shared" si="46"/>
        <v>1.06</v>
      </c>
      <c r="V261" s="2">
        <f t="shared" si="46"/>
        <v>1</v>
      </c>
      <c r="W261" s="2">
        <f t="shared" si="46"/>
        <v>0.8</v>
      </c>
      <c r="X261" s="2">
        <f t="shared" si="46"/>
        <v>0.70000000000000007</v>
      </c>
      <c r="Y261" s="2">
        <f t="shared" si="46"/>
        <v>0.6</v>
      </c>
      <c r="Z261" s="2">
        <f t="shared" si="46"/>
        <v>0.57999999999999996</v>
      </c>
      <c r="AA261" s="2">
        <f t="shared" si="46"/>
        <v>0.54</v>
      </c>
      <c r="AB261" s="2">
        <f t="shared" si="46"/>
        <v>0.47000000000000003</v>
      </c>
      <c r="AC261" s="2">
        <f t="shared" si="46"/>
        <v>0.41000000000000003</v>
      </c>
      <c r="AD261" s="2">
        <f t="shared" si="46"/>
        <v>0.4</v>
      </c>
      <c r="AE261" s="2">
        <f t="shared" si="46"/>
        <v>0.36</v>
      </c>
      <c r="AF261" s="2">
        <f t="shared" si="46"/>
        <v>0.34</v>
      </c>
      <c r="AG261" s="2">
        <f t="shared" si="46"/>
        <v>0.32</v>
      </c>
      <c r="AH261" s="2">
        <f t="shared" si="41"/>
        <v>0.26</v>
      </c>
      <c r="AI261" s="2">
        <f t="shared" si="41"/>
        <v>0.22</v>
      </c>
      <c r="AJ261" s="2">
        <f t="shared" si="41"/>
        <v>0.2</v>
      </c>
    </row>
    <row r="262" spans="1:36" x14ac:dyDescent="0.2">
      <c r="A262" t="str">
        <f>"casthouse_procurement_archetype_"&amp;TEXT(ROUND(Table21319[[#This Row],[2016]],1),"0.0")</f>
        <v>casthouse_procurement_archetype_4.3</v>
      </c>
      <c r="B262" s="2">
        <f t="shared" si="38"/>
        <v>4.3</v>
      </c>
      <c r="C262" s="2">
        <f t="shared" si="47"/>
        <v>4.3</v>
      </c>
      <c r="D262" s="2">
        <f t="shared" si="47"/>
        <v>4.3</v>
      </c>
      <c r="E262" s="2">
        <f t="shared" si="47"/>
        <v>4.2</v>
      </c>
      <c r="F262" s="2">
        <f t="shared" si="47"/>
        <v>3.96</v>
      </c>
      <c r="G262" s="2">
        <f t="shared" si="47"/>
        <v>3.99</v>
      </c>
      <c r="H262" s="2">
        <f t="shared" si="47"/>
        <v>3.88</v>
      </c>
      <c r="I262" s="2">
        <f t="shared" si="47"/>
        <v>3.68</v>
      </c>
      <c r="J262" s="2">
        <f t="shared" si="47"/>
        <v>3.56</v>
      </c>
      <c r="K262" s="2">
        <f t="shared" si="47"/>
        <v>3.45</v>
      </c>
      <c r="L262" s="2">
        <f t="shared" si="47"/>
        <v>3.2600000000000002</v>
      </c>
      <c r="M262" s="2">
        <f t="shared" si="47"/>
        <v>3.24</v>
      </c>
      <c r="N262" s="2">
        <f t="shared" si="47"/>
        <v>3.08</v>
      </c>
      <c r="O262" s="2">
        <f t="shared" si="47"/>
        <v>2.93</v>
      </c>
      <c r="P262" s="2">
        <f t="shared" si="47"/>
        <v>2.74</v>
      </c>
      <c r="Q262" s="2">
        <f t="shared" si="47"/>
        <v>2.37</v>
      </c>
      <c r="R262" s="2">
        <f t="shared" si="47"/>
        <v>1.8800000000000001</v>
      </c>
      <c r="S262" s="2">
        <f t="shared" si="46"/>
        <v>1.73</v>
      </c>
      <c r="T262" s="2">
        <f t="shared" si="46"/>
        <v>1.3900000000000001</v>
      </c>
      <c r="U262" s="2">
        <f t="shared" si="46"/>
        <v>1.04</v>
      </c>
      <c r="V262" s="2">
        <f t="shared" si="46"/>
        <v>0.98</v>
      </c>
      <c r="W262" s="2">
        <f t="shared" si="46"/>
        <v>0.79</v>
      </c>
      <c r="X262" s="2">
        <f t="shared" si="46"/>
        <v>0.69000000000000006</v>
      </c>
      <c r="Y262" s="2">
        <f t="shared" si="46"/>
        <v>0.59</v>
      </c>
      <c r="Z262" s="2">
        <f t="shared" si="46"/>
        <v>0.57000000000000006</v>
      </c>
      <c r="AA262" s="2">
        <f t="shared" si="46"/>
        <v>0.53</v>
      </c>
      <c r="AB262" s="2">
        <f t="shared" si="46"/>
        <v>0.46</v>
      </c>
      <c r="AC262" s="2">
        <f t="shared" si="46"/>
        <v>0.41000000000000003</v>
      </c>
      <c r="AD262" s="2">
        <f t="shared" si="46"/>
        <v>0.4</v>
      </c>
      <c r="AE262" s="2">
        <f t="shared" si="46"/>
        <v>0.36</v>
      </c>
      <c r="AF262" s="2">
        <f t="shared" si="46"/>
        <v>0.34</v>
      </c>
      <c r="AG262" s="2">
        <f t="shared" si="46"/>
        <v>0.32</v>
      </c>
      <c r="AH262" s="2">
        <f t="shared" si="41"/>
        <v>0.25</v>
      </c>
      <c r="AI262" s="2">
        <f t="shared" si="41"/>
        <v>0.22</v>
      </c>
      <c r="AJ262" s="2">
        <f t="shared" si="41"/>
        <v>0.2</v>
      </c>
    </row>
    <row r="263" spans="1:36" x14ac:dyDescent="0.2">
      <c r="A263" t="str">
        <f>"casthouse_procurement_archetype_"&amp;TEXT(ROUND(Table21319[[#This Row],[2016]],1),"0.0")</f>
        <v>casthouse_procurement_archetype_4.2</v>
      </c>
      <c r="B263" s="2">
        <f t="shared" ref="B263:B303" si="48">MROUND(B262-0.1,0.1)</f>
        <v>4.2</v>
      </c>
      <c r="C263" s="2">
        <f t="shared" si="47"/>
        <v>4.2</v>
      </c>
      <c r="D263" s="2">
        <f t="shared" si="47"/>
        <v>4.2</v>
      </c>
      <c r="E263" s="2">
        <f t="shared" si="47"/>
        <v>4.0999999999999996</v>
      </c>
      <c r="F263" s="2">
        <f t="shared" si="47"/>
        <v>3.86</v>
      </c>
      <c r="G263" s="2">
        <f t="shared" si="47"/>
        <v>3.9</v>
      </c>
      <c r="H263" s="2">
        <f t="shared" si="47"/>
        <v>3.79</v>
      </c>
      <c r="I263" s="2">
        <f t="shared" si="47"/>
        <v>3.59</v>
      </c>
      <c r="J263" s="2">
        <f t="shared" si="47"/>
        <v>3.48</v>
      </c>
      <c r="K263" s="2">
        <f t="shared" si="47"/>
        <v>3.37</v>
      </c>
      <c r="L263" s="2">
        <f t="shared" si="47"/>
        <v>3.18</v>
      </c>
      <c r="M263" s="2">
        <f t="shared" si="47"/>
        <v>3.16</v>
      </c>
      <c r="N263" s="2">
        <f t="shared" si="47"/>
        <v>3.0100000000000002</v>
      </c>
      <c r="O263" s="2">
        <f t="shared" si="47"/>
        <v>2.86</v>
      </c>
      <c r="P263" s="2">
        <f t="shared" si="47"/>
        <v>2.68</v>
      </c>
      <c r="Q263" s="2">
        <f t="shared" si="47"/>
        <v>2.3199999999999998</v>
      </c>
      <c r="R263" s="2">
        <f t="shared" si="47"/>
        <v>1.84</v>
      </c>
      <c r="S263" s="2">
        <f t="shared" si="46"/>
        <v>1.69</v>
      </c>
      <c r="T263" s="2">
        <f t="shared" si="46"/>
        <v>1.36</v>
      </c>
      <c r="U263" s="2">
        <f t="shared" si="46"/>
        <v>1.02</v>
      </c>
      <c r="V263" s="2">
        <f t="shared" si="46"/>
        <v>0.96</v>
      </c>
      <c r="W263" s="2">
        <f t="shared" si="46"/>
        <v>0.77</v>
      </c>
      <c r="X263" s="2">
        <f t="shared" si="46"/>
        <v>0.68</v>
      </c>
      <c r="Y263" s="2">
        <f t="shared" si="46"/>
        <v>0.57999999999999996</v>
      </c>
      <c r="Z263" s="2">
        <f t="shared" si="46"/>
        <v>0.56000000000000005</v>
      </c>
      <c r="AA263" s="2">
        <f t="shared" si="46"/>
        <v>0.52</v>
      </c>
      <c r="AB263" s="2">
        <f t="shared" si="46"/>
        <v>0.45</v>
      </c>
      <c r="AC263" s="2">
        <f t="shared" si="46"/>
        <v>0.4</v>
      </c>
      <c r="AD263" s="2">
        <f t="shared" si="46"/>
        <v>0.39</v>
      </c>
      <c r="AE263" s="2">
        <f t="shared" si="46"/>
        <v>0.36</v>
      </c>
      <c r="AF263" s="2">
        <f t="shared" si="46"/>
        <v>0.33</v>
      </c>
      <c r="AG263" s="2">
        <f t="shared" si="46"/>
        <v>0.32</v>
      </c>
      <c r="AH263" s="2">
        <f t="shared" si="41"/>
        <v>0.25</v>
      </c>
      <c r="AI263" s="2">
        <f t="shared" si="41"/>
        <v>0.22</v>
      </c>
      <c r="AJ263" s="2">
        <f t="shared" si="41"/>
        <v>0.2</v>
      </c>
    </row>
    <row r="264" spans="1:36" x14ac:dyDescent="0.2">
      <c r="A264" t="str">
        <f>"casthouse_procurement_archetype_"&amp;TEXT(ROUND(Table21319[[#This Row],[2016]],1),"0.0")</f>
        <v>casthouse_procurement_archetype_4.1</v>
      </c>
      <c r="B264" s="2">
        <f t="shared" si="48"/>
        <v>4.1000000000000005</v>
      </c>
      <c r="C264" s="2">
        <f t="shared" si="47"/>
        <v>4.0999999999999996</v>
      </c>
      <c r="D264" s="2">
        <f t="shared" si="47"/>
        <v>4.0999999999999996</v>
      </c>
      <c r="E264" s="2">
        <f t="shared" si="47"/>
        <v>4</v>
      </c>
      <c r="F264" s="2">
        <f t="shared" si="47"/>
        <v>3.77</v>
      </c>
      <c r="G264" s="2">
        <f t="shared" si="47"/>
        <v>3.8000000000000003</v>
      </c>
      <c r="H264" s="2">
        <f t="shared" si="47"/>
        <v>3.7</v>
      </c>
      <c r="I264" s="2">
        <f t="shared" si="47"/>
        <v>3.5100000000000002</v>
      </c>
      <c r="J264" s="2">
        <f t="shared" si="47"/>
        <v>3.4</v>
      </c>
      <c r="K264" s="2">
        <f t="shared" si="47"/>
        <v>3.29</v>
      </c>
      <c r="L264" s="2">
        <f t="shared" si="47"/>
        <v>3.11</v>
      </c>
      <c r="M264" s="2">
        <f t="shared" si="47"/>
        <v>3.09</v>
      </c>
      <c r="N264" s="2">
        <f t="shared" si="47"/>
        <v>2.94</v>
      </c>
      <c r="O264" s="2">
        <f t="shared" si="47"/>
        <v>2.79</v>
      </c>
      <c r="P264" s="2">
        <f t="shared" si="47"/>
        <v>2.61</v>
      </c>
      <c r="Q264" s="2">
        <f t="shared" si="47"/>
        <v>2.27</v>
      </c>
      <c r="R264" s="2">
        <f t="shared" si="47"/>
        <v>1.8</v>
      </c>
      <c r="S264" s="2">
        <f t="shared" si="46"/>
        <v>1.6500000000000001</v>
      </c>
      <c r="T264" s="2">
        <f t="shared" si="46"/>
        <v>1.33</v>
      </c>
      <c r="U264" s="2">
        <f t="shared" si="46"/>
        <v>1</v>
      </c>
      <c r="V264" s="2">
        <f t="shared" si="46"/>
        <v>0.94000000000000006</v>
      </c>
      <c r="W264" s="2">
        <f t="shared" si="46"/>
        <v>0.76</v>
      </c>
      <c r="X264" s="2">
        <f t="shared" si="46"/>
        <v>0.67</v>
      </c>
      <c r="Y264" s="2">
        <f t="shared" si="46"/>
        <v>0.57000000000000006</v>
      </c>
      <c r="Z264" s="2">
        <f t="shared" si="46"/>
        <v>0.56000000000000005</v>
      </c>
      <c r="AA264" s="2">
        <f t="shared" si="46"/>
        <v>0.51</v>
      </c>
      <c r="AB264" s="2">
        <f t="shared" si="46"/>
        <v>0.45</v>
      </c>
      <c r="AC264" s="2">
        <f t="shared" si="46"/>
        <v>0.4</v>
      </c>
      <c r="AD264" s="2">
        <f t="shared" si="46"/>
        <v>0.39</v>
      </c>
      <c r="AE264" s="2">
        <f t="shared" si="46"/>
        <v>0.35000000000000003</v>
      </c>
      <c r="AF264" s="2">
        <f t="shared" si="46"/>
        <v>0.33</v>
      </c>
      <c r="AG264" s="2">
        <f t="shared" si="46"/>
        <v>0.31</v>
      </c>
      <c r="AH264" s="2">
        <f t="shared" si="41"/>
        <v>0.25</v>
      </c>
      <c r="AI264" s="2">
        <f t="shared" si="41"/>
        <v>0.22</v>
      </c>
      <c r="AJ264" s="2">
        <f t="shared" si="41"/>
        <v>0.2</v>
      </c>
    </row>
    <row r="265" spans="1:36" x14ac:dyDescent="0.2">
      <c r="A265" t="str">
        <f>"casthouse_procurement_archetype_"&amp;TEXT(ROUND(Table21319[[#This Row],[2016]],1),"0.0")</f>
        <v>casthouse_procurement_archetype_4.0</v>
      </c>
      <c r="B265" s="2">
        <f t="shared" si="48"/>
        <v>4</v>
      </c>
      <c r="C265" s="2">
        <f t="shared" si="47"/>
        <v>4</v>
      </c>
      <c r="D265" s="2">
        <f t="shared" si="47"/>
        <v>4</v>
      </c>
      <c r="E265" s="2">
        <f t="shared" si="47"/>
        <v>3.91</v>
      </c>
      <c r="F265" s="2">
        <f t="shared" si="47"/>
        <v>3.68</v>
      </c>
      <c r="G265" s="2">
        <f t="shared" si="47"/>
        <v>3.71</v>
      </c>
      <c r="H265" s="2">
        <f t="shared" si="47"/>
        <v>3.61</v>
      </c>
      <c r="I265" s="2">
        <f t="shared" si="47"/>
        <v>3.42</v>
      </c>
      <c r="J265" s="2">
        <f t="shared" si="47"/>
        <v>3.3200000000000003</v>
      </c>
      <c r="K265" s="2">
        <f t="shared" si="47"/>
        <v>3.21</v>
      </c>
      <c r="L265" s="2">
        <f t="shared" si="47"/>
        <v>3.04</v>
      </c>
      <c r="M265" s="2">
        <f t="shared" si="47"/>
        <v>3.0100000000000002</v>
      </c>
      <c r="N265" s="2">
        <f t="shared" si="47"/>
        <v>2.87</v>
      </c>
      <c r="O265" s="2">
        <f t="shared" si="47"/>
        <v>2.73</v>
      </c>
      <c r="P265" s="2">
        <f t="shared" si="47"/>
        <v>2.5500000000000003</v>
      </c>
      <c r="Q265" s="2">
        <f t="shared" si="47"/>
        <v>2.2200000000000002</v>
      </c>
      <c r="R265" s="2">
        <f t="shared" si="47"/>
        <v>1.76</v>
      </c>
      <c r="S265" s="2">
        <f t="shared" si="46"/>
        <v>1.61</v>
      </c>
      <c r="T265" s="2">
        <f t="shared" si="46"/>
        <v>1.3</v>
      </c>
      <c r="U265" s="2">
        <f t="shared" si="46"/>
        <v>0.98</v>
      </c>
      <c r="V265" s="2">
        <f t="shared" si="46"/>
        <v>0.92</v>
      </c>
      <c r="W265" s="2">
        <f t="shared" si="46"/>
        <v>0.75</v>
      </c>
      <c r="X265" s="2">
        <f t="shared" si="46"/>
        <v>0.65</v>
      </c>
      <c r="Y265" s="2">
        <f t="shared" si="46"/>
        <v>0.56000000000000005</v>
      </c>
      <c r="Z265" s="2">
        <f t="shared" si="46"/>
        <v>0.55000000000000004</v>
      </c>
      <c r="AA265" s="2">
        <f t="shared" si="46"/>
        <v>0.5</v>
      </c>
      <c r="AB265" s="2">
        <f t="shared" si="46"/>
        <v>0.44</v>
      </c>
      <c r="AC265" s="2">
        <f t="shared" si="46"/>
        <v>0.39</v>
      </c>
      <c r="AD265" s="2">
        <f t="shared" si="46"/>
        <v>0.38</v>
      </c>
      <c r="AE265" s="2">
        <f t="shared" si="46"/>
        <v>0.35000000000000003</v>
      </c>
      <c r="AF265" s="2">
        <f t="shared" si="46"/>
        <v>0.33</v>
      </c>
      <c r="AG265" s="2">
        <f t="shared" si="46"/>
        <v>0.31</v>
      </c>
      <c r="AH265" s="2">
        <f t="shared" si="41"/>
        <v>0.25</v>
      </c>
      <c r="AI265" s="2">
        <f t="shared" si="41"/>
        <v>0.22</v>
      </c>
      <c r="AJ265" s="2">
        <f t="shared" si="41"/>
        <v>0.2</v>
      </c>
    </row>
    <row r="266" spans="1:36" x14ac:dyDescent="0.2">
      <c r="A266" t="str">
        <f>"casthouse_procurement_archetype_"&amp;TEXT(ROUND(Table21319[[#This Row],[2016]],1),"0.0")</f>
        <v>casthouse_procurement_archetype_3.9</v>
      </c>
      <c r="B266" s="2">
        <f t="shared" si="48"/>
        <v>3.9000000000000004</v>
      </c>
      <c r="C266" s="2">
        <f t="shared" si="47"/>
        <v>3.9</v>
      </c>
      <c r="D266" s="2">
        <f t="shared" si="47"/>
        <v>3.9</v>
      </c>
      <c r="E266" s="2">
        <f t="shared" si="47"/>
        <v>3.81</v>
      </c>
      <c r="F266" s="2">
        <f t="shared" si="47"/>
        <v>3.59</v>
      </c>
      <c r="G266" s="2">
        <f t="shared" si="47"/>
        <v>3.62</v>
      </c>
      <c r="H266" s="2">
        <f t="shared" si="47"/>
        <v>3.52</v>
      </c>
      <c r="I266" s="2">
        <f t="shared" si="47"/>
        <v>3.34</v>
      </c>
      <c r="J266" s="2">
        <f t="shared" si="47"/>
        <v>3.24</v>
      </c>
      <c r="K266" s="2">
        <f t="shared" si="47"/>
        <v>3.13</v>
      </c>
      <c r="L266" s="2">
        <f t="shared" si="47"/>
        <v>2.96</v>
      </c>
      <c r="M266" s="2">
        <f t="shared" si="47"/>
        <v>2.94</v>
      </c>
      <c r="N266" s="2">
        <f t="shared" si="47"/>
        <v>2.8000000000000003</v>
      </c>
      <c r="O266" s="2">
        <f t="shared" si="47"/>
        <v>2.66</v>
      </c>
      <c r="P266" s="2">
        <f t="shared" si="47"/>
        <v>2.4900000000000002</v>
      </c>
      <c r="Q266" s="2">
        <f t="shared" si="47"/>
        <v>2.16</v>
      </c>
      <c r="R266" s="2">
        <f t="shared" si="47"/>
        <v>1.72</v>
      </c>
      <c r="S266" s="2">
        <f t="shared" si="46"/>
        <v>1.58</v>
      </c>
      <c r="T266" s="2">
        <f t="shared" si="46"/>
        <v>1.27</v>
      </c>
      <c r="U266" s="2">
        <f t="shared" si="46"/>
        <v>0.96</v>
      </c>
      <c r="V266" s="2">
        <f t="shared" si="46"/>
        <v>0.9</v>
      </c>
      <c r="W266" s="2">
        <f t="shared" si="46"/>
        <v>0.73</v>
      </c>
      <c r="X266" s="2">
        <f t="shared" si="46"/>
        <v>0.64</v>
      </c>
      <c r="Y266" s="2">
        <f t="shared" si="46"/>
        <v>0.55000000000000004</v>
      </c>
      <c r="Z266" s="2">
        <f t="shared" si="46"/>
        <v>0.54</v>
      </c>
      <c r="AA266" s="2">
        <f t="shared" si="46"/>
        <v>0.5</v>
      </c>
      <c r="AB266" s="2">
        <f t="shared" si="46"/>
        <v>0.44</v>
      </c>
      <c r="AC266" s="2">
        <f t="shared" si="46"/>
        <v>0.39</v>
      </c>
      <c r="AD266" s="2">
        <f t="shared" si="46"/>
        <v>0.38</v>
      </c>
      <c r="AE266" s="2">
        <f t="shared" si="46"/>
        <v>0.34</v>
      </c>
      <c r="AF266" s="2">
        <f t="shared" si="46"/>
        <v>0.32</v>
      </c>
      <c r="AG266" s="2">
        <f t="shared" si="46"/>
        <v>0.31</v>
      </c>
      <c r="AH266" s="2">
        <f t="shared" si="41"/>
        <v>0.25</v>
      </c>
      <c r="AI266" s="2">
        <f t="shared" si="41"/>
        <v>0.22</v>
      </c>
      <c r="AJ266" s="2">
        <f t="shared" si="41"/>
        <v>0.2</v>
      </c>
    </row>
    <row r="267" spans="1:36" x14ac:dyDescent="0.2">
      <c r="A267" t="str">
        <f>"casthouse_procurement_archetype_"&amp;TEXT(ROUND(Table21319[[#This Row],[2016]],1),"0.0")</f>
        <v>casthouse_procurement_archetype_3.8</v>
      </c>
      <c r="B267" s="2">
        <f t="shared" si="48"/>
        <v>3.8000000000000003</v>
      </c>
      <c r="C267" s="2">
        <f t="shared" si="47"/>
        <v>3.8000000000000003</v>
      </c>
      <c r="D267" s="2">
        <f t="shared" si="47"/>
        <v>3.8000000000000003</v>
      </c>
      <c r="E267" s="2">
        <f t="shared" si="47"/>
        <v>3.71</v>
      </c>
      <c r="F267" s="2">
        <f t="shared" si="47"/>
        <v>3.5</v>
      </c>
      <c r="G267" s="2">
        <f t="shared" si="47"/>
        <v>3.5300000000000002</v>
      </c>
      <c r="H267" s="2">
        <f t="shared" si="47"/>
        <v>3.43</v>
      </c>
      <c r="I267" s="2">
        <f t="shared" si="47"/>
        <v>3.25</v>
      </c>
      <c r="J267" s="2">
        <f t="shared" si="47"/>
        <v>3.15</v>
      </c>
      <c r="K267" s="2">
        <f t="shared" si="47"/>
        <v>3.0500000000000003</v>
      </c>
      <c r="L267" s="2">
        <f t="shared" si="47"/>
        <v>2.89</v>
      </c>
      <c r="M267" s="2">
        <f t="shared" si="47"/>
        <v>2.87</v>
      </c>
      <c r="N267" s="2">
        <f t="shared" si="47"/>
        <v>2.73</v>
      </c>
      <c r="O267" s="2">
        <f t="shared" si="47"/>
        <v>2.59</v>
      </c>
      <c r="P267" s="2">
        <f t="shared" si="47"/>
        <v>2.4300000000000002</v>
      </c>
      <c r="Q267" s="2">
        <f t="shared" si="47"/>
        <v>2.11</v>
      </c>
      <c r="R267" s="2">
        <f t="shared" si="47"/>
        <v>1.68</v>
      </c>
      <c r="S267" s="2">
        <f t="shared" si="46"/>
        <v>1.54</v>
      </c>
      <c r="T267" s="2">
        <f t="shared" si="46"/>
        <v>1.24</v>
      </c>
      <c r="U267" s="2">
        <f t="shared" si="46"/>
        <v>0.94000000000000006</v>
      </c>
      <c r="V267" s="2">
        <f t="shared" si="46"/>
        <v>0.88</v>
      </c>
      <c r="W267" s="2">
        <f t="shared" si="46"/>
        <v>0.72</v>
      </c>
      <c r="X267" s="2">
        <f t="shared" si="46"/>
        <v>0.63</v>
      </c>
      <c r="Y267" s="2">
        <f t="shared" si="46"/>
        <v>0.54</v>
      </c>
      <c r="Z267" s="2">
        <f t="shared" si="46"/>
        <v>0.53</v>
      </c>
      <c r="AA267" s="2">
        <f t="shared" si="46"/>
        <v>0.49</v>
      </c>
      <c r="AB267" s="2">
        <f t="shared" si="46"/>
        <v>0.43</v>
      </c>
      <c r="AC267" s="2">
        <f t="shared" si="46"/>
        <v>0.38</v>
      </c>
      <c r="AD267" s="2">
        <f t="shared" si="46"/>
        <v>0.37</v>
      </c>
      <c r="AE267" s="2">
        <f t="shared" si="46"/>
        <v>0.34</v>
      </c>
      <c r="AF267" s="2">
        <f t="shared" si="46"/>
        <v>0.32</v>
      </c>
      <c r="AG267" s="2">
        <f t="shared" si="46"/>
        <v>0.3</v>
      </c>
      <c r="AH267" s="2">
        <f t="shared" si="41"/>
        <v>0.25</v>
      </c>
      <c r="AI267" s="2">
        <f t="shared" si="41"/>
        <v>0.22</v>
      </c>
      <c r="AJ267" s="2">
        <f t="shared" si="41"/>
        <v>0.2</v>
      </c>
    </row>
    <row r="268" spans="1:36" x14ac:dyDescent="0.2">
      <c r="A268" t="str">
        <f>"casthouse_procurement_archetype_"&amp;TEXT(ROUND(Table21319[[#This Row],[2016]],1),"0.0")</f>
        <v>casthouse_procurement_archetype_3.7</v>
      </c>
      <c r="B268" s="2">
        <f t="shared" si="48"/>
        <v>3.7</v>
      </c>
      <c r="C268" s="2">
        <f t="shared" si="47"/>
        <v>3.7</v>
      </c>
      <c r="D268" s="2">
        <f t="shared" si="47"/>
        <v>3.7</v>
      </c>
      <c r="E268" s="2">
        <f t="shared" si="47"/>
        <v>3.61</v>
      </c>
      <c r="F268" s="2">
        <f t="shared" si="47"/>
        <v>3.41</v>
      </c>
      <c r="G268" s="2">
        <f t="shared" si="47"/>
        <v>3.43</v>
      </c>
      <c r="H268" s="2">
        <f t="shared" si="47"/>
        <v>3.34</v>
      </c>
      <c r="I268" s="2">
        <f t="shared" si="47"/>
        <v>3.17</v>
      </c>
      <c r="J268" s="2">
        <f t="shared" si="47"/>
        <v>3.0700000000000003</v>
      </c>
      <c r="K268" s="2">
        <f t="shared" si="47"/>
        <v>2.97</v>
      </c>
      <c r="L268" s="2">
        <f t="shared" si="47"/>
        <v>2.81</v>
      </c>
      <c r="M268" s="2">
        <f t="shared" si="47"/>
        <v>2.79</v>
      </c>
      <c r="N268" s="2">
        <f t="shared" si="47"/>
        <v>2.66</v>
      </c>
      <c r="O268" s="2">
        <f t="shared" si="47"/>
        <v>2.5300000000000002</v>
      </c>
      <c r="P268" s="2">
        <f t="shared" si="47"/>
        <v>2.37</v>
      </c>
      <c r="Q268" s="2">
        <f t="shared" si="47"/>
        <v>2.06</v>
      </c>
      <c r="R268" s="2">
        <f t="shared" ref="R268:AG283" si="49">MROUND((($B268-$AJ$2)*((R$2-$AJ$2)/($B$2-$AJ$2)))+$AJ$2,0.01)</f>
        <v>1.6400000000000001</v>
      </c>
      <c r="S268" s="2">
        <f t="shared" si="49"/>
        <v>1.5</v>
      </c>
      <c r="T268" s="2">
        <f t="shared" si="49"/>
        <v>1.21</v>
      </c>
      <c r="U268" s="2">
        <f t="shared" si="49"/>
        <v>0.92</v>
      </c>
      <c r="V268" s="2">
        <f t="shared" si="49"/>
        <v>0.87</v>
      </c>
      <c r="W268" s="2">
        <f t="shared" si="49"/>
        <v>0.70000000000000007</v>
      </c>
      <c r="X268" s="2">
        <f t="shared" si="49"/>
        <v>0.62</v>
      </c>
      <c r="Y268" s="2">
        <f t="shared" si="49"/>
        <v>0.53</v>
      </c>
      <c r="Z268" s="2">
        <f t="shared" si="49"/>
        <v>0.52</v>
      </c>
      <c r="AA268" s="2">
        <f t="shared" si="49"/>
        <v>0.48</v>
      </c>
      <c r="AB268" s="2">
        <f t="shared" si="49"/>
        <v>0.42</v>
      </c>
      <c r="AC268" s="2">
        <f t="shared" si="49"/>
        <v>0.38</v>
      </c>
      <c r="AD268" s="2">
        <f t="shared" si="49"/>
        <v>0.37</v>
      </c>
      <c r="AE268" s="2">
        <f t="shared" si="49"/>
        <v>0.34</v>
      </c>
      <c r="AF268" s="2">
        <f t="shared" si="49"/>
        <v>0.32</v>
      </c>
      <c r="AG268" s="2">
        <f t="shared" si="49"/>
        <v>0.3</v>
      </c>
      <c r="AH268" s="2">
        <f t="shared" si="41"/>
        <v>0.25</v>
      </c>
      <c r="AI268" s="2">
        <f t="shared" si="41"/>
        <v>0.22</v>
      </c>
      <c r="AJ268" s="2">
        <f t="shared" si="41"/>
        <v>0.2</v>
      </c>
    </row>
    <row r="269" spans="1:36" x14ac:dyDescent="0.2">
      <c r="A269" t="str">
        <f>"casthouse_procurement_archetype_"&amp;TEXT(ROUND(Table21319[[#This Row],[2016]],1),"0.0")</f>
        <v>casthouse_procurement_archetype_3.6</v>
      </c>
      <c r="B269" s="2">
        <f t="shared" si="48"/>
        <v>3.6</v>
      </c>
      <c r="C269" s="2">
        <f t="shared" ref="C269:R284" si="50">MROUND((($B269-$AJ$2)*((C$2-$AJ$2)/($B$2-$AJ$2)))+$AJ$2,0.01)</f>
        <v>3.6</v>
      </c>
      <c r="D269" s="2">
        <f t="shared" si="50"/>
        <v>3.6</v>
      </c>
      <c r="E269" s="2">
        <f t="shared" si="50"/>
        <v>3.52</v>
      </c>
      <c r="F269" s="2">
        <f t="shared" si="50"/>
        <v>3.31</v>
      </c>
      <c r="G269" s="2">
        <f t="shared" si="50"/>
        <v>3.34</v>
      </c>
      <c r="H269" s="2">
        <f t="shared" si="50"/>
        <v>3.25</v>
      </c>
      <c r="I269" s="2">
        <f t="shared" si="50"/>
        <v>3.08</v>
      </c>
      <c r="J269" s="2">
        <f t="shared" si="50"/>
        <v>2.99</v>
      </c>
      <c r="K269" s="2">
        <f t="shared" si="50"/>
        <v>2.89</v>
      </c>
      <c r="L269" s="2">
        <f t="shared" si="50"/>
        <v>2.74</v>
      </c>
      <c r="M269" s="2">
        <f t="shared" si="50"/>
        <v>2.72</v>
      </c>
      <c r="N269" s="2">
        <f t="shared" si="50"/>
        <v>2.59</v>
      </c>
      <c r="O269" s="2">
        <f t="shared" si="50"/>
        <v>2.46</v>
      </c>
      <c r="P269" s="2">
        <f t="shared" si="50"/>
        <v>2.3000000000000003</v>
      </c>
      <c r="Q269" s="2">
        <f t="shared" si="50"/>
        <v>2</v>
      </c>
      <c r="R269" s="2">
        <f t="shared" si="50"/>
        <v>1.6</v>
      </c>
      <c r="S269" s="2">
        <f t="shared" si="49"/>
        <v>1.47</v>
      </c>
      <c r="T269" s="2">
        <f t="shared" si="49"/>
        <v>1.18</v>
      </c>
      <c r="U269" s="2">
        <f t="shared" si="49"/>
        <v>0.9</v>
      </c>
      <c r="V269" s="2">
        <f t="shared" si="49"/>
        <v>0.85</v>
      </c>
      <c r="W269" s="2">
        <f t="shared" si="49"/>
        <v>0.69000000000000006</v>
      </c>
      <c r="X269" s="2">
        <f t="shared" si="49"/>
        <v>0.61</v>
      </c>
      <c r="Y269" s="2">
        <f t="shared" si="49"/>
        <v>0.52</v>
      </c>
      <c r="Z269" s="2">
        <f t="shared" si="49"/>
        <v>0.51</v>
      </c>
      <c r="AA269" s="2">
        <f t="shared" si="49"/>
        <v>0.47000000000000003</v>
      </c>
      <c r="AB269" s="2">
        <f t="shared" si="49"/>
        <v>0.42</v>
      </c>
      <c r="AC269" s="2">
        <f t="shared" si="49"/>
        <v>0.37</v>
      </c>
      <c r="AD269" s="2">
        <f t="shared" si="49"/>
        <v>0.36</v>
      </c>
      <c r="AE269" s="2">
        <f t="shared" si="49"/>
        <v>0.33</v>
      </c>
      <c r="AF269" s="2">
        <f t="shared" si="49"/>
        <v>0.31</v>
      </c>
      <c r="AG269" s="2">
        <f t="shared" si="49"/>
        <v>0.3</v>
      </c>
      <c r="AH269" s="2">
        <f t="shared" si="41"/>
        <v>0.24</v>
      </c>
      <c r="AI269" s="2">
        <f t="shared" si="41"/>
        <v>0.21</v>
      </c>
      <c r="AJ269" s="2">
        <f t="shared" si="41"/>
        <v>0.2</v>
      </c>
    </row>
    <row r="270" spans="1:36" x14ac:dyDescent="0.2">
      <c r="A270" t="str">
        <f>"casthouse_procurement_archetype_"&amp;TEXT(ROUND(Table21319[[#This Row],[2016]],1),"0.0")</f>
        <v>casthouse_procurement_archetype_3.5</v>
      </c>
      <c r="B270" s="2">
        <f t="shared" si="48"/>
        <v>3.5</v>
      </c>
      <c r="C270" s="2">
        <f t="shared" si="50"/>
        <v>3.5</v>
      </c>
      <c r="D270" s="2">
        <f t="shared" si="50"/>
        <v>3.5</v>
      </c>
      <c r="E270" s="2">
        <f t="shared" si="50"/>
        <v>3.42</v>
      </c>
      <c r="F270" s="2">
        <f t="shared" si="50"/>
        <v>3.22</v>
      </c>
      <c r="G270" s="2">
        <f t="shared" si="50"/>
        <v>3.25</v>
      </c>
      <c r="H270" s="2">
        <f t="shared" si="50"/>
        <v>3.16</v>
      </c>
      <c r="I270" s="2">
        <f t="shared" si="50"/>
        <v>3</v>
      </c>
      <c r="J270" s="2">
        <f t="shared" si="50"/>
        <v>2.91</v>
      </c>
      <c r="K270" s="2">
        <f t="shared" si="50"/>
        <v>2.81</v>
      </c>
      <c r="L270" s="2">
        <f t="shared" si="50"/>
        <v>2.66</v>
      </c>
      <c r="M270" s="2">
        <f t="shared" si="50"/>
        <v>2.64</v>
      </c>
      <c r="N270" s="2">
        <f t="shared" si="50"/>
        <v>2.52</v>
      </c>
      <c r="O270" s="2">
        <f t="shared" si="50"/>
        <v>2.39</v>
      </c>
      <c r="P270" s="2">
        <f t="shared" si="50"/>
        <v>2.2400000000000002</v>
      </c>
      <c r="Q270" s="2">
        <f t="shared" si="50"/>
        <v>1.95</v>
      </c>
      <c r="R270" s="2">
        <f t="shared" si="50"/>
        <v>1.55</v>
      </c>
      <c r="S270" s="2">
        <f t="shared" si="49"/>
        <v>1.43</v>
      </c>
      <c r="T270" s="2">
        <f t="shared" si="49"/>
        <v>1.1500000000000001</v>
      </c>
      <c r="U270" s="2">
        <f t="shared" si="49"/>
        <v>0.88</v>
      </c>
      <c r="V270" s="2">
        <f t="shared" si="49"/>
        <v>0.83000000000000007</v>
      </c>
      <c r="W270" s="2">
        <f t="shared" si="49"/>
        <v>0.67</v>
      </c>
      <c r="X270" s="2">
        <f t="shared" si="49"/>
        <v>0.6</v>
      </c>
      <c r="Y270" s="2">
        <f t="shared" si="49"/>
        <v>0.51</v>
      </c>
      <c r="Z270" s="2">
        <f t="shared" si="49"/>
        <v>0.5</v>
      </c>
      <c r="AA270" s="2">
        <f t="shared" si="49"/>
        <v>0.46</v>
      </c>
      <c r="AB270" s="2">
        <f t="shared" si="49"/>
        <v>0.41000000000000003</v>
      </c>
      <c r="AC270" s="2">
        <f t="shared" si="49"/>
        <v>0.37</v>
      </c>
      <c r="AD270" s="2">
        <f t="shared" si="49"/>
        <v>0.36</v>
      </c>
      <c r="AE270" s="2">
        <f t="shared" si="49"/>
        <v>0.33</v>
      </c>
      <c r="AF270" s="2">
        <f t="shared" si="49"/>
        <v>0.31</v>
      </c>
      <c r="AG270" s="2">
        <f t="shared" si="49"/>
        <v>0.3</v>
      </c>
      <c r="AH270" s="2">
        <f t="shared" si="41"/>
        <v>0.24</v>
      </c>
      <c r="AI270" s="2">
        <f t="shared" si="41"/>
        <v>0.21</v>
      </c>
      <c r="AJ270" s="2">
        <f t="shared" si="41"/>
        <v>0.2</v>
      </c>
    </row>
    <row r="271" spans="1:36" x14ac:dyDescent="0.2">
      <c r="A271" t="str">
        <f>"casthouse_procurement_archetype_"&amp;TEXT(ROUND(Table21319[[#This Row],[2016]],1),"0.0")</f>
        <v>casthouse_procurement_archetype_3.4</v>
      </c>
      <c r="B271" s="2">
        <f t="shared" si="48"/>
        <v>3.4000000000000004</v>
      </c>
      <c r="C271" s="2">
        <f t="shared" si="50"/>
        <v>3.4</v>
      </c>
      <c r="D271" s="2">
        <f t="shared" si="50"/>
        <v>3.4</v>
      </c>
      <c r="E271" s="2">
        <f t="shared" si="50"/>
        <v>3.3200000000000003</v>
      </c>
      <c r="F271" s="2">
        <f t="shared" si="50"/>
        <v>3.13</v>
      </c>
      <c r="G271" s="2">
        <f t="shared" si="50"/>
        <v>3.16</v>
      </c>
      <c r="H271" s="2">
        <f t="shared" si="50"/>
        <v>3.08</v>
      </c>
      <c r="I271" s="2">
        <f t="shared" si="50"/>
        <v>2.92</v>
      </c>
      <c r="J271" s="2">
        <f t="shared" si="50"/>
        <v>2.83</v>
      </c>
      <c r="K271" s="2">
        <f t="shared" si="50"/>
        <v>2.73</v>
      </c>
      <c r="L271" s="2">
        <f t="shared" si="50"/>
        <v>2.59</v>
      </c>
      <c r="M271" s="2">
        <f t="shared" si="50"/>
        <v>2.57</v>
      </c>
      <c r="N271" s="2">
        <f t="shared" si="50"/>
        <v>2.4500000000000002</v>
      </c>
      <c r="O271" s="2">
        <f t="shared" si="50"/>
        <v>2.33</v>
      </c>
      <c r="P271" s="2">
        <f t="shared" si="50"/>
        <v>2.1800000000000002</v>
      </c>
      <c r="Q271" s="2">
        <f t="shared" si="50"/>
        <v>1.9000000000000001</v>
      </c>
      <c r="R271" s="2">
        <f t="shared" si="50"/>
        <v>1.51</v>
      </c>
      <c r="S271" s="2">
        <f t="shared" si="49"/>
        <v>1.3900000000000001</v>
      </c>
      <c r="T271" s="2">
        <f t="shared" si="49"/>
        <v>1.1300000000000001</v>
      </c>
      <c r="U271" s="2">
        <f t="shared" si="49"/>
        <v>0.86</v>
      </c>
      <c r="V271" s="2">
        <f t="shared" si="49"/>
        <v>0.81</v>
      </c>
      <c r="W271" s="2">
        <f t="shared" si="49"/>
        <v>0.66</v>
      </c>
      <c r="X271" s="2">
        <f t="shared" si="49"/>
        <v>0.57999999999999996</v>
      </c>
      <c r="Y271" s="2">
        <f t="shared" si="49"/>
        <v>0.5</v>
      </c>
      <c r="Z271" s="2">
        <f t="shared" si="49"/>
        <v>0.49</v>
      </c>
      <c r="AA271" s="2">
        <f t="shared" si="49"/>
        <v>0.46</v>
      </c>
      <c r="AB271" s="2">
        <f t="shared" si="49"/>
        <v>0.4</v>
      </c>
      <c r="AC271" s="2">
        <f t="shared" si="49"/>
        <v>0.36</v>
      </c>
      <c r="AD271" s="2">
        <f t="shared" si="49"/>
        <v>0.35000000000000003</v>
      </c>
      <c r="AE271" s="2">
        <f t="shared" si="49"/>
        <v>0.32</v>
      </c>
      <c r="AF271" s="2">
        <f t="shared" si="49"/>
        <v>0.31</v>
      </c>
      <c r="AG271" s="2">
        <f t="shared" si="49"/>
        <v>0.28999999999999998</v>
      </c>
      <c r="AH271" s="2">
        <f t="shared" si="41"/>
        <v>0.24</v>
      </c>
      <c r="AI271" s="2">
        <f t="shared" si="41"/>
        <v>0.21</v>
      </c>
      <c r="AJ271" s="2">
        <f t="shared" si="41"/>
        <v>0.2</v>
      </c>
    </row>
    <row r="272" spans="1:36" x14ac:dyDescent="0.2">
      <c r="A272" t="str">
        <f>"casthouse_procurement_archetype_"&amp;TEXT(ROUND(Table21319[[#This Row],[2016]],1),"0.0")</f>
        <v>casthouse_procurement_archetype_3.3</v>
      </c>
      <c r="B272" s="2">
        <f t="shared" si="48"/>
        <v>3.3000000000000003</v>
      </c>
      <c r="C272" s="2">
        <f t="shared" si="50"/>
        <v>3.3000000000000003</v>
      </c>
      <c r="D272" s="2">
        <f t="shared" si="50"/>
        <v>3.3000000000000003</v>
      </c>
      <c r="E272" s="2">
        <f t="shared" si="50"/>
        <v>3.22</v>
      </c>
      <c r="F272" s="2">
        <f t="shared" si="50"/>
        <v>3.04</v>
      </c>
      <c r="G272" s="2">
        <f t="shared" si="50"/>
        <v>3.0700000000000003</v>
      </c>
      <c r="H272" s="2">
        <f t="shared" si="50"/>
        <v>2.99</v>
      </c>
      <c r="I272" s="2">
        <f t="shared" si="50"/>
        <v>2.83</v>
      </c>
      <c r="J272" s="2">
        <f t="shared" si="50"/>
        <v>2.74</v>
      </c>
      <c r="K272" s="2">
        <f t="shared" si="50"/>
        <v>2.65</v>
      </c>
      <c r="L272" s="2">
        <f t="shared" si="50"/>
        <v>2.5100000000000002</v>
      </c>
      <c r="M272" s="2">
        <f t="shared" si="50"/>
        <v>2.5</v>
      </c>
      <c r="N272" s="2">
        <f t="shared" si="50"/>
        <v>2.38</v>
      </c>
      <c r="O272" s="2">
        <f t="shared" si="50"/>
        <v>2.2600000000000002</v>
      </c>
      <c r="P272" s="2">
        <f t="shared" si="50"/>
        <v>2.12</v>
      </c>
      <c r="Q272" s="2">
        <f t="shared" si="50"/>
        <v>1.84</v>
      </c>
      <c r="R272" s="2">
        <f t="shared" si="50"/>
        <v>1.47</v>
      </c>
      <c r="S272" s="2">
        <f t="shared" si="49"/>
        <v>1.35</v>
      </c>
      <c r="T272" s="2">
        <f t="shared" si="49"/>
        <v>1.1000000000000001</v>
      </c>
      <c r="U272" s="2">
        <f t="shared" si="49"/>
        <v>0.84</v>
      </c>
      <c r="V272" s="2">
        <f t="shared" si="49"/>
        <v>0.79</v>
      </c>
      <c r="W272" s="2">
        <f t="shared" si="49"/>
        <v>0.64</v>
      </c>
      <c r="X272" s="2">
        <f t="shared" si="49"/>
        <v>0.57000000000000006</v>
      </c>
      <c r="Y272" s="2">
        <f t="shared" si="49"/>
        <v>0.49</v>
      </c>
      <c r="Z272" s="2">
        <f t="shared" si="49"/>
        <v>0.48</v>
      </c>
      <c r="AA272" s="2">
        <f t="shared" si="49"/>
        <v>0.45</v>
      </c>
      <c r="AB272" s="2">
        <f t="shared" si="49"/>
        <v>0.4</v>
      </c>
      <c r="AC272" s="2">
        <f t="shared" si="49"/>
        <v>0.36</v>
      </c>
      <c r="AD272" s="2">
        <f t="shared" si="49"/>
        <v>0.35000000000000003</v>
      </c>
      <c r="AE272" s="2">
        <f t="shared" si="49"/>
        <v>0.32</v>
      </c>
      <c r="AF272" s="2">
        <f t="shared" si="49"/>
        <v>0.3</v>
      </c>
      <c r="AG272" s="2">
        <f t="shared" si="49"/>
        <v>0.28999999999999998</v>
      </c>
      <c r="AH272" s="2">
        <f t="shared" si="41"/>
        <v>0.24</v>
      </c>
      <c r="AI272" s="2">
        <f t="shared" si="41"/>
        <v>0.21</v>
      </c>
      <c r="AJ272" s="2">
        <f t="shared" si="41"/>
        <v>0.2</v>
      </c>
    </row>
    <row r="273" spans="1:36" x14ac:dyDescent="0.2">
      <c r="A273" t="str">
        <f>"casthouse_procurement_archetype_"&amp;TEXT(ROUND(Table21319[[#This Row],[2016]],1),"0.0")</f>
        <v>casthouse_procurement_archetype_3.2</v>
      </c>
      <c r="B273" s="2">
        <f t="shared" si="48"/>
        <v>3.2</v>
      </c>
      <c r="C273" s="2">
        <f t="shared" si="50"/>
        <v>3.2</v>
      </c>
      <c r="D273" s="2">
        <f t="shared" si="50"/>
        <v>3.2</v>
      </c>
      <c r="E273" s="2">
        <f t="shared" si="50"/>
        <v>3.13</v>
      </c>
      <c r="F273" s="2">
        <f t="shared" si="50"/>
        <v>2.95</v>
      </c>
      <c r="G273" s="2">
        <f t="shared" si="50"/>
        <v>2.97</v>
      </c>
      <c r="H273" s="2">
        <f t="shared" si="50"/>
        <v>2.9</v>
      </c>
      <c r="I273" s="2">
        <f t="shared" si="50"/>
        <v>2.75</v>
      </c>
      <c r="J273" s="2">
        <f t="shared" si="50"/>
        <v>2.66</v>
      </c>
      <c r="K273" s="2">
        <f t="shared" si="50"/>
        <v>2.58</v>
      </c>
      <c r="L273" s="2">
        <f t="shared" si="50"/>
        <v>2.44</v>
      </c>
      <c r="M273" s="2">
        <f t="shared" si="50"/>
        <v>2.42</v>
      </c>
      <c r="N273" s="2">
        <f t="shared" si="50"/>
        <v>2.31</v>
      </c>
      <c r="O273" s="2">
        <f t="shared" si="50"/>
        <v>2.19</v>
      </c>
      <c r="P273" s="2">
        <f t="shared" si="50"/>
        <v>2.06</v>
      </c>
      <c r="Q273" s="2">
        <f t="shared" si="50"/>
        <v>1.79</v>
      </c>
      <c r="R273" s="2">
        <f t="shared" si="50"/>
        <v>1.43</v>
      </c>
      <c r="S273" s="2">
        <f t="shared" si="49"/>
        <v>1.32</v>
      </c>
      <c r="T273" s="2">
        <f t="shared" si="49"/>
        <v>1.07</v>
      </c>
      <c r="U273" s="2">
        <f t="shared" si="49"/>
        <v>0.82000000000000006</v>
      </c>
      <c r="V273" s="2">
        <f t="shared" si="49"/>
        <v>0.77</v>
      </c>
      <c r="W273" s="2">
        <f t="shared" si="49"/>
        <v>0.63</v>
      </c>
      <c r="X273" s="2">
        <f t="shared" si="49"/>
        <v>0.56000000000000005</v>
      </c>
      <c r="Y273" s="2">
        <f t="shared" si="49"/>
        <v>0.49</v>
      </c>
      <c r="Z273" s="2">
        <f t="shared" si="49"/>
        <v>0.47000000000000003</v>
      </c>
      <c r="AA273" s="2">
        <f t="shared" si="49"/>
        <v>0.44</v>
      </c>
      <c r="AB273" s="2">
        <f t="shared" si="49"/>
        <v>0.39</v>
      </c>
      <c r="AC273" s="2">
        <f t="shared" si="49"/>
        <v>0.35000000000000003</v>
      </c>
      <c r="AD273" s="2">
        <f t="shared" si="49"/>
        <v>0.34</v>
      </c>
      <c r="AE273" s="2">
        <f t="shared" si="49"/>
        <v>0.32</v>
      </c>
      <c r="AF273" s="2">
        <f t="shared" si="49"/>
        <v>0.3</v>
      </c>
      <c r="AG273" s="2">
        <f t="shared" si="49"/>
        <v>0.28999999999999998</v>
      </c>
      <c r="AH273" s="2">
        <f t="shared" si="41"/>
        <v>0.24</v>
      </c>
      <c r="AI273" s="2">
        <f t="shared" si="41"/>
        <v>0.21</v>
      </c>
      <c r="AJ273" s="2">
        <f t="shared" si="41"/>
        <v>0.2</v>
      </c>
    </row>
    <row r="274" spans="1:36" x14ac:dyDescent="0.2">
      <c r="A274" t="str">
        <f>"casthouse_procurement_archetype_"&amp;TEXT(ROUND(Table21319[[#This Row],[2016]],1),"0.0")</f>
        <v>casthouse_procurement_archetype_3.1</v>
      </c>
      <c r="B274" s="2">
        <f t="shared" si="48"/>
        <v>3.1</v>
      </c>
      <c r="C274" s="2">
        <f t="shared" si="50"/>
        <v>3.1</v>
      </c>
      <c r="D274" s="2">
        <f t="shared" si="50"/>
        <v>3.1</v>
      </c>
      <c r="E274" s="2">
        <f t="shared" si="50"/>
        <v>3.0300000000000002</v>
      </c>
      <c r="F274" s="2">
        <f t="shared" si="50"/>
        <v>2.86</v>
      </c>
      <c r="G274" s="2">
        <f t="shared" si="50"/>
        <v>2.88</v>
      </c>
      <c r="H274" s="2">
        <f t="shared" si="50"/>
        <v>2.81</v>
      </c>
      <c r="I274" s="2">
        <f t="shared" si="50"/>
        <v>2.66</v>
      </c>
      <c r="J274" s="2">
        <f t="shared" si="50"/>
        <v>2.58</v>
      </c>
      <c r="K274" s="2">
        <f t="shared" si="50"/>
        <v>2.5</v>
      </c>
      <c r="L274" s="2">
        <f t="shared" si="50"/>
        <v>2.36</v>
      </c>
      <c r="M274" s="2">
        <f t="shared" si="50"/>
        <v>2.35</v>
      </c>
      <c r="N274" s="2">
        <f t="shared" si="50"/>
        <v>2.2400000000000002</v>
      </c>
      <c r="O274" s="2">
        <f t="shared" si="50"/>
        <v>2.13</v>
      </c>
      <c r="P274" s="2">
        <f t="shared" si="50"/>
        <v>2</v>
      </c>
      <c r="Q274" s="2">
        <f t="shared" si="50"/>
        <v>1.74</v>
      </c>
      <c r="R274" s="2">
        <f t="shared" si="50"/>
        <v>1.3900000000000001</v>
      </c>
      <c r="S274" s="2">
        <f t="shared" si="49"/>
        <v>1.28</v>
      </c>
      <c r="T274" s="2">
        <f t="shared" si="49"/>
        <v>1.04</v>
      </c>
      <c r="U274" s="2">
        <f t="shared" si="49"/>
        <v>0.8</v>
      </c>
      <c r="V274" s="2">
        <f t="shared" si="49"/>
        <v>0.75</v>
      </c>
      <c r="W274" s="2">
        <f t="shared" si="49"/>
        <v>0.62</v>
      </c>
      <c r="X274" s="2">
        <f t="shared" si="49"/>
        <v>0.55000000000000004</v>
      </c>
      <c r="Y274" s="2">
        <f t="shared" si="49"/>
        <v>0.48</v>
      </c>
      <c r="Z274" s="2">
        <f t="shared" si="49"/>
        <v>0.46</v>
      </c>
      <c r="AA274" s="2">
        <f t="shared" si="49"/>
        <v>0.43</v>
      </c>
      <c r="AB274" s="2">
        <f t="shared" si="49"/>
        <v>0.38</v>
      </c>
      <c r="AC274" s="2">
        <f t="shared" si="49"/>
        <v>0.35000000000000003</v>
      </c>
      <c r="AD274" s="2">
        <f t="shared" si="49"/>
        <v>0.34</v>
      </c>
      <c r="AE274" s="2">
        <f t="shared" si="49"/>
        <v>0.31</v>
      </c>
      <c r="AF274" s="2">
        <f t="shared" si="49"/>
        <v>0.3</v>
      </c>
      <c r="AG274" s="2">
        <f t="shared" si="49"/>
        <v>0.28000000000000003</v>
      </c>
      <c r="AH274" s="2">
        <f t="shared" si="41"/>
        <v>0.24</v>
      </c>
      <c r="AI274" s="2">
        <f t="shared" si="41"/>
        <v>0.21</v>
      </c>
      <c r="AJ274" s="2">
        <f t="shared" si="41"/>
        <v>0.2</v>
      </c>
    </row>
    <row r="275" spans="1:36" x14ac:dyDescent="0.2">
      <c r="A275" t="str">
        <f>"casthouse_procurement_archetype_"&amp;TEXT(ROUND(Table21319[[#This Row],[2016]],1),"0.0")</f>
        <v>casthouse_procurement_archetype_3.0</v>
      </c>
      <c r="B275" s="2">
        <f t="shared" si="48"/>
        <v>3</v>
      </c>
      <c r="C275" s="2">
        <f t="shared" si="50"/>
        <v>3</v>
      </c>
      <c r="D275" s="2">
        <f t="shared" si="50"/>
        <v>3</v>
      </c>
      <c r="E275" s="2">
        <f t="shared" si="50"/>
        <v>2.93</v>
      </c>
      <c r="F275" s="2">
        <f t="shared" si="50"/>
        <v>2.7600000000000002</v>
      </c>
      <c r="G275" s="2">
        <f t="shared" si="50"/>
        <v>2.79</v>
      </c>
      <c r="H275" s="2">
        <f t="shared" si="50"/>
        <v>2.72</v>
      </c>
      <c r="I275" s="2">
        <f t="shared" si="50"/>
        <v>2.58</v>
      </c>
      <c r="J275" s="2">
        <f t="shared" si="50"/>
        <v>2.5</v>
      </c>
      <c r="K275" s="2">
        <f t="shared" si="50"/>
        <v>2.42</v>
      </c>
      <c r="L275" s="2">
        <f t="shared" si="50"/>
        <v>2.29</v>
      </c>
      <c r="M275" s="2">
        <f t="shared" si="50"/>
        <v>2.27</v>
      </c>
      <c r="N275" s="2">
        <f t="shared" si="50"/>
        <v>2.17</v>
      </c>
      <c r="O275" s="2">
        <f t="shared" si="50"/>
        <v>2.06</v>
      </c>
      <c r="P275" s="2">
        <f t="shared" si="50"/>
        <v>1.93</v>
      </c>
      <c r="Q275" s="2">
        <f t="shared" si="50"/>
        <v>1.68</v>
      </c>
      <c r="R275" s="2">
        <f t="shared" si="50"/>
        <v>1.35</v>
      </c>
      <c r="S275" s="2">
        <f t="shared" si="49"/>
        <v>1.24</v>
      </c>
      <c r="T275" s="2">
        <f t="shared" si="49"/>
        <v>1.01</v>
      </c>
      <c r="U275" s="2">
        <f t="shared" si="49"/>
        <v>0.78</v>
      </c>
      <c r="V275" s="2">
        <f t="shared" si="49"/>
        <v>0.73</v>
      </c>
      <c r="W275" s="2">
        <f t="shared" si="49"/>
        <v>0.6</v>
      </c>
      <c r="X275" s="2">
        <f t="shared" si="49"/>
        <v>0.54</v>
      </c>
      <c r="Y275" s="2">
        <f t="shared" si="49"/>
        <v>0.47000000000000003</v>
      </c>
      <c r="Z275" s="2">
        <f t="shared" si="49"/>
        <v>0.46</v>
      </c>
      <c r="AA275" s="2">
        <f t="shared" si="49"/>
        <v>0.42</v>
      </c>
      <c r="AB275" s="2">
        <f t="shared" si="49"/>
        <v>0.38</v>
      </c>
      <c r="AC275" s="2">
        <f t="shared" si="49"/>
        <v>0.34</v>
      </c>
      <c r="AD275" s="2">
        <f t="shared" si="49"/>
        <v>0.33</v>
      </c>
      <c r="AE275" s="2">
        <f t="shared" si="49"/>
        <v>0.31</v>
      </c>
      <c r="AF275" s="2">
        <f t="shared" si="49"/>
        <v>0.28999999999999998</v>
      </c>
      <c r="AG275" s="2">
        <f t="shared" si="49"/>
        <v>0.28000000000000003</v>
      </c>
      <c r="AH275" s="2">
        <f t="shared" ref="AH275:AJ303" si="51">MROUND((($B275-$AJ$2)*((AH$2-$AJ$2)/($B$2-$AJ$2)))+$AJ$2,0.01)</f>
        <v>0.24</v>
      </c>
      <c r="AI275" s="2">
        <f t="shared" si="51"/>
        <v>0.21</v>
      </c>
      <c r="AJ275" s="2">
        <f t="shared" si="51"/>
        <v>0.2</v>
      </c>
    </row>
    <row r="276" spans="1:36" x14ac:dyDescent="0.2">
      <c r="A276" t="str">
        <f>"casthouse_procurement_archetype_"&amp;TEXT(ROUND(Table21319[[#This Row],[2016]],1),"0.0")</f>
        <v>casthouse_procurement_archetype_2.9</v>
      </c>
      <c r="B276" s="2">
        <f t="shared" si="48"/>
        <v>2.9000000000000004</v>
      </c>
      <c r="C276" s="2">
        <f t="shared" si="50"/>
        <v>2.9</v>
      </c>
      <c r="D276" s="2">
        <f t="shared" si="50"/>
        <v>2.9</v>
      </c>
      <c r="E276" s="2">
        <f t="shared" si="50"/>
        <v>2.83</v>
      </c>
      <c r="F276" s="2">
        <f t="shared" si="50"/>
        <v>2.67</v>
      </c>
      <c r="G276" s="2">
        <f t="shared" si="50"/>
        <v>2.7</v>
      </c>
      <c r="H276" s="2">
        <f t="shared" si="50"/>
        <v>2.63</v>
      </c>
      <c r="I276" s="2">
        <f t="shared" si="50"/>
        <v>2.4900000000000002</v>
      </c>
      <c r="J276" s="2">
        <f t="shared" si="50"/>
        <v>2.42</v>
      </c>
      <c r="K276" s="2">
        <f t="shared" si="50"/>
        <v>2.34</v>
      </c>
      <c r="L276" s="2">
        <f t="shared" si="50"/>
        <v>2.21</v>
      </c>
      <c r="M276" s="2">
        <f t="shared" si="50"/>
        <v>2.2000000000000002</v>
      </c>
      <c r="N276" s="2">
        <f t="shared" si="50"/>
        <v>2.1</v>
      </c>
      <c r="O276" s="2">
        <f t="shared" si="50"/>
        <v>1.99</v>
      </c>
      <c r="P276" s="2">
        <f t="shared" si="50"/>
        <v>1.87</v>
      </c>
      <c r="Q276" s="2">
        <f t="shared" si="50"/>
        <v>1.6300000000000001</v>
      </c>
      <c r="R276" s="2">
        <f t="shared" si="50"/>
        <v>1.31</v>
      </c>
      <c r="S276" s="2">
        <f t="shared" si="49"/>
        <v>1.21</v>
      </c>
      <c r="T276" s="2">
        <f t="shared" si="49"/>
        <v>0.98</v>
      </c>
      <c r="U276" s="2">
        <f t="shared" si="49"/>
        <v>0.76</v>
      </c>
      <c r="V276" s="2">
        <f t="shared" si="49"/>
        <v>0.71</v>
      </c>
      <c r="W276" s="2">
        <f t="shared" si="49"/>
        <v>0.59</v>
      </c>
      <c r="X276" s="2">
        <f t="shared" si="49"/>
        <v>0.52</v>
      </c>
      <c r="Y276" s="2">
        <f t="shared" si="49"/>
        <v>0.46</v>
      </c>
      <c r="Z276" s="2">
        <f t="shared" si="49"/>
        <v>0.45</v>
      </c>
      <c r="AA276" s="2">
        <f t="shared" si="49"/>
        <v>0.42</v>
      </c>
      <c r="AB276" s="2">
        <f t="shared" si="49"/>
        <v>0.37</v>
      </c>
      <c r="AC276" s="2">
        <f t="shared" si="49"/>
        <v>0.34</v>
      </c>
      <c r="AD276" s="2">
        <f t="shared" si="49"/>
        <v>0.33</v>
      </c>
      <c r="AE276" s="2">
        <f t="shared" si="49"/>
        <v>0.3</v>
      </c>
      <c r="AF276" s="2">
        <f t="shared" si="49"/>
        <v>0.28999999999999998</v>
      </c>
      <c r="AG276" s="2">
        <f t="shared" si="49"/>
        <v>0.28000000000000003</v>
      </c>
      <c r="AH276" s="2">
        <f t="shared" si="51"/>
        <v>0.24</v>
      </c>
      <c r="AI276" s="2">
        <f t="shared" si="51"/>
        <v>0.21</v>
      </c>
      <c r="AJ276" s="2">
        <f t="shared" si="51"/>
        <v>0.2</v>
      </c>
    </row>
    <row r="277" spans="1:36" x14ac:dyDescent="0.2">
      <c r="A277" t="str">
        <f>"casthouse_procurement_archetype_"&amp;TEXT(ROUND(Table21319[[#This Row],[2016]],1),"0.0")</f>
        <v>casthouse_procurement_archetype_2.8</v>
      </c>
      <c r="B277" s="2">
        <f t="shared" si="48"/>
        <v>2.8000000000000003</v>
      </c>
      <c r="C277" s="2">
        <f t="shared" si="50"/>
        <v>2.8000000000000003</v>
      </c>
      <c r="D277" s="2">
        <f t="shared" si="50"/>
        <v>2.8000000000000003</v>
      </c>
      <c r="E277" s="2">
        <f t="shared" si="50"/>
        <v>2.74</v>
      </c>
      <c r="F277" s="2">
        <f t="shared" si="50"/>
        <v>2.58</v>
      </c>
      <c r="G277" s="2">
        <f t="shared" si="50"/>
        <v>2.6</v>
      </c>
      <c r="H277" s="2">
        <f t="shared" si="50"/>
        <v>2.54</v>
      </c>
      <c r="I277" s="2">
        <f t="shared" si="50"/>
        <v>2.41</v>
      </c>
      <c r="J277" s="2">
        <f t="shared" si="50"/>
        <v>2.33</v>
      </c>
      <c r="K277" s="2">
        <f t="shared" si="50"/>
        <v>2.2600000000000002</v>
      </c>
      <c r="L277" s="2">
        <f t="shared" si="50"/>
        <v>2.14</v>
      </c>
      <c r="M277" s="2">
        <f t="shared" si="50"/>
        <v>2.13</v>
      </c>
      <c r="N277" s="2">
        <f t="shared" si="50"/>
        <v>2.0300000000000002</v>
      </c>
      <c r="O277" s="2">
        <f t="shared" si="50"/>
        <v>1.93</v>
      </c>
      <c r="P277" s="2">
        <f t="shared" si="50"/>
        <v>1.81</v>
      </c>
      <c r="Q277" s="2">
        <f t="shared" si="50"/>
        <v>1.58</v>
      </c>
      <c r="R277" s="2">
        <f t="shared" si="50"/>
        <v>1.27</v>
      </c>
      <c r="S277" s="2">
        <f t="shared" si="49"/>
        <v>1.17</v>
      </c>
      <c r="T277" s="2">
        <f t="shared" si="49"/>
        <v>0.95000000000000007</v>
      </c>
      <c r="U277" s="2">
        <f t="shared" si="49"/>
        <v>0.73</v>
      </c>
      <c r="V277" s="2">
        <f t="shared" si="49"/>
        <v>0.69000000000000006</v>
      </c>
      <c r="W277" s="2">
        <f t="shared" si="49"/>
        <v>0.57000000000000006</v>
      </c>
      <c r="X277" s="2">
        <f t="shared" si="49"/>
        <v>0.51</v>
      </c>
      <c r="Y277" s="2">
        <f t="shared" si="49"/>
        <v>0.45</v>
      </c>
      <c r="Z277" s="2">
        <f t="shared" si="49"/>
        <v>0.44</v>
      </c>
      <c r="AA277" s="2">
        <f t="shared" si="49"/>
        <v>0.41000000000000003</v>
      </c>
      <c r="AB277" s="2">
        <f t="shared" si="49"/>
        <v>0.37</v>
      </c>
      <c r="AC277" s="2">
        <f t="shared" si="49"/>
        <v>0.33</v>
      </c>
      <c r="AD277" s="2">
        <f t="shared" si="49"/>
        <v>0.32</v>
      </c>
      <c r="AE277" s="2">
        <f t="shared" si="49"/>
        <v>0.3</v>
      </c>
      <c r="AF277" s="2">
        <f t="shared" si="49"/>
        <v>0.28999999999999998</v>
      </c>
      <c r="AG277" s="2">
        <f t="shared" si="49"/>
        <v>0.28000000000000003</v>
      </c>
      <c r="AH277" s="2">
        <f t="shared" si="51"/>
        <v>0.23</v>
      </c>
      <c r="AI277" s="2">
        <f t="shared" si="51"/>
        <v>0.21</v>
      </c>
      <c r="AJ277" s="2">
        <f t="shared" si="51"/>
        <v>0.2</v>
      </c>
    </row>
    <row r="278" spans="1:36" x14ac:dyDescent="0.2">
      <c r="A278" t="str">
        <f>"casthouse_procurement_archetype_"&amp;TEXT(ROUND(Table21319[[#This Row],[2016]],1),"0.0")</f>
        <v>casthouse_procurement_archetype_2.7</v>
      </c>
      <c r="B278" s="2">
        <f t="shared" si="48"/>
        <v>2.7</v>
      </c>
      <c r="C278" s="2">
        <f t="shared" si="50"/>
        <v>2.7</v>
      </c>
      <c r="D278" s="2">
        <f t="shared" si="50"/>
        <v>2.7</v>
      </c>
      <c r="E278" s="2">
        <f t="shared" si="50"/>
        <v>2.64</v>
      </c>
      <c r="F278" s="2">
        <f t="shared" si="50"/>
        <v>2.4900000000000002</v>
      </c>
      <c r="G278" s="2">
        <f t="shared" si="50"/>
        <v>2.5100000000000002</v>
      </c>
      <c r="H278" s="2">
        <f t="shared" si="50"/>
        <v>2.4500000000000002</v>
      </c>
      <c r="I278" s="2">
        <f t="shared" si="50"/>
        <v>2.3199999999999998</v>
      </c>
      <c r="J278" s="2">
        <f t="shared" si="50"/>
        <v>2.25</v>
      </c>
      <c r="K278" s="2">
        <f t="shared" si="50"/>
        <v>2.1800000000000002</v>
      </c>
      <c r="L278" s="2">
        <f t="shared" si="50"/>
        <v>2.0699999999999998</v>
      </c>
      <c r="M278" s="2">
        <f t="shared" si="50"/>
        <v>2.0499999999999998</v>
      </c>
      <c r="N278" s="2">
        <f t="shared" si="50"/>
        <v>1.96</v>
      </c>
      <c r="O278" s="2">
        <f t="shared" si="50"/>
        <v>1.86</v>
      </c>
      <c r="P278" s="2">
        <f t="shared" si="50"/>
        <v>1.75</v>
      </c>
      <c r="Q278" s="2">
        <f t="shared" si="50"/>
        <v>1.53</v>
      </c>
      <c r="R278" s="2">
        <f t="shared" si="50"/>
        <v>1.23</v>
      </c>
      <c r="S278" s="2">
        <f t="shared" si="49"/>
        <v>1.1300000000000001</v>
      </c>
      <c r="T278" s="2">
        <f t="shared" si="49"/>
        <v>0.92</v>
      </c>
      <c r="U278" s="2">
        <f t="shared" si="49"/>
        <v>0.71</v>
      </c>
      <c r="V278" s="2">
        <f t="shared" si="49"/>
        <v>0.68</v>
      </c>
      <c r="W278" s="2">
        <f t="shared" si="49"/>
        <v>0.56000000000000005</v>
      </c>
      <c r="X278" s="2">
        <f t="shared" si="49"/>
        <v>0.5</v>
      </c>
      <c r="Y278" s="2">
        <f t="shared" si="49"/>
        <v>0.44</v>
      </c>
      <c r="Z278" s="2">
        <f t="shared" si="49"/>
        <v>0.43</v>
      </c>
      <c r="AA278" s="2">
        <f t="shared" si="49"/>
        <v>0.4</v>
      </c>
      <c r="AB278" s="2">
        <f t="shared" si="49"/>
        <v>0.36</v>
      </c>
      <c r="AC278" s="2">
        <f t="shared" si="49"/>
        <v>0.33</v>
      </c>
      <c r="AD278" s="2">
        <f t="shared" si="49"/>
        <v>0.32</v>
      </c>
      <c r="AE278" s="2">
        <f t="shared" si="49"/>
        <v>0.3</v>
      </c>
      <c r="AF278" s="2">
        <f t="shared" si="49"/>
        <v>0.28000000000000003</v>
      </c>
      <c r="AG278" s="2">
        <f t="shared" si="49"/>
        <v>0.27</v>
      </c>
      <c r="AH278" s="2">
        <f t="shared" si="51"/>
        <v>0.23</v>
      </c>
      <c r="AI278" s="2">
        <f t="shared" si="51"/>
        <v>0.21</v>
      </c>
      <c r="AJ278" s="2">
        <f t="shared" si="51"/>
        <v>0.2</v>
      </c>
    </row>
    <row r="279" spans="1:36" x14ac:dyDescent="0.2">
      <c r="A279" t="str">
        <f>"casthouse_procurement_archetype_"&amp;TEXT(ROUND(Table21319[[#This Row],[2016]],1),"0.0")</f>
        <v>casthouse_procurement_archetype_2.6</v>
      </c>
      <c r="B279" s="2">
        <f t="shared" si="48"/>
        <v>2.6</v>
      </c>
      <c r="C279" s="2">
        <f t="shared" si="50"/>
        <v>2.6</v>
      </c>
      <c r="D279" s="2">
        <f t="shared" si="50"/>
        <v>2.6</v>
      </c>
      <c r="E279" s="2">
        <f t="shared" si="50"/>
        <v>2.54</v>
      </c>
      <c r="F279" s="2">
        <f t="shared" si="50"/>
        <v>2.4</v>
      </c>
      <c r="G279" s="2">
        <f t="shared" si="50"/>
        <v>2.42</v>
      </c>
      <c r="H279" s="2">
        <f t="shared" si="50"/>
        <v>2.36</v>
      </c>
      <c r="I279" s="2">
        <f t="shared" si="50"/>
        <v>2.2400000000000002</v>
      </c>
      <c r="J279" s="2">
        <f t="shared" si="50"/>
        <v>2.17</v>
      </c>
      <c r="K279" s="2">
        <f t="shared" si="50"/>
        <v>2.1</v>
      </c>
      <c r="L279" s="2">
        <f t="shared" si="50"/>
        <v>1.99</v>
      </c>
      <c r="M279" s="2">
        <f t="shared" si="50"/>
        <v>1.98</v>
      </c>
      <c r="N279" s="2">
        <f t="shared" si="50"/>
        <v>1.8900000000000001</v>
      </c>
      <c r="O279" s="2">
        <f t="shared" si="50"/>
        <v>1.8</v>
      </c>
      <c r="P279" s="2">
        <f t="shared" si="50"/>
        <v>1.69</v>
      </c>
      <c r="Q279" s="2">
        <f t="shared" si="50"/>
        <v>1.47</v>
      </c>
      <c r="R279" s="2">
        <f t="shared" si="50"/>
        <v>1.19</v>
      </c>
      <c r="S279" s="2">
        <f t="shared" si="49"/>
        <v>1.0900000000000001</v>
      </c>
      <c r="T279" s="2">
        <f t="shared" si="49"/>
        <v>0.89</v>
      </c>
      <c r="U279" s="2">
        <f t="shared" si="49"/>
        <v>0.69000000000000006</v>
      </c>
      <c r="V279" s="2">
        <f t="shared" si="49"/>
        <v>0.66</v>
      </c>
      <c r="W279" s="2">
        <f t="shared" si="49"/>
        <v>0.54</v>
      </c>
      <c r="X279" s="2">
        <f t="shared" si="49"/>
        <v>0.49</v>
      </c>
      <c r="Y279" s="2">
        <f t="shared" si="49"/>
        <v>0.43</v>
      </c>
      <c r="Z279" s="2">
        <f t="shared" si="49"/>
        <v>0.42</v>
      </c>
      <c r="AA279" s="2">
        <f t="shared" si="49"/>
        <v>0.39</v>
      </c>
      <c r="AB279" s="2">
        <f t="shared" si="49"/>
        <v>0.35000000000000003</v>
      </c>
      <c r="AC279" s="2">
        <f t="shared" si="49"/>
        <v>0.32</v>
      </c>
      <c r="AD279" s="2">
        <f t="shared" si="49"/>
        <v>0.31</v>
      </c>
      <c r="AE279" s="2">
        <f t="shared" si="49"/>
        <v>0.28999999999999998</v>
      </c>
      <c r="AF279" s="2">
        <f t="shared" si="49"/>
        <v>0.28000000000000003</v>
      </c>
      <c r="AG279" s="2">
        <f t="shared" si="49"/>
        <v>0.27</v>
      </c>
      <c r="AH279" s="2">
        <f t="shared" si="51"/>
        <v>0.23</v>
      </c>
      <c r="AI279" s="2">
        <f t="shared" si="51"/>
        <v>0.21</v>
      </c>
      <c r="AJ279" s="2">
        <f t="shared" si="51"/>
        <v>0.2</v>
      </c>
    </row>
    <row r="280" spans="1:36" x14ac:dyDescent="0.2">
      <c r="A280" t="str">
        <f>"casthouse_procurement_archetype_"&amp;TEXT(ROUND(Table21319[[#This Row],[2016]],1),"0.0")</f>
        <v>casthouse_procurement_archetype_2.5</v>
      </c>
      <c r="B280" s="2">
        <f t="shared" si="48"/>
        <v>2.5</v>
      </c>
      <c r="C280" s="2">
        <f t="shared" si="50"/>
        <v>2.5</v>
      </c>
      <c r="D280" s="2">
        <f t="shared" si="50"/>
        <v>2.5</v>
      </c>
      <c r="E280" s="2">
        <f t="shared" si="50"/>
        <v>2.44</v>
      </c>
      <c r="F280" s="2">
        <f t="shared" si="50"/>
        <v>2.31</v>
      </c>
      <c r="G280" s="2">
        <f t="shared" si="50"/>
        <v>2.33</v>
      </c>
      <c r="H280" s="2">
        <f t="shared" si="50"/>
        <v>2.27</v>
      </c>
      <c r="I280" s="2">
        <f t="shared" si="50"/>
        <v>2.15</v>
      </c>
      <c r="J280" s="2">
        <f t="shared" si="50"/>
        <v>2.09</v>
      </c>
      <c r="K280" s="2">
        <f t="shared" si="50"/>
        <v>2.02</v>
      </c>
      <c r="L280" s="2">
        <f t="shared" si="50"/>
        <v>1.92</v>
      </c>
      <c r="M280" s="2">
        <f t="shared" si="50"/>
        <v>1.9000000000000001</v>
      </c>
      <c r="N280" s="2">
        <f t="shared" si="50"/>
        <v>1.82</v>
      </c>
      <c r="O280" s="2">
        <f t="shared" si="50"/>
        <v>1.73</v>
      </c>
      <c r="P280" s="2">
        <f t="shared" si="50"/>
        <v>1.62</v>
      </c>
      <c r="Q280" s="2">
        <f t="shared" si="50"/>
        <v>1.42</v>
      </c>
      <c r="R280" s="2">
        <f t="shared" si="50"/>
        <v>1.1400000000000001</v>
      </c>
      <c r="S280" s="2">
        <f t="shared" si="49"/>
        <v>1.06</v>
      </c>
      <c r="T280" s="2">
        <f t="shared" si="49"/>
        <v>0.87</v>
      </c>
      <c r="U280" s="2">
        <f t="shared" si="49"/>
        <v>0.67</v>
      </c>
      <c r="V280" s="2">
        <f t="shared" si="49"/>
        <v>0.64</v>
      </c>
      <c r="W280" s="2">
        <f t="shared" si="49"/>
        <v>0.53</v>
      </c>
      <c r="X280" s="2">
        <f t="shared" si="49"/>
        <v>0.48</v>
      </c>
      <c r="Y280" s="2">
        <f t="shared" si="49"/>
        <v>0.42</v>
      </c>
      <c r="Z280" s="2">
        <f t="shared" si="49"/>
        <v>0.41000000000000003</v>
      </c>
      <c r="AA280" s="2">
        <f t="shared" si="49"/>
        <v>0.38</v>
      </c>
      <c r="AB280" s="2">
        <f t="shared" si="49"/>
        <v>0.35000000000000003</v>
      </c>
      <c r="AC280" s="2">
        <f t="shared" si="49"/>
        <v>0.32</v>
      </c>
      <c r="AD280" s="2">
        <f t="shared" si="49"/>
        <v>0.31</v>
      </c>
      <c r="AE280" s="2">
        <f t="shared" si="49"/>
        <v>0.28999999999999998</v>
      </c>
      <c r="AF280" s="2">
        <f t="shared" si="49"/>
        <v>0.28000000000000003</v>
      </c>
      <c r="AG280" s="2">
        <f t="shared" si="49"/>
        <v>0.27</v>
      </c>
      <c r="AH280" s="2">
        <f t="shared" si="51"/>
        <v>0.23</v>
      </c>
      <c r="AI280" s="2">
        <f t="shared" si="51"/>
        <v>0.21</v>
      </c>
      <c r="AJ280" s="2">
        <f t="shared" si="51"/>
        <v>0.2</v>
      </c>
    </row>
    <row r="281" spans="1:36" x14ac:dyDescent="0.2">
      <c r="A281" t="str">
        <f>"casthouse_procurement_archetype_"&amp;TEXT(ROUND(Table21319[[#This Row],[2016]],1),"0.0")</f>
        <v>casthouse_procurement_archetype_2.4</v>
      </c>
      <c r="B281" s="2">
        <f t="shared" si="48"/>
        <v>2.4000000000000004</v>
      </c>
      <c r="C281" s="2">
        <f t="shared" si="50"/>
        <v>2.4</v>
      </c>
      <c r="D281" s="2">
        <f t="shared" si="50"/>
        <v>2.4</v>
      </c>
      <c r="E281" s="2">
        <f t="shared" si="50"/>
        <v>2.35</v>
      </c>
      <c r="F281" s="2">
        <f t="shared" si="50"/>
        <v>2.2200000000000002</v>
      </c>
      <c r="G281" s="2">
        <f t="shared" si="50"/>
        <v>2.23</v>
      </c>
      <c r="H281" s="2">
        <f t="shared" si="50"/>
        <v>2.1800000000000002</v>
      </c>
      <c r="I281" s="2">
        <f t="shared" si="50"/>
        <v>2.0699999999999998</v>
      </c>
      <c r="J281" s="2">
        <f t="shared" si="50"/>
        <v>2.0100000000000002</v>
      </c>
      <c r="K281" s="2">
        <f t="shared" si="50"/>
        <v>1.94</v>
      </c>
      <c r="L281" s="2">
        <f t="shared" si="50"/>
        <v>1.84</v>
      </c>
      <c r="M281" s="2">
        <f t="shared" si="50"/>
        <v>1.83</v>
      </c>
      <c r="N281" s="2">
        <f t="shared" si="50"/>
        <v>1.75</v>
      </c>
      <c r="O281" s="2">
        <f t="shared" si="50"/>
        <v>1.6600000000000001</v>
      </c>
      <c r="P281" s="2">
        <f t="shared" si="50"/>
        <v>1.56</v>
      </c>
      <c r="Q281" s="2">
        <f t="shared" si="50"/>
        <v>1.37</v>
      </c>
      <c r="R281" s="2">
        <f t="shared" si="50"/>
        <v>1.1000000000000001</v>
      </c>
      <c r="S281" s="2">
        <f t="shared" si="49"/>
        <v>1.02</v>
      </c>
      <c r="T281" s="2">
        <f t="shared" si="49"/>
        <v>0.84</v>
      </c>
      <c r="U281" s="2">
        <f t="shared" si="49"/>
        <v>0.65</v>
      </c>
      <c r="V281" s="2">
        <f t="shared" si="49"/>
        <v>0.62</v>
      </c>
      <c r="W281" s="2">
        <f t="shared" si="49"/>
        <v>0.52</v>
      </c>
      <c r="X281" s="2">
        <f t="shared" si="49"/>
        <v>0.46</v>
      </c>
      <c r="Y281" s="2">
        <f t="shared" si="49"/>
        <v>0.41000000000000003</v>
      </c>
      <c r="Z281" s="2">
        <f t="shared" si="49"/>
        <v>0.4</v>
      </c>
      <c r="AA281" s="2">
        <f t="shared" si="49"/>
        <v>0.38</v>
      </c>
      <c r="AB281" s="2">
        <f t="shared" si="49"/>
        <v>0.34</v>
      </c>
      <c r="AC281" s="2">
        <f t="shared" si="49"/>
        <v>0.31</v>
      </c>
      <c r="AD281" s="2">
        <f t="shared" si="49"/>
        <v>0.31</v>
      </c>
      <c r="AE281" s="2">
        <f t="shared" si="49"/>
        <v>0.28999999999999998</v>
      </c>
      <c r="AF281" s="2">
        <f t="shared" si="49"/>
        <v>0.27</v>
      </c>
      <c r="AG281" s="2">
        <f t="shared" si="49"/>
        <v>0.26</v>
      </c>
      <c r="AH281" s="2">
        <f t="shared" si="51"/>
        <v>0.23</v>
      </c>
      <c r="AI281" s="2">
        <f t="shared" si="51"/>
        <v>0.21</v>
      </c>
      <c r="AJ281" s="2">
        <f t="shared" si="51"/>
        <v>0.2</v>
      </c>
    </row>
    <row r="282" spans="1:36" x14ac:dyDescent="0.2">
      <c r="A282" t="str">
        <f>"casthouse_procurement_archetype_"&amp;TEXT(ROUND(Table21319[[#This Row],[2016]],1),"0.0")</f>
        <v>casthouse_procurement_archetype_2.3</v>
      </c>
      <c r="B282" s="2">
        <f t="shared" si="48"/>
        <v>2.3000000000000003</v>
      </c>
      <c r="C282" s="2">
        <f t="shared" si="50"/>
        <v>2.3000000000000003</v>
      </c>
      <c r="D282" s="2">
        <f t="shared" si="50"/>
        <v>2.3000000000000003</v>
      </c>
      <c r="E282" s="2">
        <f t="shared" si="50"/>
        <v>2.25</v>
      </c>
      <c r="F282" s="2">
        <f t="shared" si="50"/>
        <v>2.12</v>
      </c>
      <c r="G282" s="2">
        <f t="shared" si="50"/>
        <v>2.14</v>
      </c>
      <c r="H282" s="2">
        <f t="shared" si="50"/>
        <v>2.09</v>
      </c>
      <c r="I282" s="2">
        <f t="shared" si="50"/>
        <v>1.98</v>
      </c>
      <c r="J282" s="2">
        <f t="shared" si="50"/>
        <v>1.92</v>
      </c>
      <c r="K282" s="2">
        <f t="shared" si="50"/>
        <v>1.86</v>
      </c>
      <c r="L282" s="2">
        <f t="shared" si="50"/>
        <v>1.77</v>
      </c>
      <c r="M282" s="2">
        <f t="shared" si="50"/>
        <v>1.76</v>
      </c>
      <c r="N282" s="2">
        <f t="shared" si="50"/>
        <v>1.68</v>
      </c>
      <c r="O282" s="2">
        <f t="shared" si="50"/>
        <v>1.6</v>
      </c>
      <c r="P282" s="2">
        <f t="shared" si="50"/>
        <v>1.5</v>
      </c>
      <c r="Q282" s="2">
        <f t="shared" si="50"/>
        <v>1.31</v>
      </c>
      <c r="R282" s="2">
        <f t="shared" si="50"/>
        <v>1.06</v>
      </c>
      <c r="S282" s="2">
        <f t="shared" si="49"/>
        <v>0.98</v>
      </c>
      <c r="T282" s="2">
        <f t="shared" si="49"/>
        <v>0.81</v>
      </c>
      <c r="U282" s="2">
        <f t="shared" si="49"/>
        <v>0.63</v>
      </c>
      <c r="V282" s="2">
        <f t="shared" si="49"/>
        <v>0.6</v>
      </c>
      <c r="W282" s="2">
        <f t="shared" si="49"/>
        <v>0.5</v>
      </c>
      <c r="X282" s="2">
        <f t="shared" si="49"/>
        <v>0.45</v>
      </c>
      <c r="Y282" s="2">
        <f t="shared" si="49"/>
        <v>0.4</v>
      </c>
      <c r="Z282" s="2">
        <f t="shared" si="49"/>
        <v>0.39</v>
      </c>
      <c r="AA282" s="2">
        <f t="shared" si="49"/>
        <v>0.37</v>
      </c>
      <c r="AB282" s="2">
        <f t="shared" si="49"/>
        <v>0.33</v>
      </c>
      <c r="AC282" s="2">
        <f t="shared" si="49"/>
        <v>0.31</v>
      </c>
      <c r="AD282" s="2">
        <f t="shared" si="49"/>
        <v>0.3</v>
      </c>
      <c r="AE282" s="2">
        <f t="shared" si="49"/>
        <v>0.28000000000000003</v>
      </c>
      <c r="AF282" s="2">
        <f t="shared" si="49"/>
        <v>0.27</v>
      </c>
      <c r="AG282" s="2">
        <f t="shared" si="49"/>
        <v>0.26</v>
      </c>
      <c r="AH282" s="2">
        <f t="shared" si="51"/>
        <v>0.23</v>
      </c>
      <c r="AI282" s="2">
        <f t="shared" si="51"/>
        <v>0.21</v>
      </c>
      <c r="AJ282" s="2">
        <f t="shared" si="51"/>
        <v>0.2</v>
      </c>
    </row>
    <row r="283" spans="1:36" x14ac:dyDescent="0.2">
      <c r="A283" t="str">
        <f>"casthouse_procurement_archetype_"&amp;TEXT(ROUND(Table21319[[#This Row],[2016]],1),"0.0")</f>
        <v>casthouse_procurement_archetype_2.2</v>
      </c>
      <c r="B283" s="2">
        <f t="shared" si="48"/>
        <v>2.2000000000000002</v>
      </c>
      <c r="C283" s="2">
        <f t="shared" si="50"/>
        <v>2.2000000000000002</v>
      </c>
      <c r="D283" s="2">
        <f t="shared" si="50"/>
        <v>2.2000000000000002</v>
      </c>
      <c r="E283" s="2">
        <f t="shared" si="50"/>
        <v>2.15</v>
      </c>
      <c r="F283" s="2">
        <f t="shared" si="50"/>
        <v>2.0300000000000002</v>
      </c>
      <c r="G283" s="2">
        <f t="shared" si="50"/>
        <v>2.0499999999999998</v>
      </c>
      <c r="H283" s="2">
        <f t="shared" si="50"/>
        <v>2</v>
      </c>
      <c r="I283" s="2">
        <f t="shared" si="50"/>
        <v>1.9000000000000001</v>
      </c>
      <c r="J283" s="2">
        <f t="shared" si="50"/>
        <v>1.84</v>
      </c>
      <c r="K283" s="2">
        <f t="shared" si="50"/>
        <v>1.78</v>
      </c>
      <c r="L283" s="2">
        <f t="shared" si="50"/>
        <v>1.69</v>
      </c>
      <c r="M283" s="2">
        <f t="shared" si="50"/>
        <v>1.68</v>
      </c>
      <c r="N283" s="2">
        <f t="shared" si="50"/>
        <v>1.61</v>
      </c>
      <c r="O283" s="2">
        <f t="shared" si="50"/>
        <v>1.53</v>
      </c>
      <c r="P283" s="2">
        <f t="shared" si="50"/>
        <v>1.44</v>
      </c>
      <c r="Q283" s="2">
        <f t="shared" si="50"/>
        <v>1.26</v>
      </c>
      <c r="R283" s="2">
        <f t="shared" si="50"/>
        <v>1.02</v>
      </c>
      <c r="S283" s="2">
        <f t="shared" si="49"/>
        <v>0.94000000000000006</v>
      </c>
      <c r="T283" s="2">
        <f t="shared" si="49"/>
        <v>0.78</v>
      </c>
      <c r="U283" s="2">
        <f t="shared" si="49"/>
        <v>0.61</v>
      </c>
      <c r="V283" s="2">
        <f t="shared" si="49"/>
        <v>0.57999999999999996</v>
      </c>
      <c r="W283" s="2">
        <f t="shared" si="49"/>
        <v>0.49</v>
      </c>
      <c r="X283" s="2">
        <f t="shared" si="49"/>
        <v>0.44</v>
      </c>
      <c r="Y283" s="2">
        <f t="shared" si="49"/>
        <v>0.39</v>
      </c>
      <c r="Z283" s="2">
        <f t="shared" si="49"/>
        <v>0.38</v>
      </c>
      <c r="AA283" s="2">
        <f t="shared" si="49"/>
        <v>0.36</v>
      </c>
      <c r="AB283" s="2">
        <f t="shared" si="49"/>
        <v>0.33</v>
      </c>
      <c r="AC283" s="2">
        <f t="shared" si="49"/>
        <v>0.3</v>
      </c>
      <c r="AD283" s="2">
        <f t="shared" si="49"/>
        <v>0.3</v>
      </c>
      <c r="AE283" s="2">
        <f t="shared" si="49"/>
        <v>0.28000000000000003</v>
      </c>
      <c r="AF283" s="2">
        <f t="shared" si="49"/>
        <v>0.27</v>
      </c>
      <c r="AG283" s="2">
        <f t="shared" si="49"/>
        <v>0.26</v>
      </c>
      <c r="AH283" s="2">
        <f t="shared" si="51"/>
        <v>0.23</v>
      </c>
      <c r="AI283" s="2">
        <f t="shared" si="51"/>
        <v>0.21</v>
      </c>
      <c r="AJ283" s="2">
        <f t="shared" si="51"/>
        <v>0.2</v>
      </c>
    </row>
    <row r="284" spans="1:36" x14ac:dyDescent="0.2">
      <c r="A284" t="str">
        <f>"casthouse_procurement_archetype_"&amp;TEXT(ROUND(Table21319[[#This Row],[2016]],1),"0.0")</f>
        <v>casthouse_procurement_archetype_2.1</v>
      </c>
      <c r="B284" s="2">
        <f t="shared" si="48"/>
        <v>2.1</v>
      </c>
      <c r="C284" s="2">
        <f t="shared" si="50"/>
        <v>2.1</v>
      </c>
      <c r="D284" s="2">
        <f t="shared" si="50"/>
        <v>2.1</v>
      </c>
      <c r="E284" s="2">
        <f t="shared" si="50"/>
        <v>2.0499999999999998</v>
      </c>
      <c r="F284" s="2">
        <f t="shared" si="50"/>
        <v>1.94</v>
      </c>
      <c r="G284" s="2">
        <f t="shared" si="50"/>
        <v>1.96</v>
      </c>
      <c r="H284" s="2">
        <f t="shared" si="50"/>
        <v>1.9100000000000001</v>
      </c>
      <c r="I284" s="2">
        <f t="shared" si="50"/>
        <v>1.81</v>
      </c>
      <c r="J284" s="2">
        <f t="shared" si="50"/>
        <v>1.76</v>
      </c>
      <c r="K284" s="2">
        <f t="shared" si="50"/>
        <v>1.7</v>
      </c>
      <c r="L284" s="2">
        <f t="shared" si="50"/>
        <v>1.62</v>
      </c>
      <c r="M284" s="2">
        <f t="shared" si="50"/>
        <v>1.61</v>
      </c>
      <c r="N284" s="2">
        <f t="shared" si="50"/>
        <v>1.54</v>
      </c>
      <c r="O284" s="2">
        <f t="shared" si="50"/>
        <v>1.46</v>
      </c>
      <c r="P284" s="2">
        <f t="shared" si="50"/>
        <v>1.3800000000000001</v>
      </c>
      <c r="Q284" s="2">
        <f t="shared" si="50"/>
        <v>1.21</v>
      </c>
      <c r="R284" s="2">
        <f t="shared" ref="R284:AG299" si="52">MROUND((($B284-$AJ$2)*((R$2-$AJ$2)/($B$2-$AJ$2)))+$AJ$2,0.01)</f>
        <v>0.98</v>
      </c>
      <c r="S284" s="2">
        <f t="shared" si="52"/>
        <v>0.91</v>
      </c>
      <c r="T284" s="2">
        <f t="shared" si="52"/>
        <v>0.75</v>
      </c>
      <c r="U284" s="2">
        <f t="shared" si="52"/>
        <v>0.59</v>
      </c>
      <c r="V284" s="2">
        <f t="shared" si="52"/>
        <v>0.56000000000000005</v>
      </c>
      <c r="W284" s="2">
        <f t="shared" si="52"/>
        <v>0.47000000000000003</v>
      </c>
      <c r="X284" s="2">
        <f t="shared" si="52"/>
        <v>0.43</v>
      </c>
      <c r="Y284" s="2">
        <f t="shared" si="52"/>
        <v>0.38</v>
      </c>
      <c r="Z284" s="2">
        <f t="shared" si="52"/>
        <v>0.37</v>
      </c>
      <c r="AA284" s="2">
        <f t="shared" si="52"/>
        <v>0.35000000000000003</v>
      </c>
      <c r="AB284" s="2">
        <f t="shared" si="52"/>
        <v>0.32</v>
      </c>
      <c r="AC284" s="2">
        <f t="shared" si="52"/>
        <v>0.3</v>
      </c>
      <c r="AD284" s="2">
        <f t="shared" si="52"/>
        <v>0.28999999999999998</v>
      </c>
      <c r="AE284" s="2">
        <f t="shared" si="52"/>
        <v>0.27</v>
      </c>
      <c r="AF284" s="2">
        <f t="shared" si="52"/>
        <v>0.26</v>
      </c>
      <c r="AG284" s="2">
        <f t="shared" si="52"/>
        <v>0.26</v>
      </c>
      <c r="AH284" s="2">
        <f t="shared" si="51"/>
        <v>0.23</v>
      </c>
      <c r="AI284" s="2">
        <f t="shared" si="51"/>
        <v>0.21</v>
      </c>
      <c r="AJ284" s="2">
        <f t="shared" si="51"/>
        <v>0.2</v>
      </c>
    </row>
    <row r="285" spans="1:36" x14ac:dyDescent="0.2">
      <c r="A285" t="str">
        <f>"casthouse_procurement_archetype_"&amp;TEXT(ROUND(Table21319[[#This Row],[2016]],1),"0.0")</f>
        <v>casthouse_procurement_archetype_2.0</v>
      </c>
      <c r="B285" s="2">
        <f t="shared" si="48"/>
        <v>2</v>
      </c>
      <c r="C285" s="2">
        <f t="shared" ref="C285:R300" si="53">MROUND((($B285-$AJ$2)*((C$2-$AJ$2)/($B$2-$AJ$2)))+$AJ$2,0.01)</f>
        <v>2</v>
      </c>
      <c r="D285" s="2">
        <f t="shared" si="53"/>
        <v>2</v>
      </c>
      <c r="E285" s="2">
        <f t="shared" si="53"/>
        <v>1.96</v>
      </c>
      <c r="F285" s="2">
        <f t="shared" si="53"/>
        <v>1.85</v>
      </c>
      <c r="G285" s="2">
        <f t="shared" si="53"/>
        <v>1.86</v>
      </c>
      <c r="H285" s="2">
        <f t="shared" si="53"/>
        <v>1.82</v>
      </c>
      <c r="I285" s="2">
        <f t="shared" si="53"/>
        <v>1.73</v>
      </c>
      <c r="J285" s="2">
        <f t="shared" si="53"/>
        <v>1.68</v>
      </c>
      <c r="K285" s="2">
        <f t="shared" si="53"/>
        <v>1.6300000000000001</v>
      </c>
      <c r="L285" s="2">
        <f t="shared" si="53"/>
        <v>1.54</v>
      </c>
      <c r="M285" s="2">
        <f t="shared" si="53"/>
        <v>1.53</v>
      </c>
      <c r="N285" s="2">
        <f t="shared" si="53"/>
        <v>1.47</v>
      </c>
      <c r="O285" s="2">
        <f t="shared" si="53"/>
        <v>1.4000000000000001</v>
      </c>
      <c r="P285" s="2">
        <f t="shared" si="53"/>
        <v>1.31</v>
      </c>
      <c r="Q285" s="2">
        <f t="shared" si="53"/>
        <v>1.1500000000000001</v>
      </c>
      <c r="R285" s="2">
        <f t="shared" si="53"/>
        <v>0.94000000000000006</v>
      </c>
      <c r="S285" s="2">
        <f t="shared" si="52"/>
        <v>0.87</v>
      </c>
      <c r="T285" s="2">
        <f t="shared" si="52"/>
        <v>0.72</v>
      </c>
      <c r="U285" s="2">
        <f t="shared" si="52"/>
        <v>0.57000000000000006</v>
      </c>
      <c r="V285" s="2">
        <f t="shared" si="52"/>
        <v>0.54</v>
      </c>
      <c r="W285" s="2">
        <f t="shared" si="52"/>
        <v>0.46</v>
      </c>
      <c r="X285" s="2">
        <f t="shared" si="52"/>
        <v>0.42</v>
      </c>
      <c r="Y285" s="2">
        <f t="shared" si="52"/>
        <v>0.37</v>
      </c>
      <c r="Z285" s="2">
        <f t="shared" si="52"/>
        <v>0.36</v>
      </c>
      <c r="AA285" s="2">
        <f t="shared" si="52"/>
        <v>0.34</v>
      </c>
      <c r="AB285" s="2">
        <f t="shared" si="52"/>
        <v>0.31</v>
      </c>
      <c r="AC285" s="2">
        <f t="shared" si="52"/>
        <v>0.28999999999999998</v>
      </c>
      <c r="AD285" s="2">
        <f t="shared" si="52"/>
        <v>0.28999999999999998</v>
      </c>
      <c r="AE285" s="2">
        <f t="shared" si="52"/>
        <v>0.27</v>
      </c>
      <c r="AF285" s="2">
        <f t="shared" si="52"/>
        <v>0.26</v>
      </c>
      <c r="AG285" s="2">
        <f t="shared" si="52"/>
        <v>0.25</v>
      </c>
      <c r="AH285" s="2">
        <f t="shared" si="51"/>
        <v>0.22</v>
      </c>
      <c r="AI285" s="2">
        <f t="shared" si="51"/>
        <v>0.21</v>
      </c>
      <c r="AJ285" s="2">
        <f t="shared" si="51"/>
        <v>0.2</v>
      </c>
    </row>
    <row r="286" spans="1:36" x14ac:dyDescent="0.2">
      <c r="A286" t="str">
        <f>"casthouse_procurement_archetype_"&amp;TEXT(ROUND(Table21319[[#This Row],[2016]],1),"0.0")</f>
        <v>casthouse_procurement_archetype_1.9</v>
      </c>
      <c r="B286" s="2">
        <f t="shared" si="48"/>
        <v>1.9000000000000001</v>
      </c>
      <c r="C286" s="2">
        <f t="shared" si="53"/>
        <v>1.9000000000000001</v>
      </c>
      <c r="D286" s="2">
        <f t="shared" si="53"/>
        <v>1.9000000000000001</v>
      </c>
      <c r="E286" s="2">
        <f t="shared" si="53"/>
        <v>1.86</v>
      </c>
      <c r="F286" s="2">
        <f t="shared" si="53"/>
        <v>1.76</v>
      </c>
      <c r="G286" s="2">
        <f t="shared" si="53"/>
        <v>1.77</v>
      </c>
      <c r="H286" s="2">
        <f t="shared" si="53"/>
        <v>1.73</v>
      </c>
      <c r="I286" s="2">
        <f t="shared" si="53"/>
        <v>1.6400000000000001</v>
      </c>
      <c r="J286" s="2">
        <f t="shared" si="53"/>
        <v>1.59</v>
      </c>
      <c r="K286" s="2">
        <f t="shared" si="53"/>
        <v>1.55</v>
      </c>
      <c r="L286" s="2">
        <f t="shared" si="53"/>
        <v>1.47</v>
      </c>
      <c r="M286" s="2">
        <f t="shared" si="53"/>
        <v>1.46</v>
      </c>
      <c r="N286" s="2">
        <f t="shared" si="53"/>
        <v>1.4000000000000001</v>
      </c>
      <c r="O286" s="2">
        <f t="shared" si="53"/>
        <v>1.33</v>
      </c>
      <c r="P286" s="2">
        <f t="shared" si="53"/>
        <v>1.25</v>
      </c>
      <c r="Q286" s="2">
        <f t="shared" si="53"/>
        <v>1.1000000000000001</v>
      </c>
      <c r="R286" s="2">
        <f t="shared" si="53"/>
        <v>0.9</v>
      </c>
      <c r="S286" s="2">
        <f t="shared" si="52"/>
        <v>0.83000000000000007</v>
      </c>
      <c r="T286" s="2">
        <f t="shared" si="52"/>
        <v>0.69000000000000006</v>
      </c>
      <c r="U286" s="2">
        <f t="shared" si="52"/>
        <v>0.55000000000000004</v>
      </c>
      <c r="V286" s="2">
        <f t="shared" si="52"/>
        <v>0.52</v>
      </c>
      <c r="W286" s="2">
        <f t="shared" si="52"/>
        <v>0.44</v>
      </c>
      <c r="X286" s="2">
        <f t="shared" si="52"/>
        <v>0.4</v>
      </c>
      <c r="Y286" s="2">
        <f t="shared" si="52"/>
        <v>0.36</v>
      </c>
      <c r="Z286" s="2">
        <f t="shared" si="52"/>
        <v>0.36</v>
      </c>
      <c r="AA286" s="2">
        <f t="shared" si="52"/>
        <v>0.34</v>
      </c>
      <c r="AB286" s="2">
        <f t="shared" si="52"/>
        <v>0.31</v>
      </c>
      <c r="AC286" s="2">
        <f t="shared" si="52"/>
        <v>0.28999999999999998</v>
      </c>
      <c r="AD286" s="2">
        <f t="shared" si="52"/>
        <v>0.28000000000000003</v>
      </c>
      <c r="AE286" s="2">
        <f t="shared" si="52"/>
        <v>0.27</v>
      </c>
      <c r="AF286" s="2">
        <f t="shared" si="52"/>
        <v>0.26</v>
      </c>
      <c r="AG286" s="2">
        <f t="shared" si="52"/>
        <v>0.25</v>
      </c>
      <c r="AH286" s="2">
        <f t="shared" si="51"/>
        <v>0.22</v>
      </c>
      <c r="AI286" s="2">
        <f t="shared" si="51"/>
        <v>0.21</v>
      </c>
      <c r="AJ286" s="2">
        <f t="shared" si="51"/>
        <v>0.2</v>
      </c>
    </row>
    <row r="287" spans="1:36" x14ac:dyDescent="0.2">
      <c r="A287" t="str">
        <f>"casthouse_procurement_archetype_"&amp;TEXT(ROUND(Table21319[[#This Row],[2016]],1),"0.0")</f>
        <v>casthouse_procurement_archetype_1.8</v>
      </c>
      <c r="B287" s="2">
        <f t="shared" si="48"/>
        <v>1.8</v>
      </c>
      <c r="C287" s="2">
        <f t="shared" si="53"/>
        <v>1.8</v>
      </c>
      <c r="D287" s="2">
        <f t="shared" si="53"/>
        <v>1.8</v>
      </c>
      <c r="E287" s="2">
        <f t="shared" si="53"/>
        <v>1.76</v>
      </c>
      <c r="F287" s="2">
        <f t="shared" si="53"/>
        <v>1.67</v>
      </c>
      <c r="G287" s="2">
        <f t="shared" si="53"/>
        <v>1.68</v>
      </c>
      <c r="H287" s="2">
        <f t="shared" si="53"/>
        <v>1.6400000000000001</v>
      </c>
      <c r="I287" s="2">
        <f t="shared" si="53"/>
        <v>1.56</v>
      </c>
      <c r="J287" s="2">
        <f t="shared" si="53"/>
        <v>1.51</v>
      </c>
      <c r="K287" s="2">
        <f t="shared" si="53"/>
        <v>1.47</v>
      </c>
      <c r="L287" s="2">
        <f t="shared" si="53"/>
        <v>1.3900000000000001</v>
      </c>
      <c r="M287" s="2">
        <f t="shared" si="53"/>
        <v>1.3900000000000001</v>
      </c>
      <c r="N287" s="2">
        <f t="shared" si="53"/>
        <v>1.33</v>
      </c>
      <c r="O287" s="2">
        <f t="shared" si="53"/>
        <v>1.26</v>
      </c>
      <c r="P287" s="2">
        <f t="shared" si="53"/>
        <v>1.19</v>
      </c>
      <c r="Q287" s="2">
        <f t="shared" si="53"/>
        <v>1.05</v>
      </c>
      <c r="R287" s="2">
        <f t="shared" si="53"/>
        <v>0.86</v>
      </c>
      <c r="S287" s="2">
        <f t="shared" si="52"/>
        <v>0.8</v>
      </c>
      <c r="T287" s="2">
        <f t="shared" si="52"/>
        <v>0.66</v>
      </c>
      <c r="U287" s="2">
        <f t="shared" si="52"/>
        <v>0.53</v>
      </c>
      <c r="V287" s="2">
        <f t="shared" si="52"/>
        <v>0.5</v>
      </c>
      <c r="W287" s="2">
        <f t="shared" si="52"/>
        <v>0.43</v>
      </c>
      <c r="X287" s="2">
        <f t="shared" si="52"/>
        <v>0.39</v>
      </c>
      <c r="Y287" s="2">
        <f t="shared" si="52"/>
        <v>0.35000000000000003</v>
      </c>
      <c r="Z287" s="2">
        <f t="shared" si="52"/>
        <v>0.35000000000000003</v>
      </c>
      <c r="AA287" s="2">
        <f t="shared" si="52"/>
        <v>0.33</v>
      </c>
      <c r="AB287" s="2">
        <f t="shared" si="52"/>
        <v>0.3</v>
      </c>
      <c r="AC287" s="2">
        <f t="shared" si="52"/>
        <v>0.28000000000000003</v>
      </c>
      <c r="AD287" s="2">
        <f t="shared" si="52"/>
        <v>0.28000000000000003</v>
      </c>
      <c r="AE287" s="2">
        <f t="shared" si="52"/>
        <v>0.26</v>
      </c>
      <c r="AF287" s="2">
        <f t="shared" si="52"/>
        <v>0.25</v>
      </c>
      <c r="AG287" s="2">
        <f t="shared" si="52"/>
        <v>0.25</v>
      </c>
      <c r="AH287" s="2">
        <f t="shared" si="51"/>
        <v>0.22</v>
      </c>
      <c r="AI287" s="2">
        <f t="shared" si="51"/>
        <v>0.21</v>
      </c>
      <c r="AJ287" s="2">
        <f t="shared" si="51"/>
        <v>0.2</v>
      </c>
    </row>
    <row r="288" spans="1:36" x14ac:dyDescent="0.2">
      <c r="A288" t="str">
        <f>"casthouse_procurement_archetype_"&amp;TEXT(ROUND(Table21319[[#This Row],[2016]],1),"0.0")</f>
        <v>casthouse_procurement_archetype_1.7</v>
      </c>
      <c r="B288" s="2">
        <f t="shared" si="48"/>
        <v>1.7000000000000002</v>
      </c>
      <c r="C288" s="2">
        <f t="shared" si="53"/>
        <v>1.7</v>
      </c>
      <c r="D288" s="2">
        <f t="shared" si="53"/>
        <v>1.7</v>
      </c>
      <c r="E288" s="2">
        <f t="shared" si="53"/>
        <v>1.6600000000000001</v>
      </c>
      <c r="F288" s="2">
        <f t="shared" si="53"/>
        <v>1.57</v>
      </c>
      <c r="G288" s="2">
        <f t="shared" si="53"/>
        <v>1.59</v>
      </c>
      <c r="H288" s="2">
        <f t="shared" si="53"/>
        <v>1.55</v>
      </c>
      <c r="I288" s="2">
        <f t="shared" si="53"/>
        <v>1.47</v>
      </c>
      <c r="J288" s="2">
        <f t="shared" si="53"/>
        <v>1.43</v>
      </c>
      <c r="K288" s="2">
        <f t="shared" si="53"/>
        <v>1.3900000000000001</v>
      </c>
      <c r="L288" s="2">
        <f t="shared" si="53"/>
        <v>1.32</v>
      </c>
      <c r="M288" s="2">
        <f t="shared" si="53"/>
        <v>1.31</v>
      </c>
      <c r="N288" s="2">
        <f t="shared" si="53"/>
        <v>1.26</v>
      </c>
      <c r="O288" s="2">
        <f t="shared" si="53"/>
        <v>1.2</v>
      </c>
      <c r="P288" s="2">
        <f t="shared" si="53"/>
        <v>1.1300000000000001</v>
      </c>
      <c r="Q288" s="2">
        <f t="shared" si="53"/>
        <v>1</v>
      </c>
      <c r="R288" s="2">
        <f t="shared" si="53"/>
        <v>0.82000000000000006</v>
      </c>
      <c r="S288" s="2">
        <f t="shared" si="52"/>
        <v>0.76</v>
      </c>
      <c r="T288" s="2">
        <f t="shared" si="52"/>
        <v>0.63</v>
      </c>
      <c r="U288" s="2">
        <f t="shared" si="52"/>
        <v>0.51</v>
      </c>
      <c r="V288" s="2">
        <f t="shared" si="52"/>
        <v>0.49</v>
      </c>
      <c r="W288" s="2">
        <f t="shared" si="52"/>
        <v>0.42</v>
      </c>
      <c r="X288" s="2">
        <f t="shared" si="52"/>
        <v>0.38</v>
      </c>
      <c r="Y288" s="2">
        <f t="shared" si="52"/>
        <v>0.34</v>
      </c>
      <c r="Z288" s="2">
        <f t="shared" si="52"/>
        <v>0.34</v>
      </c>
      <c r="AA288" s="2">
        <f t="shared" si="52"/>
        <v>0.32</v>
      </c>
      <c r="AB288" s="2">
        <f t="shared" si="52"/>
        <v>0.3</v>
      </c>
      <c r="AC288" s="2">
        <f t="shared" si="52"/>
        <v>0.28000000000000003</v>
      </c>
      <c r="AD288" s="2">
        <f t="shared" si="52"/>
        <v>0.27</v>
      </c>
      <c r="AE288" s="2">
        <f t="shared" si="52"/>
        <v>0.26</v>
      </c>
      <c r="AF288" s="2">
        <f t="shared" si="52"/>
        <v>0.25</v>
      </c>
      <c r="AG288" s="2">
        <f t="shared" si="52"/>
        <v>0.24</v>
      </c>
      <c r="AH288" s="2">
        <f t="shared" si="51"/>
        <v>0.22</v>
      </c>
      <c r="AI288" s="2">
        <f t="shared" si="51"/>
        <v>0.21</v>
      </c>
      <c r="AJ288" s="2">
        <f t="shared" si="51"/>
        <v>0.2</v>
      </c>
    </row>
    <row r="289" spans="1:36" x14ac:dyDescent="0.2">
      <c r="A289" t="str">
        <f>"casthouse_procurement_archetype_"&amp;TEXT(ROUND(Table21319[[#This Row],[2016]],1),"0.0")</f>
        <v>casthouse_procurement_archetype_1.6</v>
      </c>
      <c r="B289" s="2">
        <f t="shared" si="48"/>
        <v>1.6</v>
      </c>
      <c r="C289" s="2">
        <f t="shared" si="53"/>
        <v>1.6</v>
      </c>
      <c r="D289" s="2">
        <f t="shared" si="53"/>
        <v>1.6</v>
      </c>
      <c r="E289" s="2">
        <f t="shared" si="53"/>
        <v>1.57</v>
      </c>
      <c r="F289" s="2">
        <f t="shared" si="53"/>
        <v>1.48</v>
      </c>
      <c r="G289" s="2">
        <f t="shared" si="53"/>
        <v>1.49</v>
      </c>
      <c r="H289" s="2">
        <f t="shared" si="53"/>
        <v>1.46</v>
      </c>
      <c r="I289" s="2">
        <f t="shared" si="53"/>
        <v>1.3900000000000001</v>
      </c>
      <c r="J289" s="2">
        <f t="shared" si="53"/>
        <v>1.35</v>
      </c>
      <c r="K289" s="2">
        <f t="shared" si="53"/>
        <v>1.31</v>
      </c>
      <c r="L289" s="2">
        <f t="shared" si="53"/>
        <v>1.24</v>
      </c>
      <c r="M289" s="2">
        <f t="shared" si="53"/>
        <v>1.24</v>
      </c>
      <c r="N289" s="2">
        <f t="shared" si="53"/>
        <v>1.18</v>
      </c>
      <c r="O289" s="2">
        <f t="shared" si="53"/>
        <v>1.1300000000000001</v>
      </c>
      <c r="P289" s="2">
        <f t="shared" si="53"/>
        <v>1.07</v>
      </c>
      <c r="Q289" s="2">
        <f t="shared" si="53"/>
        <v>0.94000000000000006</v>
      </c>
      <c r="R289" s="2">
        <f t="shared" si="53"/>
        <v>0.77</v>
      </c>
      <c r="S289" s="2">
        <f t="shared" si="52"/>
        <v>0.72</v>
      </c>
      <c r="T289" s="2">
        <f t="shared" si="52"/>
        <v>0.61</v>
      </c>
      <c r="U289" s="2">
        <f t="shared" si="52"/>
        <v>0.49</v>
      </c>
      <c r="V289" s="2">
        <f t="shared" si="52"/>
        <v>0.47000000000000003</v>
      </c>
      <c r="W289" s="2">
        <f t="shared" si="52"/>
        <v>0.4</v>
      </c>
      <c r="X289" s="2">
        <f t="shared" si="52"/>
        <v>0.37</v>
      </c>
      <c r="Y289" s="2">
        <f t="shared" si="52"/>
        <v>0.33</v>
      </c>
      <c r="Z289" s="2">
        <f t="shared" si="52"/>
        <v>0.33</v>
      </c>
      <c r="AA289" s="2">
        <f t="shared" si="52"/>
        <v>0.31</v>
      </c>
      <c r="AB289" s="2">
        <f t="shared" si="52"/>
        <v>0.28999999999999998</v>
      </c>
      <c r="AC289" s="2">
        <f t="shared" si="52"/>
        <v>0.27</v>
      </c>
      <c r="AD289" s="2">
        <f t="shared" si="52"/>
        <v>0.27</v>
      </c>
      <c r="AE289" s="2">
        <f t="shared" si="52"/>
        <v>0.25</v>
      </c>
      <c r="AF289" s="2">
        <f t="shared" si="52"/>
        <v>0.25</v>
      </c>
      <c r="AG289" s="2">
        <f t="shared" si="52"/>
        <v>0.24</v>
      </c>
      <c r="AH289" s="2">
        <f t="shared" si="51"/>
        <v>0.22</v>
      </c>
      <c r="AI289" s="2">
        <f t="shared" si="51"/>
        <v>0.21</v>
      </c>
      <c r="AJ289" s="2">
        <f t="shared" si="51"/>
        <v>0.2</v>
      </c>
    </row>
    <row r="290" spans="1:36" x14ac:dyDescent="0.2">
      <c r="A290" t="str">
        <f>"casthouse_procurement_archetype_"&amp;TEXT(ROUND(Table21319[[#This Row],[2016]],1),"0.0")</f>
        <v>casthouse_procurement_archetype_1.5</v>
      </c>
      <c r="B290" s="2">
        <f t="shared" si="48"/>
        <v>1.5</v>
      </c>
      <c r="C290" s="2">
        <f t="shared" si="53"/>
        <v>1.5</v>
      </c>
      <c r="D290" s="2">
        <f t="shared" si="53"/>
        <v>1.5</v>
      </c>
      <c r="E290" s="2">
        <f t="shared" si="53"/>
        <v>1.47</v>
      </c>
      <c r="F290" s="2">
        <f t="shared" si="53"/>
        <v>1.3900000000000001</v>
      </c>
      <c r="G290" s="2">
        <f t="shared" si="53"/>
        <v>1.4000000000000001</v>
      </c>
      <c r="H290" s="2">
        <f t="shared" si="53"/>
        <v>1.37</v>
      </c>
      <c r="I290" s="2">
        <f t="shared" si="53"/>
        <v>1.3</v>
      </c>
      <c r="J290" s="2">
        <f t="shared" si="53"/>
        <v>1.27</v>
      </c>
      <c r="K290" s="2">
        <f t="shared" si="53"/>
        <v>1.23</v>
      </c>
      <c r="L290" s="2">
        <f t="shared" si="53"/>
        <v>1.17</v>
      </c>
      <c r="M290" s="2">
        <f t="shared" si="53"/>
        <v>1.1599999999999999</v>
      </c>
      <c r="N290" s="2">
        <f t="shared" si="53"/>
        <v>1.1100000000000001</v>
      </c>
      <c r="O290" s="2">
        <f t="shared" si="53"/>
        <v>1.06</v>
      </c>
      <c r="P290" s="2">
        <f t="shared" si="53"/>
        <v>1</v>
      </c>
      <c r="Q290" s="2">
        <f t="shared" si="53"/>
        <v>0.89</v>
      </c>
      <c r="R290" s="2">
        <f t="shared" si="53"/>
        <v>0.73</v>
      </c>
      <c r="S290" s="2">
        <f t="shared" si="52"/>
        <v>0.68</v>
      </c>
      <c r="T290" s="2">
        <f t="shared" si="52"/>
        <v>0.57999999999999996</v>
      </c>
      <c r="U290" s="2">
        <f t="shared" si="52"/>
        <v>0.47000000000000003</v>
      </c>
      <c r="V290" s="2">
        <f t="shared" si="52"/>
        <v>0.45</v>
      </c>
      <c r="W290" s="2">
        <f t="shared" si="52"/>
        <v>0.39</v>
      </c>
      <c r="X290" s="2">
        <f t="shared" si="52"/>
        <v>0.36</v>
      </c>
      <c r="Y290" s="2">
        <f t="shared" si="52"/>
        <v>0.32</v>
      </c>
      <c r="Z290" s="2">
        <f t="shared" si="52"/>
        <v>0.32</v>
      </c>
      <c r="AA290" s="2">
        <f t="shared" si="52"/>
        <v>0.3</v>
      </c>
      <c r="AB290" s="2">
        <f t="shared" si="52"/>
        <v>0.28000000000000003</v>
      </c>
      <c r="AC290" s="2">
        <f t="shared" si="52"/>
        <v>0.27</v>
      </c>
      <c r="AD290" s="2">
        <f t="shared" si="52"/>
        <v>0.26</v>
      </c>
      <c r="AE290" s="2">
        <f t="shared" si="52"/>
        <v>0.25</v>
      </c>
      <c r="AF290" s="2">
        <f t="shared" si="52"/>
        <v>0.24</v>
      </c>
      <c r="AG290" s="2">
        <f t="shared" si="52"/>
        <v>0.24</v>
      </c>
      <c r="AH290" s="2">
        <f t="shared" si="51"/>
        <v>0.22</v>
      </c>
      <c r="AI290" s="2">
        <f t="shared" si="51"/>
        <v>0.21</v>
      </c>
      <c r="AJ290" s="2">
        <f t="shared" si="51"/>
        <v>0.2</v>
      </c>
    </row>
    <row r="291" spans="1:36" x14ac:dyDescent="0.2">
      <c r="A291" t="str">
        <f>"casthouse_procurement_archetype_"&amp;TEXT(ROUND(Table21319[[#This Row],[2016]],1),"0.0")</f>
        <v>casthouse_procurement_archetype_1.4</v>
      </c>
      <c r="B291" s="2">
        <f t="shared" si="48"/>
        <v>1.4000000000000001</v>
      </c>
      <c r="C291" s="2">
        <f t="shared" si="53"/>
        <v>1.4000000000000001</v>
      </c>
      <c r="D291" s="2">
        <f t="shared" si="53"/>
        <v>1.4000000000000001</v>
      </c>
      <c r="E291" s="2">
        <f t="shared" si="53"/>
        <v>1.37</v>
      </c>
      <c r="F291" s="2">
        <f t="shared" si="53"/>
        <v>1.3</v>
      </c>
      <c r="G291" s="2">
        <f t="shared" si="53"/>
        <v>1.31</v>
      </c>
      <c r="H291" s="2">
        <f t="shared" si="53"/>
        <v>1.28</v>
      </c>
      <c r="I291" s="2">
        <f t="shared" si="53"/>
        <v>1.22</v>
      </c>
      <c r="J291" s="2">
        <f t="shared" si="53"/>
        <v>1.18</v>
      </c>
      <c r="K291" s="2">
        <f t="shared" si="53"/>
        <v>1.1500000000000001</v>
      </c>
      <c r="L291" s="2">
        <f t="shared" si="53"/>
        <v>1.1000000000000001</v>
      </c>
      <c r="M291" s="2">
        <f t="shared" si="53"/>
        <v>1.0900000000000001</v>
      </c>
      <c r="N291" s="2">
        <f t="shared" si="53"/>
        <v>1.04</v>
      </c>
      <c r="O291" s="2">
        <f t="shared" si="53"/>
        <v>1</v>
      </c>
      <c r="P291" s="2">
        <f t="shared" si="53"/>
        <v>0.94000000000000006</v>
      </c>
      <c r="Q291" s="2">
        <f t="shared" si="53"/>
        <v>0.84</v>
      </c>
      <c r="R291" s="2">
        <f t="shared" si="53"/>
        <v>0.69000000000000006</v>
      </c>
      <c r="S291" s="2">
        <f t="shared" si="52"/>
        <v>0.65</v>
      </c>
      <c r="T291" s="2">
        <f t="shared" si="52"/>
        <v>0.55000000000000004</v>
      </c>
      <c r="U291" s="2">
        <f t="shared" si="52"/>
        <v>0.45</v>
      </c>
      <c r="V291" s="2">
        <f t="shared" si="52"/>
        <v>0.43</v>
      </c>
      <c r="W291" s="2">
        <f t="shared" si="52"/>
        <v>0.37</v>
      </c>
      <c r="X291" s="2">
        <f t="shared" si="52"/>
        <v>0.34</v>
      </c>
      <c r="Y291" s="2">
        <f t="shared" si="52"/>
        <v>0.31</v>
      </c>
      <c r="Z291" s="2">
        <f t="shared" si="52"/>
        <v>0.31</v>
      </c>
      <c r="AA291" s="2">
        <f t="shared" si="52"/>
        <v>0.3</v>
      </c>
      <c r="AB291" s="2">
        <f t="shared" si="52"/>
        <v>0.28000000000000003</v>
      </c>
      <c r="AC291" s="2">
        <f t="shared" si="52"/>
        <v>0.26</v>
      </c>
      <c r="AD291" s="2">
        <f t="shared" si="52"/>
        <v>0.26</v>
      </c>
      <c r="AE291" s="2">
        <f t="shared" si="52"/>
        <v>0.25</v>
      </c>
      <c r="AF291" s="2">
        <f t="shared" si="52"/>
        <v>0.24</v>
      </c>
      <c r="AG291" s="2">
        <f t="shared" si="52"/>
        <v>0.23</v>
      </c>
      <c r="AH291" s="2">
        <f t="shared" si="51"/>
        <v>0.22</v>
      </c>
      <c r="AI291" s="2">
        <f t="shared" si="51"/>
        <v>0.21</v>
      </c>
      <c r="AJ291" s="2">
        <f t="shared" si="51"/>
        <v>0.2</v>
      </c>
    </row>
    <row r="292" spans="1:36" x14ac:dyDescent="0.2">
      <c r="A292" t="str">
        <f>"casthouse_procurement_archetype_"&amp;TEXT(ROUND(Table21319[[#This Row],[2016]],1),"0.0")</f>
        <v>casthouse_procurement_archetype_1.3</v>
      </c>
      <c r="B292" s="2">
        <f t="shared" si="48"/>
        <v>1.3</v>
      </c>
      <c r="C292" s="2">
        <f t="shared" si="53"/>
        <v>1.3</v>
      </c>
      <c r="D292" s="2">
        <f t="shared" si="53"/>
        <v>1.3</v>
      </c>
      <c r="E292" s="2">
        <f t="shared" si="53"/>
        <v>1.27</v>
      </c>
      <c r="F292" s="2">
        <f t="shared" si="53"/>
        <v>1.21</v>
      </c>
      <c r="G292" s="2">
        <f t="shared" si="53"/>
        <v>1.22</v>
      </c>
      <c r="H292" s="2">
        <f t="shared" si="53"/>
        <v>1.19</v>
      </c>
      <c r="I292" s="2">
        <f t="shared" si="53"/>
        <v>1.1300000000000001</v>
      </c>
      <c r="J292" s="2">
        <f t="shared" si="53"/>
        <v>1.1000000000000001</v>
      </c>
      <c r="K292" s="2">
        <f t="shared" si="53"/>
        <v>1.07</v>
      </c>
      <c r="L292" s="2">
        <f t="shared" si="53"/>
        <v>1.02</v>
      </c>
      <c r="M292" s="2">
        <f t="shared" si="53"/>
        <v>1.01</v>
      </c>
      <c r="N292" s="2">
        <f t="shared" si="53"/>
        <v>0.97</v>
      </c>
      <c r="O292" s="2">
        <f t="shared" si="53"/>
        <v>0.93</v>
      </c>
      <c r="P292" s="2">
        <f t="shared" si="53"/>
        <v>0.88</v>
      </c>
      <c r="Q292" s="2">
        <f t="shared" si="53"/>
        <v>0.78</v>
      </c>
      <c r="R292" s="2">
        <f t="shared" si="53"/>
        <v>0.65</v>
      </c>
      <c r="S292" s="2">
        <f t="shared" si="52"/>
        <v>0.61</v>
      </c>
      <c r="T292" s="2">
        <f t="shared" si="52"/>
        <v>0.52</v>
      </c>
      <c r="U292" s="2">
        <f t="shared" si="52"/>
        <v>0.43</v>
      </c>
      <c r="V292" s="2">
        <f t="shared" si="52"/>
        <v>0.41000000000000003</v>
      </c>
      <c r="W292" s="2">
        <f t="shared" si="52"/>
        <v>0.36</v>
      </c>
      <c r="X292" s="2">
        <f t="shared" si="52"/>
        <v>0.33</v>
      </c>
      <c r="Y292" s="2">
        <f t="shared" si="52"/>
        <v>0.3</v>
      </c>
      <c r="Z292" s="2">
        <f t="shared" si="52"/>
        <v>0.3</v>
      </c>
      <c r="AA292" s="2">
        <f t="shared" si="52"/>
        <v>0.28999999999999998</v>
      </c>
      <c r="AB292" s="2">
        <f t="shared" si="52"/>
        <v>0.27</v>
      </c>
      <c r="AC292" s="2">
        <f t="shared" si="52"/>
        <v>0.26</v>
      </c>
      <c r="AD292" s="2">
        <f t="shared" si="52"/>
        <v>0.25</v>
      </c>
      <c r="AE292" s="2">
        <f t="shared" si="52"/>
        <v>0.24</v>
      </c>
      <c r="AF292" s="2">
        <f t="shared" si="52"/>
        <v>0.24</v>
      </c>
      <c r="AG292" s="2">
        <f t="shared" si="52"/>
        <v>0.23</v>
      </c>
      <c r="AH292" s="2">
        <f t="shared" si="51"/>
        <v>0.21</v>
      </c>
      <c r="AI292" s="2">
        <f t="shared" si="51"/>
        <v>0.2</v>
      </c>
      <c r="AJ292" s="2">
        <f t="shared" si="51"/>
        <v>0.2</v>
      </c>
    </row>
    <row r="293" spans="1:36" x14ac:dyDescent="0.2">
      <c r="A293" t="str">
        <f>"casthouse_procurement_archetype_"&amp;TEXT(ROUND(Table21319[[#This Row],[2016]],1),"0.0")</f>
        <v>casthouse_procurement_archetype_1.2</v>
      </c>
      <c r="B293" s="2">
        <f t="shared" si="48"/>
        <v>1.2000000000000002</v>
      </c>
      <c r="C293" s="2">
        <f t="shared" si="53"/>
        <v>1.2</v>
      </c>
      <c r="D293" s="2">
        <f t="shared" si="53"/>
        <v>1.2</v>
      </c>
      <c r="E293" s="2">
        <f t="shared" si="53"/>
        <v>1.18</v>
      </c>
      <c r="F293" s="2">
        <f t="shared" si="53"/>
        <v>1.1200000000000001</v>
      </c>
      <c r="G293" s="2">
        <f t="shared" si="53"/>
        <v>1.1200000000000001</v>
      </c>
      <c r="H293" s="2">
        <f t="shared" si="53"/>
        <v>1.1000000000000001</v>
      </c>
      <c r="I293" s="2">
        <f t="shared" si="53"/>
        <v>1.05</v>
      </c>
      <c r="J293" s="2">
        <f t="shared" si="53"/>
        <v>1.02</v>
      </c>
      <c r="K293" s="2">
        <f t="shared" si="53"/>
        <v>0.99</v>
      </c>
      <c r="L293" s="2">
        <f t="shared" si="53"/>
        <v>0.95000000000000007</v>
      </c>
      <c r="M293" s="2">
        <f t="shared" si="53"/>
        <v>0.94000000000000006</v>
      </c>
      <c r="N293" s="2">
        <f t="shared" si="53"/>
        <v>0.9</v>
      </c>
      <c r="O293" s="2">
        <f t="shared" si="53"/>
        <v>0.86</v>
      </c>
      <c r="P293" s="2">
        <f t="shared" si="53"/>
        <v>0.82000000000000006</v>
      </c>
      <c r="Q293" s="2">
        <f t="shared" si="53"/>
        <v>0.73</v>
      </c>
      <c r="R293" s="2">
        <f t="shared" si="53"/>
        <v>0.61</v>
      </c>
      <c r="S293" s="2">
        <f t="shared" si="52"/>
        <v>0.57000000000000006</v>
      </c>
      <c r="T293" s="2">
        <f t="shared" si="52"/>
        <v>0.49</v>
      </c>
      <c r="U293" s="2">
        <f t="shared" si="52"/>
        <v>0.41000000000000003</v>
      </c>
      <c r="V293" s="2">
        <f t="shared" si="52"/>
        <v>0.39</v>
      </c>
      <c r="W293" s="2">
        <f t="shared" si="52"/>
        <v>0.34</v>
      </c>
      <c r="X293" s="2">
        <f t="shared" si="52"/>
        <v>0.32</v>
      </c>
      <c r="Y293" s="2">
        <f t="shared" si="52"/>
        <v>0.3</v>
      </c>
      <c r="Z293" s="2">
        <f t="shared" si="52"/>
        <v>0.28999999999999998</v>
      </c>
      <c r="AA293" s="2">
        <f t="shared" si="52"/>
        <v>0.28000000000000003</v>
      </c>
      <c r="AB293" s="2">
        <f t="shared" si="52"/>
        <v>0.26</v>
      </c>
      <c r="AC293" s="2">
        <f t="shared" si="52"/>
        <v>0.25</v>
      </c>
      <c r="AD293" s="2">
        <f t="shared" si="52"/>
        <v>0.25</v>
      </c>
      <c r="AE293" s="2">
        <f t="shared" si="52"/>
        <v>0.24</v>
      </c>
      <c r="AF293" s="2">
        <f t="shared" si="52"/>
        <v>0.23</v>
      </c>
      <c r="AG293" s="2">
        <f t="shared" si="52"/>
        <v>0.23</v>
      </c>
      <c r="AH293" s="2">
        <f t="shared" si="51"/>
        <v>0.21</v>
      </c>
      <c r="AI293" s="2">
        <f t="shared" si="51"/>
        <v>0.2</v>
      </c>
      <c r="AJ293" s="2">
        <f t="shared" si="51"/>
        <v>0.2</v>
      </c>
    </row>
    <row r="294" spans="1:36" x14ac:dyDescent="0.2">
      <c r="A294" t="str">
        <f>"casthouse_procurement_archetype_"&amp;TEXT(ROUND(Table21319[[#This Row],[2016]],1),"0.0")</f>
        <v>casthouse_procurement_archetype_1.1</v>
      </c>
      <c r="B294" s="2">
        <f t="shared" si="48"/>
        <v>1.1000000000000001</v>
      </c>
      <c r="C294" s="2">
        <f t="shared" si="53"/>
        <v>1.1000000000000001</v>
      </c>
      <c r="D294" s="2">
        <f t="shared" si="53"/>
        <v>1.1000000000000001</v>
      </c>
      <c r="E294" s="2">
        <f t="shared" si="53"/>
        <v>1.08</v>
      </c>
      <c r="F294" s="2">
        <f t="shared" si="53"/>
        <v>1.02</v>
      </c>
      <c r="G294" s="2">
        <f t="shared" si="53"/>
        <v>1.03</v>
      </c>
      <c r="H294" s="2">
        <f t="shared" si="53"/>
        <v>1.01</v>
      </c>
      <c r="I294" s="2">
        <f t="shared" si="53"/>
        <v>0.96</v>
      </c>
      <c r="J294" s="2">
        <f t="shared" si="53"/>
        <v>0.94000000000000006</v>
      </c>
      <c r="K294" s="2">
        <f t="shared" si="53"/>
        <v>0.91</v>
      </c>
      <c r="L294" s="2">
        <f t="shared" si="53"/>
        <v>0.87</v>
      </c>
      <c r="M294" s="2">
        <f t="shared" si="53"/>
        <v>0.87</v>
      </c>
      <c r="N294" s="2">
        <f t="shared" si="53"/>
        <v>0.83000000000000007</v>
      </c>
      <c r="O294" s="2">
        <f t="shared" si="53"/>
        <v>0.8</v>
      </c>
      <c r="P294" s="2">
        <f t="shared" si="53"/>
        <v>0.76</v>
      </c>
      <c r="Q294" s="2">
        <f t="shared" si="53"/>
        <v>0.68</v>
      </c>
      <c r="R294" s="2">
        <f t="shared" si="53"/>
        <v>0.57000000000000006</v>
      </c>
      <c r="S294" s="2">
        <f t="shared" si="52"/>
        <v>0.54</v>
      </c>
      <c r="T294" s="2">
        <f t="shared" si="52"/>
        <v>0.46</v>
      </c>
      <c r="U294" s="2">
        <f t="shared" si="52"/>
        <v>0.39</v>
      </c>
      <c r="V294" s="2">
        <f t="shared" si="52"/>
        <v>0.37</v>
      </c>
      <c r="W294" s="2">
        <f t="shared" si="52"/>
        <v>0.33</v>
      </c>
      <c r="X294" s="2">
        <f t="shared" si="52"/>
        <v>0.31</v>
      </c>
      <c r="Y294" s="2">
        <f t="shared" si="52"/>
        <v>0.28999999999999998</v>
      </c>
      <c r="Z294" s="2">
        <f t="shared" si="52"/>
        <v>0.28000000000000003</v>
      </c>
      <c r="AA294" s="2">
        <f t="shared" si="52"/>
        <v>0.27</v>
      </c>
      <c r="AB294" s="2">
        <f t="shared" si="52"/>
        <v>0.26</v>
      </c>
      <c r="AC294" s="2">
        <f t="shared" si="52"/>
        <v>0.25</v>
      </c>
      <c r="AD294" s="2">
        <f t="shared" si="52"/>
        <v>0.24</v>
      </c>
      <c r="AE294" s="2">
        <f t="shared" si="52"/>
        <v>0.24</v>
      </c>
      <c r="AF294" s="2">
        <f t="shared" si="52"/>
        <v>0.23</v>
      </c>
      <c r="AG294" s="2">
        <f t="shared" si="52"/>
        <v>0.23</v>
      </c>
      <c r="AH294" s="2">
        <f t="shared" si="51"/>
        <v>0.21</v>
      </c>
      <c r="AI294" s="2">
        <f t="shared" si="51"/>
        <v>0.2</v>
      </c>
      <c r="AJ294" s="2">
        <f t="shared" si="51"/>
        <v>0.2</v>
      </c>
    </row>
    <row r="295" spans="1:36" x14ac:dyDescent="0.2">
      <c r="A295" t="str">
        <f>"casthouse_procurement_archetype_"&amp;TEXT(ROUND(Table21319[[#This Row],[2016]],1),"0.0")</f>
        <v>casthouse_procurement_archetype_1.0</v>
      </c>
      <c r="B295" s="2">
        <f t="shared" si="48"/>
        <v>1</v>
      </c>
      <c r="C295" s="2">
        <f t="shared" si="53"/>
        <v>1</v>
      </c>
      <c r="D295" s="2">
        <f t="shared" si="53"/>
        <v>1</v>
      </c>
      <c r="E295" s="2">
        <f t="shared" si="53"/>
        <v>0.98</v>
      </c>
      <c r="F295" s="2">
        <f t="shared" si="53"/>
        <v>0.93</v>
      </c>
      <c r="G295" s="2">
        <f t="shared" si="53"/>
        <v>0.94000000000000006</v>
      </c>
      <c r="H295" s="2">
        <f t="shared" si="53"/>
        <v>0.92</v>
      </c>
      <c r="I295" s="2">
        <f t="shared" si="53"/>
        <v>0.88</v>
      </c>
      <c r="J295" s="2">
        <f t="shared" si="53"/>
        <v>0.86</v>
      </c>
      <c r="K295" s="2">
        <f t="shared" si="53"/>
        <v>0.83000000000000007</v>
      </c>
      <c r="L295" s="2">
        <f t="shared" si="53"/>
        <v>0.8</v>
      </c>
      <c r="M295" s="2">
        <f t="shared" si="53"/>
        <v>0.79</v>
      </c>
      <c r="N295" s="2">
        <f t="shared" si="53"/>
        <v>0.76</v>
      </c>
      <c r="O295" s="2">
        <f t="shared" si="53"/>
        <v>0.73</v>
      </c>
      <c r="P295" s="2">
        <f t="shared" si="53"/>
        <v>0.70000000000000007</v>
      </c>
      <c r="Q295" s="2">
        <f t="shared" si="53"/>
        <v>0.62</v>
      </c>
      <c r="R295" s="2">
        <f t="shared" si="53"/>
        <v>0.53</v>
      </c>
      <c r="S295" s="2">
        <f t="shared" si="52"/>
        <v>0.5</v>
      </c>
      <c r="T295" s="2">
        <f t="shared" si="52"/>
        <v>0.43</v>
      </c>
      <c r="U295" s="2">
        <f t="shared" si="52"/>
        <v>0.36</v>
      </c>
      <c r="V295" s="2">
        <f t="shared" si="52"/>
        <v>0.35000000000000003</v>
      </c>
      <c r="W295" s="2">
        <f t="shared" si="52"/>
        <v>0.31</v>
      </c>
      <c r="X295" s="2">
        <f t="shared" si="52"/>
        <v>0.3</v>
      </c>
      <c r="Y295" s="2">
        <f t="shared" si="52"/>
        <v>0.28000000000000003</v>
      </c>
      <c r="Z295" s="2">
        <f t="shared" si="52"/>
        <v>0.27</v>
      </c>
      <c r="AA295" s="2">
        <f t="shared" si="52"/>
        <v>0.26</v>
      </c>
      <c r="AB295" s="2">
        <f t="shared" si="52"/>
        <v>0.25</v>
      </c>
      <c r="AC295" s="2">
        <f t="shared" si="52"/>
        <v>0.24</v>
      </c>
      <c r="AD295" s="2">
        <f t="shared" si="52"/>
        <v>0.24</v>
      </c>
      <c r="AE295" s="2">
        <f t="shared" si="52"/>
        <v>0.23</v>
      </c>
      <c r="AF295" s="2">
        <f t="shared" si="52"/>
        <v>0.23</v>
      </c>
      <c r="AG295" s="2">
        <f t="shared" si="52"/>
        <v>0.22</v>
      </c>
      <c r="AH295" s="2">
        <f t="shared" si="51"/>
        <v>0.21</v>
      </c>
      <c r="AI295" s="2">
        <f t="shared" si="51"/>
        <v>0.2</v>
      </c>
      <c r="AJ295" s="2">
        <f t="shared" si="51"/>
        <v>0.2</v>
      </c>
    </row>
    <row r="296" spans="1:36" x14ac:dyDescent="0.2">
      <c r="A296" t="str">
        <f>"casthouse_procurement_archetype_"&amp;TEXT(ROUND(Table21319[[#This Row],[2016]],1),"0.0")</f>
        <v>casthouse_procurement_archetype_0.9</v>
      </c>
      <c r="B296" s="2">
        <f t="shared" si="48"/>
        <v>0.9</v>
      </c>
      <c r="C296" s="2">
        <f t="shared" si="53"/>
        <v>0.9</v>
      </c>
      <c r="D296" s="2">
        <f t="shared" si="53"/>
        <v>0.9</v>
      </c>
      <c r="E296" s="2">
        <f t="shared" si="53"/>
        <v>0.88</v>
      </c>
      <c r="F296" s="2">
        <f t="shared" si="53"/>
        <v>0.84</v>
      </c>
      <c r="G296" s="2">
        <f t="shared" si="53"/>
        <v>0.85</v>
      </c>
      <c r="H296" s="2">
        <f t="shared" si="53"/>
        <v>0.83000000000000007</v>
      </c>
      <c r="I296" s="2">
        <f t="shared" si="53"/>
        <v>0.79</v>
      </c>
      <c r="J296" s="2">
        <f t="shared" si="53"/>
        <v>0.77</v>
      </c>
      <c r="K296" s="2">
        <f t="shared" si="53"/>
        <v>0.75</v>
      </c>
      <c r="L296" s="2">
        <f t="shared" si="53"/>
        <v>0.72</v>
      </c>
      <c r="M296" s="2">
        <f t="shared" si="53"/>
        <v>0.72</v>
      </c>
      <c r="N296" s="2">
        <f t="shared" si="53"/>
        <v>0.69000000000000006</v>
      </c>
      <c r="O296" s="2">
        <f t="shared" si="53"/>
        <v>0.67</v>
      </c>
      <c r="P296" s="2">
        <f t="shared" si="53"/>
        <v>0.63</v>
      </c>
      <c r="Q296" s="2">
        <f t="shared" si="53"/>
        <v>0.57000000000000006</v>
      </c>
      <c r="R296" s="2">
        <f t="shared" si="53"/>
        <v>0.49</v>
      </c>
      <c r="S296" s="2">
        <f t="shared" si="52"/>
        <v>0.46</v>
      </c>
      <c r="T296" s="2">
        <f t="shared" si="52"/>
        <v>0.4</v>
      </c>
      <c r="U296" s="2">
        <f t="shared" si="52"/>
        <v>0.34</v>
      </c>
      <c r="V296" s="2">
        <f t="shared" si="52"/>
        <v>0.33</v>
      </c>
      <c r="W296" s="2">
        <f t="shared" si="52"/>
        <v>0.3</v>
      </c>
      <c r="X296" s="2">
        <f t="shared" si="52"/>
        <v>0.28000000000000003</v>
      </c>
      <c r="Y296" s="2">
        <f t="shared" si="52"/>
        <v>0.27</v>
      </c>
      <c r="Z296" s="2">
        <f t="shared" si="52"/>
        <v>0.26</v>
      </c>
      <c r="AA296" s="2">
        <f t="shared" si="52"/>
        <v>0.26</v>
      </c>
      <c r="AB296" s="2">
        <f t="shared" si="52"/>
        <v>0.24</v>
      </c>
      <c r="AC296" s="2">
        <f t="shared" si="52"/>
        <v>0.24</v>
      </c>
      <c r="AD296" s="2">
        <f t="shared" si="52"/>
        <v>0.23</v>
      </c>
      <c r="AE296" s="2">
        <f t="shared" si="52"/>
        <v>0.23</v>
      </c>
      <c r="AF296" s="2">
        <f t="shared" si="52"/>
        <v>0.22</v>
      </c>
      <c r="AG296" s="2">
        <f t="shared" si="52"/>
        <v>0.22</v>
      </c>
      <c r="AH296" s="2">
        <f t="shared" si="51"/>
        <v>0.21</v>
      </c>
      <c r="AI296" s="2">
        <f t="shared" si="51"/>
        <v>0.2</v>
      </c>
      <c r="AJ296" s="2">
        <f t="shared" si="51"/>
        <v>0.2</v>
      </c>
    </row>
    <row r="297" spans="1:36" x14ac:dyDescent="0.2">
      <c r="A297" t="str">
        <f>"casthouse_procurement_archetype_"&amp;TEXT(ROUND(Table21319[[#This Row],[2016]],1),"0.0")</f>
        <v>casthouse_procurement_archetype_0.8</v>
      </c>
      <c r="B297" s="2">
        <f t="shared" si="48"/>
        <v>0.8</v>
      </c>
      <c r="C297" s="2">
        <f t="shared" si="53"/>
        <v>0.8</v>
      </c>
      <c r="D297" s="2">
        <f t="shared" si="53"/>
        <v>0.8</v>
      </c>
      <c r="E297" s="2">
        <f t="shared" si="53"/>
        <v>0.79</v>
      </c>
      <c r="F297" s="2">
        <f t="shared" si="53"/>
        <v>0.75</v>
      </c>
      <c r="G297" s="2">
        <f t="shared" si="53"/>
        <v>0.75</v>
      </c>
      <c r="H297" s="2">
        <f t="shared" si="53"/>
        <v>0.74</v>
      </c>
      <c r="I297" s="2">
        <f t="shared" si="53"/>
        <v>0.71</v>
      </c>
      <c r="J297" s="2">
        <f t="shared" si="53"/>
        <v>0.69000000000000006</v>
      </c>
      <c r="K297" s="2">
        <f t="shared" si="53"/>
        <v>0.68</v>
      </c>
      <c r="L297" s="2">
        <f t="shared" si="53"/>
        <v>0.65</v>
      </c>
      <c r="M297" s="2">
        <f t="shared" si="53"/>
        <v>0.64</v>
      </c>
      <c r="N297" s="2">
        <f t="shared" si="53"/>
        <v>0.62</v>
      </c>
      <c r="O297" s="2">
        <f t="shared" si="53"/>
        <v>0.6</v>
      </c>
      <c r="P297" s="2">
        <f t="shared" si="53"/>
        <v>0.57000000000000006</v>
      </c>
      <c r="Q297" s="2">
        <f t="shared" si="53"/>
        <v>0.52</v>
      </c>
      <c r="R297" s="2">
        <f t="shared" si="53"/>
        <v>0.45</v>
      </c>
      <c r="S297" s="2">
        <f t="shared" si="52"/>
        <v>0.42</v>
      </c>
      <c r="T297" s="2">
        <f t="shared" si="52"/>
        <v>0.37</v>
      </c>
      <c r="U297" s="2">
        <f t="shared" si="52"/>
        <v>0.32</v>
      </c>
      <c r="V297" s="2">
        <f t="shared" si="52"/>
        <v>0.31</v>
      </c>
      <c r="W297" s="2">
        <f t="shared" si="52"/>
        <v>0.28999999999999998</v>
      </c>
      <c r="X297" s="2">
        <f t="shared" si="52"/>
        <v>0.27</v>
      </c>
      <c r="Y297" s="2">
        <f t="shared" si="52"/>
        <v>0.26</v>
      </c>
      <c r="Z297" s="2">
        <f t="shared" si="52"/>
        <v>0.25</v>
      </c>
      <c r="AA297" s="2">
        <f t="shared" si="52"/>
        <v>0.25</v>
      </c>
      <c r="AB297" s="2">
        <f t="shared" si="52"/>
        <v>0.24</v>
      </c>
      <c r="AC297" s="2">
        <f t="shared" si="52"/>
        <v>0.23</v>
      </c>
      <c r="AD297" s="2">
        <f t="shared" si="52"/>
        <v>0.23</v>
      </c>
      <c r="AE297" s="2">
        <f t="shared" si="52"/>
        <v>0.22</v>
      </c>
      <c r="AF297" s="2">
        <f t="shared" si="52"/>
        <v>0.22</v>
      </c>
      <c r="AG297" s="2">
        <f t="shared" si="52"/>
        <v>0.22</v>
      </c>
      <c r="AH297" s="2">
        <f t="shared" si="51"/>
        <v>0.21</v>
      </c>
      <c r="AI297" s="2">
        <f t="shared" si="51"/>
        <v>0.2</v>
      </c>
      <c r="AJ297" s="2">
        <f t="shared" si="51"/>
        <v>0.2</v>
      </c>
    </row>
    <row r="298" spans="1:36" x14ac:dyDescent="0.2">
      <c r="A298" t="str">
        <f>"casthouse_procurement_archetype_"&amp;TEXT(ROUND(Table21319[[#This Row],[2016]],1),"0.0")</f>
        <v>casthouse_procurement_archetype_0.7</v>
      </c>
      <c r="B298" s="2">
        <f t="shared" si="48"/>
        <v>0.70000000000000007</v>
      </c>
      <c r="C298" s="2">
        <f t="shared" si="53"/>
        <v>0.70000000000000007</v>
      </c>
      <c r="D298" s="2">
        <f t="shared" si="53"/>
        <v>0.70000000000000007</v>
      </c>
      <c r="E298" s="2">
        <f t="shared" si="53"/>
        <v>0.69000000000000006</v>
      </c>
      <c r="F298" s="2">
        <f t="shared" si="53"/>
        <v>0.66</v>
      </c>
      <c r="G298" s="2">
        <f t="shared" si="53"/>
        <v>0.66</v>
      </c>
      <c r="H298" s="2">
        <f t="shared" si="53"/>
        <v>0.65</v>
      </c>
      <c r="I298" s="2">
        <f t="shared" si="53"/>
        <v>0.62</v>
      </c>
      <c r="J298" s="2">
        <f t="shared" si="53"/>
        <v>0.61</v>
      </c>
      <c r="K298" s="2">
        <f t="shared" si="53"/>
        <v>0.6</v>
      </c>
      <c r="L298" s="2">
        <f t="shared" si="53"/>
        <v>0.57000000000000006</v>
      </c>
      <c r="M298" s="2">
        <f t="shared" si="53"/>
        <v>0.57000000000000006</v>
      </c>
      <c r="N298" s="2">
        <f t="shared" si="53"/>
        <v>0.55000000000000004</v>
      </c>
      <c r="O298" s="2">
        <f t="shared" si="53"/>
        <v>0.53</v>
      </c>
      <c r="P298" s="2">
        <f t="shared" si="53"/>
        <v>0.51</v>
      </c>
      <c r="Q298" s="2">
        <f t="shared" si="53"/>
        <v>0.47000000000000003</v>
      </c>
      <c r="R298" s="2">
        <f t="shared" si="53"/>
        <v>0.41000000000000003</v>
      </c>
      <c r="S298" s="2">
        <f t="shared" si="52"/>
        <v>0.39</v>
      </c>
      <c r="T298" s="2">
        <f t="shared" si="52"/>
        <v>0.34</v>
      </c>
      <c r="U298" s="2">
        <f t="shared" si="52"/>
        <v>0.3</v>
      </c>
      <c r="V298" s="2">
        <f t="shared" si="52"/>
        <v>0.3</v>
      </c>
      <c r="W298" s="2">
        <f t="shared" si="52"/>
        <v>0.27</v>
      </c>
      <c r="X298" s="2">
        <f t="shared" si="52"/>
        <v>0.26</v>
      </c>
      <c r="Y298" s="2">
        <f t="shared" si="52"/>
        <v>0.25</v>
      </c>
      <c r="Z298" s="2">
        <f t="shared" si="52"/>
        <v>0.25</v>
      </c>
      <c r="AA298" s="2">
        <f t="shared" si="52"/>
        <v>0.24</v>
      </c>
      <c r="AB298" s="2">
        <f t="shared" si="52"/>
        <v>0.23</v>
      </c>
      <c r="AC298" s="2">
        <f t="shared" si="52"/>
        <v>0.23</v>
      </c>
      <c r="AD298" s="2">
        <f t="shared" si="52"/>
        <v>0.22</v>
      </c>
      <c r="AE298" s="2">
        <f t="shared" si="52"/>
        <v>0.22</v>
      </c>
      <c r="AF298" s="2">
        <f t="shared" si="52"/>
        <v>0.22</v>
      </c>
      <c r="AG298" s="2">
        <f t="shared" si="52"/>
        <v>0.21</v>
      </c>
      <c r="AH298" s="2">
        <f t="shared" si="51"/>
        <v>0.21</v>
      </c>
      <c r="AI298" s="2">
        <f t="shared" si="51"/>
        <v>0.2</v>
      </c>
      <c r="AJ298" s="2">
        <f t="shared" si="51"/>
        <v>0.2</v>
      </c>
    </row>
    <row r="299" spans="1:36" x14ac:dyDescent="0.2">
      <c r="A299" t="str">
        <f>"casthouse_procurement_archetype_"&amp;TEXT(ROUND(Table21319[[#This Row],[2016]],1),"0.0")</f>
        <v>casthouse_procurement_archetype_0.6</v>
      </c>
      <c r="B299" s="2">
        <f t="shared" si="48"/>
        <v>0.60000000000000009</v>
      </c>
      <c r="C299" s="2">
        <f t="shared" si="53"/>
        <v>0.6</v>
      </c>
      <c r="D299" s="2">
        <f t="shared" si="53"/>
        <v>0.6</v>
      </c>
      <c r="E299" s="2">
        <f t="shared" si="53"/>
        <v>0.59</v>
      </c>
      <c r="F299" s="2">
        <f t="shared" si="53"/>
        <v>0.57000000000000006</v>
      </c>
      <c r="G299" s="2">
        <f t="shared" si="53"/>
        <v>0.57000000000000006</v>
      </c>
      <c r="H299" s="2">
        <f t="shared" si="53"/>
        <v>0.56000000000000005</v>
      </c>
      <c r="I299" s="2">
        <f t="shared" si="53"/>
        <v>0.54</v>
      </c>
      <c r="J299" s="2">
        <f t="shared" si="53"/>
        <v>0.53</v>
      </c>
      <c r="K299" s="2">
        <f t="shared" si="53"/>
        <v>0.52</v>
      </c>
      <c r="L299" s="2">
        <f t="shared" si="53"/>
        <v>0.5</v>
      </c>
      <c r="M299" s="2">
        <f t="shared" si="53"/>
        <v>0.5</v>
      </c>
      <c r="N299" s="2">
        <f t="shared" si="53"/>
        <v>0.48</v>
      </c>
      <c r="O299" s="2">
        <f t="shared" si="53"/>
        <v>0.47000000000000003</v>
      </c>
      <c r="P299" s="2">
        <f t="shared" si="53"/>
        <v>0.45</v>
      </c>
      <c r="Q299" s="2">
        <f t="shared" si="53"/>
        <v>0.41000000000000003</v>
      </c>
      <c r="R299" s="2">
        <f t="shared" si="53"/>
        <v>0.36</v>
      </c>
      <c r="S299" s="2">
        <f t="shared" si="52"/>
        <v>0.35000000000000003</v>
      </c>
      <c r="T299" s="2">
        <f t="shared" si="52"/>
        <v>0.32</v>
      </c>
      <c r="U299" s="2">
        <f t="shared" si="52"/>
        <v>0.28000000000000003</v>
      </c>
      <c r="V299" s="2">
        <f t="shared" si="52"/>
        <v>0.28000000000000003</v>
      </c>
      <c r="W299" s="2">
        <f t="shared" si="52"/>
        <v>0.26</v>
      </c>
      <c r="X299" s="2">
        <f t="shared" si="52"/>
        <v>0.25</v>
      </c>
      <c r="Y299" s="2">
        <f t="shared" si="52"/>
        <v>0.24</v>
      </c>
      <c r="Z299" s="2">
        <f t="shared" si="52"/>
        <v>0.24</v>
      </c>
      <c r="AA299" s="2">
        <f t="shared" si="52"/>
        <v>0.23</v>
      </c>
      <c r="AB299" s="2">
        <f t="shared" si="52"/>
        <v>0.23</v>
      </c>
      <c r="AC299" s="2">
        <f t="shared" si="52"/>
        <v>0.22</v>
      </c>
      <c r="AD299" s="2">
        <f t="shared" si="52"/>
        <v>0.22</v>
      </c>
      <c r="AE299" s="2">
        <f t="shared" si="52"/>
        <v>0.22</v>
      </c>
      <c r="AF299" s="2">
        <f t="shared" si="52"/>
        <v>0.21</v>
      </c>
      <c r="AG299" s="2">
        <f t="shared" si="52"/>
        <v>0.21</v>
      </c>
      <c r="AH299" s="2">
        <f t="shared" si="51"/>
        <v>0.21</v>
      </c>
      <c r="AI299" s="2">
        <f t="shared" si="51"/>
        <v>0.2</v>
      </c>
      <c r="AJ299" s="2">
        <f t="shared" si="51"/>
        <v>0.2</v>
      </c>
    </row>
    <row r="300" spans="1:36" x14ac:dyDescent="0.2">
      <c r="A300" t="str">
        <f>"casthouse_procurement_archetype_"&amp;TEXT(ROUND(Table21319[[#This Row],[2016]],1),"0.0")</f>
        <v>casthouse_procurement_archetype_0.5</v>
      </c>
      <c r="B300" s="2">
        <f t="shared" si="48"/>
        <v>0.5</v>
      </c>
      <c r="C300" s="2">
        <f t="shared" si="53"/>
        <v>0.5</v>
      </c>
      <c r="D300" s="2">
        <f t="shared" si="53"/>
        <v>0.5</v>
      </c>
      <c r="E300" s="2">
        <f t="shared" si="53"/>
        <v>0.49</v>
      </c>
      <c r="F300" s="2">
        <f t="shared" si="53"/>
        <v>0.47000000000000003</v>
      </c>
      <c r="G300" s="2">
        <f t="shared" si="53"/>
        <v>0.48</v>
      </c>
      <c r="H300" s="2">
        <f t="shared" si="53"/>
        <v>0.47000000000000003</v>
      </c>
      <c r="I300" s="2">
        <f t="shared" si="53"/>
        <v>0.45</v>
      </c>
      <c r="J300" s="2">
        <f t="shared" si="53"/>
        <v>0.45</v>
      </c>
      <c r="K300" s="2">
        <f t="shared" si="53"/>
        <v>0.44</v>
      </c>
      <c r="L300" s="2">
        <f t="shared" si="53"/>
        <v>0.42</v>
      </c>
      <c r="M300" s="2">
        <f t="shared" si="53"/>
        <v>0.42</v>
      </c>
      <c r="N300" s="2">
        <f t="shared" si="53"/>
        <v>0.41000000000000003</v>
      </c>
      <c r="O300" s="2">
        <f t="shared" si="53"/>
        <v>0.4</v>
      </c>
      <c r="P300" s="2">
        <f t="shared" si="53"/>
        <v>0.39</v>
      </c>
      <c r="Q300" s="2">
        <f t="shared" si="53"/>
        <v>0.36</v>
      </c>
      <c r="R300" s="2">
        <f t="shared" ref="R300:AG303" si="54">MROUND((($B300-$AJ$2)*((R$2-$AJ$2)/($B$2-$AJ$2)))+$AJ$2,0.01)</f>
        <v>0.32</v>
      </c>
      <c r="S300" s="2">
        <f t="shared" si="54"/>
        <v>0.31</v>
      </c>
      <c r="T300" s="2">
        <f t="shared" si="54"/>
        <v>0.28999999999999998</v>
      </c>
      <c r="U300" s="2">
        <f t="shared" si="54"/>
        <v>0.26</v>
      </c>
      <c r="V300" s="2">
        <f t="shared" si="54"/>
        <v>0.26</v>
      </c>
      <c r="W300" s="2">
        <f t="shared" si="54"/>
        <v>0.24</v>
      </c>
      <c r="X300" s="2">
        <f t="shared" si="54"/>
        <v>0.24</v>
      </c>
      <c r="Y300" s="2">
        <f t="shared" si="54"/>
        <v>0.23</v>
      </c>
      <c r="Z300" s="2">
        <f t="shared" si="54"/>
        <v>0.23</v>
      </c>
      <c r="AA300" s="2">
        <f t="shared" si="54"/>
        <v>0.22</v>
      </c>
      <c r="AB300" s="2">
        <f t="shared" si="54"/>
        <v>0.22</v>
      </c>
      <c r="AC300" s="2">
        <f t="shared" si="54"/>
        <v>0.22</v>
      </c>
      <c r="AD300" s="2">
        <f t="shared" si="54"/>
        <v>0.21</v>
      </c>
      <c r="AE300" s="2">
        <f t="shared" si="54"/>
        <v>0.21</v>
      </c>
      <c r="AF300" s="2">
        <f t="shared" si="54"/>
        <v>0.21</v>
      </c>
      <c r="AG300" s="2">
        <f t="shared" si="54"/>
        <v>0.21</v>
      </c>
      <c r="AH300" s="2">
        <f t="shared" si="51"/>
        <v>0.2</v>
      </c>
      <c r="AI300" s="2">
        <f t="shared" si="51"/>
        <v>0.2</v>
      </c>
      <c r="AJ300" s="2">
        <f t="shared" si="51"/>
        <v>0.2</v>
      </c>
    </row>
    <row r="301" spans="1:36" x14ac:dyDescent="0.2">
      <c r="A301" t="str">
        <f>"casthouse_procurement_archetype_"&amp;TEXT(ROUND(Table21319[[#This Row],[2016]],1),"0.0")</f>
        <v>casthouse_procurement_archetype_0.4</v>
      </c>
      <c r="B301" s="2">
        <f t="shared" si="48"/>
        <v>0.4</v>
      </c>
      <c r="C301" s="2">
        <f t="shared" ref="C301:R303" si="55">MROUND((($B301-$AJ$2)*((C$2-$AJ$2)/($B$2-$AJ$2)))+$AJ$2,0.01)</f>
        <v>0.4</v>
      </c>
      <c r="D301" s="2">
        <f t="shared" si="55"/>
        <v>0.4</v>
      </c>
      <c r="E301" s="2">
        <f t="shared" si="55"/>
        <v>0.4</v>
      </c>
      <c r="F301" s="2">
        <f t="shared" si="55"/>
        <v>0.38</v>
      </c>
      <c r="G301" s="2">
        <f t="shared" si="55"/>
        <v>0.38</v>
      </c>
      <c r="H301" s="2">
        <f t="shared" si="55"/>
        <v>0.38</v>
      </c>
      <c r="I301" s="2">
        <f t="shared" si="55"/>
        <v>0.37</v>
      </c>
      <c r="J301" s="2">
        <f t="shared" si="55"/>
        <v>0.36</v>
      </c>
      <c r="K301" s="2">
        <f t="shared" si="55"/>
        <v>0.36</v>
      </c>
      <c r="L301" s="2">
        <f t="shared" si="55"/>
        <v>0.35000000000000003</v>
      </c>
      <c r="M301" s="2">
        <f t="shared" si="55"/>
        <v>0.35000000000000003</v>
      </c>
      <c r="N301" s="2">
        <f t="shared" si="55"/>
        <v>0.34</v>
      </c>
      <c r="O301" s="2">
        <f t="shared" si="55"/>
        <v>0.33</v>
      </c>
      <c r="P301" s="2">
        <f t="shared" si="55"/>
        <v>0.32</v>
      </c>
      <c r="Q301" s="2">
        <f t="shared" si="55"/>
        <v>0.31</v>
      </c>
      <c r="R301" s="2">
        <f t="shared" si="55"/>
        <v>0.28000000000000003</v>
      </c>
      <c r="S301" s="2">
        <f t="shared" si="54"/>
        <v>0.27</v>
      </c>
      <c r="T301" s="2">
        <f t="shared" si="54"/>
        <v>0.26</v>
      </c>
      <c r="U301" s="2">
        <f t="shared" si="54"/>
        <v>0.24</v>
      </c>
      <c r="V301" s="2">
        <f t="shared" si="54"/>
        <v>0.24</v>
      </c>
      <c r="W301" s="2">
        <f t="shared" si="54"/>
        <v>0.23</v>
      </c>
      <c r="X301" s="2">
        <f t="shared" si="54"/>
        <v>0.22</v>
      </c>
      <c r="Y301" s="2">
        <f t="shared" si="54"/>
        <v>0.22</v>
      </c>
      <c r="Z301" s="2">
        <f t="shared" si="54"/>
        <v>0.22</v>
      </c>
      <c r="AA301" s="2">
        <f t="shared" si="54"/>
        <v>0.22</v>
      </c>
      <c r="AB301" s="2">
        <f t="shared" si="54"/>
        <v>0.21</v>
      </c>
      <c r="AC301" s="2">
        <f t="shared" si="54"/>
        <v>0.21</v>
      </c>
      <c r="AD301" s="2">
        <f t="shared" si="54"/>
        <v>0.21</v>
      </c>
      <c r="AE301" s="2">
        <f t="shared" si="54"/>
        <v>0.21</v>
      </c>
      <c r="AF301" s="2">
        <f t="shared" si="54"/>
        <v>0.21</v>
      </c>
      <c r="AG301" s="2">
        <f t="shared" si="54"/>
        <v>0.21</v>
      </c>
      <c r="AH301" s="2">
        <f t="shared" si="51"/>
        <v>0.2</v>
      </c>
      <c r="AI301" s="2">
        <f t="shared" si="51"/>
        <v>0.2</v>
      </c>
      <c r="AJ301" s="2">
        <f t="shared" si="51"/>
        <v>0.2</v>
      </c>
    </row>
    <row r="302" spans="1:36" x14ac:dyDescent="0.2">
      <c r="A302" t="str">
        <f>"casthouse_procurement_archetype_"&amp;TEXT(ROUND(Table21319[[#This Row],[2016]],1),"0.0")</f>
        <v>casthouse_procurement_archetype_0.3</v>
      </c>
      <c r="B302" s="2">
        <f t="shared" si="48"/>
        <v>0.30000000000000004</v>
      </c>
      <c r="C302" s="2">
        <f t="shared" si="55"/>
        <v>0.3</v>
      </c>
      <c r="D302" s="2">
        <f t="shared" si="55"/>
        <v>0.3</v>
      </c>
      <c r="E302" s="2">
        <f t="shared" si="55"/>
        <v>0.3</v>
      </c>
      <c r="F302" s="2">
        <f t="shared" si="55"/>
        <v>0.28999999999999998</v>
      </c>
      <c r="G302" s="2">
        <f t="shared" si="55"/>
        <v>0.28999999999999998</v>
      </c>
      <c r="H302" s="2">
        <f t="shared" si="55"/>
        <v>0.28999999999999998</v>
      </c>
      <c r="I302" s="2">
        <f t="shared" si="55"/>
        <v>0.28000000000000003</v>
      </c>
      <c r="J302" s="2">
        <f t="shared" si="55"/>
        <v>0.28000000000000003</v>
      </c>
      <c r="K302" s="2">
        <f t="shared" si="55"/>
        <v>0.28000000000000003</v>
      </c>
      <c r="L302" s="2">
        <f t="shared" si="55"/>
        <v>0.27</v>
      </c>
      <c r="M302" s="2">
        <f t="shared" si="55"/>
        <v>0.27</v>
      </c>
      <c r="N302" s="2">
        <f t="shared" si="55"/>
        <v>0.27</v>
      </c>
      <c r="O302" s="2">
        <f t="shared" si="55"/>
        <v>0.27</v>
      </c>
      <c r="P302" s="2">
        <f t="shared" si="55"/>
        <v>0.26</v>
      </c>
      <c r="Q302" s="2">
        <f t="shared" si="55"/>
        <v>0.25</v>
      </c>
      <c r="R302" s="2">
        <f t="shared" si="55"/>
        <v>0.24</v>
      </c>
      <c r="S302" s="2">
        <f t="shared" si="54"/>
        <v>0.24</v>
      </c>
      <c r="T302" s="2">
        <f t="shared" si="54"/>
        <v>0.23</v>
      </c>
      <c r="U302" s="2">
        <f t="shared" si="54"/>
        <v>0.22</v>
      </c>
      <c r="V302" s="2">
        <f t="shared" si="54"/>
        <v>0.22</v>
      </c>
      <c r="W302" s="2">
        <f t="shared" si="54"/>
        <v>0.21</v>
      </c>
      <c r="X302" s="2">
        <f t="shared" si="54"/>
        <v>0.21</v>
      </c>
      <c r="Y302" s="2">
        <f t="shared" si="54"/>
        <v>0.21</v>
      </c>
      <c r="Z302" s="2">
        <f t="shared" si="54"/>
        <v>0.21</v>
      </c>
      <c r="AA302" s="2">
        <f t="shared" si="54"/>
        <v>0.21</v>
      </c>
      <c r="AB302" s="2">
        <f t="shared" si="54"/>
        <v>0.21</v>
      </c>
      <c r="AC302" s="2">
        <f t="shared" si="54"/>
        <v>0.21</v>
      </c>
      <c r="AD302" s="2">
        <f t="shared" si="54"/>
        <v>0.21</v>
      </c>
      <c r="AE302" s="2">
        <f t="shared" si="54"/>
        <v>0.2</v>
      </c>
      <c r="AF302" s="2">
        <f t="shared" si="54"/>
        <v>0.2</v>
      </c>
      <c r="AG302" s="2">
        <f t="shared" si="54"/>
        <v>0.2</v>
      </c>
      <c r="AH302" s="2">
        <f t="shared" si="51"/>
        <v>0.2</v>
      </c>
      <c r="AI302" s="2">
        <f t="shared" si="51"/>
        <v>0.2</v>
      </c>
      <c r="AJ302" s="2">
        <f t="shared" si="51"/>
        <v>0.2</v>
      </c>
    </row>
    <row r="303" spans="1:36" x14ac:dyDescent="0.2">
      <c r="A303" t="str">
        <f>"casthouse_procurement_archetype_"&amp;TEXT(ROUND(Table21319[[#This Row],[2016]],1),"0.0")</f>
        <v>casthouse_procurement_archetype_0.2</v>
      </c>
      <c r="B303" s="2">
        <f t="shared" si="48"/>
        <v>0.2</v>
      </c>
      <c r="C303" s="2">
        <f t="shared" si="55"/>
        <v>0.2</v>
      </c>
      <c r="D303" s="2">
        <f t="shared" si="55"/>
        <v>0.2</v>
      </c>
      <c r="E303" s="2">
        <f t="shared" si="55"/>
        <v>0.2</v>
      </c>
      <c r="F303" s="2">
        <f t="shared" si="55"/>
        <v>0.2</v>
      </c>
      <c r="G303" s="2">
        <f t="shared" si="55"/>
        <v>0.2</v>
      </c>
      <c r="H303" s="2">
        <f t="shared" si="55"/>
        <v>0.2</v>
      </c>
      <c r="I303" s="2">
        <f t="shared" si="55"/>
        <v>0.2</v>
      </c>
      <c r="J303" s="2">
        <f t="shared" si="55"/>
        <v>0.2</v>
      </c>
      <c r="K303" s="2">
        <f t="shared" si="55"/>
        <v>0.2</v>
      </c>
      <c r="L303" s="2">
        <f t="shared" si="55"/>
        <v>0.2</v>
      </c>
      <c r="M303" s="2">
        <f t="shared" si="55"/>
        <v>0.2</v>
      </c>
      <c r="N303" s="2">
        <f t="shared" si="55"/>
        <v>0.2</v>
      </c>
      <c r="O303" s="2">
        <f t="shared" si="55"/>
        <v>0.2</v>
      </c>
      <c r="P303" s="2">
        <f t="shared" si="55"/>
        <v>0.2</v>
      </c>
      <c r="Q303" s="2">
        <f t="shared" si="55"/>
        <v>0.2</v>
      </c>
      <c r="R303" s="2">
        <f t="shared" si="55"/>
        <v>0.2</v>
      </c>
      <c r="S303" s="2">
        <f t="shared" si="54"/>
        <v>0.2</v>
      </c>
      <c r="T303" s="2">
        <f t="shared" si="54"/>
        <v>0.2</v>
      </c>
      <c r="U303" s="2">
        <f t="shared" si="54"/>
        <v>0.2</v>
      </c>
      <c r="V303" s="2">
        <f t="shared" si="54"/>
        <v>0.2</v>
      </c>
      <c r="W303" s="2">
        <f t="shared" si="54"/>
        <v>0.2</v>
      </c>
      <c r="X303" s="2">
        <f t="shared" si="54"/>
        <v>0.2</v>
      </c>
      <c r="Y303" s="2">
        <f t="shared" si="54"/>
        <v>0.2</v>
      </c>
      <c r="Z303" s="2">
        <f t="shared" si="54"/>
        <v>0.2</v>
      </c>
      <c r="AA303" s="2">
        <f t="shared" si="54"/>
        <v>0.2</v>
      </c>
      <c r="AB303" s="2">
        <f t="shared" si="54"/>
        <v>0.2</v>
      </c>
      <c r="AC303" s="2">
        <f t="shared" si="54"/>
        <v>0.2</v>
      </c>
      <c r="AD303" s="2">
        <f t="shared" si="54"/>
        <v>0.2</v>
      </c>
      <c r="AE303" s="2">
        <f t="shared" si="54"/>
        <v>0.2</v>
      </c>
      <c r="AF303" s="2">
        <f t="shared" si="54"/>
        <v>0.2</v>
      </c>
      <c r="AG303" s="2">
        <f t="shared" si="54"/>
        <v>0.2</v>
      </c>
      <c r="AH303" s="2">
        <f t="shared" si="51"/>
        <v>0.2</v>
      </c>
      <c r="AI303" s="2">
        <f t="shared" si="51"/>
        <v>0.2</v>
      </c>
      <c r="AJ303" s="2">
        <f t="shared" si="51"/>
        <v>0.2</v>
      </c>
    </row>
    <row r="304" spans="1:36" x14ac:dyDescent="0.2">
      <c r="A304" t="s">
        <v>213</v>
      </c>
      <c r="B304" s="2">
        <v>0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0</v>
      </c>
      <c r="L304" s="2">
        <v>0</v>
      </c>
      <c r="M304" s="2">
        <v>0</v>
      </c>
      <c r="N304" s="2">
        <v>0</v>
      </c>
      <c r="O304" s="2">
        <v>0</v>
      </c>
      <c r="P304" s="2">
        <v>0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0</v>
      </c>
      <c r="Y304" s="2">
        <v>0</v>
      </c>
      <c r="Z304" s="2">
        <v>0</v>
      </c>
      <c r="AA304" s="2">
        <v>0</v>
      </c>
      <c r="AB304" s="2">
        <v>0</v>
      </c>
      <c r="AC304" s="2">
        <v>0</v>
      </c>
      <c r="AD304" s="2">
        <v>0</v>
      </c>
      <c r="AE304" s="2">
        <v>0</v>
      </c>
      <c r="AF304" s="2">
        <v>0</v>
      </c>
      <c r="AG304" s="2">
        <v>0</v>
      </c>
      <c r="AH304" s="2">
        <v>0</v>
      </c>
      <c r="AI304" s="2">
        <v>0</v>
      </c>
      <c r="AJ304" s="2">
        <v>0</v>
      </c>
    </row>
  </sheetData>
  <phoneticPr fontId="2" type="noConversion"/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F9AEE-21BD-440A-9722-9973C9F17970}">
  <sheetPr>
    <tabColor theme="9"/>
  </sheetPr>
  <dimension ref="A1:AJ202"/>
  <sheetViews>
    <sheetView topLeftCell="R1" workbookViewId="0">
      <selection activeCell="AG15" sqref="AG15"/>
    </sheetView>
  </sheetViews>
  <sheetFormatPr baseColWidth="10" defaultColWidth="8.83203125" defaultRowHeight="15" x14ac:dyDescent="0.2"/>
  <cols>
    <col min="1" max="1" width="39.33203125" bestFit="1" customWidth="1"/>
    <col min="2" max="2" width="10" style="4" customWidth="1"/>
  </cols>
  <sheetData>
    <row r="1" spans="1:36" x14ac:dyDescent="0.2">
      <c r="A1" t="s">
        <v>110</v>
      </c>
      <c r="B1" t="s">
        <v>175</v>
      </c>
      <c r="C1" t="s">
        <v>176</v>
      </c>
      <c r="D1" t="s">
        <v>177</v>
      </c>
      <c r="E1" t="s">
        <v>178</v>
      </c>
      <c r="F1" t="s">
        <v>179</v>
      </c>
      <c r="G1" t="s">
        <v>68</v>
      </c>
      <c r="H1" t="s">
        <v>180</v>
      </c>
      <c r="I1" t="s">
        <v>181</v>
      </c>
      <c r="J1" t="s">
        <v>182</v>
      </c>
      <c r="K1" t="s">
        <v>183</v>
      </c>
      <c r="L1" t="s">
        <v>184</v>
      </c>
      <c r="M1" t="s">
        <v>185</v>
      </c>
      <c r="N1" t="s">
        <v>186</v>
      </c>
      <c r="O1" t="s">
        <v>187</v>
      </c>
      <c r="P1" t="s">
        <v>188</v>
      </c>
      <c r="Q1" t="s">
        <v>189</v>
      </c>
      <c r="R1" t="s">
        <v>190</v>
      </c>
      <c r="S1" t="s">
        <v>191</v>
      </c>
      <c r="T1" t="s">
        <v>192</v>
      </c>
      <c r="U1" t="s">
        <v>193</v>
      </c>
      <c r="V1" t="s">
        <v>194</v>
      </c>
      <c r="W1" t="s">
        <v>195</v>
      </c>
      <c r="X1" t="s">
        <v>196</v>
      </c>
      <c r="Y1" t="s">
        <v>197</v>
      </c>
      <c r="Z1" t="s">
        <v>198</v>
      </c>
      <c r="AA1" t="s">
        <v>199</v>
      </c>
      <c r="AB1" t="s">
        <v>200</v>
      </c>
      <c r="AC1" t="s">
        <v>201</v>
      </c>
      <c r="AD1" t="s">
        <v>202</v>
      </c>
      <c r="AE1" t="s">
        <v>203</v>
      </c>
      <c r="AF1" t="s">
        <v>204</v>
      </c>
      <c r="AG1" t="s">
        <v>205</v>
      </c>
      <c r="AH1" t="s">
        <v>206</v>
      </c>
      <c r="AI1" t="s">
        <v>207</v>
      </c>
      <c r="AJ1" t="s">
        <v>208</v>
      </c>
    </row>
    <row r="2" spans="1:36" x14ac:dyDescent="0.2">
      <c r="A2" t="s">
        <v>220</v>
      </c>
      <c r="B2" s="5">
        <f>'Sectoral Slopes'!C21</f>
        <v>8.2486712605466099</v>
      </c>
      <c r="C2" s="5">
        <f>'Sectoral Slopes'!D21</f>
        <v>8.2486712605466099</v>
      </c>
      <c r="D2" s="5">
        <f>'Sectoral Slopes'!E21</f>
        <v>8.2486712605466099</v>
      </c>
      <c r="E2" s="5">
        <f>'Sectoral Slopes'!F21</f>
        <v>8.0549225594650817</v>
      </c>
      <c r="F2" s="5">
        <f>'Sectoral Slopes'!G21</f>
        <v>7.586523774935122</v>
      </c>
      <c r="G2" s="5">
        <f>'Sectoral Slopes'!H21</f>
        <v>7.6520070699406819</v>
      </c>
      <c r="H2" s="5">
        <f>'Sectoral Slopes'!I21</f>
        <v>7.4486938681415991</v>
      </c>
      <c r="I2" s="5">
        <f>'Sectoral Slopes'!J21</f>
        <v>7.055398522546878</v>
      </c>
      <c r="J2" s="5">
        <f>'Sectoral Slopes'!K21</f>
        <v>6.8344649346472721</v>
      </c>
      <c r="K2" s="5">
        <f>'Sectoral Slopes'!L21</f>
        <v>6.6076719358955716</v>
      </c>
      <c r="L2" s="5">
        <f>'Sectoral Slopes'!M21</f>
        <v>6.2494258518997734</v>
      </c>
      <c r="M2" s="5">
        <f>'Sectoral Slopes'!N21</f>
        <v>6.2059459137741024</v>
      </c>
      <c r="N2" s="5">
        <f>'Sectoral Slopes'!O21</f>
        <v>5.9124073116780531</v>
      </c>
      <c r="O2" s="5">
        <f>'Sectoral Slopes'!P21</f>
        <v>5.6080321906422537</v>
      </c>
      <c r="P2" s="5">
        <f>'Sectoral Slopes'!Q21</f>
        <v>5.2481978021096003</v>
      </c>
      <c r="Q2" s="5">
        <f>'Sectoral Slopes'!R21</f>
        <v>4.5457327649316248</v>
      </c>
      <c r="R2" s="5">
        <f>'Sectoral Slopes'!S21</f>
        <v>3.5980851248775378</v>
      </c>
      <c r="S2" s="5">
        <f>'Sectoral Slopes'!T21</f>
        <v>3.2958784253914537</v>
      </c>
      <c r="T2" s="5">
        <f>'Sectoral Slopes'!U21</f>
        <v>2.6389661301637073</v>
      </c>
      <c r="U2" s="5">
        <f>'Sectoral Slopes'!V21</f>
        <v>1.9769503471476906</v>
      </c>
      <c r="V2" s="5">
        <f>'Sectoral Slopes'!W21</f>
        <v>1.8493618397131986</v>
      </c>
      <c r="W2" s="5">
        <f>'Sectoral Slopes'!X21</f>
        <v>1.4643847889409454</v>
      </c>
      <c r="X2" s="5">
        <f>'Sectoral Slopes'!Y21</f>
        <v>1.2690306821771629</v>
      </c>
      <c r="Y2" s="5">
        <f>'Sectoral Slopes'!Z21</f>
        <v>1.0658296515954779</v>
      </c>
      <c r="Z2" s="5">
        <f>'Sectoral Slopes'!AA21</f>
        <v>1.0340772889723722</v>
      </c>
      <c r="AA2" s="5">
        <f>'Sectoral Slopes'!AB21</f>
        <v>0.93554423105963702</v>
      </c>
      <c r="AB2" s="5">
        <f>'Sectoral Slopes'!AC21</f>
        <v>0.79166503543370048</v>
      </c>
      <c r="AC2" s="5">
        <f>'Sectoral Slopes'!AD21</f>
        <v>0.67382353407615769</v>
      </c>
      <c r="AD2" s="5">
        <f>'Sectoral Slopes'!AE21</f>
        <v>0.65433350031570459</v>
      </c>
      <c r="AE2" s="5">
        <f>'Sectoral Slopes'!AF21</f>
        <v>0.57485083447038487</v>
      </c>
      <c r="AF2" s="5">
        <f>'Sectoral Slopes'!AG21</f>
        <v>0.5284950102034881</v>
      </c>
      <c r="AG2" s="5">
        <f>'Sectoral Slopes'!AH21</f>
        <v>0.49373146180715827</v>
      </c>
      <c r="AH2" s="5">
        <f>'Sectoral Slopes'!AI21</f>
        <v>0.3634643583083581</v>
      </c>
      <c r="AI2" s="5">
        <f>'Sectoral Slopes'!AJ21</f>
        <v>0.28995544122893624</v>
      </c>
      <c r="AJ2" s="5">
        <f>'Sectoral Slopes'!AK21</f>
        <v>0.25490740817469892</v>
      </c>
    </row>
    <row r="4" spans="1:36" x14ac:dyDescent="0.2">
      <c r="A4" t="s">
        <v>221</v>
      </c>
      <c r="B4" t="s">
        <v>175</v>
      </c>
      <c r="C4" t="s">
        <v>176</v>
      </c>
      <c r="D4" t="s">
        <v>177</v>
      </c>
      <c r="E4" t="s">
        <v>178</v>
      </c>
      <c r="F4" t="s">
        <v>179</v>
      </c>
      <c r="G4" t="s">
        <v>68</v>
      </c>
      <c r="H4" t="s">
        <v>180</v>
      </c>
      <c r="I4" t="s">
        <v>181</v>
      </c>
      <c r="J4" t="s">
        <v>182</v>
      </c>
      <c r="K4" t="s">
        <v>183</v>
      </c>
      <c r="L4" t="s">
        <v>184</v>
      </c>
      <c r="M4" t="s">
        <v>185</v>
      </c>
      <c r="N4" t="s">
        <v>186</v>
      </c>
      <c r="O4" t="s">
        <v>187</v>
      </c>
      <c r="P4" t="s">
        <v>188</v>
      </c>
      <c r="Q4" t="s">
        <v>189</v>
      </c>
      <c r="R4" t="s">
        <v>190</v>
      </c>
      <c r="S4" t="s">
        <v>191</v>
      </c>
      <c r="T4" t="s">
        <v>192</v>
      </c>
      <c r="U4" t="s">
        <v>193</v>
      </c>
      <c r="V4" t="s">
        <v>194</v>
      </c>
      <c r="W4" t="s">
        <v>195</v>
      </c>
      <c r="X4" t="s">
        <v>196</v>
      </c>
      <c r="Y4" t="s">
        <v>197</v>
      </c>
      <c r="Z4" t="s">
        <v>198</v>
      </c>
      <c r="AA4" t="s">
        <v>199</v>
      </c>
      <c r="AB4" t="s">
        <v>200</v>
      </c>
      <c r="AC4" t="s">
        <v>201</v>
      </c>
      <c r="AD4" t="s">
        <v>202</v>
      </c>
      <c r="AE4" t="s">
        <v>203</v>
      </c>
      <c r="AF4" t="s">
        <v>204</v>
      </c>
      <c r="AG4" t="s">
        <v>205</v>
      </c>
      <c r="AH4" t="s">
        <v>206</v>
      </c>
      <c r="AI4" t="s">
        <v>207</v>
      </c>
      <c r="AJ4" t="s">
        <v>208</v>
      </c>
    </row>
    <row r="5" spans="1:36" x14ac:dyDescent="0.2">
      <c r="A5" t="str">
        <f>"semis_procurement_archetype_"&amp;TEXT(ROUND(Table26916[[#This Row],[2016]],3),"0.0")</f>
        <v>semis_procurement_archetype_20.0</v>
      </c>
      <c r="B5" s="5">
        <v>20</v>
      </c>
      <c r="C5" s="5">
        <f>(($B5-$AJ$2)*((C$2-$AJ$2)/($B$2-$AJ$2)))+$AJ$2</f>
        <v>20</v>
      </c>
      <c r="D5" s="5">
        <f t="shared" ref="D5:AJ12" si="0">(($B5-$AJ$2)*((D$2-$AJ$2)/($B$2-$AJ$2)))+$AJ$2</f>
        <v>20</v>
      </c>
      <c r="E5" s="5">
        <f t="shared" si="0"/>
        <v>19.521428689532087</v>
      </c>
      <c r="F5" s="5">
        <f t="shared" si="0"/>
        <v>18.364454635601504</v>
      </c>
      <c r="G5" s="5">
        <f t="shared" si="0"/>
        <v>18.526202436384853</v>
      </c>
      <c r="H5" s="5">
        <f t="shared" si="0"/>
        <v>18.024006215830731</v>
      </c>
      <c r="I5" s="5">
        <f t="shared" si="0"/>
        <v>17.052542314955364</v>
      </c>
      <c r="J5" s="5">
        <f t="shared" si="0"/>
        <v>16.506822647689052</v>
      </c>
      <c r="K5" s="5">
        <f t="shared" si="0"/>
        <v>15.946629872141731</v>
      </c>
      <c r="L5" s="5">
        <f t="shared" si="0"/>
        <v>15.061739821623542</v>
      </c>
      <c r="M5" s="5">
        <f t="shared" si="0"/>
        <v>14.954341677265866</v>
      </c>
      <c r="N5" s="5">
        <f t="shared" si="0"/>
        <v>14.229283121033726</v>
      </c>
      <c r="O5" s="5">
        <f t="shared" si="0"/>
        <v>13.477457690799552</v>
      </c>
      <c r="P5" s="5">
        <f t="shared" si="0"/>
        <v>12.58864442954817</v>
      </c>
      <c r="Q5" s="5">
        <f t="shared" si="0"/>
        <v>10.853512211765235</v>
      </c>
      <c r="R5" s="5">
        <f t="shared" si="0"/>
        <v>8.5127637554869544</v>
      </c>
      <c r="S5" s="5">
        <f t="shared" si="0"/>
        <v>7.7662944609940858</v>
      </c>
      <c r="T5" s="5">
        <f t="shared" si="0"/>
        <v>6.1436803415975474</v>
      </c>
      <c r="U5" s="5">
        <f t="shared" si="0"/>
        <v>4.5084602907797606</v>
      </c>
      <c r="V5" s="5">
        <f t="shared" si="0"/>
        <v>4.1933087627296386</v>
      </c>
      <c r="W5" s="5">
        <f t="shared" si="0"/>
        <v>3.242391566073838</v>
      </c>
      <c r="X5" s="5">
        <f t="shared" si="0"/>
        <v>2.7598548039827646</v>
      </c>
      <c r="Y5" s="5">
        <f t="shared" si="0"/>
        <v>2.2579356532939201</v>
      </c>
      <c r="Z5" s="5">
        <f t="shared" si="0"/>
        <v>2.1795053479232651</v>
      </c>
      <c r="AA5" s="5">
        <f t="shared" si="0"/>
        <v>1.9361225825860879</v>
      </c>
      <c r="AB5" s="5">
        <f t="shared" si="0"/>
        <v>1.5807320441442367</v>
      </c>
      <c r="AC5" s="5">
        <f t="shared" si="0"/>
        <v>1.2896562257393704</v>
      </c>
      <c r="AD5" s="5">
        <f t="shared" si="0"/>
        <v>1.2415146333274607</v>
      </c>
      <c r="AE5" s="5">
        <f t="shared" si="0"/>
        <v>1.0451875181481352</v>
      </c>
      <c r="AF5" s="5">
        <f t="shared" si="0"/>
        <v>0.93068575662203368</v>
      </c>
      <c r="AG5" s="5">
        <f t="shared" si="0"/>
        <v>0.84481763559888623</v>
      </c>
      <c r="AH5" s="5">
        <f t="shared" si="0"/>
        <v>0.52304980910880361</v>
      </c>
      <c r="AI5" s="5">
        <f t="shared" si="0"/>
        <v>0.34147822395029021</v>
      </c>
      <c r="AJ5" s="5">
        <f t="shared" si="0"/>
        <v>0.25490740817469892</v>
      </c>
    </row>
    <row r="6" spans="1:36" x14ac:dyDescent="0.2">
      <c r="A6" t="str">
        <f>"semis_procurement_archetype_"&amp;TEXT(ROUND(Table26916[[#This Row],[2016]],3),"0.0")</f>
        <v>semis_procurement_archetype_19.9</v>
      </c>
      <c r="B6" s="5">
        <f>MROUND(B5-0.1,0.1)</f>
        <v>19.900000000000002</v>
      </c>
      <c r="C6" s="5">
        <f t="shared" ref="C6:R28" si="1">(($B6-$AJ$2)*((C$2-$AJ$2)/($B$2-$AJ$2)))+$AJ$2</f>
        <v>19.900000000000002</v>
      </c>
      <c r="D6" s="5">
        <f t="shared" si="0"/>
        <v>19.900000000000002</v>
      </c>
      <c r="E6" s="5">
        <f t="shared" si="0"/>
        <v>19.423852437651995</v>
      </c>
      <c r="F6" s="5">
        <f t="shared" si="0"/>
        <v>18.272737936157288</v>
      </c>
      <c r="G6" s="5">
        <f t="shared" si="0"/>
        <v>18.433666557187333</v>
      </c>
      <c r="H6" s="5">
        <f t="shared" si="0"/>
        <v>17.934013734281102</v>
      </c>
      <c r="I6" s="5">
        <f t="shared" si="0"/>
        <v>16.967469860477564</v>
      </c>
      <c r="J6" s="5">
        <f t="shared" si="0"/>
        <v>16.424514017512038</v>
      </c>
      <c r="K6" s="5">
        <f t="shared" si="0"/>
        <v>15.867158366039687</v>
      </c>
      <c r="L6" s="5">
        <f t="shared" si="0"/>
        <v>14.986749885037582</v>
      </c>
      <c r="M6" s="5">
        <f t="shared" si="0"/>
        <v>14.879895663904671</v>
      </c>
      <c r="N6" s="5">
        <f t="shared" si="0"/>
        <v>14.15850920266454</v>
      </c>
      <c r="O6" s="5">
        <f t="shared" si="0"/>
        <v>13.410491429582327</v>
      </c>
      <c r="P6" s="5">
        <f t="shared" si="0"/>
        <v>12.526179607142224</v>
      </c>
      <c r="Q6" s="5">
        <f t="shared" si="0"/>
        <v>10.799835052469572</v>
      </c>
      <c r="R6" s="5">
        <f t="shared" si="0"/>
        <v>8.4709414327558328</v>
      </c>
      <c r="S6" s="5">
        <f t="shared" si="0"/>
        <v>7.7282526690000131</v>
      </c>
      <c r="T6" s="5">
        <f t="shared" si="0"/>
        <v>6.1138563592280706</v>
      </c>
      <c r="U6" s="5">
        <f t="shared" si="0"/>
        <v>4.4869179613993149</v>
      </c>
      <c r="V6" s="5">
        <f t="shared" si="0"/>
        <v>4.1733625338819431</v>
      </c>
      <c r="W6" s="5">
        <f t="shared" si="0"/>
        <v>3.227261304496154</v>
      </c>
      <c r="X6" s="5">
        <f t="shared" si="0"/>
        <v>2.7471683737512596</v>
      </c>
      <c r="Y6" s="5">
        <f t="shared" si="0"/>
        <v>2.2477912174762409</v>
      </c>
      <c r="Z6" s="5">
        <f t="shared" si="0"/>
        <v>2.1697581262741483</v>
      </c>
      <c r="AA6" s="5">
        <f t="shared" si="0"/>
        <v>1.9276079850140948</v>
      </c>
      <c r="AB6" s="5">
        <f t="shared" si="0"/>
        <v>1.5740173395673718</v>
      </c>
      <c r="AC6" s="5">
        <f t="shared" si="0"/>
        <v>1.2844156890705627</v>
      </c>
      <c r="AD6" s="5">
        <f t="shared" si="0"/>
        <v>1.236517912139325</v>
      </c>
      <c r="AE6" s="5">
        <f t="shared" si="0"/>
        <v>1.041185105364816</v>
      </c>
      <c r="AF6" s="5">
        <f t="shared" si="0"/>
        <v>0.92726324368468183</v>
      </c>
      <c r="AG6" s="5">
        <f t="shared" si="0"/>
        <v>0.84183000601608848</v>
      </c>
      <c r="AH6" s="5">
        <f t="shared" si="0"/>
        <v>0.52169178863010957</v>
      </c>
      <c r="AI6" s="5">
        <f t="shared" si="0"/>
        <v>0.34103978176333671</v>
      </c>
      <c r="AJ6" s="5">
        <f t="shared" si="0"/>
        <v>0.25490740817469892</v>
      </c>
    </row>
    <row r="7" spans="1:36" x14ac:dyDescent="0.2">
      <c r="A7" t="str">
        <f>"semis_procurement_archetype_"&amp;TEXT(ROUND(Table26916[[#This Row],[2016]],3),"0.0")</f>
        <v>semis_procurement_archetype_19.8</v>
      </c>
      <c r="B7" s="5">
        <f t="shared" ref="B7:B70" si="2">MROUND(B6-0.1,0.1)</f>
        <v>19.8</v>
      </c>
      <c r="C7" s="5">
        <f t="shared" si="1"/>
        <v>19.8</v>
      </c>
      <c r="D7" s="5">
        <f t="shared" si="0"/>
        <v>19.8</v>
      </c>
      <c r="E7" s="5">
        <f t="shared" si="0"/>
        <v>19.326276185771899</v>
      </c>
      <c r="F7" s="5">
        <f t="shared" si="0"/>
        <v>18.181021236713072</v>
      </c>
      <c r="G7" s="5">
        <f t="shared" si="0"/>
        <v>18.341130677989813</v>
      </c>
      <c r="H7" s="5">
        <f t="shared" si="0"/>
        <v>17.844021252731469</v>
      </c>
      <c r="I7" s="5">
        <f t="shared" si="0"/>
        <v>16.882397405999757</v>
      </c>
      <c r="J7" s="5">
        <f t="shared" si="0"/>
        <v>16.342205387335024</v>
      </c>
      <c r="K7" s="5">
        <f t="shared" si="0"/>
        <v>15.78768685993764</v>
      </c>
      <c r="L7" s="5">
        <f t="shared" si="0"/>
        <v>14.911759948451623</v>
      </c>
      <c r="M7" s="5">
        <f t="shared" si="0"/>
        <v>14.805449650543471</v>
      </c>
      <c r="N7" s="5">
        <f t="shared" si="0"/>
        <v>14.08773528429535</v>
      </c>
      <c r="O7" s="5">
        <f t="shared" si="0"/>
        <v>13.343525168365099</v>
      </c>
      <c r="P7" s="5">
        <f t="shared" si="0"/>
        <v>12.463714784736277</v>
      </c>
      <c r="Q7" s="5">
        <f t="shared" si="0"/>
        <v>10.746157893173907</v>
      </c>
      <c r="R7" s="5">
        <f t="shared" si="0"/>
        <v>8.4291191100247076</v>
      </c>
      <c r="S7" s="5">
        <f t="shared" si="0"/>
        <v>7.6902108770059394</v>
      </c>
      <c r="T7" s="5">
        <f t="shared" si="0"/>
        <v>6.0840323768585938</v>
      </c>
      <c r="U7" s="5">
        <f t="shared" si="0"/>
        <v>4.4653756320188682</v>
      </c>
      <c r="V7" s="5">
        <f t="shared" si="0"/>
        <v>4.1534163050342467</v>
      </c>
      <c r="W7" s="5">
        <f t="shared" si="0"/>
        <v>3.21213104291847</v>
      </c>
      <c r="X7" s="5">
        <f t="shared" si="0"/>
        <v>2.7344819435197536</v>
      </c>
      <c r="Y7" s="5">
        <f t="shared" si="0"/>
        <v>2.2376467816585603</v>
      </c>
      <c r="Z7" s="5">
        <f t="shared" si="0"/>
        <v>2.1600109046250315</v>
      </c>
      <c r="AA7" s="5">
        <f t="shared" si="0"/>
        <v>1.9190933874421015</v>
      </c>
      <c r="AB7" s="5">
        <f t="shared" si="0"/>
        <v>1.5673026349905066</v>
      </c>
      <c r="AC7" s="5">
        <f t="shared" si="0"/>
        <v>1.2791751524017547</v>
      </c>
      <c r="AD7" s="5">
        <f t="shared" si="0"/>
        <v>1.2315211909511889</v>
      </c>
      <c r="AE7" s="5">
        <f t="shared" si="0"/>
        <v>1.0371826925814966</v>
      </c>
      <c r="AF7" s="5">
        <f t="shared" si="0"/>
        <v>0.92384073074732986</v>
      </c>
      <c r="AG7" s="5">
        <f t="shared" si="0"/>
        <v>0.83884237643329063</v>
      </c>
      <c r="AH7" s="5">
        <f t="shared" si="0"/>
        <v>0.52033376815141541</v>
      </c>
      <c r="AI7" s="5">
        <f t="shared" si="0"/>
        <v>0.34060133957638322</v>
      </c>
      <c r="AJ7" s="5">
        <f t="shared" si="0"/>
        <v>0.25490740817469892</v>
      </c>
    </row>
    <row r="8" spans="1:36" x14ac:dyDescent="0.2">
      <c r="A8" t="str">
        <f>"semis_procurement_archetype_"&amp;TEXT(ROUND(Table26916[[#This Row],[2016]],3),"0.0")</f>
        <v>semis_procurement_archetype_19.7</v>
      </c>
      <c r="B8" s="5">
        <f t="shared" si="2"/>
        <v>19.700000000000003</v>
      </c>
      <c r="C8" s="5">
        <f t="shared" si="1"/>
        <v>19.700000000000003</v>
      </c>
      <c r="D8" s="5">
        <f t="shared" si="0"/>
        <v>19.700000000000003</v>
      </c>
      <c r="E8" s="5">
        <f t="shared" si="0"/>
        <v>19.228699933891804</v>
      </c>
      <c r="F8" s="5">
        <f t="shared" si="0"/>
        <v>18.089304537268855</v>
      </c>
      <c r="G8" s="5">
        <f t="shared" si="0"/>
        <v>18.248594798792293</v>
      </c>
      <c r="H8" s="5">
        <f t="shared" si="0"/>
        <v>17.754028771181837</v>
      </c>
      <c r="I8" s="5">
        <f t="shared" si="0"/>
        <v>16.797324951521958</v>
      </c>
      <c r="J8" s="5">
        <f t="shared" si="0"/>
        <v>16.259896757158014</v>
      </c>
      <c r="K8" s="5">
        <f t="shared" si="0"/>
        <v>15.708215353835596</v>
      </c>
      <c r="L8" s="5">
        <f t="shared" si="0"/>
        <v>14.836770011865664</v>
      </c>
      <c r="M8" s="5">
        <f t="shared" si="0"/>
        <v>14.731003637182274</v>
      </c>
      <c r="N8" s="5">
        <f t="shared" si="0"/>
        <v>14.016961365926164</v>
      </c>
      <c r="O8" s="5">
        <f t="shared" si="0"/>
        <v>13.276558907147876</v>
      </c>
      <c r="P8" s="5">
        <f t="shared" si="0"/>
        <v>12.401249962330331</v>
      </c>
      <c r="Q8" s="5">
        <f t="shared" si="0"/>
        <v>10.692480733878243</v>
      </c>
      <c r="R8" s="5">
        <f t="shared" si="0"/>
        <v>8.387296787293586</v>
      </c>
      <c r="S8" s="5">
        <f t="shared" si="0"/>
        <v>7.6521690850118667</v>
      </c>
      <c r="T8" s="5">
        <f t="shared" si="0"/>
        <v>6.0542083944891179</v>
      </c>
      <c r="U8" s="5">
        <f t="shared" si="0"/>
        <v>4.4438333026384234</v>
      </c>
      <c r="V8" s="5">
        <f t="shared" si="0"/>
        <v>4.1334700761865513</v>
      </c>
      <c r="W8" s="5">
        <f t="shared" si="0"/>
        <v>3.1970007813407859</v>
      </c>
      <c r="X8" s="5">
        <f t="shared" si="0"/>
        <v>2.7217955132882485</v>
      </c>
      <c r="Y8" s="5">
        <f t="shared" si="0"/>
        <v>2.2275023458408807</v>
      </c>
      <c r="Z8" s="5">
        <f t="shared" si="0"/>
        <v>2.1502636829759147</v>
      </c>
      <c r="AA8" s="5">
        <f t="shared" si="0"/>
        <v>1.9105787898701083</v>
      </c>
      <c r="AB8" s="5">
        <f t="shared" si="0"/>
        <v>1.5605879304136416</v>
      </c>
      <c r="AC8" s="5">
        <f t="shared" si="0"/>
        <v>1.273934615732947</v>
      </c>
      <c r="AD8" s="5">
        <f t="shared" si="0"/>
        <v>1.2265244697630533</v>
      </c>
      <c r="AE8" s="5">
        <f t="shared" si="0"/>
        <v>1.0331802797981775</v>
      </c>
      <c r="AF8" s="5">
        <f t="shared" si="0"/>
        <v>0.92041821780997801</v>
      </c>
      <c r="AG8" s="5">
        <f t="shared" si="0"/>
        <v>0.83585474685049288</v>
      </c>
      <c r="AH8" s="5">
        <f t="shared" si="0"/>
        <v>0.51897574767272125</v>
      </c>
      <c r="AI8" s="5">
        <f t="shared" si="0"/>
        <v>0.34016289738942973</v>
      </c>
      <c r="AJ8" s="5">
        <f t="shared" si="0"/>
        <v>0.25490740817469892</v>
      </c>
    </row>
    <row r="9" spans="1:36" x14ac:dyDescent="0.2">
      <c r="A9" t="str">
        <f>"semis_procurement_archetype_"&amp;TEXT(ROUND(Table26916[[#This Row],[2016]],3),"0.0")</f>
        <v>semis_procurement_archetype_19.6</v>
      </c>
      <c r="B9" s="5">
        <f t="shared" si="2"/>
        <v>19.600000000000001</v>
      </c>
      <c r="C9" s="5">
        <f t="shared" si="1"/>
        <v>19.600000000000001</v>
      </c>
      <c r="D9" s="5">
        <f t="shared" si="0"/>
        <v>19.600000000000001</v>
      </c>
      <c r="E9" s="5">
        <f t="shared" si="0"/>
        <v>19.131123682011708</v>
      </c>
      <c r="F9" s="5">
        <f t="shared" si="0"/>
        <v>17.997587837824636</v>
      </c>
      <c r="G9" s="5">
        <f t="shared" si="0"/>
        <v>18.15605891959477</v>
      </c>
      <c r="H9" s="5">
        <f t="shared" si="0"/>
        <v>17.664036289632204</v>
      </c>
      <c r="I9" s="5">
        <f t="shared" si="0"/>
        <v>16.712252497044155</v>
      </c>
      <c r="J9" s="5">
        <f t="shared" si="0"/>
        <v>16.177588126981</v>
      </c>
      <c r="K9" s="5">
        <f t="shared" si="0"/>
        <v>15.628743847733549</v>
      </c>
      <c r="L9" s="5">
        <f t="shared" si="0"/>
        <v>14.761780075279704</v>
      </c>
      <c r="M9" s="5">
        <f t="shared" si="0"/>
        <v>14.656557623821076</v>
      </c>
      <c r="N9" s="5">
        <f t="shared" si="0"/>
        <v>13.946187447556975</v>
      </c>
      <c r="O9" s="5">
        <f t="shared" si="0"/>
        <v>13.209592645930648</v>
      </c>
      <c r="P9" s="5">
        <f t="shared" si="0"/>
        <v>12.338785139924383</v>
      </c>
      <c r="Q9" s="5">
        <f t="shared" si="0"/>
        <v>10.638803574582578</v>
      </c>
      <c r="R9" s="5">
        <f t="shared" si="0"/>
        <v>8.3454744645624626</v>
      </c>
      <c r="S9" s="5">
        <f t="shared" si="0"/>
        <v>7.6141272930177921</v>
      </c>
      <c r="T9" s="5">
        <f t="shared" si="0"/>
        <v>6.0243844121196402</v>
      </c>
      <c r="U9" s="5">
        <f t="shared" si="0"/>
        <v>4.4222909732579767</v>
      </c>
      <c r="V9" s="5">
        <f t="shared" si="0"/>
        <v>4.1135238473388549</v>
      </c>
      <c r="W9" s="5">
        <f t="shared" si="0"/>
        <v>3.181870519763101</v>
      </c>
      <c r="X9" s="5">
        <f t="shared" si="0"/>
        <v>2.7091090830567435</v>
      </c>
      <c r="Y9" s="5">
        <f t="shared" si="0"/>
        <v>2.2173579100232006</v>
      </c>
      <c r="Z9" s="5">
        <f t="shared" si="0"/>
        <v>2.140516461326798</v>
      </c>
      <c r="AA9" s="5">
        <f t="shared" si="0"/>
        <v>1.902064192298115</v>
      </c>
      <c r="AB9" s="5">
        <f t="shared" si="0"/>
        <v>1.5538732258367765</v>
      </c>
      <c r="AC9" s="5">
        <f t="shared" si="0"/>
        <v>1.268694079064139</v>
      </c>
      <c r="AD9" s="5">
        <f t="shared" si="0"/>
        <v>1.2215277485749176</v>
      </c>
      <c r="AE9" s="5">
        <f t="shared" si="0"/>
        <v>1.0291778670148584</v>
      </c>
      <c r="AF9" s="5">
        <f t="shared" si="0"/>
        <v>0.91699570487262605</v>
      </c>
      <c r="AG9" s="5">
        <f t="shared" si="0"/>
        <v>0.83286711726769513</v>
      </c>
      <c r="AH9" s="5">
        <f t="shared" si="0"/>
        <v>0.51761772719402721</v>
      </c>
      <c r="AI9" s="5">
        <f t="shared" si="0"/>
        <v>0.33972445520247624</v>
      </c>
      <c r="AJ9" s="5">
        <f t="shared" si="0"/>
        <v>0.25490740817469892</v>
      </c>
    </row>
    <row r="10" spans="1:36" x14ac:dyDescent="0.2">
      <c r="A10" t="str">
        <f>"semis_procurement_archetype_"&amp;TEXT(ROUND(Table26916[[#This Row],[2016]],3),"0.0")</f>
        <v>semis_procurement_archetype_19.5</v>
      </c>
      <c r="B10" s="5">
        <f t="shared" si="2"/>
        <v>19.5</v>
      </c>
      <c r="C10" s="5">
        <f t="shared" si="1"/>
        <v>19.5</v>
      </c>
      <c r="D10" s="5">
        <f t="shared" si="0"/>
        <v>19.5</v>
      </c>
      <c r="E10" s="5">
        <f t="shared" si="0"/>
        <v>19.033547430131613</v>
      </c>
      <c r="F10" s="5">
        <f t="shared" si="0"/>
        <v>17.905871138380419</v>
      </c>
      <c r="G10" s="5">
        <f t="shared" si="0"/>
        <v>18.063523040397246</v>
      </c>
      <c r="H10" s="5">
        <f t="shared" si="0"/>
        <v>17.574043808082571</v>
      </c>
      <c r="I10" s="5">
        <f t="shared" si="0"/>
        <v>16.627180042566348</v>
      </c>
      <c r="J10" s="5">
        <f t="shared" si="0"/>
        <v>16.095279496803986</v>
      </c>
      <c r="K10" s="5">
        <f t="shared" si="0"/>
        <v>15.549272341631502</v>
      </c>
      <c r="L10" s="5">
        <f t="shared" si="0"/>
        <v>14.686790138693743</v>
      </c>
      <c r="M10" s="5">
        <f t="shared" si="0"/>
        <v>14.582111610459878</v>
      </c>
      <c r="N10" s="5">
        <f t="shared" si="0"/>
        <v>13.875413529187785</v>
      </c>
      <c r="O10" s="5">
        <f t="shared" si="0"/>
        <v>13.142626384713422</v>
      </c>
      <c r="P10" s="5">
        <f t="shared" si="0"/>
        <v>12.276320317518435</v>
      </c>
      <c r="Q10" s="5">
        <f t="shared" si="0"/>
        <v>10.585126415286913</v>
      </c>
      <c r="R10" s="5">
        <f t="shared" si="0"/>
        <v>8.3036521418313392</v>
      </c>
      <c r="S10" s="5">
        <f t="shared" si="0"/>
        <v>7.5760855010237185</v>
      </c>
      <c r="T10" s="5">
        <f t="shared" si="0"/>
        <v>5.9945604297501633</v>
      </c>
      <c r="U10" s="5">
        <f t="shared" si="0"/>
        <v>4.4007486438775301</v>
      </c>
      <c r="V10" s="5">
        <f t="shared" si="0"/>
        <v>4.0935776184911594</v>
      </c>
      <c r="W10" s="5">
        <f t="shared" si="0"/>
        <v>3.1667402581854169</v>
      </c>
      <c r="X10" s="5">
        <f t="shared" si="0"/>
        <v>2.6964226528252375</v>
      </c>
      <c r="Y10" s="5">
        <f t="shared" si="0"/>
        <v>2.2072134742055201</v>
      </c>
      <c r="Z10" s="5">
        <f t="shared" si="0"/>
        <v>2.1307692396776807</v>
      </c>
      <c r="AA10" s="5">
        <f t="shared" si="0"/>
        <v>1.8935495947261214</v>
      </c>
      <c r="AB10" s="5">
        <f t="shared" si="0"/>
        <v>1.5471585212599113</v>
      </c>
      <c r="AC10" s="5">
        <f t="shared" si="0"/>
        <v>1.263453542395331</v>
      </c>
      <c r="AD10" s="5">
        <f t="shared" si="0"/>
        <v>1.2165310273867815</v>
      </c>
      <c r="AE10" s="5">
        <f t="shared" si="0"/>
        <v>1.025175454231539</v>
      </c>
      <c r="AF10" s="5">
        <f t="shared" si="0"/>
        <v>0.91357319193527409</v>
      </c>
      <c r="AG10" s="5">
        <f t="shared" si="0"/>
        <v>0.82987948768489728</v>
      </c>
      <c r="AH10" s="5">
        <f t="shared" si="0"/>
        <v>0.51625970671533294</v>
      </c>
      <c r="AI10" s="5">
        <f t="shared" si="0"/>
        <v>0.33928601301552275</v>
      </c>
      <c r="AJ10" s="5">
        <f t="shared" si="0"/>
        <v>0.25490740817469892</v>
      </c>
    </row>
    <row r="11" spans="1:36" x14ac:dyDescent="0.2">
      <c r="A11" t="str">
        <f>"semis_procurement_archetype_"&amp;TEXT(ROUND(Table26916[[#This Row],[2016]],3),"0.0")</f>
        <v>semis_procurement_archetype_19.4</v>
      </c>
      <c r="B11" s="5">
        <f t="shared" si="2"/>
        <v>19.400000000000002</v>
      </c>
      <c r="C11" s="5">
        <f t="shared" si="1"/>
        <v>19.400000000000002</v>
      </c>
      <c r="D11" s="5">
        <f t="shared" si="0"/>
        <v>19.400000000000002</v>
      </c>
      <c r="E11" s="5">
        <f t="shared" si="0"/>
        <v>18.935971178251521</v>
      </c>
      <c r="F11" s="5">
        <f t="shared" si="0"/>
        <v>17.814154438936203</v>
      </c>
      <c r="G11" s="5">
        <f t="shared" si="0"/>
        <v>17.97098716119973</v>
      </c>
      <c r="H11" s="5">
        <f t="shared" si="0"/>
        <v>17.484051326532942</v>
      </c>
      <c r="I11" s="5">
        <f t="shared" si="0"/>
        <v>16.542107588088548</v>
      </c>
      <c r="J11" s="5">
        <f t="shared" si="0"/>
        <v>16.012970866626972</v>
      </c>
      <c r="K11" s="5">
        <f t="shared" si="0"/>
        <v>15.469800835529458</v>
      </c>
      <c r="L11" s="5">
        <f t="shared" si="0"/>
        <v>14.611800202107784</v>
      </c>
      <c r="M11" s="5">
        <f t="shared" si="0"/>
        <v>14.507665597098681</v>
      </c>
      <c r="N11" s="5">
        <f t="shared" si="0"/>
        <v>13.804639610818599</v>
      </c>
      <c r="O11" s="5">
        <f t="shared" si="0"/>
        <v>13.075660123496197</v>
      </c>
      <c r="P11" s="5">
        <f t="shared" si="0"/>
        <v>12.213855495112488</v>
      </c>
      <c r="Q11" s="5">
        <f t="shared" si="0"/>
        <v>10.53144925599125</v>
      </c>
      <c r="R11" s="5">
        <f t="shared" si="0"/>
        <v>8.2618298191002157</v>
      </c>
      <c r="S11" s="5">
        <f t="shared" si="0"/>
        <v>7.5380437090296457</v>
      </c>
      <c r="T11" s="5">
        <f t="shared" si="0"/>
        <v>5.9647364473806865</v>
      </c>
      <c r="U11" s="5">
        <f t="shared" si="0"/>
        <v>4.3792063144970843</v>
      </c>
      <c r="V11" s="5">
        <f t="shared" si="0"/>
        <v>4.0736313896434631</v>
      </c>
      <c r="W11" s="5">
        <f t="shared" si="0"/>
        <v>3.1516099966077329</v>
      </c>
      <c r="X11" s="5">
        <f t="shared" si="0"/>
        <v>2.6837362225937325</v>
      </c>
      <c r="Y11" s="5">
        <f t="shared" si="0"/>
        <v>2.1970690383878404</v>
      </c>
      <c r="Z11" s="5">
        <f t="shared" si="0"/>
        <v>2.1210220180285639</v>
      </c>
      <c r="AA11" s="5">
        <f t="shared" si="0"/>
        <v>1.8850349971541283</v>
      </c>
      <c r="AB11" s="5">
        <f t="shared" si="0"/>
        <v>1.5404438166830465</v>
      </c>
      <c r="AC11" s="5">
        <f t="shared" si="0"/>
        <v>1.2582130057265233</v>
      </c>
      <c r="AD11" s="5">
        <f t="shared" si="0"/>
        <v>1.2115343061986459</v>
      </c>
      <c r="AE11" s="5">
        <f t="shared" si="0"/>
        <v>1.0211730414482196</v>
      </c>
      <c r="AF11" s="5">
        <f t="shared" si="0"/>
        <v>0.91015067899792224</v>
      </c>
      <c r="AG11" s="5">
        <f t="shared" si="0"/>
        <v>0.82689185810209953</v>
      </c>
      <c r="AH11" s="5">
        <f t="shared" si="0"/>
        <v>0.5149016862366389</v>
      </c>
      <c r="AI11" s="5">
        <f t="shared" si="0"/>
        <v>0.3388475708285692</v>
      </c>
      <c r="AJ11" s="5">
        <f t="shared" si="0"/>
        <v>0.25490740817469892</v>
      </c>
    </row>
    <row r="12" spans="1:36" x14ac:dyDescent="0.2">
      <c r="A12" t="str">
        <f>"semis_procurement_archetype_"&amp;TEXT(ROUND(Table26916[[#This Row],[2016]],3),"0.0")</f>
        <v>semis_procurement_archetype_19.3</v>
      </c>
      <c r="B12" s="5">
        <f t="shared" si="2"/>
        <v>19.3</v>
      </c>
      <c r="C12" s="5">
        <f t="shared" si="1"/>
        <v>19.3</v>
      </c>
      <c r="D12" s="5">
        <f t="shared" si="0"/>
        <v>19.3</v>
      </c>
      <c r="E12" s="5">
        <f t="shared" si="0"/>
        <v>18.838394926371425</v>
      </c>
      <c r="F12" s="5">
        <f t="shared" si="0"/>
        <v>17.722437739491983</v>
      </c>
      <c r="G12" s="5">
        <f t="shared" si="0"/>
        <v>17.878451282002207</v>
      </c>
      <c r="H12" s="5">
        <f t="shared" si="0"/>
        <v>17.394058844983309</v>
      </c>
      <c r="I12" s="5">
        <f t="shared" si="0"/>
        <v>16.457035133610741</v>
      </c>
      <c r="J12" s="5">
        <f t="shared" si="0"/>
        <v>15.930662236449958</v>
      </c>
      <c r="K12" s="5">
        <f t="shared" si="0"/>
        <v>15.390329329427411</v>
      </c>
      <c r="L12" s="5">
        <f t="shared" si="0"/>
        <v>14.536810265521824</v>
      </c>
      <c r="M12" s="5">
        <f t="shared" si="0"/>
        <v>14.433219583737481</v>
      </c>
      <c r="N12" s="5">
        <f t="shared" si="0"/>
        <v>13.73386569244941</v>
      </c>
      <c r="O12" s="5">
        <f t="shared" si="0"/>
        <v>13.008693862278971</v>
      </c>
      <c r="P12" s="5">
        <f t="shared" si="0"/>
        <v>12.151390672706542</v>
      </c>
      <c r="Q12" s="5">
        <f t="shared" si="0"/>
        <v>10.477772096695585</v>
      </c>
      <c r="R12" s="5">
        <f t="shared" si="0"/>
        <v>8.2200074963690941</v>
      </c>
      <c r="S12" s="5">
        <f t="shared" si="0"/>
        <v>7.5000019170355721</v>
      </c>
      <c r="T12" s="5">
        <f t="shared" si="0"/>
        <v>5.9349124650112097</v>
      </c>
      <c r="U12" s="5">
        <f t="shared" si="0"/>
        <v>4.3576639851166385</v>
      </c>
      <c r="V12" s="5">
        <f t="shared" si="0"/>
        <v>4.0536851607957676</v>
      </c>
      <c r="W12" s="5">
        <f t="shared" si="0"/>
        <v>3.136479735030048</v>
      </c>
      <c r="X12" s="5">
        <f t="shared" si="0"/>
        <v>2.6710497923622265</v>
      </c>
      <c r="Y12" s="5">
        <f t="shared" si="0"/>
        <v>2.1869246025701603</v>
      </c>
      <c r="Z12" s="5">
        <f t="shared" si="0"/>
        <v>2.1112747963794467</v>
      </c>
      <c r="AA12" s="5">
        <f t="shared" si="0"/>
        <v>1.8765203995821349</v>
      </c>
      <c r="AB12" s="5">
        <f t="shared" ref="AB12:AJ12" si="3">(($B12-$AJ$2)*((AB$2-$AJ$2)/($B$2-$AJ$2)))+$AJ$2</f>
        <v>1.5337291121061813</v>
      </c>
      <c r="AC12" s="5">
        <f t="shared" si="3"/>
        <v>1.2529724690577155</v>
      </c>
      <c r="AD12" s="5">
        <f t="shared" si="3"/>
        <v>1.2065375850105102</v>
      </c>
      <c r="AE12" s="5">
        <f t="shared" si="3"/>
        <v>1.0171706286649005</v>
      </c>
      <c r="AF12" s="5">
        <f t="shared" si="3"/>
        <v>0.90672816606057027</v>
      </c>
      <c r="AG12" s="5">
        <f t="shared" si="3"/>
        <v>0.82390422851930167</v>
      </c>
      <c r="AH12" s="5">
        <f t="shared" si="3"/>
        <v>0.51354366575794475</v>
      </c>
      <c r="AI12" s="5">
        <f t="shared" si="3"/>
        <v>0.33840912864161576</v>
      </c>
      <c r="AJ12" s="5">
        <f t="shared" si="3"/>
        <v>0.25490740817469892</v>
      </c>
    </row>
    <row r="13" spans="1:36" x14ac:dyDescent="0.2">
      <c r="A13" t="str">
        <f>"semis_procurement_archetype_"&amp;TEXT(ROUND(Table26916[[#This Row],[2016]],3),"0.0")</f>
        <v>semis_procurement_archetype_19.2</v>
      </c>
      <c r="B13" s="5">
        <f t="shared" si="2"/>
        <v>19.200000000000003</v>
      </c>
      <c r="C13" s="5">
        <f t="shared" si="1"/>
        <v>19.200000000000003</v>
      </c>
      <c r="D13" s="5">
        <f t="shared" si="1"/>
        <v>19.200000000000003</v>
      </c>
      <c r="E13" s="5">
        <f t="shared" si="1"/>
        <v>18.740818674491333</v>
      </c>
      <c r="F13" s="5">
        <f t="shared" si="1"/>
        <v>17.630721040047767</v>
      </c>
      <c r="G13" s="5">
        <f t="shared" si="1"/>
        <v>17.785915402804687</v>
      </c>
      <c r="H13" s="5">
        <f t="shared" si="1"/>
        <v>17.30406636343368</v>
      </c>
      <c r="I13" s="5">
        <f t="shared" si="1"/>
        <v>16.371962679132942</v>
      </c>
      <c r="J13" s="5">
        <f t="shared" si="1"/>
        <v>15.848353606272946</v>
      </c>
      <c r="K13" s="5">
        <f t="shared" si="1"/>
        <v>15.310857823325367</v>
      </c>
      <c r="L13" s="5">
        <f t="shared" si="1"/>
        <v>14.461820328935865</v>
      </c>
      <c r="M13" s="5">
        <f t="shared" si="1"/>
        <v>14.358773570376286</v>
      </c>
      <c r="N13" s="5">
        <f t="shared" si="1"/>
        <v>13.663091774080224</v>
      </c>
      <c r="O13" s="5">
        <f t="shared" si="1"/>
        <v>12.941727601061746</v>
      </c>
      <c r="P13" s="5">
        <f t="shared" si="1"/>
        <v>12.088925850300596</v>
      </c>
      <c r="Q13" s="5">
        <f t="shared" si="1"/>
        <v>10.42409493739992</v>
      </c>
      <c r="R13" s="5">
        <f t="shared" si="1"/>
        <v>8.1781851736379707</v>
      </c>
      <c r="S13" s="5">
        <f t="shared" ref="S13:AH29" si="4">(($B13-$AJ$2)*((S$2-$AJ$2)/($B$2-$AJ$2)))+$AJ$2</f>
        <v>7.4619601250414993</v>
      </c>
      <c r="T13" s="5">
        <f t="shared" si="4"/>
        <v>5.9050884826417338</v>
      </c>
      <c r="U13" s="5">
        <f t="shared" si="4"/>
        <v>4.3361216557361928</v>
      </c>
      <c r="V13" s="5">
        <f t="shared" si="4"/>
        <v>4.0337389319480712</v>
      </c>
      <c r="W13" s="5">
        <f t="shared" si="4"/>
        <v>3.1213494734523639</v>
      </c>
      <c r="X13" s="5">
        <f t="shared" si="4"/>
        <v>2.6583633621307214</v>
      </c>
      <c r="Y13" s="5">
        <f t="shared" si="4"/>
        <v>2.1767801667524802</v>
      </c>
      <c r="Z13" s="5">
        <f t="shared" si="4"/>
        <v>2.1015275747303304</v>
      </c>
      <c r="AA13" s="5">
        <f t="shared" si="4"/>
        <v>1.8680058020101418</v>
      </c>
      <c r="AB13" s="5">
        <f t="shared" si="4"/>
        <v>1.5270144075293164</v>
      </c>
      <c r="AC13" s="5">
        <f t="shared" si="4"/>
        <v>1.2477319323889078</v>
      </c>
      <c r="AD13" s="5">
        <f t="shared" si="4"/>
        <v>1.2015408638223746</v>
      </c>
      <c r="AE13" s="5">
        <f t="shared" si="4"/>
        <v>1.0131682158815813</v>
      </c>
      <c r="AF13" s="5">
        <f t="shared" si="4"/>
        <v>0.90330565312321842</v>
      </c>
      <c r="AG13" s="5">
        <f t="shared" si="4"/>
        <v>0.82091659893650404</v>
      </c>
      <c r="AH13" s="5">
        <f t="shared" si="4"/>
        <v>0.51218564527925059</v>
      </c>
      <c r="AI13" s="5">
        <f t="shared" ref="AI13:AJ32" si="5">(($B13-$AJ$2)*((AI$2-$AJ$2)/($B$2-$AJ$2)))+$AJ$2</f>
        <v>0.33797068645466222</v>
      </c>
      <c r="AJ13" s="5">
        <f t="shared" si="5"/>
        <v>0.25490740817469892</v>
      </c>
    </row>
    <row r="14" spans="1:36" x14ac:dyDescent="0.2">
      <c r="A14" t="str">
        <f>"semis_procurement_archetype_"&amp;TEXT(ROUND(Table26916[[#This Row],[2016]],3),"0.0")</f>
        <v>semis_procurement_archetype_19.1</v>
      </c>
      <c r="B14" s="5">
        <f t="shared" si="2"/>
        <v>19.100000000000001</v>
      </c>
      <c r="C14" s="5">
        <f t="shared" si="1"/>
        <v>19.100000000000001</v>
      </c>
      <c r="D14" s="5">
        <f t="shared" si="1"/>
        <v>19.100000000000001</v>
      </c>
      <c r="E14" s="5">
        <f t="shared" si="1"/>
        <v>18.643242422611234</v>
      </c>
      <c r="F14" s="5">
        <f t="shared" si="1"/>
        <v>17.539004340603551</v>
      </c>
      <c r="G14" s="5">
        <f t="shared" si="1"/>
        <v>17.693379523607163</v>
      </c>
      <c r="H14" s="5">
        <f t="shared" si="1"/>
        <v>17.214073881884048</v>
      </c>
      <c r="I14" s="5">
        <f t="shared" si="1"/>
        <v>16.286890224655139</v>
      </c>
      <c r="J14" s="5">
        <f t="shared" si="1"/>
        <v>15.766044976095932</v>
      </c>
      <c r="K14" s="5">
        <f t="shared" si="1"/>
        <v>15.23138631722332</v>
      </c>
      <c r="L14" s="5">
        <f t="shared" si="1"/>
        <v>14.386830392349903</v>
      </c>
      <c r="M14" s="5">
        <f t="shared" si="1"/>
        <v>14.284327557015086</v>
      </c>
      <c r="N14" s="5">
        <f t="shared" si="1"/>
        <v>13.592317855711034</v>
      </c>
      <c r="O14" s="5">
        <f t="shared" si="1"/>
        <v>12.87476133984452</v>
      </c>
      <c r="P14" s="5">
        <f t="shared" si="1"/>
        <v>12.026461027894648</v>
      </c>
      <c r="Q14" s="5">
        <f t="shared" si="1"/>
        <v>10.370417778104255</v>
      </c>
      <c r="R14" s="5">
        <f t="shared" si="1"/>
        <v>8.1363628509068473</v>
      </c>
      <c r="S14" s="5">
        <f t="shared" si="4"/>
        <v>7.4239183330474257</v>
      </c>
      <c r="T14" s="5">
        <f t="shared" si="4"/>
        <v>5.8752645002722561</v>
      </c>
      <c r="U14" s="5">
        <f t="shared" si="4"/>
        <v>4.3145793263557461</v>
      </c>
      <c r="V14" s="5">
        <f t="shared" si="4"/>
        <v>4.0137927031003757</v>
      </c>
      <c r="W14" s="5">
        <f t="shared" si="4"/>
        <v>3.1062192118746799</v>
      </c>
      <c r="X14" s="5">
        <f t="shared" si="4"/>
        <v>2.6456769318992155</v>
      </c>
      <c r="Y14" s="5">
        <f t="shared" si="4"/>
        <v>2.1666357309348001</v>
      </c>
      <c r="Z14" s="5">
        <f t="shared" si="4"/>
        <v>2.0917803530812131</v>
      </c>
      <c r="AA14" s="5">
        <f t="shared" si="4"/>
        <v>1.8594912044381482</v>
      </c>
      <c r="AB14" s="5">
        <f t="shared" si="4"/>
        <v>1.5202997029524512</v>
      </c>
      <c r="AC14" s="5">
        <f t="shared" si="4"/>
        <v>1.2424913957200996</v>
      </c>
      <c r="AD14" s="5">
        <f t="shared" si="4"/>
        <v>1.1965441426342387</v>
      </c>
      <c r="AE14" s="5">
        <f t="shared" si="4"/>
        <v>1.009165803098262</v>
      </c>
      <c r="AF14" s="5">
        <f t="shared" si="4"/>
        <v>0.89988314018586646</v>
      </c>
      <c r="AG14" s="5">
        <f>(($B14-$AJ$2)*((AG$2-$AJ$2)/($B$2-$AJ$2)))+$AJ$2</f>
        <v>0.81792896935370618</v>
      </c>
      <c r="AH14" s="5">
        <f t="shared" si="4"/>
        <v>0.51082762480055655</v>
      </c>
      <c r="AI14" s="5">
        <f t="shared" si="5"/>
        <v>0.33753224426770878</v>
      </c>
      <c r="AJ14" s="5">
        <f t="shared" si="5"/>
        <v>0.25490740817469892</v>
      </c>
    </row>
    <row r="15" spans="1:36" x14ac:dyDescent="0.2">
      <c r="A15" t="str">
        <f>"semis_procurement_archetype_"&amp;TEXT(ROUND(Table26916[[#This Row],[2016]],3),"0.0")</f>
        <v>semis_procurement_archetype_19.0</v>
      </c>
      <c r="B15" s="5">
        <f t="shared" si="2"/>
        <v>19</v>
      </c>
      <c r="C15" s="5">
        <f t="shared" si="1"/>
        <v>19</v>
      </c>
      <c r="D15" s="5">
        <f t="shared" si="1"/>
        <v>19</v>
      </c>
      <c r="E15" s="5">
        <f t="shared" si="1"/>
        <v>18.545666170731138</v>
      </c>
      <c r="F15" s="5">
        <f t="shared" si="1"/>
        <v>17.447287641159331</v>
      </c>
      <c r="G15" s="5">
        <f t="shared" si="1"/>
        <v>17.600843644409643</v>
      </c>
      <c r="H15" s="5">
        <f t="shared" si="1"/>
        <v>17.124081400334415</v>
      </c>
      <c r="I15" s="5">
        <f t="shared" si="1"/>
        <v>16.201817770177335</v>
      </c>
      <c r="J15" s="5">
        <f t="shared" si="1"/>
        <v>15.683736345918918</v>
      </c>
      <c r="K15" s="5">
        <f t="shared" si="1"/>
        <v>15.151914811121273</v>
      </c>
      <c r="L15" s="5">
        <f t="shared" si="1"/>
        <v>14.311840455763944</v>
      </c>
      <c r="M15" s="5">
        <f t="shared" si="1"/>
        <v>14.209881543653887</v>
      </c>
      <c r="N15" s="5">
        <f t="shared" si="1"/>
        <v>13.521543937341846</v>
      </c>
      <c r="O15" s="5">
        <f t="shared" si="1"/>
        <v>12.807795078627292</v>
      </c>
      <c r="P15" s="5">
        <f t="shared" si="1"/>
        <v>11.9639962054887</v>
      </c>
      <c r="Q15" s="5">
        <f t="shared" si="1"/>
        <v>10.31674061880859</v>
      </c>
      <c r="R15" s="5">
        <f t="shared" si="1"/>
        <v>8.0945405281757239</v>
      </c>
      <c r="S15" s="5">
        <f t="shared" si="4"/>
        <v>7.3858765410533511</v>
      </c>
      <c r="T15" s="5">
        <f t="shared" si="4"/>
        <v>5.8454405179027793</v>
      </c>
      <c r="U15" s="5">
        <f t="shared" si="4"/>
        <v>4.2930369969752995</v>
      </c>
      <c r="V15" s="5">
        <f t="shared" si="4"/>
        <v>3.9938464742526794</v>
      </c>
      <c r="W15" s="5">
        <f t="shared" si="4"/>
        <v>3.0910889502969949</v>
      </c>
      <c r="X15" s="5">
        <f t="shared" si="4"/>
        <v>2.6329905016677104</v>
      </c>
      <c r="Y15" s="5">
        <f t="shared" si="4"/>
        <v>2.1564912951171196</v>
      </c>
      <c r="Z15" s="5">
        <f t="shared" si="4"/>
        <v>2.0820331314320963</v>
      </c>
      <c r="AA15" s="5">
        <f t="shared" si="4"/>
        <v>1.8509766068661548</v>
      </c>
      <c r="AB15" s="5">
        <f t="shared" si="4"/>
        <v>1.513584998375586</v>
      </c>
      <c r="AC15" s="5">
        <f t="shared" si="4"/>
        <v>1.2372508590512918</v>
      </c>
      <c r="AD15" s="5">
        <f t="shared" si="4"/>
        <v>1.1915474214461028</v>
      </c>
      <c r="AE15" s="5">
        <f t="shared" si="4"/>
        <v>1.0051633903149426</v>
      </c>
      <c r="AF15" s="5">
        <f t="shared" si="4"/>
        <v>0.8964606272485145</v>
      </c>
      <c r="AG15" s="5">
        <f t="shared" si="4"/>
        <v>0.81494133977090832</v>
      </c>
      <c r="AH15" s="5">
        <f t="shared" si="4"/>
        <v>0.50946960432186239</v>
      </c>
      <c r="AI15" s="5">
        <f t="shared" si="5"/>
        <v>0.33709380208075523</v>
      </c>
      <c r="AJ15" s="5">
        <f t="shared" si="5"/>
        <v>0.25490740817469892</v>
      </c>
    </row>
    <row r="16" spans="1:36" x14ac:dyDescent="0.2">
      <c r="A16" t="str">
        <f>"semis_procurement_archetype_"&amp;TEXT(ROUND(Table26916[[#This Row],[2016]],3),"0.0")</f>
        <v>semis_procurement_archetype_18.9</v>
      </c>
      <c r="B16" s="5">
        <f t="shared" si="2"/>
        <v>18.900000000000002</v>
      </c>
      <c r="C16" s="5">
        <f t="shared" si="1"/>
        <v>18.900000000000002</v>
      </c>
      <c r="D16" s="5">
        <f t="shared" si="1"/>
        <v>18.900000000000002</v>
      </c>
      <c r="E16" s="5">
        <f t="shared" si="1"/>
        <v>18.448089918851046</v>
      </c>
      <c r="F16" s="5">
        <f t="shared" si="1"/>
        <v>17.355570941715115</v>
      </c>
      <c r="G16" s="5">
        <f t="shared" si="1"/>
        <v>17.508307765212123</v>
      </c>
      <c r="H16" s="5">
        <f t="shared" si="1"/>
        <v>17.034088918784786</v>
      </c>
      <c r="I16" s="5">
        <f t="shared" si="1"/>
        <v>16.116745315699532</v>
      </c>
      <c r="J16" s="5">
        <f t="shared" si="1"/>
        <v>15.601427715741906</v>
      </c>
      <c r="K16" s="5">
        <f t="shared" si="1"/>
        <v>15.072443305019229</v>
      </c>
      <c r="L16" s="5">
        <f t="shared" si="1"/>
        <v>14.236850519177985</v>
      </c>
      <c r="M16" s="5">
        <f t="shared" si="1"/>
        <v>14.135435530292691</v>
      </c>
      <c r="N16" s="5">
        <f t="shared" si="1"/>
        <v>13.450770018972658</v>
      </c>
      <c r="O16" s="5">
        <f t="shared" si="1"/>
        <v>12.740828817410067</v>
      </c>
      <c r="P16" s="5">
        <f t="shared" si="1"/>
        <v>11.901531383082755</v>
      </c>
      <c r="Q16" s="5">
        <f t="shared" si="1"/>
        <v>10.263063459512926</v>
      </c>
      <c r="R16" s="5">
        <f t="shared" si="1"/>
        <v>8.0527182054446023</v>
      </c>
      <c r="S16" s="5">
        <f t="shared" si="4"/>
        <v>7.3478347490592784</v>
      </c>
      <c r="T16" s="5">
        <f t="shared" si="4"/>
        <v>5.8156165355333025</v>
      </c>
      <c r="U16" s="5">
        <f t="shared" si="4"/>
        <v>4.2714946675948546</v>
      </c>
      <c r="V16" s="5">
        <f t="shared" si="4"/>
        <v>3.9739002454049839</v>
      </c>
      <c r="W16" s="5">
        <f t="shared" si="4"/>
        <v>3.0759586887193109</v>
      </c>
      <c r="X16" s="5">
        <f t="shared" si="4"/>
        <v>2.6203040714362054</v>
      </c>
      <c r="Y16" s="5">
        <f t="shared" si="4"/>
        <v>2.1463468592994399</v>
      </c>
      <c r="Z16" s="5">
        <f t="shared" si="4"/>
        <v>2.0722859097829796</v>
      </c>
      <c r="AA16" s="5">
        <f t="shared" si="4"/>
        <v>1.8424620092941617</v>
      </c>
      <c r="AB16" s="5">
        <f t="shared" si="4"/>
        <v>1.5068702937987211</v>
      </c>
      <c r="AC16" s="5">
        <f t="shared" si="4"/>
        <v>1.2320103223824841</v>
      </c>
      <c r="AD16" s="5">
        <f t="shared" si="4"/>
        <v>1.1865507002579672</v>
      </c>
      <c r="AE16" s="5">
        <f t="shared" si="4"/>
        <v>1.0011609775316237</v>
      </c>
      <c r="AF16" s="5">
        <f t="shared" si="4"/>
        <v>0.89303811431116265</v>
      </c>
      <c r="AG16" s="5">
        <f t="shared" si="4"/>
        <v>0.81195371018811058</v>
      </c>
      <c r="AH16" s="5">
        <f t="shared" si="4"/>
        <v>0.50811158384316824</v>
      </c>
      <c r="AI16" s="5">
        <f t="shared" si="5"/>
        <v>0.33665535989380174</v>
      </c>
      <c r="AJ16" s="5">
        <f t="shared" si="5"/>
        <v>0.25490740817469892</v>
      </c>
    </row>
    <row r="17" spans="1:36" x14ac:dyDescent="0.2">
      <c r="A17" t="str">
        <f>"semis_procurement_archetype_"&amp;TEXT(ROUND(Table26916[[#This Row],[2016]],3),"0.0")</f>
        <v>semis_procurement_archetype_18.8</v>
      </c>
      <c r="B17" s="5">
        <f t="shared" si="2"/>
        <v>18.8</v>
      </c>
      <c r="C17" s="5">
        <f t="shared" si="1"/>
        <v>18.8</v>
      </c>
      <c r="D17" s="5">
        <f t="shared" si="1"/>
        <v>18.8</v>
      </c>
      <c r="E17" s="5">
        <f t="shared" si="1"/>
        <v>18.350513666970951</v>
      </c>
      <c r="F17" s="5">
        <f t="shared" si="1"/>
        <v>17.263854242270899</v>
      </c>
      <c r="G17" s="5">
        <f t="shared" si="1"/>
        <v>17.4157718860146</v>
      </c>
      <c r="H17" s="5">
        <f t="shared" si="1"/>
        <v>16.944096437235153</v>
      </c>
      <c r="I17" s="5">
        <f t="shared" si="1"/>
        <v>16.031672861221729</v>
      </c>
      <c r="J17" s="5">
        <f t="shared" si="1"/>
        <v>15.519119085564892</v>
      </c>
      <c r="K17" s="5">
        <f t="shared" si="1"/>
        <v>14.992971798917182</v>
      </c>
      <c r="L17" s="5">
        <f t="shared" si="1"/>
        <v>14.161860582592023</v>
      </c>
      <c r="M17" s="5">
        <f t="shared" si="1"/>
        <v>14.060989516931492</v>
      </c>
      <c r="N17" s="5">
        <f t="shared" si="1"/>
        <v>13.379996100603471</v>
      </c>
      <c r="O17" s="5">
        <f t="shared" si="1"/>
        <v>12.673862556192841</v>
      </c>
      <c r="P17" s="5">
        <f t="shared" si="1"/>
        <v>11.839066560676807</v>
      </c>
      <c r="Q17" s="5">
        <f t="shared" si="1"/>
        <v>10.209386300217261</v>
      </c>
      <c r="R17" s="5">
        <f t="shared" si="1"/>
        <v>8.0108958827134771</v>
      </c>
      <c r="S17" s="5">
        <f t="shared" si="4"/>
        <v>7.3097929570652047</v>
      </c>
      <c r="T17" s="5">
        <f t="shared" si="4"/>
        <v>5.7857925531638257</v>
      </c>
      <c r="U17" s="5">
        <f t="shared" si="4"/>
        <v>4.249952338214408</v>
      </c>
      <c r="V17" s="5">
        <f t="shared" si="4"/>
        <v>3.9539540165572875</v>
      </c>
      <c r="W17" s="5">
        <f t="shared" si="4"/>
        <v>3.0608284271416268</v>
      </c>
      <c r="X17" s="5">
        <f t="shared" si="4"/>
        <v>2.6076176412046994</v>
      </c>
      <c r="Y17" s="5">
        <f t="shared" si="4"/>
        <v>2.1362024234817598</v>
      </c>
      <c r="Z17" s="5">
        <f t="shared" si="4"/>
        <v>2.0625386881338628</v>
      </c>
      <c r="AA17" s="5">
        <f t="shared" si="4"/>
        <v>1.8339474117221684</v>
      </c>
      <c r="AB17" s="5">
        <f t="shared" si="4"/>
        <v>1.5001555892218559</v>
      </c>
      <c r="AC17" s="5">
        <f t="shared" si="4"/>
        <v>1.2267697857136761</v>
      </c>
      <c r="AD17" s="5">
        <f t="shared" si="4"/>
        <v>1.1815539790698313</v>
      </c>
      <c r="AE17" s="5">
        <f t="shared" si="4"/>
        <v>0.99715856474830422</v>
      </c>
      <c r="AF17" s="5">
        <f t="shared" si="4"/>
        <v>0.88961560137381068</v>
      </c>
      <c r="AG17" s="5">
        <f t="shared" si="4"/>
        <v>0.80896608060531272</v>
      </c>
      <c r="AH17" s="5">
        <f t="shared" si="4"/>
        <v>0.50675356336447419</v>
      </c>
      <c r="AI17" s="5">
        <f t="shared" si="5"/>
        <v>0.33621691770684825</v>
      </c>
      <c r="AJ17" s="5">
        <f t="shared" si="5"/>
        <v>0.25490740817469892</v>
      </c>
    </row>
    <row r="18" spans="1:36" x14ac:dyDescent="0.2">
      <c r="A18" t="str">
        <f>"semis_procurement_archetype_"&amp;TEXT(ROUND(Table26916[[#This Row],[2016]],3),"0.0")</f>
        <v>semis_procurement_archetype_18.7</v>
      </c>
      <c r="B18" s="5">
        <f t="shared" si="2"/>
        <v>18.7</v>
      </c>
      <c r="C18" s="5">
        <f t="shared" si="1"/>
        <v>18.7</v>
      </c>
      <c r="D18" s="5">
        <f t="shared" si="1"/>
        <v>18.7</v>
      </c>
      <c r="E18" s="5">
        <f t="shared" si="1"/>
        <v>18.252937415090855</v>
      </c>
      <c r="F18" s="5">
        <f t="shared" si="1"/>
        <v>17.172137542826679</v>
      </c>
      <c r="G18" s="5">
        <f t="shared" si="1"/>
        <v>17.32323600681708</v>
      </c>
      <c r="H18" s="5">
        <f t="shared" si="1"/>
        <v>16.85410395568552</v>
      </c>
      <c r="I18" s="5">
        <f t="shared" si="1"/>
        <v>15.946600406743922</v>
      </c>
      <c r="J18" s="5">
        <f t="shared" si="1"/>
        <v>15.436810455387876</v>
      </c>
      <c r="K18" s="5">
        <f t="shared" si="1"/>
        <v>14.913500292815135</v>
      </c>
      <c r="L18" s="5">
        <f t="shared" si="1"/>
        <v>14.086870646006064</v>
      </c>
      <c r="M18" s="5">
        <f t="shared" si="1"/>
        <v>13.986543503570292</v>
      </c>
      <c r="N18" s="5">
        <f t="shared" si="1"/>
        <v>13.309222182234281</v>
      </c>
      <c r="O18" s="5">
        <f t="shared" si="1"/>
        <v>12.606896294975614</v>
      </c>
      <c r="P18" s="5">
        <f t="shared" si="1"/>
        <v>11.776601738270859</v>
      </c>
      <c r="Q18" s="5">
        <f t="shared" si="1"/>
        <v>10.155709140921596</v>
      </c>
      <c r="R18" s="5">
        <f t="shared" si="1"/>
        <v>7.9690735599823537</v>
      </c>
      <c r="S18" s="5">
        <f t="shared" si="4"/>
        <v>7.2717511650711302</v>
      </c>
      <c r="T18" s="5">
        <f t="shared" si="4"/>
        <v>5.755968570794348</v>
      </c>
      <c r="U18" s="5">
        <f t="shared" si="4"/>
        <v>4.2284100088339622</v>
      </c>
      <c r="V18" s="5">
        <f t="shared" si="4"/>
        <v>3.9340077877095911</v>
      </c>
      <c r="W18" s="5">
        <f t="shared" si="4"/>
        <v>3.0456981655639419</v>
      </c>
      <c r="X18" s="5">
        <f t="shared" si="4"/>
        <v>2.5949312109731935</v>
      </c>
      <c r="Y18" s="5">
        <f t="shared" si="4"/>
        <v>2.1260579876640793</v>
      </c>
      <c r="Z18" s="5">
        <f t="shared" si="4"/>
        <v>2.052791466484746</v>
      </c>
      <c r="AA18" s="5">
        <f t="shared" si="4"/>
        <v>1.8254328141501748</v>
      </c>
      <c r="AB18" s="5">
        <f t="shared" si="4"/>
        <v>1.4934408846449909</v>
      </c>
      <c r="AC18" s="5">
        <f t="shared" si="4"/>
        <v>1.2215292490448681</v>
      </c>
      <c r="AD18" s="5">
        <f t="shared" si="4"/>
        <v>1.1765572578816954</v>
      </c>
      <c r="AE18" s="5">
        <f t="shared" si="4"/>
        <v>0.99315615196498497</v>
      </c>
      <c r="AF18" s="5">
        <f t="shared" si="4"/>
        <v>0.88619308843645883</v>
      </c>
      <c r="AG18" s="5">
        <f t="shared" si="4"/>
        <v>0.80597845102251497</v>
      </c>
      <c r="AH18" s="5">
        <f t="shared" si="4"/>
        <v>0.50539554288577992</v>
      </c>
      <c r="AI18" s="5">
        <f t="shared" si="5"/>
        <v>0.33577847551989476</v>
      </c>
      <c r="AJ18" s="5">
        <f t="shared" si="5"/>
        <v>0.25490740817469892</v>
      </c>
    </row>
    <row r="19" spans="1:36" x14ac:dyDescent="0.2">
      <c r="A19" t="str">
        <f>"semis_procurement_archetype_"&amp;TEXT(ROUND(Table26916[[#This Row],[2016]],3),"0.0")</f>
        <v>semis_procurement_archetype_18.6</v>
      </c>
      <c r="B19" s="5">
        <f t="shared" si="2"/>
        <v>18.600000000000001</v>
      </c>
      <c r="C19" s="5">
        <f t="shared" si="1"/>
        <v>18.600000000000001</v>
      </c>
      <c r="D19" s="5">
        <f t="shared" si="1"/>
        <v>18.600000000000001</v>
      </c>
      <c r="E19" s="5">
        <f t="shared" si="1"/>
        <v>18.15536116321076</v>
      </c>
      <c r="F19" s="5">
        <f t="shared" si="1"/>
        <v>17.080420843382463</v>
      </c>
      <c r="G19" s="5">
        <f t="shared" si="1"/>
        <v>17.23070012761956</v>
      </c>
      <c r="H19" s="5">
        <f t="shared" si="1"/>
        <v>16.764111474135891</v>
      </c>
      <c r="I19" s="5">
        <f t="shared" si="1"/>
        <v>15.861527952266121</v>
      </c>
      <c r="J19" s="5">
        <f t="shared" si="1"/>
        <v>15.354501825210866</v>
      </c>
      <c r="K19" s="5">
        <f t="shared" si="1"/>
        <v>14.834028786713091</v>
      </c>
      <c r="L19" s="5">
        <f t="shared" si="1"/>
        <v>14.011880709420105</v>
      </c>
      <c r="M19" s="5">
        <f t="shared" si="1"/>
        <v>13.912097490209097</v>
      </c>
      <c r="N19" s="5">
        <f t="shared" si="1"/>
        <v>13.238448263865095</v>
      </c>
      <c r="O19" s="5">
        <f t="shared" si="1"/>
        <v>12.53993003375839</v>
      </c>
      <c r="P19" s="5">
        <f t="shared" si="1"/>
        <v>11.714136915864913</v>
      </c>
      <c r="Q19" s="5">
        <f t="shared" si="1"/>
        <v>10.102031981625933</v>
      </c>
      <c r="R19" s="5">
        <f t="shared" si="1"/>
        <v>7.9272512372512312</v>
      </c>
      <c r="S19" s="5">
        <f t="shared" si="4"/>
        <v>7.2337093730770583</v>
      </c>
      <c r="T19" s="5">
        <f t="shared" si="4"/>
        <v>5.7261445884248721</v>
      </c>
      <c r="U19" s="5">
        <f t="shared" si="4"/>
        <v>4.2068676794535165</v>
      </c>
      <c r="V19" s="5">
        <f t="shared" si="4"/>
        <v>3.9140615588618957</v>
      </c>
      <c r="W19" s="5">
        <f t="shared" si="4"/>
        <v>3.0305679039862579</v>
      </c>
      <c r="X19" s="5">
        <f t="shared" si="4"/>
        <v>2.5822447807416884</v>
      </c>
      <c r="Y19" s="5">
        <f t="shared" si="4"/>
        <v>2.1159135518463996</v>
      </c>
      <c r="Z19" s="5">
        <f t="shared" si="4"/>
        <v>2.0430442448356292</v>
      </c>
      <c r="AA19" s="5">
        <f t="shared" si="4"/>
        <v>1.8169182165781816</v>
      </c>
      <c r="AB19" s="5">
        <f t="shared" si="4"/>
        <v>1.486726180068126</v>
      </c>
      <c r="AC19" s="5">
        <f t="shared" si="4"/>
        <v>1.2162887123760604</v>
      </c>
      <c r="AD19" s="5">
        <f t="shared" si="4"/>
        <v>1.1715605366935598</v>
      </c>
      <c r="AE19" s="5">
        <f t="shared" si="4"/>
        <v>0.98915373918166583</v>
      </c>
      <c r="AF19" s="5">
        <f t="shared" si="4"/>
        <v>0.88277057549910698</v>
      </c>
      <c r="AG19" s="5">
        <f t="shared" si="4"/>
        <v>0.80299082143971723</v>
      </c>
      <c r="AH19" s="5">
        <f t="shared" si="4"/>
        <v>0.50403752240708588</v>
      </c>
      <c r="AI19" s="5">
        <f t="shared" si="5"/>
        <v>0.33534003333294127</v>
      </c>
      <c r="AJ19" s="5">
        <f t="shared" si="5"/>
        <v>0.25490740817469892</v>
      </c>
    </row>
    <row r="20" spans="1:36" x14ac:dyDescent="0.2">
      <c r="A20" t="str">
        <f>"semis_procurement_archetype_"&amp;TEXT(ROUND(Table26916[[#This Row],[2016]],3),"0.0")</f>
        <v>semis_procurement_archetype_18.5</v>
      </c>
      <c r="B20" s="5">
        <f t="shared" si="2"/>
        <v>18.5</v>
      </c>
      <c r="C20" s="5">
        <f t="shared" si="1"/>
        <v>18.5</v>
      </c>
      <c r="D20" s="5">
        <f t="shared" si="1"/>
        <v>18.5</v>
      </c>
      <c r="E20" s="5">
        <f t="shared" si="1"/>
        <v>18.057784911330664</v>
      </c>
      <c r="F20" s="5">
        <f t="shared" si="1"/>
        <v>16.988704143938246</v>
      </c>
      <c r="G20" s="5">
        <f t="shared" si="1"/>
        <v>17.138164248422036</v>
      </c>
      <c r="H20" s="5">
        <f t="shared" si="1"/>
        <v>16.674118992586259</v>
      </c>
      <c r="I20" s="5">
        <f t="shared" si="1"/>
        <v>15.776455497788318</v>
      </c>
      <c r="J20" s="5">
        <f t="shared" si="1"/>
        <v>15.27219319503385</v>
      </c>
      <c r="K20" s="5">
        <f t="shared" si="1"/>
        <v>14.754557280611044</v>
      </c>
      <c r="L20" s="5">
        <f t="shared" si="1"/>
        <v>13.936890772834145</v>
      </c>
      <c r="M20" s="5">
        <f t="shared" si="1"/>
        <v>13.837651476847897</v>
      </c>
      <c r="N20" s="5">
        <f t="shared" si="1"/>
        <v>13.167674345495906</v>
      </c>
      <c r="O20" s="5">
        <f t="shared" si="1"/>
        <v>12.472963772541164</v>
      </c>
      <c r="P20" s="5">
        <f t="shared" si="1"/>
        <v>11.651672093458965</v>
      </c>
      <c r="Q20" s="5">
        <f t="shared" si="1"/>
        <v>10.048354822330268</v>
      </c>
      <c r="R20" s="5">
        <f t="shared" si="1"/>
        <v>7.8854289145201077</v>
      </c>
      <c r="S20" s="5">
        <f t="shared" si="4"/>
        <v>7.1956675810829838</v>
      </c>
      <c r="T20" s="5">
        <f t="shared" si="4"/>
        <v>5.6963206060553953</v>
      </c>
      <c r="U20" s="5">
        <f t="shared" si="4"/>
        <v>4.1853253500730698</v>
      </c>
      <c r="V20" s="5">
        <f t="shared" si="4"/>
        <v>3.8941153300141993</v>
      </c>
      <c r="W20" s="5">
        <f t="shared" si="4"/>
        <v>3.0154376424085729</v>
      </c>
      <c r="X20" s="5">
        <f t="shared" si="4"/>
        <v>2.5695583505101833</v>
      </c>
      <c r="Y20" s="5">
        <f t="shared" si="4"/>
        <v>2.1057691160287195</v>
      </c>
      <c r="Z20" s="5">
        <f t="shared" si="4"/>
        <v>2.033297023186512</v>
      </c>
      <c r="AA20" s="5">
        <f t="shared" si="4"/>
        <v>1.8084036190061883</v>
      </c>
      <c r="AB20" s="5">
        <f t="shared" si="4"/>
        <v>1.4800114754912608</v>
      </c>
      <c r="AC20" s="5">
        <f t="shared" si="4"/>
        <v>1.2110481757072524</v>
      </c>
      <c r="AD20" s="5">
        <f t="shared" si="4"/>
        <v>1.1665638155054241</v>
      </c>
      <c r="AE20" s="5">
        <f t="shared" si="4"/>
        <v>0.98515132639834646</v>
      </c>
      <c r="AF20" s="5">
        <f t="shared" si="4"/>
        <v>0.87934806256175502</v>
      </c>
      <c r="AG20" s="5">
        <f t="shared" si="4"/>
        <v>0.80000319185691937</v>
      </c>
      <c r="AH20" s="5">
        <f t="shared" si="4"/>
        <v>0.50267950192839173</v>
      </c>
      <c r="AI20" s="5">
        <f t="shared" si="5"/>
        <v>0.33490159114598778</v>
      </c>
      <c r="AJ20" s="5">
        <f t="shared" si="5"/>
        <v>0.25490740817469892</v>
      </c>
    </row>
    <row r="21" spans="1:36" x14ac:dyDescent="0.2">
      <c r="A21" t="str">
        <f>"semis_procurement_archetype_"&amp;TEXT(ROUND(Table26916[[#This Row],[2016]],3),"0.0")</f>
        <v>semis_procurement_archetype_18.4</v>
      </c>
      <c r="B21" s="5">
        <f t="shared" si="2"/>
        <v>18.400000000000002</v>
      </c>
      <c r="C21" s="5">
        <f t="shared" si="1"/>
        <v>18.400000000000002</v>
      </c>
      <c r="D21" s="5">
        <f t="shared" si="1"/>
        <v>18.400000000000002</v>
      </c>
      <c r="E21" s="5">
        <f t="shared" si="1"/>
        <v>17.960208659450572</v>
      </c>
      <c r="F21" s="5">
        <f t="shared" si="1"/>
        <v>16.89698744449403</v>
      </c>
      <c r="G21" s="5">
        <f t="shared" si="1"/>
        <v>17.045628369224517</v>
      </c>
      <c r="H21" s="5">
        <f t="shared" si="1"/>
        <v>16.584126511036629</v>
      </c>
      <c r="I21" s="5">
        <f t="shared" si="1"/>
        <v>15.691383043310516</v>
      </c>
      <c r="J21" s="5">
        <f t="shared" si="1"/>
        <v>15.18988456485684</v>
      </c>
      <c r="K21" s="5">
        <f t="shared" si="1"/>
        <v>14.675085774509</v>
      </c>
      <c r="L21" s="5">
        <f t="shared" si="1"/>
        <v>13.861900836248186</v>
      </c>
      <c r="M21" s="5">
        <f t="shared" si="1"/>
        <v>13.763205463486701</v>
      </c>
      <c r="N21" s="5">
        <f t="shared" si="1"/>
        <v>13.09690042712672</v>
      </c>
      <c r="O21" s="5">
        <f t="shared" si="1"/>
        <v>12.405997511323939</v>
      </c>
      <c r="P21" s="5">
        <f t="shared" si="1"/>
        <v>11.58920727105302</v>
      </c>
      <c r="Q21" s="5">
        <f t="shared" si="1"/>
        <v>9.9946776630346026</v>
      </c>
      <c r="R21" s="5">
        <f t="shared" si="1"/>
        <v>7.8436065917889852</v>
      </c>
      <c r="S21" s="5">
        <f t="shared" si="4"/>
        <v>7.157625789088911</v>
      </c>
      <c r="T21" s="5">
        <f t="shared" si="4"/>
        <v>5.6664966236859184</v>
      </c>
      <c r="U21" s="5">
        <f t="shared" si="4"/>
        <v>4.1637830206926241</v>
      </c>
      <c r="V21" s="5">
        <f t="shared" si="4"/>
        <v>3.8741691011665038</v>
      </c>
      <c r="W21" s="5">
        <f t="shared" si="4"/>
        <v>3.0003073808308889</v>
      </c>
      <c r="X21" s="5">
        <f t="shared" si="4"/>
        <v>2.5568719202786783</v>
      </c>
      <c r="Y21" s="5">
        <f t="shared" si="4"/>
        <v>2.0956246802110394</v>
      </c>
      <c r="Z21" s="5">
        <f t="shared" si="4"/>
        <v>2.0235498015373956</v>
      </c>
      <c r="AA21" s="5">
        <f t="shared" si="4"/>
        <v>1.7998890214341952</v>
      </c>
      <c r="AB21" s="5">
        <f t="shared" si="4"/>
        <v>1.4732967709143958</v>
      </c>
      <c r="AC21" s="5">
        <f t="shared" si="4"/>
        <v>1.2058076390384447</v>
      </c>
      <c r="AD21" s="5">
        <f t="shared" si="4"/>
        <v>1.1615670943172884</v>
      </c>
      <c r="AE21" s="5">
        <f t="shared" si="4"/>
        <v>0.98114891361502732</v>
      </c>
      <c r="AF21" s="5">
        <f t="shared" si="4"/>
        <v>0.87592554962440317</v>
      </c>
      <c r="AG21" s="5">
        <f t="shared" si="4"/>
        <v>0.79701556227412163</v>
      </c>
      <c r="AH21" s="5">
        <f t="shared" si="4"/>
        <v>0.50132148144969757</v>
      </c>
      <c r="AI21" s="5">
        <f t="shared" si="5"/>
        <v>0.33446314895903428</v>
      </c>
      <c r="AJ21" s="5">
        <f t="shared" si="5"/>
        <v>0.25490740817469892</v>
      </c>
    </row>
    <row r="22" spans="1:36" x14ac:dyDescent="0.2">
      <c r="A22" t="str">
        <f>"semis_procurement_archetype_"&amp;TEXT(ROUND(Table26916[[#This Row],[2016]],3),"0.0")</f>
        <v>semis_procurement_archetype_18.3</v>
      </c>
      <c r="B22" s="5">
        <f t="shared" si="2"/>
        <v>18.3</v>
      </c>
      <c r="C22" s="5">
        <f t="shared" si="1"/>
        <v>18.3</v>
      </c>
      <c r="D22" s="5">
        <f t="shared" si="1"/>
        <v>18.3</v>
      </c>
      <c r="E22" s="5">
        <f t="shared" si="1"/>
        <v>17.862632407570477</v>
      </c>
      <c r="F22" s="5">
        <f t="shared" si="1"/>
        <v>16.80527074504981</v>
      </c>
      <c r="G22" s="5">
        <f t="shared" si="1"/>
        <v>16.953092490026997</v>
      </c>
      <c r="H22" s="5">
        <f t="shared" si="1"/>
        <v>16.494134029486997</v>
      </c>
      <c r="I22" s="5">
        <f t="shared" si="1"/>
        <v>15.606310588832711</v>
      </c>
      <c r="J22" s="5">
        <f t="shared" si="1"/>
        <v>15.107575934679824</v>
      </c>
      <c r="K22" s="5">
        <f t="shared" si="1"/>
        <v>14.595614268406953</v>
      </c>
      <c r="L22" s="5">
        <f t="shared" si="1"/>
        <v>13.786910899662224</v>
      </c>
      <c r="M22" s="5">
        <f t="shared" si="1"/>
        <v>13.688759450125502</v>
      </c>
      <c r="N22" s="5">
        <f t="shared" si="1"/>
        <v>13.02612650875753</v>
      </c>
      <c r="O22" s="5">
        <f t="shared" si="1"/>
        <v>12.339031250106711</v>
      </c>
      <c r="P22" s="5">
        <f t="shared" si="1"/>
        <v>11.526742448647072</v>
      </c>
      <c r="Q22" s="5">
        <f t="shared" si="1"/>
        <v>9.9410005037389375</v>
      </c>
      <c r="R22" s="5">
        <f t="shared" si="1"/>
        <v>7.8017842690578618</v>
      </c>
      <c r="S22" s="5">
        <f t="shared" si="4"/>
        <v>7.1195839970948374</v>
      </c>
      <c r="T22" s="5">
        <f t="shared" si="4"/>
        <v>5.6366726413164416</v>
      </c>
      <c r="U22" s="5">
        <f t="shared" si="4"/>
        <v>4.1422406913121774</v>
      </c>
      <c r="V22" s="5">
        <f t="shared" si="4"/>
        <v>3.8542228723188074</v>
      </c>
      <c r="W22" s="5">
        <f t="shared" si="4"/>
        <v>2.9851771192532048</v>
      </c>
      <c r="X22" s="5">
        <f t="shared" si="4"/>
        <v>2.5441854900471723</v>
      </c>
      <c r="Y22" s="5">
        <f t="shared" si="4"/>
        <v>2.0854802443933593</v>
      </c>
      <c r="Z22" s="5">
        <f t="shared" si="4"/>
        <v>2.0138025798882784</v>
      </c>
      <c r="AA22" s="5">
        <f t="shared" si="4"/>
        <v>1.7913744238622018</v>
      </c>
      <c r="AB22" s="5">
        <f t="shared" si="4"/>
        <v>1.4665820663375306</v>
      </c>
      <c r="AC22" s="5">
        <f t="shared" si="4"/>
        <v>1.2005671023696367</v>
      </c>
      <c r="AD22" s="5">
        <f t="shared" si="4"/>
        <v>1.1565703731291523</v>
      </c>
      <c r="AE22" s="5">
        <f t="shared" si="4"/>
        <v>0.97714650083170806</v>
      </c>
      <c r="AF22" s="5">
        <f t="shared" si="4"/>
        <v>0.8725030366870512</v>
      </c>
      <c r="AG22" s="5">
        <f t="shared" si="4"/>
        <v>0.79402793269132388</v>
      </c>
      <c r="AH22" s="5">
        <f t="shared" si="4"/>
        <v>0.49996346097100347</v>
      </c>
      <c r="AI22" s="5">
        <f t="shared" si="5"/>
        <v>0.33402470677208079</v>
      </c>
      <c r="AJ22" s="5">
        <f t="shared" si="5"/>
        <v>0.25490740817469892</v>
      </c>
    </row>
    <row r="23" spans="1:36" x14ac:dyDescent="0.2">
      <c r="A23" t="str">
        <f>"semis_procurement_archetype_"&amp;TEXT(ROUND(Table26916[[#This Row],[2016]],3),"0.0")</f>
        <v>semis_procurement_archetype_18.2</v>
      </c>
      <c r="B23" s="5">
        <f t="shared" si="2"/>
        <v>18.2</v>
      </c>
      <c r="C23" s="5">
        <f t="shared" si="1"/>
        <v>18.2</v>
      </c>
      <c r="D23" s="5">
        <f t="shared" si="1"/>
        <v>18.2</v>
      </c>
      <c r="E23" s="5">
        <f t="shared" si="1"/>
        <v>17.765056155690381</v>
      </c>
      <c r="F23" s="5">
        <f t="shared" si="1"/>
        <v>16.713554045605594</v>
      </c>
      <c r="G23" s="5">
        <f t="shared" si="1"/>
        <v>16.860556610829473</v>
      </c>
      <c r="H23" s="5">
        <f t="shared" si="1"/>
        <v>16.404141547937364</v>
      </c>
      <c r="I23" s="5">
        <f t="shared" si="1"/>
        <v>15.521238134354906</v>
      </c>
      <c r="J23" s="5">
        <f t="shared" si="1"/>
        <v>15.02526730450281</v>
      </c>
      <c r="K23" s="5">
        <f t="shared" si="1"/>
        <v>14.516142762304908</v>
      </c>
      <c r="L23" s="5">
        <f t="shared" si="1"/>
        <v>13.711920963076265</v>
      </c>
      <c r="M23" s="5">
        <f t="shared" si="1"/>
        <v>13.614313436764304</v>
      </c>
      <c r="N23" s="5">
        <f t="shared" si="1"/>
        <v>12.95535259038834</v>
      </c>
      <c r="O23" s="5">
        <f t="shared" si="1"/>
        <v>12.272064988889484</v>
      </c>
      <c r="P23" s="5">
        <f t="shared" si="1"/>
        <v>11.464277626241124</v>
      </c>
      <c r="Q23" s="5">
        <f t="shared" si="1"/>
        <v>9.8873233444432724</v>
      </c>
      <c r="R23" s="5">
        <f t="shared" si="1"/>
        <v>7.7599619463267384</v>
      </c>
      <c r="S23" s="5">
        <f t="shared" si="4"/>
        <v>7.0815422051007637</v>
      </c>
      <c r="T23" s="5">
        <f t="shared" si="4"/>
        <v>5.6068486589469639</v>
      </c>
      <c r="U23" s="5">
        <f t="shared" si="4"/>
        <v>4.1206983619317317</v>
      </c>
      <c r="V23" s="5">
        <f t="shared" si="4"/>
        <v>3.8342766434711111</v>
      </c>
      <c r="W23" s="5">
        <f t="shared" si="4"/>
        <v>2.9700468576755199</v>
      </c>
      <c r="X23" s="5">
        <f t="shared" si="4"/>
        <v>2.5314990598156664</v>
      </c>
      <c r="Y23" s="5">
        <f t="shared" si="4"/>
        <v>2.0753358085756792</v>
      </c>
      <c r="Z23" s="5">
        <f t="shared" si="4"/>
        <v>2.0040553582391611</v>
      </c>
      <c r="AA23" s="5">
        <f t="shared" si="4"/>
        <v>1.7828598262902082</v>
      </c>
      <c r="AB23" s="5">
        <f t="shared" si="4"/>
        <v>1.4598673617606654</v>
      </c>
      <c r="AC23" s="5">
        <f t="shared" si="4"/>
        <v>1.1953265657008287</v>
      </c>
      <c r="AD23" s="5">
        <f t="shared" si="4"/>
        <v>1.1515736519410167</v>
      </c>
      <c r="AE23" s="5">
        <f t="shared" si="4"/>
        <v>0.9731440880483887</v>
      </c>
      <c r="AF23" s="5">
        <f t="shared" si="4"/>
        <v>0.86908052374969924</v>
      </c>
      <c r="AG23" s="5">
        <f t="shared" si="4"/>
        <v>0.79104030310852602</v>
      </c>
      <c r="AH23" s="5">
        <f t="shared" si="4"/>
        <v>0.49860544049230937</v>
      </c>
      <c r="AI23" s="5">
        <f t="shared" si="5"/>
        <v>0.3335862645851273</v>
      </c>
      <c r="AJ23" s="5">
        <f t="shared" si="5"/>
        <v>0.25490740817469892</v>
      </c>
    </row>
    <row r="24" spans="1:36" x14ac:dyDescent="0.2">
      <c r="A24" t="str">
        <f>"semis_procurement_archetype_"&amp;TEXT(ROUND(Table26916[[#This Row],[2016]],3),"0.0")</f>
        <v>semis_procurement_archetype_18.1</v>
      </c>
      <c r="B24" s="5">
        <f t="shared" si="2"/>
        <v>18.100000000000001</v>
      </c>
      <c r="C24" s="5">
        <f t="shared" si="1"/>
        <v>18.100000000000001</v>
      </c>
      <c r="D24" s="5">
        <f t="shared" si="1"/>
        <v>18.100000000000001</v>
      </c>
      <c r="E24" s="5">
        <f t="shared" si="1"/>
        <v>17.667479903810289</v>
      </c>
      <c r="F24" s="5">
        <f t="shared" si="1"/>
        <v>16.621837346161378</v>
      </c>
      <c r="G24" s="5">
        <f t="shared" si="1"/>
        <v>16.768020731631953</v>
      </c>
      <c r="H24" s="5">
        <f t="shared" si="1"/>
        <v>16.314149066387735</v>
      </c>
      <c r="I24" s="5">
        <f t="shared" si="1"/>
        <v>15.436165679877105</v>
      </c>
      <c r="J24" s="5">
        <f t="shared" si="1"/>
        <v>14.942958674325798</v>
      </c>
      <c r="K24" s="5">
        <f t="shared" si="1"/>
        <v>14.436671256202862</v>
      </c>
      <c r="L24" s="5">
        <f t="shared" si="1"/>
        <v>13.636931026490306</v>
      </c>
      <c r="M24" s="5">
        <f t="shared" si="1"/>
        <v>13.539867423403107</v>
      </c>
      <c r="N24" s="5">
        <f t="shared" si="1"/>
        <v>12.884578672019154</v>
      </c>
      <c r="O24" s="5">
        <f t="shared" si="1"/>
        <v>12.20509872767226</v>
      </c>
      <c r="P24" s="5">
        <f t="shared" si="1"/>
        <v>11.401812803835178</v>
      </c>
      <c r="Q24" s="5">
        <f t="shared" si="1"/>
        <v>9.8336461851476091</v>
      </c>
      <c r="R24" s="5">
        <f t="shared" si="1"/>
        <v>7.7181396235956159</v>
      </c>
      <c r="S24" s="5">
        <f t="shared" si="4"/>
        <v>7.0435004131066909</v>
      </c>
      <c r="T24" s="5">
        <f t="shared" si="4"/>
        <v>5.577024676577488</v>
      </c>
      <c r="U24" s="5">
        <f t="shared" si="4"/>
        <v>4.0991560325512859</v>
      </c>
      <c r="V24" s="5">
        <f t="shared" si="4"/>
        <v>3.8143304146234156</v>
      </c>
      <c r="W24" s="5">
        <f t="shared" si="4"/>
        <v>2.9549165960978359</v>
      </c>
      <c r="X24" s="5">
        <f t="shared" si="4"/>
        <v>2.5188126295841613</v>
      </c>
      <c r="Y24" s="5">
        <f t="shared" si="4"/>
        <v>2.0651913727579991</v>
      </c>
      <c r="Z24" s="5">
        <f t="shared" si="4"/>
        <v>1.9943081365900446</v>
      </c>
      <c r="AA24" s="5">
        <f t="shared" si="4"/>
        <v>1.7743452287182151</v>
      </c>
      <c r="AB24" s="5">
        <f t="shared" si="4"/>
        <v>1.4531526571838007</v>
      </c>
      <c r="AC24" s="5">
        <f t="shared" si="4"/>
        <v>1.190086029032021</v>
      </c>
      <c r="AD24" s="5">
        <f t="shared" si="4"/>
        <v>1.146576930752881</v>
      </c>
      <c r="AE24" s="5">
        <f t="shared" si="4"/>
        <v>0.96914167526506956</v>
      </c>
      <c r="AF24" s="5">
        <f t="shared" si="4"/>
        <v>0.86565801081234739</v>
      </c>
      <c r="AG24" s="5">
        <f t="shared" si="4"/>
        <v>0.78805267352572828</v>
      </c>
      <c r="AH24" s="5">
        <f t="shared" si="4"/>
        <v>0.49724742001361522</v>
      </c>
      <c r="AI24" s="5">
        <f t="shared" si="5"/>
        <v>0.33314782239817381</v>
      </c>
      <c r="AJ24" s="5">
        <f t="shared" si="5"/>
        <v>0.25490740817469892</v>
      </c>
    </row>
    <row r="25" spans="1:36" x14ac:dyDescent="0.2">
      <c r="A25" t="str">
        <f>"semis_procurement_archetype_"&amp;TEXT(ROUND(Table26916[[#This Row],[2016]],3),"0.0")</f>
        <v>semis_procurement_archetype_18.0</v>
      </c>
      <c r="B25" s="5">
        <f t="shared" si="2"/>
        <v>18</v>
      </c>
      <c r="C25" s="5">
        <f t="shared" si="1"/>
        <v>18</v>
      </c>
      <c r="D25" s="5">
        <f t="shared" si="1"/>
        <v>18</v>
      </c>
      <c r="E25" s="5">
        <f t="shared" si="1"/>
        <v>17.56990365193019</v>
      </c>
      <c r="F25" s="5">
        <f t="shared" si="1"/>
        <v>16.530120646717162</v>
      </c>
      <c r="G25" s="5">
        <f t="shared" si="1"/>
        <v>16.67548485243443</v>
      </c>
      <c r="H25" s="5">
        <f t="shared" si="1"/>
        <v>16.224156584838102</v>
      </c>
      <c r="I25" s="5">
        <f t="shared" si="1"/>
        <v>15.351093225399302</v>
      </c>
      <c r="J25" s="5">
        <f t="shared" si="1"/>
        <v>14.860650044148784</v>
      </c>
      <c r="K25" s="5">
        <f t="shared" si="1"/>
        <v>14.357199750100817</v>
      </c>
      <c r="L25" s="5">
        <f t="shared" si="1"/>
        <v>13.561941089904344</v>
      </c>
      <c r="M25" s="5">
        <f t="shared" si="1"/>
        <v>13.465421410041907</v>
      </c>
      <c r="N25" s="5">
        <f t="shared" si="1"/>
        <v>12.813804753649965</v>
      </c>
      <c r="O25" s="5">
        <f t="shared" si="1"/>
        <v>12.138132466455033</v>
      </c>
      <c r="P25" s="5">
        <f t="shared" si="1"/>
        <v>11.33934798142923</v>
      </c>
      <c r="Q25" s="5">
        <f t="shared" si="1"/>
        <v>9.7799690258519441</v>
      </c>
      <c r="R25" s="5">
        <f t="shared" si="1"/>
        <v>7.6763173008644925</v>
      </c>
      <c r="S25" s="5">
        <f t="shared" si="4"/>
        <v>7.0054586211126164</v>
      </c>
      <c r="T25" s="5">
        <f t="shared" si="4"/>
        <v>5.5472006942080112</v>
      </c>
      <c r="U25" s="5">
        <f t="shared" si="4"/>
        <v>4.0776137031708393</v>
      </c>
      <c r="V25" s="5">
        <f t="shared" si="4"/>
        <v>3.7943841857757192</v>
      </c>
      <c r="W25" s="5">
        <f t="shared" si="4"/>
        <v>2.9397863345201518</v>
      </c>
      <c r="X25" s="5">
        <f t="shared" si="4"/>
        <v>2.5061261993526562</v>
      </c>
      <c r="Y25" s="5">
        <f t="shared" si="4"/>
        <v>2.055046936940319</v>
      </c>
      <c r="Z25" s="5">
        <f t="shared" si="4"/>
        <v>1.9845609149409276</v>
      </c>
      <c r="AA25" s="5">
        <f t="shared" si="4"/>
        <v>1.7658306311462217</v>
      </c>
      <c r="AB25" s="5">
        <f t="shared" si="4"/>
        <v>1.4464379526069355</v>
      </c>
      <c r="AC25" s="5">
        <f t="shared" si="4"/>
        <v>1.184845492363213</v>
      </c>
      <c r="AD25" s="5">
        <f t="shared" si="4"/>
        <v>1.1415802095647452</v>
      </c>
      <c r="AE25" s="5">
        <f t="shared" si="4"/>
        <v>0.9651392624817503</v>
      </c>
      <c r="AF25" s="5">
        <f t="shared" si="4"/>
        <v>0.86223549787499543</v>
      </c>
      <c r="AG25" s="5">
        <f t="shared" si="4"/>
        <v>0.78506504394293042</v>
      </c>
      <c r="AH25" s="5">
        <f t="shared" si="4"/>
        <v>0.49588939953492106</v>
      </c>
      <c r="AI25" s="5">
        <f t="shared" si="5"/>
        <v>0.33270938021122032</v>
      </c>
      <c r="AJ25" s="5">
        <f t="shared" si="5"/>
        <v>0.25490740817469892</v>
      </c>
    </row>
    <row r="26" spans="1:36" x14ac:dyDescent="0.2">
      <c r="A26" t="str">
        <f>"semis_procurement_archetype_"&amp;TEXT(ROUND(Table26916[[#This Row],[2016]],3),"0.0")</f>
        <v>semis_procurement_archetype_17.9</v>
      </c>
      <c r="B26" s="5">
        <f t="shared" si="2"/>
        <v>17.900000000000002</v>
      </c>
      <c r="C26" s="5">
        <f t="shared" si="1"/>
        <v>17.900000000000002</v>
      </c>
      <c r="D26" s="5">
        <f t="shared" si="1"/>
        <v>17.900000000000002</v>
      </c>
      <c r="E26" s="5">
        <f t="shared" si="1"/>
        <v>17.472327400050098</v>
      </c>
      <c r="F26" s="5">
        <f t="shared" si="1"/>
        <v>16.438403947272946</v>
      </c>
      <c r="G26" s="5">
        <f t="shared" si="1"/>
        <v>16.582948973236913</v>
      </c>
      <c r="H26" s="5">
        <f t="shared" si="1"/>
        <v>16.134164103288473</v>
      </c>
      <c r="I26" s="5">
        <f t="shared" si="1"/>
        <v>15.2660207709215</v>
      </c>
      <c r="J26" s="5">
        <f t="shared" si="1"/>
        <v>14.778341413971772</v>
      </c>
      <c r="K26" s="5">
        <f t="shared" si="1"/>
        <v>14.277728243998771</v>
      </c>
      <c r="L26" s="5">
        <f t="shared" si="1"/>
        <v>13.486951153318387</v>
      </c>
      <c r="M26" s="5">
        <f t="shared" si="1"/>
        <v>13.390975396680712</v>
      </c>
      <c r="N26" s="5">
        <f t="shared" si="1"/>
        <v>12.743030835280779</v>
      </c>
      <c r="O26" s="5">
        <f t="shared" si="1"/>
        <v>12.071166205237809</v>
      </c>
      <c r="P26" s="5">
        <f t="shared" si="1"/>
        <v>11.276883159023285</v>
      </c>
      <c r="Q26" s="5">
        <f t="shared" si="1"/>
        <v>9.7262918665562808</v>
      </c>
      <c r="R26" s="5">
        <f t="shared" si="1"/>
        <v>7.63449497813337</v>
      </c>
      <c r="S26" s="5">
        <f t="shared" si="4"/>
        <v>6.9674168291185445</v>
      </c>
      <c r="T26" s="5">
        <f t="shared" si="4"/>
        <v>5.5173767118385344</v>
      </c>
      <c r="U26" s="5">
        <f t="shared" si="4"/>
        <v>4.0560713737903935</v>
      </c>
      <c r="V26" s="5">
        <f t="shared" si="4"/>
        <v>3.7744379569280238</v>
      </c>
      <c r="W26" s="5">
        <f t="shared" si="4"/>
        <v>2.9246560729424678</v>
      </c>
      <c r="X26" s="5">
        <f t="shared" si="4"/>
        <v>2.4934397691211503</v>
      </c>
      <c r="Y26" s="5">
        <f t="shared" si="4"/>
        <v>2.0449025011226389</v>
      </c>
      <c r="Z26" s="5">
        <f t="shared" si="4"/>
        <v>1.974813693291811</v>
      </c>
      <c r="AA26" s="5">
        <f t="shared" si="4"/>
        <v>1.7573160335742286</v>
      </c>
      <c r="AB26" s="5">
        <f t="shared" si="4"/>
        <v>1.4397232480300706</v>
      </c>
      <c r="AC26" s="5">
        <f t="shared" si="4"/>
        <v>1.1796049556944053</v>
      </c>
      <c r="AD26" s="5">
        <f t="shared" si="4"/>
        <v>1.1365834883766095</v>
      </c>
      <c r="AE26" s="5">
        <f t="shared" si="4"/>
        <v>0.96113684969843116</v>
      </c>
      <c r="AF26" s="5">
        <f t="shared" si="4"/>
        <v>0.85881298493764358</v>
      </c>
      <c r="AG26" s="5">
        <f t="shared" si="4"/>
        <v>0.78207741436013267</v>
      </c>
      <c r="AH26" s="5">
        <f t="shared" si="4"/>
        <v>0.49453137905622702</v>
      </c>
      <c r="AI26" s="5">
        <f t="shared" si="5"/>
        <v>0.33227093802426683</v>
      </c>
      <c r="AJ26" s="5">
        <f t="shared" si="5"/>
        <v>0.25490740817469892</v>
      </c>
    </row>
    <row r="27" spans="1:36" x14ac:dyDescent="0.2">
      <c r="A27" t="str">
        <f>"semis_procurement_archetype_"&amp;TEXT(ROUND(Table26916[[#This Row],[2016]],3),"0.0")</f>
        <v>semis_procurement_archetype_17.8</v>
      </c>
      <c r="B27" s="5">
        <f t="shared" si="2"/>
        <v>17.8</v>
      </c>
      <c r="C27" s="5">
        <f t="shared" si="1"/>
        <v>17.8</v>
      </c>
      <c r="D27" s="5">
        <f t="shared" si="1"/>
        <v>17.8</v>
      </c>
      <c r="E27" s="5">
        <f t="shared" si="1"/>
        <v>17.374751148170002</v>
      </c>
      <c r="F27" s="5">
        <f t="shared" si="1"/>
        <v>16.346687247828726</v>
      </c>
      <c r="G27" s="5">
        <f t="shared" si="1"/>
        <v>16.49041309403939</v>
      </c>
      <c r="H27" s="5">
        <f t="shared" si="1"/>
        <v>16.04417162173884</v>
      </c>
      <c r="I27" s="5">
        <f t="shared" si="1"/>
        <v>15.180948316443695</v>
      </c>
      <c r="J27" s="5">
        <f t="shared" si="1"/>
        <v>14.696032783794758</v>
      </c>
      <c r="K27" s="5">
        <f t="shared" si="1"/>
        <v>14.198256737896724</v>
      </c>
      <c r="L27" s="5">
        <f t="shared" si="1"/>
        <v>13.411961216732426</v>
      </c>
      <c r="M27" s="5">
        <f t="shared" si="1"/>
        <v>13.316529383319512</v>
      </c>
      <c r="N27" s="5">
        <f t="shared" si="1"/>
        <v>12.672256916911589</v>
      </c>
      <c r="O27" s="5">
        <f t="shared" si="1"/>
        <v>12.004199944020582</v>
      </c>
      <c r="P27" s="5">
        <f t="shared" si="1"/>
        <v>11.214418336617337</v>
      </c>
      <c r="Q27" s="5">
        <f t="shared" si="1"/>
        <v>9.6726147072606157</v>
      </c>
      <c r="R27" s="5">
        <f t="shared" si="1"/>
        <v>7.5926726554022466</v>
      </c>
      <c r="S27" s="5">
        <f t="shared" si="4"/>
        <v>6.92937503712447</v>
      </c>
      <c r="T27" s="5">
        <f t="shared" si="4"/>
        <v>5.4875527294690576</v>
      </c>
      <c r="U27" s="5">
        <f t="shared" si="4"/>
        <v>4.0345290444099478</v>
      </c>
      <c r="V27" s="5">
        <f t="shared" si="4"/>
        <v>3.7544917280803274</v>
      </c>
      <c r="W27" s="5">
        <f t="shared" si="4"/>
        <v>2.9095258113647828</v>
      </c>
      <c r="X27" s="5">
        <f t="shared" si="4"/>
        <v>2.4807533388896452</v>
      </c>
      <c r="Y27" s="5">
        <f t="shared" si="4"/>
        <v>2.0347580653049588</v>
      </c>
      <c r="Z27" s="5">
        <f t="shared" si="4"/>
        <v>1.965066471642694</v>
      </c>
      <c r="AA27" s="5">
        <f t="shared" si="4"/>
        <v>1.748801436002235</v>
      </c>
      <c r="AB27" s="5">
        <f t="shared" si="4"/>
        <v>1.4330085434532054</v>
      </c>
      <c r="AC27" s="5">
        <f t="shared" si="4"/>
        <v>1.1743644190255975</v>
      </c>
      <c r="AD27" s="5">
        <f t="shared" si="4"/>
        <v>1.1315867671884736</v>
      </c>
      <c r="AE27" s="5">
        <f t="shared" si="4"/>
        <v>0.9571344369151118</v>
      </c>
      <c r="AF27" s="5">
        <f t="shared" si="4"/>
        <v>0.85539047200029161</v>
      </c>
      <c r="AG27" s="5">
        <f t="shared" si="4"/>
        <v>0.77908978477733493</v>
      </c>
      <c r="AH27" s="5">
        <f t="shared" si="4"/>
        <v>0.49317335857753286</v>
      </c>
      <c r="AI27" s="5">
        <f t="shared" si="5"/>
        <v>0.33183249583731333</v>
      </c>
      <c r="AJ27" s="5">
        <f t="shared" si="5"/>
        <v>0.25490740817469892</v>
      </c>
    </row>
    <row r="28" spans="1:36" x14ac:dyDescent="0.2">
      <c r="A28" t="str">
        <f>"semis_procurement_archetype_"&amp;TEXT(ROUND(Table26916[[#This Row],[2016]],3),"0.0")</f>
        <v>semis_procurement_archetype_17.7</v>
      </c>
      <c r="B28" s="5">
        <f t="shared" si="2"/>
        <v>17.7</v>
      </c>
      <c r="C28" s="5">
        <f t="shared" si="1"/>
        <v>17.7</v>
      </c>
      <c r="D28" s="5">
        <f t="shared" si="1"/>
        <v>17.7</v>
      </c>
      <c r="E28" s="5">
        <f t="shared" si="1"/>
        <v>17.277174896289907</v>
      </c>
      <c r="F28" s="5">
        <f t="shared" si="1"/>
        <v>16.254970548384509</v>
      </c>
      <c r="G28" s="5">
        <f t="shared" si="1"/>
        <v>16.397877214841866</v>
      </c>
      <c r="H28" s="5">
        <f t="shared" si="1"/>
        <v>15.954179140189206</v>
      </c>
      <c r="I28" s="5">
        <f t="shared" si="1"/>
        <v>15.095875861965892</v>
      </c>
      <c r="J28" s="5">
        <f t="shared" si="1"/>
        <v>14.613724153617742</v>
      </c>
      <c r="K28" s="5">
        <f t="shared" ref="K28:Z43" si="6">(($B28-$AJ$2)*((K$2-$AJ$2)/($B$2-$AJ$2)))+$AJ$2</f>
        <v>14.118785231794678</v>
      </c>
      <c r="L28" s="5">
        <f t="shared" si="6"/>
        <v>13.336971280146464</v>
      </c>
      <c r="M28" s="5">
        <f t="shared" si="6"/>
        <v>13.242083369958314</v>
      </c>
      <c r="N28" s="5">
        <f t="shared" si="6"/>
        <v>12.601482998542402</v>
      </c>
      <c r="O28" s="5">
        <f t="shared" si="6"/>
        <v>11.937233682803354</v>
      </c>
      <c r="P28" s="5">
        <f t="shared" si="6"/>
        <v>11.151953514211389</v>
      </c>
      <c r="Q28" s="5">
        <f t="shared" si="6"/>
        <v>9.6189375479649488</v>
      </c>
      <c r="R28" s="5">
        <f t="shared" si="6"/>
        <v>7.5508503326711223</v>
      </c>
      <c r="S28" s="5">
        <f t="shared" si="6"/>
        <v>6.8913332451303964</v>
      </c>
      <c r="T28" s="5">
        <f t="shared" si="6"/>
        <v>5.4577287470995799</v>
      </c>
      <c r="U28" s="5">
        <f t="shared" si="6"/>
        <v>4.0129867150295011</v>
      </c>
      <c r="V28" s="5">
        <f t="shared" si="6"/>
        <v>3.734545499232631</v>
      </c>
      <c r="W28" s="5">
        <f t="shared" si="6"/>
        <v>2.8943955497870988</v>
      </c>
      <c r="X28" s="5">
        <f t="shared" si="6"/>
        <v>2.4680669086581393</v>
      </c>
      <c r="Y28" s="5">
        <f t="shared" si="6"/>
        <v>2.0246136294872787</v>
      </c>
      <c r="Z28" s="5">
        <f t="shared" si="6"/>
        <v>1.955319249993577</v>
      </c>
      <c r="AA28" s="5">
        <f t="shared" si="4"/>
        <v>1.7402868384302417</v>
      </c>
      <c r="AB28" s="5">
        <f t="shared" si="4"/>
        <v>1.4262938388763402</v>
      </c>
      <c r="AC28" s="5">
        <f t="shared" si="4"/>
        <v>1.1691238823567893</v>
      </c>
      <c r="AD28" s="5">
        <f t="shared" si="4"/>
        <v>1.1265900460003377</v>
      </c>
      <c r="AE28" s="5">
        <f t="shared" si="4"/>
        <v>0.95313202413179254</v>
      </c>
      <c r="AF28" s="5">
        <f t="shared" si="4"/>
        <v>0.85196795906293965</v>
      </c>
      <c r="AG28" s="5">
        <f t="shared" si="4"/>
        <v>0.77610215519453707</v>
      </c>
      <c r="AH28" s="5">
        <f t="shared" si="4"/>
        <v>0.49181533809883871</v>
      </c>
      <c r="AI28" s="5">
        <f t="shared" si="5"/>
        <v>0.33139405365035979</v>
      </c>
      <c r="AJ28" s="5">
        <f t="shared" si="5"/>
        <v>0.25490740817469892</v>
      </c>
    </row>
    <row r="29" spans="1:36" x14ac:dyDescent="0.2">
      <c r="A29" t="str">
        <f>"semis_procurement_archetype_"&amp;TEXT(ROUND(Table26916[[#This Row],[2016]],3),"0.0")</f>
        <v>semis_procurement_archetype_17.6</v>
      </c>
      <c r="B29" s="5">
        <f t="shared" si="2"/>
        <v>17.600000000000001</v>
      </c>
      <c r="C29" s="5">
        <f t="shared" ref="C29:R44" si="7">(($B29-$AJ$2)*((C$2-$AJ$2)/($B$2-$AJ$2)))+$AJ$2</f>
        <v>17.600000000000001</v>
      </c>
      <c r="D29" s="5">
        <f t="shared" si="7"/>
        <v>17.600000000000001</v>
      </c>
      <c r="E29" s="5">
        <f t="shared" si="7"/>
        <v>17.179598644409815</v>
      </c>
      <c r="F29" s="5">
        <f t="shared" si="7"/>
        <v>16.163253848940293</v>
      </c>
      <c r="G29" s="5">
        <f t="shared" si="7"/>
        <v>16.305341335644346</v>
      </c>
      <c r="H29" s="5">
        <f t="shared" si="7"/>
        <v>15.864186658639577</v>
      </c>
      <c r="I29" s="5">
        <f t="shared" si="7"/>
        <v>15.01080340748809</v>
      </c>
      <c r="J29" s="5">
        <f t="shared" si="7"/>
        <v>14.531415523440732</v>
      </c>
      <c r="K29" s="5">
        <f t="shared" si="7"/>
        <v>14.039313725692633</v>
      </c>
      <c r="L29" s="5">
        <f t="shared" si="7"/>
        <v>13.261981343560507</v>
      </c>
      <c r="M29" s="5">
        <f t="shared" si="7"/>
        <v>13.167637356597117</v>
      </c>
      <c r="N29" s="5">
        <f t="shared" si="7"/>
        <v>12.530709080173214</v>
      </c>
      <c r="O29" s="5">
        <f t="shared" si="7"/>
        <v>11.87026742158613</v>
      </c>
      <c r="P29" s="5">
        <f t="shared" si="7"/>
        <v>11.089488691805442</v>
      </c>
      <c r="Q29" s="5">
        <f t="shared" si="7"/>
        <v>9.5652603886692855</v>
      </c>
      <c r="R29" s="5">
        <f t="shared" si="7"/>
        <v>7.5090280099400006</v>
      </c>
      <c r="S29" s="5">
        <f t="shared" si="6"/>
        <v>6.8532914531363236</v>
      </c>
      <c r="T29" s="5">
        <f t="shared" si="6"/>
        <v>5.427904764730104</v>
      </c>
      <c r="U29" s="5">
        <f t="shared" si="6"/>
        <v>3.9914443856490553</v>
      </c>
      <c r="V29" s="5">
        <f t="shared" si="6"/>
        <v>3.7145992703849355</v>
      </c>
      <c r="W29" s="5">
        <f t="shared" si="6"/>
        <v>2.8792652882094147</v>
      </c>
      <c r="X29" s="5">
        <f t="shared" si="6"/>
        <v>2.4553804784266342</v>
      </c>
      <c r="Y29" s="5">
        <f t="shared" si="6"/>
        <v>2.0144691936695986</v>
      </c>
      <c r="Z29" s="5">
        <f t="shared" si="6"/>
        <v>1.9455720283444604</v>
      </c>
      <c r="AA29" s="5">
        <f t="shared" si="4"/>
        <v>1.7317722408582485</v>
      </c>
      <c r="AB29" s="5">
        <f t="shared" si="4"/>
        <v>1.4195791342994752</v>
      </c>
      <c r="AC29" s="5">
        <f t="shared" si="4"/>
        <v>1.1638833456879816</v>
      </c>
      <c r="AD29" s="5">
        <f t="shared" si="4"/>
        <v>1.1215933248122021</v>
      </c>
      <c r="AE29" s="5">
        <f t="shared" si="4"/>
        <v>0.9491296113484734</v>
      </c>
      <c r="AF29" s="5">
        <f t="shared" si="4"/>
        <v>0.8485454461255878</v>
      </c>
      <c r="AG29" s="5">
        <f t="shared" si="4"/>
        <v>0.77311452561173932</v>
      </c>
      <c r="AH29" s="5">
        <f t="shared" ref="AH29:AH60" si="8">(($B29-$AJ$2)*((AH$2-$AJ$2)/($B$2-$AJ$2)))+$AJ$2</f>
        <v>0.49045731762014461</v>
      </c>
      <c r="AI29" s="5">
        <f t="shared" si="5"/>
        <v>0.33095561146340635</v>
      </c>
      <c r="AJ29" s="5">
        <f t="shared" si="5"/>
        <v>0.25490740817469892</v>
      </c>
    </row>
    <row r="30" spans="1:36" x14ac:dyDescent="0.2">
      <c r="A30" t="str">
        <f>"semis_procurement_archetype_"&amp;TEXT(ROUND(Table26916[[#This Row],[2016]],3),"0.0")</f>
        <v>semis_procurement_archetype_17.5</v>
      </c>
      <c r="B30" s="5">
        <f t="shared" si="2"/>
        <v>17.5</v>
      </c>
      <c r="C30" s="5">
        <f t="shared" si="7"/>
        <v>17.5</v>
      </c>
      <c r="D30" s="5">
        <f t="shared" si="7"/>
        <v>17.5</v>
      </c>
      <c r="E30" s="5">
        <f t="shared" si="7"/>
        <v>17.082022392529719</v>
      </c>
      <c r="F30" s="5">
        <f t="shared" si="7"/>
        <v>16.071537149496073</v>
      </c>
      <c r="G30" s="5">
        <f t="shared" si="7"/>
        <v>16.212805456446826</v>
      </c>
      <c r="H30" s="5">
        <f t="shared" si="7"/>
        <v>15.774194177089944</v>
      </c>
      <c r="I30" s="5">
        <f t="shared" si="7"/>
        <v>14.925730953010286</v>
      </c>
      <c r="J30" s="5">
        <f t="shared" si="7"/>
        <v>14.449106893263716</v>
      </c>
      <c r="K30" s="5">
        <f t="shared" si="7"/>
        <v>13.959842219590588</v>
      </c>
      <c r="L30" s="5">
        <f t="shared" si="7"/>
        <v>13.186991406974546</v>
      </c>
      <c r="M30" s="5">
        <f t="shared" si="7"/>
        <v>13.093191343235919</v>
      </c>
      <c r="N30" s="5">
        <f t="shared" si="7"/>
        <v>12.459935161804026</v>
      </c>
      <c r="O30" s="5">
        <f t="shared" si="7"/>
        <v>11.803301160368903</v>
      </c>
      <c r="P30" s="5">
        <f t="shared" si="7"/>
        <v>11.027023869399494</v>
      </c>
      <c r="Q30" s="5">
        <f t="shared" si="7"/>
        <v>9.5115832293736204</v>
      </c>
      <c r="R30" s="5">
        <f t="shared" si="7"/>
        <v>7.4672056872088763</v>
      </c>
      <c r="S30" s="5">
        <f t="shared" si="6"/>
        <v>6.8152496611422499</v>
      </c>
      <c r="T30" s="5">
        <f t="shared" si="6"/>
        <v>5.3980807823606272</v>
      </c>
      <c r="U30" s="5">
        <f t="shared" si="6"/>
        <v>3.9699020562686087</v>
      </c>
      <c r="V30" s="5">
        <f t="shared" si="6"/>
        <v>3.6946530415372392</v>
      </c>
      <c r="W30" s="5">
        <f t="shared" si="6"/>
        <v>2.8641350266317298</v>
      </c>
      <c r="X30" s="5">
        <f t="shared" si="6"/>
        <v>2.4426940481951283</v>
      </c>
      <c r="Y30" s="5">
        <f t="shared" si="6"/>
        <v>2.0043247578519185</v>
      </c>
      <c r="Z30" s="5">
        <f t="shared" si="6"/>
        <v>1.9358248066953434</v>
      </c>
      <c r="AA30" s="5">
        <f t="shared" ref="AA30:AG43" si="9">(($B30-$AJ$2)*((AA$2-$AJ$2)/($B$2-$AJ$2)))+$AJ$2</f>
        <v>1.7232576432862552</v>
      </c>
      <c r="AB30" s="5">
        <f t="shared" si="9"/>
        <v>1.4128644297226101</v>
      </c>
      <c r="AC30" s="5">
        <f t="shared" si="9"/>
        <v>1.1586428090191738</v>
      </c>
      <c r="AD30" s="5">
        <f t="shared" si="9"/>
        <v>1.1165966036240662</v>
      </c>
      <c r="AE30" s="5">
        <f t="shared" si="9"/>
        <v>0.94512719856515404</v>
      </c>
      <c r="AF30" s="5">
        <f t="shared" si="9"/>
        <v>0.84512293318823584</v>
      </c>
      <c r="AG30" s="5">
        <f t="shared" si="9"/>
        <v>0.77012689602894147</v>
      </c>
      <c r="AH30" s="5">
        <f t="shared" si="8"/>
        <v>0.48909929714145045</v>
      </c>
      <c r="AI30" s="5">
        <f t="shared" si="5"/>
        <v>0.3305171692764528</v>
      </c>
      <c r="AJ30" s="5">
        <f t="shared" si="5"/>
        <v>0.25490740817469892</v>
      </c>
    </row>
    <row r="31" spans="1:36" x14ac:dyDescent="0.2">
      <c r="A31" t="str">
        <f>"semis_procurement_archetype_"&amp;TEXT(ROUND(Table26916[[#This Row],[2016]],3),"0.0")</f>
        <v>semis_procurement_archetype_17.4</v>
      </c>
      <c r="B31" s="5">
        <f t="shared" si="2"/>
        <v>17.400000000000002</v>
      </c>
      <c r="C31" s="5">
        <f t="shared" si="7"/>
        <v>17.400000000000002</v>
      </c>
      <c r="D31" s="5">
        <f t="shared" si="7"/>
        <v>17.400000000000002</v>
      </c>
      <c r="E31" s="5">
        <f t="shared" si="7"/>
        <v>16.984446140649624</v>
      </c>
      <c r="F31" s="5">
        <f t="shared" si="7"/>
        <v>15.979820450051859</v>
      </c>
      <c r="G31" s="5">
        <f t="shared" si="7"/>
        <v>16.120269577249307</v>
      </c>
      <c r="H31" s="5">
        <f t="shared" si="7"/>
        <v>15.684201695540313</v>
      </c>
      <c r="I31" s="5">
        <f t="shared" si="7"/>
        <v>14.840658498532484</v>
      </c>
      <c r="J31" s="5">
        <f t="shared" si="7"/>
        <v>14.366798263086705</v>
      </c>
      <c r="K31" s="5">
        <f t="shared" si="7"/>
        <v>13.880370713488542</v>
      </c>
      <c r="L31" s="5">
        <f t="shared" si="7"/>
        <v>13.112001470388588</v>
      </c>
      <c r="M31" s="5">
        <f t="shared" si="7"/>
        <v>13.018745329874722</v>
      </c>
      <c r="N31" s="5">
        <f t="shared" si="7"/>
        <v>12.389161243434838</v>
      </c>
      <c r="O31" s="5">
        <f t="shared" si="7"/>
        <v>11.736334899151679</v>
      </c>
      <c r="P31" s="5">
        <f t="shared" si="7"/>
        <v>10.96455904699355</v>
      </c>
      <c r="Q31" s="5">
        <f t="shared" si="7"/>
        <v>9.4579060700779571</v>
      </c>
      <c r="R31" s="5">
        <f t="shared" si="7"/>
        <v>7.4253833644777547</v>
      </c>
      <c r="S31" s="5">
        <f t="shared" si="6"/>
        <v>6.7772078691481772</v>
      </c>
      <c r="T31" s="5">
        <f t="shared" si="6"/>
        <v>5.3682567999911504</v>
      </c>
      <c r="U31" s="5">
        <f t="shared" si="6"/>
        <v>3.9483597268881638</v>
      </c>
      <c r="V31" s="5">
        <f t="shared" si="6"/>
        <v>3.6747068126895437</v>
      </c>
      <c r="W31" s="5">
        <f t="shared" si="6"/>
        <v>2.8490047650540458</v>
      </c>
      <c r="X31" s="5">
        <f t="shared" si="6"/>
        <v>2.4300076179636232</v>
      </c>
      <c r="Y31" s="5">
        <f t="shared" si="6"/>
        <v>1.9941803220342387</v>
      </c>
      <c r="Z31" s="5">
        <f t="shared" si="6"/>
        <v>1.9260775850462266</v>
      </c>
      <c r="AA31" s="5">
        <f t="shared" si="9"/>
        <v>1.7147430457142621</v>
      </c>
      <c r="AB31" s="5">
        <f t="shared" si="9"/>
        <v>1.4061497251457453</v>
      </c>
      <c r="AC31" s="5">
        <f t="shared" si="9"/>
        <v>1.1534022723503661</v>
      </c>
      <c r="AD31" s="5">
        <f t="shared" si="9"/>
        <v>1.1115998824359306</v>
      </c>
      <c r="AE31" s="5">
        <f t="shared" si="9"/>
        <v>0.94112478578183489</v>
      </c>
      <c r="AF31" s="5">
        <f t="shared" si="9"/>
        <v>0.84170042025088398</v>
      </c>
      <c r="AG31" s="5">
        <f t="shared" si="9"/>
        <v>0.76713926644614383</v>
      </c>
      <c r="AH31" s="5">
        <f t="shared" si="8"/>
        <v>0.48774127666275635</v>
      </c>
      <c r="AI31" s="5">
        <f t="shared" si="5"/>
        <v>0.33007872708949937</v>
      </c>
      <c r="AJ31" s="5">
        <f t="shared" si="5"/>
        <v>0.25490740817469892</v>
      </c>
    </row>
    <row r="32" spans="1:36" x14ac:dyDescent="0.2">
      <c r="A32" t="str">
        <f>"semis_procurement_archetype_"&amp;TEXT(ROUND(Table26916[[#This Row],[2016]],3),"0.0")</f>
        <v>semis_procurement_archetype_17.3</v>
      </c>
      <c r="B32" s="5">
        <f t="shared" si="2"/>
        <v>17.3</v>
      </c>
      <c r="C32" s="5">
        <f t="shared" si="7"/>
        <v>17.3</v>
      </c>
      <c r="D32" s="5">
        <f t="shared" si="7"/>
        <v>17.3</v>
      </c>
      <c r="E32" s="5">
        <f t="shared" si="7"/>
        <v>16.886869888769528</v>
      </c>
      <c r="F32" s="5">
        <f t="shared" si="7"/>
        <v>15.888103750607641</v>
      </c>
      <c r="G32" s="5">
        <f t="shared" si="7"/>
        <v>16.027733698051783</v>
      </c>
      <c r="H32" s="5">
        <f t="shared" si="7"/>
        <v>15.59420921399068</v>
      </c>
      <c r="I32" s="5">
        <f t="shared" si="7"/>
        <v>14.755586044054679</v>
      </c>
      <c r="J32" s="5">
        <f t="shared" si="7"/>
        <v>14.28448963290969</v>
      </c>
      <c r="K32" s="5">
        <f t="shared" si="7"/>
        <v>13.800899207386497</v>
      </c>
      <c r="L32" s="5">
        <f t="shared" si="7"/>
        <v>13.037011533802627</v>
      </c>
      <c r="M32" s="5">
        <f t="shared" si="7"/>
        <v>12.944299316513522</v>
      </c>
      <c r="N32" s="5">
        <f t="shared" si="7"/>
        <v>12.31838732506565</v>
      </c>
      <c r="O32" s="5">
        <f t="shared" si="7"/>
        <v>11.669368637934452</v>
      </c>
      <c r="P32" s="5">
        <f t="shared" si="7"/>
        <v>10.902094224587602</v>
      </c>
      <c r="Q32" s="5">
        <f t="shared" si="7"/>
        <v>9.4042289107822921</v>
      </c>
      <c r="R32" s="5">
        <f t="shared" si="7"/>
        <v>7.3835610417466313</v>
      </c>
      <c r="S32" s="5">
        <f t="shared" si="6"/>
        <v>6.7391660771541027</v>
      </c>
      <c r="T32" s="5">
        <f t="shared" si="6"/>
        <v>5.3384328176216735</v>
      </c>
      <c r="U32" s="5">
        <f t="shared" si="6"/>
        <v>3.9268173975077172</v>
      </c>
      <c r="V32" s="5">
        <f t="shared" si="6"/>
        <v>3.6547605838418473</v>
      </c>
      <c r="W32" s="5">
        <f t="shared" si="6"/>
        <v>2.8338745034763617</v>
      </c>
      <c r="X32" s="5">
        <f t="shared" si="6"/>
        <v>2.4173211877321181</v>
      </c>
      <c r="Y32" s="5">
        <f t="shared" si="6"/>
        <v>1.9840358862165584</v>
      </c>
      <c r="Z32" s="5">
        <f t="shared" si="6"/>
        <v>1.9163303633971096</v>
      </c>
      <c r="AA32" s="5">
        <f t="shared" si="9"/>
        <v>1.7062284481422685</v>
      </c>
      <c r="AB32" s="5">
        <f t="shared" si="9"/>
        <v>1.3994350205688801</v>
      </c>
      <c r="AC32" s="5">
        <f t="shared" si="9"/>
        <v>1.1481617356815579</v>
      </c>
      <c r="AD32" s="5">
        <f t="shared" si="9"/>
        <v>1.1066031612477949</v>
      </c>
      <c r="AE32" s="5">
        <f t="shared" si="9"/>
        <v>0.93712237299851564</v>
      </c>
      <c r="AF32" s="5">
        <f t="shared" si="9"/>
        <v>0.83827790731353202</v>
      </c>
      <c r="AG32" s="5">
        <f t="shared" si="9"/>
        <v>0.76415163686334597</v>
      </c>
      <c r="AH32" s="5">
        <f t="shared" si="8"/>
        <v>0.4863832561840622</v>
      </c>
      <c r="AI32" s="5">
        <f t="shared" si="5"/>
        <v>0.32964028490254582</v>
      </c>
      <c r="AJ32" s="5">
        <f t="shared" si="5"/>
        <v>0.25490740817469892</v>
      </c>
    </row>
    <row r="33" spans="1:36" x14ac:dyDescent="0.2">
      <c r="A33" t="str">
        <f>"semis_procurement_archetype_"&amp;TEXT(ROUND(Table26916[[#This Row],[2016]],3),"0.0")</f>
        <v>semis_procurement_archetype_17.2</v>
      </c>
      <c r="B33" s="5">
        <f t="shared" si="2"/>
        <v>17.2</v>
      </c>
      <c r="C33" s="5">
        <f t="shared" si="7"/>
        <v>17.2</v>
      </c>
      <c r="D33" s="5">
        <f t="shared" si="7"/>
        <v>17.2</v>
      </c>
      <c r="E33" s="5">
        <f t="shared" si="7"/>
        <v>16.789293636889433</v>
      </c>
      <c r="F33" s="5">
        <f t="shared" si="7"/>
        <v>15.796387051163421</v>
      </c>
      <c r="G33" s="5">
        <f t="shared" si="7"/>
        <v>15.935197818854261</v>
      </c>
      <c r="H33" s="5">
        <f t="shared" si="7"/>
        <v>15.504216732441048</v>
      </c>
      <c r="I33" s="5">
        <f t="shared" si="7"/>
        <v>14.670513589576876</v>
      </c>
      <c r="J33" s="5">
        <f t="shared" si="7"/>
        <v>14.202181002732676</v>
      </c>
      <c r="K33" s="5">
        <f t="shared" si="7"/>
        <v>13.721427701284449</v>
      </c>
      <c r="L33" s="5">
        <f t="shared" si="7"/>
        <v>12.962021597216665</v>
      </c>
      <c r="M33" s="5">
        <f t="shared" si="7"/>
        <v>12.869853303152324</v>
      </c>
      <c r="N33" s="5">
        <f t="shared" si="7"/>
        <v>12.247613406696461</v>
      </c>
      <c r="O33" s="5">
        <f t="shared" si="7"/>
        <v>11.602402376717226</v>
      </c>
      <c r="P33" s="5">
        <f t="shared" si="7"/>
        <v>10.839629402181654</v>
      </c>
      <c r="Q33" s="5">
        <f t="shared" si="7"/>
        <v>9.350551751486627</v>
      </c>
      <c r="R33" s="5">
        <f t="shared" si="7"/>
        <v>7.341738719015507</v>
      </c>
      <c r="S33" s="5">
        <f t="shared" si="6"/>
        <v>6.701124285160029</v>
      </c>
      <c r="T33" s="5">
        <f t="shared" si="6"/>
        <v>5.3086088352521967</v>
      </c>
      <c r="U33" s="5">
        <f t="shared" si="6"/>
        <v>3.9052750681272705</v>
      </c>
      <c r="V33" s="5">
        <f t="shared" si="6"/>
        <v>3.634814354994151</v>
      </c>
      <c r="W33" s="5">
        <f t="shared" si="6"/>
        <v>2.8187442418986768</v>
      </c>
      <c r="X33" s="5">
        <f t="shared" si="6"/>
        <v>2.4046347575006122</v>
      </c>
      <c r="Y33" s="5">
        <f t="shared" si="6"/>
        <v>1.9738914503988783</v>
      </c>
      <c r="Z33" s="5">
        <f t="shared" si="6"/>
        <v>1.9065831417479926</v>
      </c>
      <c r="AA33" s="5">
        <f t="shared" si="9"/>
        <v>1.6977138505702751</v>
      </c>
      <c r="AB33" s="5">
        <f t="shared" si="9"/>
        <v>1.392720315992015</v>
      </c>
      <c r="AC33" s="5">
        <f t="shared" si="9"/>
        <v>1.1429211990127501</v>
      </c>
      <c r="AD33" s="5">
        <f t="shared" si="9"/>
        <v>1.1016064400596588</v>
      </c>
      <c r="AE33" s="5">
        <f t="shared" si="9"/>
        <v>0.93311996021519639</v>
      </c>
      <c r="AF33" s="5">
        <f t="shared" si="9"/>
        <v>0.83485539437618006</v>
      </c>
      <c r="AG33" s="5">
        <f t="shared" si="9"/>
        <v>0.76116400728054812</v>
      </c>
      <c r="AH33" s="5">
        <f t="shared" si="8"/>
        <v>0.48502523570536804</v>
      </c>
      <c r="AI33" s="5">
        <f t="shared" ref="AI33:AJ52" si="10">(($B33-$AJ$2)*((AI$2-$AJ$2)/($B$2-$AJ$2)))+$AJ$2</f>
        <v>0.32920184271559233</v>
      </c>
      <c r="AJ33" s="5">
        <f t="shared" si="10"/>
        <v>0.25490740817469892</v>
      </c>
    </row>
    <row r="34" spans="1:36" x14ac:dyDescent="0.2">
      <c r="A34" t="str">
        <f>"semis_procurement_archetype_"&amp;TEXT(ROUND(Table26916[[#This Row],[2016]],3),"0.0")</f>
        <v>semis_procurement_archetype_17.1</v>
      </c>
      <c r="B34" s="5">
        <f t="shared" si="2"/>
        <v>17.100000000000001</v>
      </c>
      <c r="C34" s="5">
        <f t="shared" si="7"/>
        <v>17.100000000000001</v>
      </c>
      <c r="D34" s="5">
        <f t="shared" si="7"/>
        <v>17.100000000000001</v>
      </c>
      <c r="E34" s="5">
        <f t="shared" si="7"/>
        <v>16.691717385009341</v>
      </c>
      <c r="F34" s="5">
        <f t="shared" si="7"/>
        <v>15.704670351719207</v>
      </c>
      <c r="G34" s="5">
        <f t="shared" si="7"/>
        <v>15.842661939656741</v>
      </c>
      <c r="H34" s="5">
        <f t="shared" si="7"/>
        <v>15.414224250891419</v>
      </c>
      <c r="I34" s="5">
        <f t="shared" si="7"/>
        <v>14.585441135099074</v>
      </c>
      <c r="J34" s="5">
        <f t="shared" si="7"/>
        <v>14.119872372555664</v>
      </c>
      <c r="K34" s="5">
        <f t="shared" si="7"/>
        <v>13.641956195182406</v>
      </c>
      <c r="L34" s="5">
        <f t="shared" si="7"/>
        <v>12.887031660630708</v>
      </c>
      <c r="M34" s="5">
        <f t="shared" si="7"/>
        <v>12.795407289791127</v>
      </c>
      <c r="N34" s="5">
        <f t="shared" si="7"/>
        <v>12.176839488327275</v>
      </c>
      <c r="O34" s="5">
        <f t="shared" si="7"/>
        <v>11.535436115500001</v>
      </c>
      <c r="P34" s="5">
        <f t="shared" si="7"/>
        <v>10.777164579775707</v>
      </c>
      <c r="Q34" s="5">
        <f t="shared" si="7"/>
        <v>9.2968745921909637</v>
      </c>
      <c r="R34" s="5">
        <f t="shared" si="7"/>
        <v>7.2999163962843854</v>
      </c>
      <c r="S34" s="5">
        <f t="shared" si="6"/>
        <v>6.6630824931659562</v>
      </c>
      <c r="T34" s="5">
        <f t="shared" si="6"/>
        <v>5.2787848528827199</v>
      </c>
      <c r="U34" s="5">
        <f t="shared" si="6"/>
        <v>3.8837327387468248</v>
      </c>
      <c r="V34" s="5">
        <f t="shared" si="6"/>
        <v>3.6148681261464555</v>
      </c>
      <c r="W34" s="5">
        <f t="shared" si="6"/>
        <v>2.8036139803209927</v>
      </c>
      <c r="X34" s="5">
        <f t="shared" si="6"/>
        <v>2.3919483272691071</v>
      </c>
      <c r="Y34" s="5">
        <f t="shared" si="6"/>
        <v>1.9637470145811984</v>
      </c>
      <c r="Z34" s="5">
        <f t="shared" si="6"/>
        <v>1.896835920098876</v>
      </c>
      <c r="AA34" s="5">
        <f t="shared" si="9"/>
        <v>1.689199252998282</v>
      </c>
      <c r="AB34" s="5">
        <f t="shared" si="9"/>
        <v>1.38600561141515</v>
      </c>
      <c r="AC34" s="5">
        <f t="shared" si="9"/>
        <v>1.1376806623439424</v>
      </c>
      <c r="AD34" s="5">
        <f t="shared" si="9"/>
        <v>1.0966097188715231</v>
      </c>
      <c r="AE34" s="5">
        <f t="shared" si="9"/>
        <v>0.92911754743187713</v>
      </c>
      <c r="AF34" s="5">
        <f t="shared" si="9"/>
        <v>0.83143288143882832</v>
      </c>
      <c r="AG34" s="5">
        <f t="shared" si="9"/>
        <v>0.75817637769775037</v>
      </c>
      <c r="AH34" s="5">
        <f t="shared" si="8"/>
        <v>0.483667215226674</v>
      </c>
      <c r="AI34" s="5">
        <f t="shared" si="10"/>
        <v>0.32876340052863884</v>
      </c>
      <c r="AJ34" s="5">
        <f t="shared" si="10"/>
        <v>0.25490740817469892</v>
      </c>
    </row>
    <row r="35" spans="1:36" x14ac:dyDescent="0.2">
      <c r="A35" t="str">
        <f>"semis_procurement_archetype_"&amp;TEXT(ROUND(Table26916[[#This Row],[2016]],3),"0.0")</f>
        <v>semis_procurement_archetype_17.0</v>
      </c>
      <c r="B35" s="5">
        <f t="shared" si="2"/>
        <v>17</v>
      </c>
      <c r="C35" s="5">
        <f t="shared" si="7"/>
        <v>17</v>
      </c>
      <c r="D35" s="5">
        <f t="shared" si="7"/>
        <v>17</v>
      </c>
      <c r="E35" s="5">
        <f t="shared" si="7"/>
        <v>16.594141133129245</v>
      </c>
      <c r="F35" s="5">
        <f t="shared" si="7"/>
        <v>15.612953652274989</v>
      </c>
      <c r="G35" s="5">
        <f t="shared" si="7"/>
        <v>15.75012606045922</v>
      </c>
      <c r="H35" s="5">
        <f t="shared" si="7"/>
        <v>15.324231769341786</v>
      </c>
      <c r="I35" s="5">
        <f t="shared" si="7"/>
        <v>14.500368680621269</v>
      </c>
      <c r="J35" s="5">
        <f t="shared" si="7"/>
        <v>14.03756374237865</v>
      </c>
      <c r="K35" s="5">
        <f t="shared" si="7"/>
        <v>13.562484689080359</v>
      </c>
      <c r="L35" s="5">
        <f t="shared" si="7"/>
        <v>12.812041724044747</v>
      </c>
      <c r="M35" s="5">
        <f t="shared" si="7"/>
        <v>12.720961276429929</v>
      </c>
      <c r="N35" s="5">
        <f t="shared" si="7"/>
        <v>12.106065569958085</v>
      </c>
      <c r="O35" s="5">
        <f t="shared" si="7"/>
        <v>11.468469854282775</v>
      </c>
      <c r="P35" s="5">
        <f t="shared" si="7"/>
        <v>10.714699757369759</v>
      </c>
      <c r="Q35" s="5">
        <f t="shared" si="7"/>
        <v>9.2431974328952986</v>
      </c>
      <c r="R35" s="5">
        <f t="shared" si="7"/>
        <v>7.2580940735532611</v>
      </c>
      <c r="S35" s="5">
        <f t="shared" si="6"/>
        <v>6.6250407011718826</v>
      </c>
      <c r="T35" s="5">
        <f t="shared" si="6"/>
        <v>5.2489608705132431</v>
      </c>
      <c r="U35" s="5">
        <f t="shared" si="6"/>
        <v>3.862190409366379</v>
      </c>
      <c r="V35" s="5">
        <f t="shared" si="6"/>
        <v>3.5949218972987591</v>
      </c>
      <c r="W35" s="5">
        <f t="shared" si="6"/>
        <v>2.7884837187433087</v>
      </c>
      <c r="X35" s="5">
        <f t="shared" si="6"/>
        <v>2.3792618970376012</v>
      </c>
      <c r="Y35" s="5">
        <f t="shared" si="6"/>
        <v>1.9536025787635181</v>
      </c>
      <c r="Z35" s="5">
        <f t="shared" si="6"/>
        <v>1.887088698449759</v>
      </c>
      <c r="AA35" s="5">
        <f t="shared" si="9"/>
        <v>1.6806846554262886</v>
      </c>
      <c r="AB35" s="5">
        <f t="shared" si="9"/>
        <v>1.3792909068382848</v>
      </c>
      <c r="AC35" s="5">
        <f t="shared" si="9"/>
        <v>1.1324401256751342</v>
      </c>
      <c r="AD35" s="5">
        <f t="shared" si="9"/>
        <v>1.0916129976833875</v>
      </c>
      <c r="AE35" s="5">
        <f t="shared" si="9"/>
        <v>0.92511513464855788</v>
      </c>
      <c r="AF35" s="5">
        <f t="shared" si="9"/>
        <v>0.82801036850147636</v>
      </c>
      <c r="AG35" s="5">
        <f t="shared" si="9"/>
        <v>0.75518874811495251</v>
      </c>
      <c r="AH35" s="5">
        <f t="shared" si="8"/>
        <v>0.48230919474797984</v>
      </c>
      <c r="AI35" s="5">
        <f t="shared" si="10"/>
        <v>0.32832495834168535</v>
      </c>
      <c r="AJ35" s="5">
        <f t="shared" si="10"/>
        <v>0.25490740817469892</v>
      </c>
    </row>
    <row r="36" spans="1:36" x14ac:dyDescent="0.2">
      <c r="A36" t="str">
        <f>"semis_procurement_archetype_"&amp;TEXT(ROUND(Table26916[[#This Row],[2016]],3),"0.0")</f>
        <v>semis_procurement_archetype_16.9</v>
      </c>
      <c r="B36" s="5">
        <f t="shared" si="2"/>
        <v>16.900000000000002</v>
      </c>
      <c r="C36" s="5">
        <f t="shared" si="7"/>
        <v>16.900000000000002</v>
      </c>
      <c r="D36" s="5">
        <f t="shared" si="7"/>
        <v>16.900000000000002</v>
      </c>
      <c r="E36" s="5">
        <f t="shared" si="7"/>
        <v>16.496564881249149</v>
      </c>
      <c r="F36" s="5">
        <f t="shared" si="7"/>
        <v>15.521236952830773</v>
      </c>
      <c r="G36" s="5">
        <f t="shared" si="7"/>
        <v>15.6575901812617</v>
      </c>
      <c r="H36" s="5">
        <f t="shared" si="7"/>
        <v>15.234239287792157</v>
      </c>
      <c r="I36" s="5">
        <f t="shared" si="7"/>
        <v>14.415296226143468</v>
      </c>
      <c r="J36" s="5">
        <f t="shared" si="7"/>
        <v>13.955255112201638</v>
      </c>
      <c r="K36" s="5">
        <f t="shared" si="7"/>
        <v>13.483013182978313</v>
      </c>
      <c r="L36" s="5">
        <f t="shared" si="7"/>
        <v>12.737051787458789</v>
      </c>
      <c r="M36" s="5">
        <f t="shared" si="7"/>
        <v>12.646515263068732</v>
      </c>
      <c r="N36" s="5">
        <f t="shared" si="7"/>
        <v>12.035291651588899</v>
      </c>
      <c r="O36" s="5">
        <f t="shared" si="7"/>
        <v>11.40150359306555</v>
      </c>
      <c r="P36" s="5">
        <f t="shared" si="7"/>
        <v>10.652234934963815</v>
      </c>
      <c r="Q36" s="5">
        <f t="shared" si="7"/>
        <v>9.1895202735996335</v>
      </c>
      <c r="R36" s="5">
        <f t="shared" si="7"/>
        <v>7.2162717508221395</v>
      </c>
      <c r="S36" s="5">
        <f t="shared" si="6"/>
        <v>6.5869989091778098</v>
      </c>
      <c r="T36" s="5">
        <f t="shared" si="6"/>
        <v>5.2191368881437663</v>
      </c>
      <c r="U36" s="5">
        <f t="shared" si="6"/>
        <v>3.8406480799859333</v>
      </c>
      <c r="V36" s="5">
        <f t="shared" si="6"/>
        <v>3.5749756684510636</v>
      </c>
      <c r="W36" s="5">
        <f t="shared" si="6"/>
        <v>2.7733534571656246</v>
      </c>
      <c r="X36" s="5">
        <f t="shared" si="6"/>
        <v>2.3665754668060961</v>
      </c>
      <c r="Y36" s="5">
        <f t="shared" si="6"/>
        <v>1.9434581429458382</v>
      </c>
      <c r="Z36" s="5">
        <f t="shared" si="6"/>
        <v>1.8773414768006425</v>
      </c>
      <c r="AA36" s="5">
        <f t="shared" si="9"/>
        <v>1.6721700578542955</v>
      </c>
      <c r="AB36" s="5">
        <f t="shared" si="9"/>
        <v>1.3725762022614199</v>
      </c>
      <c r="AC36" s="5">
        <f t="shared" si="9"/>
        <v>1.1271995890063264</v>
      </c>
      <c r="AD36" s="5">
        <f t="shared" si="9"/>
        <v>1.0866162764952518</v>
      </c>
      <c r="AE36" s="5">
        <f t="shared" si="9"/>
        <v>0.92111272186523874</v>
      </c>
      <c r="AF36" s="5">
        <f t="shared" si="9"/>
        <v>0.82458785556412451</v>
      </c>
      <c r="AG36" s="5">
        <f t="shared" si="9"/>
        <v>0.75220111853215488</v>
      </c>
      <c r="AH36" s="5">
        <f t="shared" si="8"/>
        <v>0.48095117426928569</v>
      </c>
      <c r="AI36" s="5">
        <f t="shared" si="10"/>
        <v>0.32788651615473186</v>
      </c>
      <c r="AJ36" s="5">
        <f t="shared" si="10"/>
        <v>0.25490740817469892</v>
      </c>
    </row>
    <row r="37" spans="1:36" x14ac:dyDescent="0.2">
      <c r="A37" t="str">
        <f>"semis_procurement_archetype_"&amp;TEXT(ROUND(Table26916[[#This Row],[2016]],3),"0.0")</f>
        <v>semis_procurement_archetype_16.8</v>
      </c>
      <c r="B37" s="5">
        <f t="shared" si="2"/>
        <v>16.8</v>
      </c>
      <c r="C37" s="5">
        <f t="shared" si="7"/>
        <v>16.8</v>
      </c>
      <c r="D37" s="5">
        <f t="shared" si="7"/>
        <v>16.8</v>
      </c>
      <c r="E37" s="5">
        <f t="shared" si="7"/>
        <v>16.398988629369054</v>
      </c>
      <c r="F37" s="5">
        <f t="shared" si="7"/>
        <v>15.429520253386555</v>
      </c>
      <c r="G37" s="5">
        <f t="shared" si="7"/>
        <v>15.565054302064178</v>
      </c>
      <c r="H37" s="5">
        <f t="shared" si="7"/>
        <v>15.144246806242524</v>
      </c>
      <c r="I37" s="5">
        <f t="shared" si="7"/>
        <v>14.330223771665663</v>
      </c>
      <c r="J37" s="5">
        <f t="shared" si="7"/>
        <v>13.872946482024624</v>
      </c>
      <c r="K37" s="5">
        <f t="shared" si="7"/>
        <v>13.403541676876268</v>
      </c>
      <c r="L37" s="5">
        <f t="shared" si="7"/>
        <v>12.662061850872828</v>
      </c>
      <c r="M37" s="5">
        <f t="shared" si="7"/>
        <v>12.572069249707534</v>
      </c>
      <c r="N37" s="5">
        <f t="shared" si="7"/>
        <v>11.96451773321971</v>
      </c>
      <c r="O37" s="5">
        <f t="shared" si="7"/>
        <v>11.334537331848322</v>
      </c>
      <c r="P37" s="5">
        <f t="shared" si="7"/>
        <v>10.589770112557867</v>
      </c>
      <c r="Q37" s="5">
        <f t="shared" si="7"/>
        <v>9.1358431143039684</v>
      </c>
      <c r="R37" s="5">
        <f t="shared" si="7"/>
        <v>7.1744494280910152</v>
      </c>
      <c r="S37" s="5">
        <f t="shared" si="6"/>
        <v>6.5489571171837353</v>
      </c>
      <c r="T37" s="5">
        <f t="shared" si="6"/>
        <v>5.1893129057742895</v>
      </c>
      <c r="U37" s="5">
        <f t="shared" si="6"/>
        <v>3.8191057506054866</v>
      </c>
      <c r="V37" s="5">
        <f t="shared" si="6"/>
        <v>3.5550294396033673</v>
      </c>
      <c r="W37" s="5">
        <f t="shared" si="6"/>
        <v>2.7582231955879397</v>
      </c>
      <c r="X37" s="5">
        <f t="shared" si="6"/>
        <v>2.353889036574591</v>
      </c>
      <c r="Y37" s="5">
        <f t="shared" si="6"/>
        <v>1.9333137071281581</v>
      </c>
      <c r="Z37" s="5">
        <f t="shared" si="6"/>
        <v>1.8675942551515254</v>
      </c>
      <c r="AA37" s="5">
        <f t="shared" si="9"/>
        <v>1.6636554602823019</v>
      </c>
      <c r="AB37" s="5">
        <f t="shared" si="9"/>
        <v>1.3658614976845547</v>
      </c>
      <c r="AC37" s="5">
        <f t="shared" si="9"/>
        <v>1.1219590523375187</v>
      </c>
      <c r="AD37" s="5">
        <f t="shared" si="9"/>
        <v>1.0816195553071157</v>
      </c>
      <c r="AE37" s="5">
        <f t="shared" si="9"/>
        <v>0.91711030908191948</v>
      </c>
      <c r="AF37" s="5">
        <f t="shared" si="9"/>
        <v>0.82116534262677254</v>
      </c>
      <c r="AG37" s="5">
        <f t="shared" si="9"/>
        <v>0.74921348894935702</v>
      </c>
      <c r="AH37" s="5">
        <f t="shared" si="8"/>
        <v>0.47959315379059153</v>
      </c>
      <c r="AI37" s="5">
        <f t="shared" si="10"/>
        <v>0.32744807396777836</v>
      </c>
      <c r="AJ37" s="5">
        <f t="shared" si="10"/>
        <v>0.25490740817469892</v>
      </c>
    </row>
    <row r="38" spans="1:36" x14ac:dyDescent="0.2">
      <c r="A38" t="str">
        <f>"semis_procurement_archetype_"&amp;TEXT(ROUND(Table26916[[#This Row],[2016]],3),"0.0")</f>
        <v>semis_procurement_archetype_16.7</v>
      </c>
      <c r="B38" s="5">
        <f t="shared" si="2"/>
        <v>16.7</v>
      </c>
      <c r="C38" s="5">
        <f t="shared" si="7"/>
        <v>16.7</v>
      </c>
      <c r="D38" s="5">
        <f t="shared" si="7"/>
        <v>16.7</v>
      </c>
      <c r="E38" s="5">
        <f t="shared" si="7"/>
        <v>16.301412377488958</v>
      </c>
      <c r="F38" s="5">
        <f t="shared" si="7"/>
        <v>15.337803553942337</v>
      </c>
      <c r="G38" s="5">
        <f t="shared" si="7"/>
        <v>15.472518422866656</v>
      </c>
      <c r="H38" s="5">
        <f t="shared" si="7"/>
        <v>15.054254324692891</v>
      </c>
      <c r="I38" s="5">
        <f t="shared" si="7"/>
        <v>14.24515131718786</v>
      </c>
      <c r="J38" s="5">
        <f t="shared" si="7"/>
        <v>13.79063785184761</v>
      </c>
      <c r="K38" s="5">
        <f t="shared" si="7"/>
        <v>13.32407017077422</v>
      </c>
      <c r="L38" s="5">
        <f t="shared" si="7"/>
        <v>12.587071914286867</v>
      </c>
      <c r="M38" s="5">
        <f t="shared" si="7"/>
        <v>12.497623236346334</v>
      </c>
      <c r="N38" s="5">
        <f t="shared" si="7"/>
        <v>11.89374381485052</v>
      </c>
      <c r="O38" s="5">
        <f t="shared" si="7"/>
        <v>11.267571070631096</v>
      </c>
      <c r="P38" s="5">
        <f t="shared" si="7"/>
        <v>10.527305290151919</v>
      </c>
      <c r="Q38" s="5">
        <f t="shared" si="7"/>
        <v>9.0821659550083034</v>
      </c>
      <c r="R38" s="5">
        <f t="shared" si="7"/>
        <v>7.1326271053598918</v>
      </c>
      <c r="S38" s="5">
        <f t="shared" si="6"/>
        <v>6.5109153251896617</v>
      </c>
      <c r="T38" s="5">
        <f t="shared" si="6"/>
        <v>5.1594889234048127</v>
      </c>
      <c r="U38" s="5">
        <f t="shared" si="6"/>
        <v>3.7975634212250409</v>
      </c>
      <c r="V38" s="5">
        <f t="shared" si="6"/>
        <v>3.5350832107556718</v>
      </c>
      <c r="W38" s="5">
        <f t="shared" si="6"/>
        <v>2.7430929340102548</v>
      </c>
      <c r="X38" s="5">
        <f t="shared" si="6"/>
        <v>2.3412026063430851</v>
      </c>
      <c r="Y38" s="5">
        <f t="shared" si="6"/>
        <v>1.9231692713104778</v>
      </c>
      <c r="Z38" s="5">
        <f t="shared" si="6"/>
        <v>1.8578470335024084</v>
      </c>
      <c r="AA38" s="5">
        <f t="shared" si="9"/>
        <v>1.6551408627103086</v>
      </c>
      <c r="AB38" s="5">
        <f t="shared" si="9"/>
        <v>1.3591467931076895</v>
      </c>
      <c r="AC38" s="5">
        <f t="shared" si="9"/>
        <v>1.1167185156687107</v>
      </c>
      <c r="AD38" s="5">
        <f t="shared" si="9"/>
        <v>1.0766228341189801</v>
      </c>
      <c r="AE38" s="5">
        <f t="shared" si="9"/>
        <v>0.91310789629860012</v>
      </c>
      <c r="AF38" s="5">
        <f t="shared" si="9"/>
        <v>0.81774282968942058</v>
      </c>
      <c r="AG38" s="5">
        <f t="shared" si="9"/>
        <v>0.74622585936655916</v>
      </c>
      <c r="AH38" s="5">
        <f t="shared" si="8"/>
        <v>0.47823513331189743</v>
      </c>
      <c r="AI38" s="5">
        <f t="shared" si="10"/>
        <v>0.32700963178082487</v>
      </c>
      <c r="AJ38" s="5">
        <f t="shared" si="10"/>
        <v>0.25490740817469892</v>
      </c>
    </row>
    <row r="39" spans="1:36" x14ac:dyDescent="0.2">
      <c r="A39" t="str">
        <f>"semis_procurement_archetype_"&amp;TEXT(ROUND(Table26916[[#This Row],[2016]],3),"0.0")</f>
        <v>semis_procurement_archetype_16.6</v>
      </c>
      <c r="B39" s="5">
        <f t="shared" si="2"/>
        <v>16.600000000000001</v>
      </c>
      <c r="C39" s="5">
        <f t="shared" si="7"/>
        <v>16.600000000000001</v>
      </c>
      <c r="D39" s="5">
        <f t="shared" si="7"/>
        <v>16.600000000000001</v>
      </c>
      <c r="E39" s="5">
        <f t="shared" si="7"/>
        <v>16.203836125608866</v>
      </c>
      <c r="F39" s="5">
        <f t="shared" si="7"/>
        <v>15.24608685449812</v>
      </c>
      <c r="G39" s="5">
        <f t="shared" si="7"/>
        <v>15.379982543669136</v>
      </c>
      <c r="H39" s="5">
        <f t="shared" si="7"/>
        <v>14.964261843143262</v>
      </c>
      <c r="I39" s="5">
        <f t="shared" si="7"/>
        <v>14.160078862710058</v>
      </c>
      <c r="J39" s="5">
        <f t="shared" si="7"/>
        <v>13.708329221670597</v>
      </c>
      <c r="K39" s="5">
        <f t="shared" si="7"/>
        <v>13.244598664672177</v>
      </c>
      <c r="L39" s="5">
        <f t="shared" si="7"/>
        <v>12.512081977700909</v>
      </c>
      <c r="M39" s="5">
        <f t="shared" si="7"/>
        <v>12.423177222985139</v>
      </c>
      <c r="N39" s="5">
        <f t="shared" si="7"/>
        <v>11.822969896481334</v>
      </c>
      <c r="O39" s="5">
        <f t="shared" si="7"/>
        <v>11.200604809413871</v>
      </c>
      <c r="P39" s="5">
        <f t="shared" si="7"/>
        <v>10.464840467745972</v>
      </c>
      <c r="Q39" s="5">
        <f t="shared" si="7"/>
        <v>9.0284887957126401</v>
      </c>
      <c r="R39" s="5">
        <f t="shared" si="7"/>
        <v>7.0908047826287692</v>
      </c>
      <c r="S39" s="5">
        <f t="shared" si="6"/>
        <v>6.4728735331955889</v>
      </c>
      <c r="T39" s="5">
        <f t="shared" si="6"/>
        <v>5.1296649410353359</v>
      </c>
      <c r="U39" s="5">
        <f t="shared" si="6"/>
        <v>3.7760210918445951</v>
      </c>
      <c r="V39" s="5">
        <f t="shared" si="6"/>
        <v>3.5151369819079763</v>
      </c>
      <c r="W39" s="5">
        <f t="shared" si="6"/>
        <v>2.7279626724325716</v>
      </c>
      <c r="X39" s="5">
        <f t="shared" si="6"/>
        <v>2.32851617611158</v>
      </c>
      <c r="Y39" s="5">
        <f t="shared" si="6"/>
        <v>1.9130248354927979</v>
      </c>
      <c r="Z39" s="5">
        <f t="shared" si="6"/>
        <v>1.8480998118532916</v>
      </c>
      <c r="AA39" s="5">
        <f t="shared" si="9"/>
        <v>1.6466262651383154</v>
      </c>
      <c r="AB39" s="5">
        <f t="shared" si="9"/>
        <v>1.3524320885308247</v>
      </c>
      <c r="AC39" s="5">
        <f t="shared" si="9"/>
        <v>1.111477978999903</v>
      </c>
      <c r="AD39" s="5">
        <f t="shared" si="9"/>
        <v>1.0716261129308444</v>
      </c>
      <c r="AE39" s="5">
        <f t="shared" si="9"/>
        <v>0.90910548351528098</v>
      </c>
      <c r="AF39" s="5">
        <f t="shared" si="9"/>
        <v>0.81432031675206873</v>
      </c>
      <c r="AG39" s="5">
        <f t="shared" si="9"/>
        <v>0.74323822978376142</v>
      </c>
      <c r="AH39" s="5">
        <f t="shared" si="8"/>
        <v>0.47687711283320333</v>
      </c>
      <c r="AI39" s="5">
        <f t="shared" si="10"/>
        <v>0.32657118959387138</v>
      </c>
      <c r="AJ39" s="5">
        <f t="shared" si="10"/>
        <v>0.25490740817469892</v>
      </c>
    </row>
    <row r="40" spans="1:36" x14ac:dyDescent="0.2">
      <c r="A40" t="str">
        <f>"semis_procurement_archetype_"&amp;TEXT(ROUND(Table26916[[#This Row],[2016]],3),"0.0")</f>
        <v>semis_procurement_archetype_16.5</v>
      </c>
      <c r="B40" s="5">
        <f t="shared" si="2"/>
        <v>16.5</v>
      </c>
      <c r="C40" s="5">
        <f t="shared" si="7"/>
        <v>16.5</v>
      </c>
      <c r="D40" s="5">
        <f t="shared" si="7"/>
        <v>16.5</v>
      </c>
      <c r="E40" s="5">
        <f t="shared" si="7"/>
        <v>16.106259873728771</v>
      </c>
      <c r="F40" s="5">
        <f t="shared" si="7"/>
        <v>15.154370155053902</v>
      </c>
      <c r="G40" s="5">
        <f t="shared" si="7"/>
        <v>15.287446664471615</v>
      </c>
      <c r="H40" s="5">
        <f t="shared" si="7"/>
        <v>14.87426936159363</v>
      </c>
      <c r="I40" s="5">
        <f t="shared" si="7"/>
        <v>14.075006408232253</v>
      </c>
      <c r="J40" s="5">
        <f t="shared" si="7"/>
        <v>13.626020591493583</v>
      </c>
      <c r="K40" s="5">
        <f t="shared" si="7"/>
        <v>13.165127158570129</v>
      </c>
      <c r="L40" s="5">
        <f t="shared" si="7"/>
        <v>12.437092041114948</v>
      </c>
      <c r="M40" s="5">
        <f t="shared" si="7"/>
        <v>12.348731209623939</v>
      </c>
      <c r="N40" s="5">
        <f t="shared" si="7"/>
        <v>11.752195978112145</v>
      </c>
      <c r="O40" s="5">
        <f t="shared" si="7"/>
        <v>11.133638548196645</v>
      </c>
      <c r="P40" s="5">
        <f t="shared" si="7"/>
        <v>10.402375645340024</v>
      </c>
      <c r="Q40" s="5">
        <f t="shared" si="7"/>
        <v>8.974811636416975</v>
      </c>
      <c r="R40" s="5">
        <f t="shared" si="7"/>
        <v>7.0489824598976458</v>
      </c>
      <c r="S40" s="5">
        <f t="shared" si="6"/>
        <v>6.4348317412015152</v>
      </c>
      <c r="T40" s="5">
        <f t="shared" si="6"/>
        <v>5.0998409586658591</v>
      </c>
      <c r="U40" s="5">
        <f t="shared" si="6"/>
        <v>3.7544787624641485</v>
      </c>
      <c r="V40" s="5">
        <f t="shared" si="6"/>
        <v>3.4951907530602799</v>
      </c>
      <c r="W40" s="5">
        <f t="shared" si="6"/>
        <v>2.7128324108548867</v>
      </c>
      <c r="X40" s="5">
        <f t="shared" si="6"/>
        <v>2.3158297458800741</v>
      </c>
      <c r="Y40" s="5">
        <f t="shared" si="6"/>
        <v>1.9028803996751178</v>
      </c>
      <c r="Z40" s="5">
        <f t="shared" si="6"/>
        <v>1.8383525902041746</v>
      </c>
      <c r="AA40" s="5">
        <f t="shared" si="9"/>
        <v>1.6381116675663219</v>
      </c>
      <c r="AB40" s="5">
        <f t="shared" si="9"/>
        <v>1.3457173839539596</v>
      </c>
      <c r="AC40" s="5">
        <f t="shared" si="9"/>
        <v>1.106237442331095</v>
      </c>
      <c r="AD40" s="5">
        <f t="shared" si="9"/>
        <v>1.0666293917427085</v>
      </c>
      <c r="AE40" s="5">
        <f t="shared" si="9"/>
        <v>0.90510307073196172</v>
      </c>
      <c r="AF40" s="5">
        <f t="shared" si="9"/>
        <v>0.81089780381471677</v>
      </c>
      <c r="AG40" s="5">
        <f t="shared" si="9"/>
        <v>0.74025060020096367</v>
      </c>
      <c r="AH40" s="5">
        <f t="shared" si="8"/>
        <v>0.47551909235450918</v>
      </c>
      <c r="AI40" s="5">
        <f t="shared" si="10"/>
        <v>0.32613274740691789</v>
      </c>
      <c r="AJ40" s="5">
        <f t="shared" si="10"/>
        <v>0.25490740817469892</v>
      </c>
    </row>
    <row r="41" spans="1:36" x14ac:dyDescent="0.2">
      <c r="A41" t="str">
        <f>"semis_procurement_archetype_"&amp;TEXT(ROUND(Table26916[[#This Row],[2016]],3),"0.0")</f>
        <v>semis_procurement_archetype_16.4</v>
      </c>
      <c r="B41" s="5">
        <f t="shared" si="2"/>
        <v>16.400000000000002</v>
      </c>
      <c r="C41" s="5">
        <f t="shared" si="7"/>
        <v>16.400000000000002</v>
      </c>
      <c r="D41" s="5">
        <f t="shared" si="7"/>
        <v>16.400000000000002</v>
      </c>
      <c r="E41" s="5">
        <f t="shared" si="7"/>
        <v>16.008683621848679</v>
      </c>
      <c r="F41" s="5">
        <f t="shared" si="7"/>
        <v>15.062653455609688</v>
      </c>
      <c r="G41" s="5">
        <f t="shared" si="7"/>
        <v>15.194910785274095</v>
      </c>
      <c r="H41" s="5">
        <f t="shared" si="7"/>
        <v>14.784276880043999</v>
      </c>
      <c r="I41" s="5">
        <f t="shared" si="7"/>
        <v>13.989933953754452</v>
      </c>
      <c r="J41" s="5">
        <f t="shared" si="7"/>
        <v>13.543711961316571</v>
      </c>
      <c r="K41" s="5">
        <f t="shared" si="7"/>
        <v>13.085655652468086</v>
      </c>
      <c r="L41" s="5">
        <f t="shared" si="7"/>
        <v>12.36210210452899</v>
      </c>
      <c r="M41" s="5">
        <f t="shared" si="7"/>
        <v>12.274285196262742</v>
      </c>
      <c r="N41" s="5">
        <f t="shared" si="7"/>
        <v>11.681422059742959</v>
      </c>
      <c r="O41" s="5">
        <f t="shared" si="7"/>
        <v>11.06667228697942</v>
      </c>
      <c r="P41" s="5">
        <f t="shared" si="7"/>
        <v>10.33991082293408</v>
      </c>
      <c r="Q41" s="5">
        <f t="shared" si="7"/>
        <v>8.9211344771213117</v>
      </c>
      <c r="R41" s="5">
        <f t="shared" si="7"/>
        <v>7.0071601371665233</v>
      </c>
      <c r="S41" s="5">
        <f t="shared" si="6"/>
        <v>6.3967899492074425</v>
      </c>
      <c r="T41" s="5">
        <f t="shared" si="6"/>
        <v>5.0700169762963831</v>
      </c>
      <c r="U41" s="5">
        <f t="shared" si="6"/>
        <v>3.7329364330837027</v>
      </c>
      <c r="V41" s="5">
        <f t="shared" si="6"/>
        <v>3.4752445242125845</v>
      </c>
      <c r="W41" s="5">
        <f t="shared" si="6"/>
        <v>2.6977021492772026</v>
      </c>
      <c r="X41" s="5">
        <f t="shared" si="6"/>
        <v>2.303143315648569</v>
      </c>
      <c r="Y41" s="5">
        <f t="shared" si="6"/>
        <v>1.8927359638574379</v>
      </c>
      <c r="Z41" s="5">
        <f t="shared" si="6"/>
        <v>1.8286053685550581</v>
      </c>
      <c r="AA41" s="5">
        <f t="shared" si="9"/>
        <v>1.6295970699943287</v>
      </c>
      <c r="AB41" s="5">
        <f t="shared" si="9"/>
        <v>1.3390026793770946</v>
      </c>
      <c r="AC41" s="5">
        <f t="shared" si="9"/>
        <v>1.1009969056622873</v>
      </c>
      <c r="AD41" s="5">
        <f t="shared" si="9"/>
        <v>1.0616326705545729</v>
      </c>
      <c r="AE41" s="5">
        <f t="shared" si="9"/>
        <v>0.90110065794864258</v>
      </c>
      <c r="AF41" s="5">
        <f t="shared" si="9"/>
        <v>0.80747529087736492</v>
      </c>
      <c r="AG41" s="5">
        <f t="shared" si="9"/>
        <v>0.73726297061816592</v>
      </c>
      <c r="AH41" s="5">
        <f t="shared" si="8"/>
        <v>0.47416107187581508</v>
      </c>
      <c r="AI41" s="5">
        <f t="shared" si="10"/>
        <v>0.3256943052199644</v>
      </c>
      <c r="AJ41" s="5">
        <f t="shared" si="10"/>
        <v>0.25490740817469892</v>
      </c>
    </row>
    <row r="42" spans="1:36" x14ac:dyDescent="0.2">
      <c r="A42" t="str">
        <f>"semis_procurement_archetype_"&amp;TEXT(ROUND(Table26916[[#This Row],[2016]],3),"0.0")</f>
        <v>semis_procurement_archetype_16.3</v>
      </c>
      <c r="B42" s="5">
        <f t="shared" si="2"/>
        <v>16.3</v>
      </c>
      <c r="C42" s="5">
        <f t="shared" si="7"/>
        <v>16.3</v>
      </c>
      <c r="D42" s="5">
        <f t="shared" si="7"/>
        <v>16.3</v>
      </c>
      <c r="E42" s="5">
        <f t="shared" si="7"/>
        <v>15.911107369968581</v>
      </c>
      <c r="F42" s="5">
        <f t="shared" si="7"/>
        <v>14.970936756165468</v>
      </c>
      <c r="G42" s="5">
        <f t="shared" si="7"/>
        <v>15.102374906076573</v>
      </c>
      <c r="H42" s="5">
        <f t="shared" si="7"/>
        <v>14.694284398494366</v>
      </c>
      <c r="I42" s="5">
        <f t="shared" si="7"/>
        <v>13.904861499276647</v>
      </c>
      <c r="J42" s="5">
        <f t="shared" si="7"/>
        <v>13.461403331139557</v>
      </c>
      <c r="K42" s="5">
        <f t="shared" si="7"/>
        <v>13.006184146366039</v>
      </c>
      <c r="L42" s="5">
        <f t="shared" si="7"/>
        <v>12.287112167943029</v>
      </c>
      <c r="M42" s="5">
        <f t="shared" si="7"/>
        <v>12.199839182901544</v>
      </c>
      <c r="N42" s="5">
        <f t="shared" si="7"/>
        <v>11.610648141373769</v>
      </c>
      <c r="O42" s="5">
        <f t="shared" si="7"/>
        <v>10.999706025762194</v>
      </c>
      <c r="P42" s="5">
        <f t="shared" si="7"/>
        <v>10.277446000528132</v>
      </c>
      <c r="Q42" s="5">
        <f t="shared" si="7"/>
        <v>8.8674573178256466</v>
      </c>
      <c r="R42" s="5">
        <f t="shared" si="7"/>
        <v>6.9653378144353999</v>
      </c>
      <c r="S42" s="5">
        <f t="shared" si="6"/>
        <v>6.3587481572133688</v>
      </c>
      <c r="T42" s="5">
        <f t="shared" si="6"/>
        <v>5.0401929939269055</v>
      </c>
      <c r="U42" s="5">
        <f t="shared" si="6"/>
        <v>3.7113941037032561</v>
      </c>
      <c r="V42" s="5">
        <f t="shared" si="6"/>
        <v>3.4552982953648881</v>
      </c>
      <c r="W42" s="5">
        <f t="shared" si="6"/>
        <v>2.6825718876995177</v>
      </c>
      <c r="X42" s="5">
        <f t="shared" si="6"/>
        <v>2.2904568854170639</v>
      </c>
      <c r="Y42" s="5">
        <f t="shared" si="6"/>
        <v>1.8825915280397576</v>
      </c>
      <c r="Z42" s="5">
        <f t="shared" si="6"/>
        <v>1.8188581469059411</v>
      </c>
      <c r="AA42" s="5">
        <f t="shared" si="9"/>
        <v>1.6210824724223354</v>
      </c>
      <c r="AB42" s="5">
        <f t="shared" si="9"/>
        <v>1.3322879748002294</v>
      </c>
      <c r="AC42" s="5">
        <f t="shared" si="9"/>
        <v>1.0957563689934793</v>
      </c>
      <c r="AD42" s="5">
        <f t="shared" si="9"/>
        <v>1.056635949366437</v>
      </c>
      <c r="AE42" s="5">
        <f t="shared" si="9"/>
        <v>0.89709824516532322</v>
      </c>
      <c r="AF42" s="5">
        <f t="shared" si="9"/>
        <v>0.80405277794001295</v>
      </c>
      <c r="AG42" s="5">
        <f t="shared" si="9"/>
        <v>0.73427534103536807</v>
      </c>
      <c r="AH42" s="5">
        <f t="shared" si="8"/>
        <v>0.47280305139712092</v>
      </c>
      <c r="AI42" s="5">
        <f t="shared" si="10"/>
        <v>0.32525586303301091</v>
      </c>
      <c r="AJ42" s="5">
        <f t="shared" si="10"/>
        <v>0.25490740817469892</v>
      </c>
    </row>
    <row r="43" spans="1:36" x14ac:dyDescent="0.2">
      <c r="A43" t="str">
        <f>"semis_procurement_archetype_"&amp;TEXT(ROUND(Table26916[[#This Row],[2016]],3),"0.0")</f>
        <v>semis_procurement_archetype_16.2</v>
      </c>
      <c r="B43" s="5">
        <f t="shared" si="2"/>
        <v>16.2</v>
      </c>
      <c r="C43" s="5">
        <f t="shared" si="7"/>
        <v>16.2</v>
      </c>
      <c r="D43" s="5">
        <f t="shared" si="7"/>
        <v>16.2</v>
      </c>
      <c r="E43" s="5">
        <f t="shared" si="7"/>
        <v>15.813531118088484</v>
      </c>
      <c r="F43" s="5">
        <f t="shared" si="7"/>
        <v>14.87922005672125</v>
      </c>
      <c r="G43" s="5">
        <f t="shared" si="7"/>
        <v>15.00983902687905</v>
      </c>
      <c r="H43" s="5">
        <f t="shared" si="7"/>
        <v>14.604291916944733</v>
      </c>
      <c r="I43" s="5">
        <f t="shared" si="7"/>
        <v>13.819789044798844</v>
      </c>
      <c r="J43" s="5">
        <f t="shared" si="7"/>
        <v>13.379094700962542</v>
      </c>
      <c r="K43" s="5">
        <f t="shared" si="7"/>
        <v>12.926712640263991</v>
      </c>
      <c r="L43" s="5">
        <f t="shared" si="7"/>
        <v>12.212122231357068</v>
      </c>
      <c r="M43" s="5">
        <f t="shared" si="7"/>
        <v>12.125393169540345</v>
      </c>
      <c r="N43" s="5">
        <f t="shared" si="7"/>
        <v>11.539874223004581</v>
      </c>
      <c r="O43" s="5">
        <f t="shared" si="7"/>
        <v>10.932739764544966</v>
      </c>
      <c r="P43" s="5">
        <f t="shared" si="7"/>
        <v>10.214981178122184</v>
      </c>
      <c r="Q43" s="5">
        <f t="shared" si="7"/>
        <v>8.8137801585299798</v>
      </c>
      <c r="R43" s="5">
        <f t="shared" si="7"/>
        <v>6.9235154917042765</v>
      </c>
      <c r="S43" s="5">
        <f t="shared" si="6"/>
        <v>6.3207063652192943</v>
      </c>
      <c r="T43" s="5">
        <f t="shared" si="6"/>
        <v>5.0103690115574286</v>
      </c>
      <c r="U43" s="5">
        <f t="shared" si="6"/>
        <v>3.6898517743228103</v>
      </c>
      <c r="V43" s="5">
        <f t="shared" si="6"/>
        <v>3.4353520665171917</v>
      </c>
      <c r="W43" s="5">
        <f t="shared" si="6"/>
        <v>2.6674416261218337</v>
      </c>
      <c r="X43" s="5">
        <f t="shared" si="6"/>
        <v>2.277770455185558</v>
      </c>
      <c r="Y43" s="5">
        <f t="shared" si="6"/>
        <v>1.8724470922220775</v>
      </c>
      <c r="Z43" s="5">
        <f t="shared" si="6"/>
        <v>1.809110925256824</v>
      </c>
      <c r="AA43" s="5">
        <f t="shared" si="9"/>
        <v>1.612567874850342</v>
      </c>
      <c r="AB43" s="5">
        <f t="shared" si="9"/>
        <v>1.3255732702233642</v>
      </c>
      <c r="AC43" s="5">
        <f t="shared" si="9"/>
        <v>1.0905158323246713</v>
      </c>
      <c r="AD43" s="5">
        <f t="shared" si="9"/>
        <v>1.0516392281783011</v>
      </c>
      <c r="AE43" s="5">
        <f t="shared" si="9"/>
        <v>0.89309583238200396</v>
      </c>
      <c r="AF43" s="5">
        <f t="shared" si="9"/>
        <v>0.80063026500266099</v>
      </c>
      <c r="AG43" s="5">
        <f t="shared" si="9"/>
        <v>0.73128771145257021</v>
      </c>
      <c r="AH43" s="5">
        <f t="shared" si="8"/>
        <v>0.47144503091842682</v>
      </c>
      <c r="AI43" s="5">
        <f t="shared" si="10"/>
        <v>0.32481742084605741</v>
      </c>
      <c r="AJ43" s="5">
        <f t="shared" si="10"/>
        <v>0.25490740817469892</v>
      </c>
    </row>
    <row r="44" spans="1:36" x14ac:dyDescent="0.2">
      <c r="A44" t="str">
        <f>"semis_procurement_archetype_"&amp;TEXT(ROUND(Table26916[[#This Row],[2016]],3),"0.0")</f>
        <v>semis_procurement_archetype_16.1</v>
      </c>
      <c r="B44" s="5">
        <f t="shared" si="2"/>
        <v>16.100000000000001</v>
      </c>
      <c r="C44" s="5">
        <f t="shared" si="7"/>
        <v>16.100000000000001</v>
      </c>
      <c r="D44" s="5">
        <f t="shared" si="7"/>
        <v>16.100000000000001</v>
      </c>
      <c r="E44" s="5">
        <f t="shared" si="7"/>
        <v>15.715954866208392</v>
      </c>
      <c r="F44" s="5">
        <f t="shared" si="7"/>
        <v>14.787503357277036</v>
      </c>
      <c r="G44" s="5">
        <f t="shared" si="7"/>
        <v>14.917303147681531</v>
      </c>
      <c r="H44" s="5">
        <f t="shared" si="7"/>
        <v>14.514299435395104</v>
      </c>
      <c r="I44" s="5">
        <f t="shared" si="7"/>
        <v>13.734716590321042</v>
      </c>
      <c r="J44" s="5">
        <f t="shared" si="7"/>
        <v>13.296786070785531</v>
      </c>
      <c r="K44" s="5">
        <f t="shared" si="7"/>
        <v>12.847241134161948</v>
      </c>
      <c r="L44" s="5">
        <f t="shared" si="7"/>
        <v>12.13713229477111</v>
      </c>
      <c r="M44" s="5">
        <f t="shared" si="7"/>
        <v>12.050947156179149</v>
      </c>
      <c r="N44" s="5">
        <f t="shared" si="7"/>
        <v>11.469100304635395</v>
      </c>
      <c r="O44" s="5">
        <f t="shared" si="7"/>
        <v>10.865773503327741</v>
      </c>
      <c r="P44" s="5">
        <f t="shared" si="7"/>
        <v>10.152516355716237</v>
      </c>
      <c r="Q44" s="5">
        <f t="shared" si="7"/>
        <v>8.7601029992343165</v>
      </c>
      <c r="R44" s="5">
        <f t="shared" ref="R44:AG59" si="11">(($B44-$AJ$2)*((R$2-$AJ$2)/($B$2-$AJ$2)))+$AJ$2</f>
        <v>6.881693168973154</v>
      </c>
      <c r="S44" s="5">
        <f t="shared" si="11"/>
        <v>6.2826645732252215</v>
      </c>
      <c r="T44" s="5">
        <f t="shared" si="11"/>
        <v>4.9805450291879518</v>
      </c>
      <c r="U44" s="5">
        <f t="shared" si="11"/>
        <v>3.6683094449423646</v>
      </c>
      <c r="V44" s="5">
        <f t="shared" si="11"/>
        <v>3.4154058376694962</v>
      </c>
      <c r="W44" s="5">
        <f t="shared" si="11"/>
        <v>2.6523113645441496</v>
      </c>
      <c r="X44" s="5">
        <f t="shared" si="11"/>
        <v>2.2650840249540529</v>
      </c>
      <c r="Y44" s="5">
        <f t="shared" si="11"/>
        <v>1.8623026564043976</v>
      </c>
      <c r="Z44" s="5">
        <f t="shared" si="11"/>
        <v>1.7993637036077075</v>
      </c>
      <c r="AA44" s="5">
        <f t="shared" si="11"/>
        <v>1.6040532772783489</v>
      </c>
      <c r="AB44" s="5">
        <f t="shared" si="11"/>
        <v>1.3188585656464993</v>
      </c>
      <c r="AC44" s="5">
        <f t="shared" si="11"/>
        <v>1.0852752956558636</v>
      </c>
      <c r="AD44" s="5">
        <f t="shared" si="11"/>
        <v>1.0466425069901655</v>
      </c>
      <c r="AE44" s="5">
        <f t="shared" si="11"/>
        <v>0.88909341959868482</v>
      </c>
      <c r="AF44" s="5">
        <f t="shared" si="11"/>
        <v>0.79720775206530914</v>
      </c>
      <c r="AG44" s="5">
        <f t="shared" si="11"/>
        <v>0.72830008186977246</v>
      </c>
      <c r="AH44" s="5">
        <f t="shared" si="8"/>
        <v>0.47008701043973267</v>
      </c>
      <c r="AI44" s="5">
        <f t="shared" si="10"/>
        <v>0.32437897865910392</v>
      </c>
      <c r="AJ44" s="5">
        <f t="shared" si="10"/>
        <v>0.25490740817469892</v>
      </c>
    </row>
    <row r="45" spans="1:36" x14ac:dyDescent="0.2">
      <c r="A45" t="str">
        <f>"semis_procurement_archetype_"&amp;TEXT(ROUND(Table26916[[#This Row],[2016]],3),"0.0")</f>
        <v>semis_procurement_archetype_16.0</v>
      </c>
      <c r="B45" s="5">
        <f t="shared" si="2"/>
        <v>16</v>
      </c>
      <c r="C45" s="5">
        <f t="shared" ref="C45:R60" si="12">(($B45-$AJ$2)*((C$2-$AJ$2)/($B$2-$AJ$2)))+$AJ$2</f>
        <v>16</v>
      </c>
      <c r="D45" s="5">
        <f t="shared" si="12"/>
        <v>16</v>
      </c>
      <c r="E45" s="5">
        <f t="shared" si="12"/>
        <v>15.618378614328297</v>
      </c>
      <c r="F45" s="5">
        <f t="shared" si="12"/>
        <v>14.695786657832816</v>
      </c>
      <c r="G45" s="5">
        <f t="shared" si="12"/>
        <v>14.824767268484008</v>
      </c>
      <c r="H45" s="5">
        <f t="shared" si="12"/>
        <v>14.424306953845472</v>
      </c>
      <c r="I45" s="5">
        <f t="shared" si="12"/>
        <v>13.649644135843237</v>
      </c>
      <c r="J45" s="5">
        <f t="shared" si="12"/>
        <v>13.214477440608515</v>
      </c>
      <c r="K45" s="5">
        <f t="shared" si="12"/>
        <v>12.7677696280599</v>
      </c>
      <c r="L45" s="5">
        <f t="shared" si="12"/>
        <v>12.062142358185149</v>
      </c>
      <c r="M45" s="5">
        <f t="shared" si="12"/>
        <v>11.976501142817948</v>
      </c>
      <c r="N45" s="5">
        <f t="shared" si="12"/>
        <v>11.398326386266206</v>
      </c>
      <c r="O45" s="5">
        <f t="shared" si="12"/>
        <v>10.798807242110515</v>
      </c>
      <c r="P45" s="5">
        <f t="shared" si="12"/>
        <v>10.090051533310291</v>
      </c>
      <c r="Q45" s="5">
        <f t="shared" si="12"/>
        <v>8.7064258399386514</v>
      </c>
      <c r="R45" s="5">
        <f t="shared" si="12"/>
        <v>6.8398708462420306</v>
      </c>
      <c r="S45" s="5">
        <f t="shared" si="11"/>
        <v>6.2446227812311479</v>
      </c>
      <c r="T45" s="5">
        <f t="shared" si="11"/>
        <v>4.950721046818475</v>
      </c>
      <c r="U45" s="5">
        <f t="shared" si="11"/>
        <v>3.6467671155619179</v>
      </c>
      <c r="V45" s="5">
        <f t="shared" si="11"/>
        <v>3.3954596088217999</v>
      </c>
      <c r="W45" s="5">
        <f t="shared" si="11"/>
        <v>2.6371811029664647</v>
      </c>
      <c r="X45" s="5">
        <f t="shared" si="11"/>
        <v>2.252397594722547</v>
      </c>
      <c r="Y45" s="5">
        <f t="shared" si="11"/>
        <v>1.8521582205867173</v>
      </c>
      <c r="Z45" s="5">
        <f t="shared" si="11"/>
        <v>1.7896164819585905</v>
      </c>
      <c r="AA45" s="5">
        <f t="shared" si="11"/>
        <v>1.5955386797063553</v>
      </c>
      <c r="AB45" s="5">
        <f t="shared" si="11"/>
        <v>1.3121438610696343</v>
      </c>
      <c r="AC45" s="5">
        <f t="shared" si="11"/>
        <v>1.0800347589870556</v>
      </c>
      <c r="AD45" s="5">
        <f t="shared" si="11"/>
        <v>1.0416457858020296</v>
      </c>
      <c r="AE45" s="5">
        <f t="shared" si="11"/>
        <v>0.88509100681536546</v>
      </c>
      <c r="AF45" s="5">
        <f t="shared" si="11"/>
        <v>0.79378523912795718</v>
      </c>
      <c r="AG45" s="5">
        <f t="shared" si="11"/>
        <v>0.72531245228697472</v>
      </c>
      <c r="AH45" s="5">
        <f t="shared" si="8"/>
        <v>0.46872898996103851</v>
      </c>
      <c r="AI45" s="5">
        <f t="shared" si="10"/>
        <v>0.32394053647215043</v>
      </c>
      <c r="AJ45" s="5">
        <f t="shared" si="10"/>
        <v>0.25490740817469892</v>
      </c>
    </row>
    <row r="46" spans="1:36" x14ac:dyDescent="0.2">
      <c r="A46" t="str">
        <f>"semis_procurement_archetype_"&amp;TEXT(ROUND(Table26916[[#This Row],[2016]],3),"0.0")</f>
        <v>semis_procurement_archetype_15.9</v>
      </c>
      <c r="B46" s="5">
        <f t="shared" si="2"/>
        <v>15.9</v>
      </c>
      <c r="C46" s="5">
        <f t="shared" si="12"/>
        <v>15.9</v>
      </c>
      <c r="D46" s="5">
        <f t="shared" si="12"/>
        <v>15.9</v>
      </c>
      <c r="E46" s="5">
        <f t="shared" si="12"/>
        <v>15.520802362448201</v>
      </c>
      <c r="F46" s="5">
        <f t="shared" si="12"/>
        <v>14.6040699583886</v>
      </c>
      <c r="G46" s="5">
        <f t="shared" si="12"/>
        <v>14.732231389286488</v>
      </c>
      <c r="H46" s="5">
        <f t="shared" si="12"/>
        <v>14.334314472295841</v>
      </c>
      <c r="I46" s="5">
        <f t="shared" si="12"/>
        <v>13.564571681365434</v>
      </c>
      <c r="J46" s="5">
        <f t="shared" si="12"/>
        <v>13.132168810431503</v>
      </c>
      <c r="K46" s="5">
        <f t="shared" si="12"/>
        <v>12.688298121957855</v>
      </c>
      <c r="L46" s="5">
        <f t="shared" si="12"/>
        <v>11.987152421599189</v>
      </c>
      <c r="M46" s="5">
        <f t="shared" si="12"/>
        <v>11.902055129456752</v>
      </c>
      <c r="N46" s="5">
        <f t="shared" si="12"/>
        <v>11.327552467897018</v>
      </c>
      <c r="O46" s="5">
        <f t="shared" si="12"/>
        <v>10.73184098089329</v>
      </c>
      <c r="P46" s="5">
        <f t="shared" si="12"/>
        <v>10.027586710904343</v>
      </c>
      <c r="Q46" s="5">
        <f t="shared" si="12"/>
        <v>8.6527486806429881</v>
      </c>
      <c r="R46" s="5">
        <f t="shared" si="12"/>
        <v>6.7980485235109072</v>
      </c>
      <c r="S46" s="5">
        <f t="shared" si="11"/>
        <v>6.2065809892370742</v>
      </c>
      <c r="T46" s="5">
        <f t="shared" si="11"/>
        <v>4.9208970644489982</v>
      </c>
      <c r="U46" s="5">
        <f t="shared" si="11"/>
        <v>3.6252247861814721</v>
      </c>
      <c r="V46" s="5">
        <f t="shared" si="11"/>
        <v>3.3755133799741035</v>
      </c>
      <c r="W46" s="5">
        <f t="shared" si="11"/>
        <v>2.6220508413887806</v>
      </c>
      <c r="X46" s="5">
        <f t="shared" si="11"/>
        <v>2.2397111644910419</v>
      </c>
      <c r="Y46" s="5">
        <f t="shared" si="11"/>
        <v>1.8420137847690372</v>
      </c>
      <c r="Z46" s="5">
        <f t="shared" si="11"/>
        <v>1.7798692603094735</v>
      </c>
      <c r="AA46" s="5">
        <f t="shared" si="11"/>
        <v>1.5870240821343622</v>
      </c>
      <c r="AB46" s="5">
        <f t="shared" si="11"/>
        <v>1.3054291564927691</v>
      </c>
      <c r="AC46" s="5">
        <f t="shared" si="11"/>
        <v>1.0747942223182476</v>
      </c>
      <c r="AD46" s="5">
        <f t="shared" si="11"/>
        <v>1.0366490646138939</v>
      </c>
      <c r="AE46" s="5">
        <f t="shared" si="11"/>
        <v>0.88108859403204631</v>
      </c>
      <c r="AF46" s="5">
        <f t="shared" si="11"/>
        <v>0.79036272619060532</v>
      </c>
      <c r="AG46" s="5">
        <f t="shared" si="11"/>
        <v>0.72232482270417697</v>
      </c>
      <c r="AH46" s="5">
        <f t="shared" si="8"/>
        <v>0.46737096948234441</v>
      </c>
      <c r="AI46" s="5">
        <f t="shared" si="10"/>
        <v>0.32350209428519694</v>
      </c>
      <c r="AJ46" s="5">
        <f t="shared" si="10"/>
        <v>0.25490740817469892</v>
      </c>
    </row>
    <row r="47" spans="1:36" x14ac:dyDescent="0.2">
      <c r="A47" t="str">
        <f>"semis_procurement_archetype_"&amp;TEXT(ROUND(Table26916[[#This Row],[2016]],3),"0.0")</f>
        <v>semis_procurement_archetype_15.8</v>
      </c>
      <c r="B47" s="5">
        <f t="shared" si="2"/>
        <v>15.8</v>
      </c>
      <c r="C47" s="5">
        <f t="shared" si="12"/>
        <v>15.8</v>
      </c>
      <c r="D47" s="5">
        <f t="shared" si="12"/>
        <v>15.8</v>
      </c>
      <c r="E47" s="5">
        <f t="shared" si="12"/>
        <v>15.423226110568107</v>
      </c>
      <c r="F47" s="5">
        <f t="shared" si="12"/>
        <v>14.512353258944383</v>
      </c>
      <c r="G47" s="5">
        <f t="shared" si="12"/>
        <v>14.639695510088966</v>
      </c>
      <c r="H47" s="5">
        <f t="shared" si="12"/>
        <v>14.24432199074621</v>
      </c>
      <c r="I47" s="5">
        <f t="shared" si="12"/>
        <v>13.479499226887633</v>
      </c>
      <c r="J47" s="5">
        <f t="shared" si="12"/>
        <v>13.049860180254489</v>
      </c>
      <c r="K47" s="5">
        <f t="shared" si="12"/>
        <v>12.60882661585581</v>
      </c>
      <c r="L47" s="5">
        <f t="shared" si="12"/>
        <v>11.91216248501323</v>
      </c>
      <c r="M47" s="5">
        <f t="shared" si="12"/>
        <v>11.827609116095553</v>
      </c>
      <c r="N47" s="5">
        <f t="shared" si="12"/>
        <v>11.25677854952783</v>
      </c>
      <c r="O47" s="5">
        <f t="shared" si="12"/>
        <v>10.664874719676064</v>
      </c>
      <c r="P47" s="5">
        <f t="shared" si="12"/>
        <v>9.9651218884983965</v>
      </c>
      <c r="Q47" s="5">
        <f t="shared" si="12"/>
        <v>8.599071521347323</v>
      </c>
      <c r="R47" s="5">
        <f t="shared" si="12"/>
        <v>6.7562262007797846</v>
      </c>
      <c r="S47" s="5">
        <f t="shared" si="11"/>
        <v>6.1685391972430015</v>
      </c>
      <c r="T47" s="5">
        <f t="shared" si="11"/>
        <v>4.8910730820795214</v>
      </c>
      <c r="U47" s="5">
        <f t="shared" si="11"/>
        <v>3.6036824568010264</v>
      </c>
      <c r="V47" s="5">
        <f t="shared" si="11"/>
        <v>3.355567151126408</v>
      </c>
      <c r="W47" s="5">
        <f t="shared" si="11"/>
        <v>2.6069205798110966</v>
      </c>
      <c r="X47" s="5">
        <f t="shared" si="11"/>
        <v>2.2270247342595364</v>
      </c>
      <c r="Y47" s="5">
        <f t="shared" si="11"/>
        <v>1.8318693489513573</v>
      </c>
      <c r="Z47" s="5">
        <f t="shared" si="11"/>
        <v>1.7701220386603567</v>
      </c>
      <c r="AA47" s="5">
        <f t="shared" si="11"/>
        <v>1.5785094845623688</v>
      </c>
      <c r="AB47" s="5">
        <f t="shared" si="11"/>
        <v>1.2987144519159042</v>
      </c>
      <c r="AC47" s="5">
        <f t="shared" si="11"/>
        <v>1.0695536856494399</v>
      </c>
      <c r="AD47" s="5">
        <f t="shared" si="11"/>
        <v>1.0316523434257583</v>
      </c>
      <c r="AE47" s="5">
        <f t="shared" si="11"/>
        <v>0.87708618124872706</v>
      </c>
      <c r="AF47" s="5">
        <f t="shared" si="11"/>
        <v>0.78694021325325336</v>
      </c>
      <c r="AG47" s="5">
        <f t="shared" si="11"/>
        <v>0.71933719312137911</v>
      </c>
      <c r="AH47" s="5">
        <f t="shared" si="8"/>
        <v>0.46601294900365031</v>
      </c>
      <c r="AI47" s="5">
        <f t="shared" si="10"/>
        <v>0.32306365209824345</v>
      </c>
      <c r="AJ47" s="5">
        <f t="shared" si="10"/>
        <v>0.25490740817469892</v>
      </c>
    </row>
    <row r="48" spans="1:36" x14ac:dyDescent="0.2">
      <c r="A48" t="str">
        <f>"semis_procurement_archetype_"&amp;TEXT(ROUND(Table26916[[#This Row],[2016]],3),"0.0")</f>
        <v>semis_procurement_archetype_15.7</v>
      </c>
      <c r="B48" s="5">
        <f t="shared" si="2"/>
        <v>15.700000000000001</v>
      </c>
      <c r="C48" s="5">
        <f t="shared" si="12"/>
        <v>15.700000000000001</v>
      </c>
      <c r="D48" s="5">
        <f t="shared" si="12"/>
        <v>15.700000000000001</v>
      </c>
      <c r="E48" s="5">
        <f t="shared" si="12"/>
        <v>15.325649858688013</v>
      </c>
      <c r="F48" s="5">
        <f t="shared" si="12"/>
        <v>14.420636559500165</v>
      </c>
      <c r="G48" s="5">
        <f t="shared" si="12"/>
        <v>14.547159630891446</v>
      </c>
      <c r="H48" s="5">
        <f t="shared" si="12"/>
        <v>14.154329509196579</v>
      </c>
      <c r="I48" s="5">
        <f t="shared" si="12"/>
        <v>13.39442677240983</v>
      </c>
      <c r="J48" s="5">
        <f t="shared" si="12"/>
        <v>12.967551550077477</v>
      </c>
      <c r="K48" s="5">
        <f t="shared" si="12"/>
        <v>12.529355109753764</v>
      </c>
      <c r="L48" s="5">
        <f t="shared" si="12"/>
        <v>11.837172548427271</v>
      </c>
      <c r="M48" s="5">
        <f t="shared" si="12"/>
        <v>11.753163102734357</v>
      </c>
      <c r="N48" s="5">
        <f t="shared" si="12"/>
        <v>11.186004631158642</v>
      </c>
      <c r="O48" s="5">
        <f t="shared" si="12"/>
        <v>10.597908458458837</v>
      </c>
      <c r="P48" s="5">
        <f t="shared" si="12"/>
        <v>9.9026570660924502</v>
      </c>
      <c r="Q48" s="5">
        <f t="shared" si="12"/>
        <v>8.5453943620516579</v>
      </c>
      <c r="R48" s="5">
        <f t="shared" si="12"/>
        <v>6.7144038780486612</v>
      </c>
      <c r="S48" s="5">
        <f t="shared" si="11"/>
        <v>6.1304974052489278</v>
      </c>
      <c r="T48" s="5">
        <f t="shared" si="11"/>
        <v>4.8612490997100446</v>
      </c>
      <c r="U48" s="5">
        <f t="shared" si="11"/>
        <v>3.5821401274205797</v>
      </c>
      <c r="V48" s="5">
        <f t="shared" si="11"/>
        <v>3.3356209222787117</v>
      </c>
      <c r="W48" s="5">
        <f t="shared" si="11"/>
        <v>2.5917903182334125</v>
      </c>
      <c r="X48" s="5">
        <f t="shared" si="11"/>
        <v>2.2143383040280309</v>
      </c>
      <c r="Y48" s="5">
        <f t="shared" si="11"/>
        <v>1.8217249131336772</v>
      </c>
      <c r="Z48" s="5">
        <f t="shared" si="11"/>
        <v>1.7603748170112399</v>
      </c>
      <c r="AA48" s="5">
        <f t="shared" si="11"/>
        <v>1.5699948869903755</v>
      </c>
      <c r="AB48" s="5">
        <f t="shared" si="11"/>
        <v>1.291999747339039</v>
      </c>
      <c r="AC48" s="5">
        <f t="shared" si="11"/>
        <v>1.0643131489806321</v>
      </c>
      <c r="AD48" s="5">
        <f t="shared" si="11"/>
        <v>1.0266556222376224</v>
      </c>
      <c r="AE48" s="5">
        <f t="shared" si="11"/>
        <v>0.87308376846540781</v>
      </c>
      <c r="AF48" s="5">
        <f t="shared" si="11"/>
        <v>0.78351770031590151</v>
      </c>
      <c r="AG48" s="5">
        <f t="shared" si="11"/>
        <v>0.71634956353858126</v>
      </c>
      <c r="AH48" s="5">
        <f t="shared" si="8"/>
        <v>0.46465492852495616</v>
      </c>
      <c r="AI48" s="5">
        <f t="shared" si="10"/>
        <v>0.32262520991128996</v>
      </c>
      <c r="AJ48" s="5">
        <f t="shared" si="10"/>
        <v>0.25490740817469892</v>
      </c>
    </row>
    <row r="49" spans="1:36" x14ac:dyDescent="0.2">
      <c r="A49" t="str">
        <f>"semis_procurement_archetype_"&amp;TEXT(ROUND(Table26916[[#This Row],[2016]],3),"0.0")</f>
        <v>semis_procurement_archetype_15.6</v>
      </c>
      <c r="B49" s="5">
        <f t="shared" si="2"/>
        <v>15.600000000000001</v>
      </c>
      <c r="C49" s="5">
        <f t="shared" si="12"/>
        <v>15.600000000000001</v>
      </c>
      <c r="D49" s="5">
        <f t="shared" si="12"/>
        <v>15.600000000000001</v>
      </c>
      <c r="E49" s="5">
        <f t="shared" si="12"/>
        <v>15.228073606807918</v>
      </c>
      <c r="F49" s="5">
        <f t="shared" si="12"/>
        <v>14.328919860055949</v>
      </c>
      <c r="G49" s="5">
        <f t="shared" si="12"/>
        <v>14.454623751693925</v>
      </c>
      <c r="H49" s="5">
        <f t="shared" si="12"/>
        <v>14.064337027646948</v>
      </c>
      <c r="I49" s="5">
        <f t="shared" si="12"/>
        <v>13.309354317932026</v>
      </c>
      <c r="J49" s="5">
        <f t="shared" si="12"/>
        <v>12.885242919900463</v>
      </c>
      <c r="K49" s="5">
        <f t="shared" si="12"/>
        <v>12.449883603651719</v>
      </c>
      <c r="L49" s="5">
        <f t="shared" si="12"/>
        <v>11.762182611841311</v>
      </c>
      <c r="M49" s="5">
        <f t="shared" si="12"/>
        <v>11.678717089373158</v>
      </c>
      <c r="N49" s="5">
        <f t="shared" si="12"/>
        <v>11.115230712789455</v>
      </c>
      <c r="O49" s="5">
        <f t="shared" si="12"/>
        <v>10.530942197241613</v>
      </c>
      <c r="P49" s="5">
        <f t="shared" si="12"/>
        <v>9.8401922436865021</v>
      </c>
      <c r="Q49" s="5">
        <f t="shared" si="12"/>
        <v>8.4917172027559946</v>
      </c>
      <c r="R49" s="5">
        <f t="shared" si="12"/>
        <v>6.6725815553175387</v>
      </c>
      <c r="S49" s="5">
        <f t="shared" si="11"/>
        <v>6.0924556132548542</v>
      </c>
      <c r="T49" s="5">
        <f t="shared" si="11"/>
        <v>4.8314251173405678</v>
      </c>
      <c r="U49" s="5">
        <f t="shared" si="11"/>
        <v>3.560597798040134</v>
      </c>
      <c r="V49" s="5">
        <f t="shared" si="11"/>
        <v>3.3156746934310162</v>
      </c>
      <c r="W49" s="5">
        <f t="shared" si="11"/>
        <v>2.5766600566557276</v>
      </c>
      <c r="X49" s="5">
        <f t="shared" si="11"/>
        <v>2.2016518737965258</v>
      </c>
      <c r="Y49" s="5">
        <f t="shared" si="11"/>
        <v>1.8115804773159971</v>
      </c>
      <c r="Z49" s="5">
        <f t="shared" si="11"/>
        <v>1.7506275953621231</v>
      </c>
      <c r="AA49" s="5">
        <f t="shared" si="11"/>
        <v>1.5614802894183824</v>
      </c>
      <c r="AB49" s="5">
        <f t="shared" si="11"/>
        <v>1.285285042762174</v>
      </c>
      <c r="AC49" s="5">
        <f t="shared" si="11"/>
        <v>1.0590726123118244</v>
      </c>
      <c r="AD49" s="5">
        <f t="shared" si="11"/>
        <v>1.0216589010494865</v>
      </c>
      <c r="AE49" s="5">
        <f t="shared" si="11"/>
        <v>0.86908135568208855</v>
      </c>
      <c r="AF49" s="5">
        <f t="shared" si="11"/>
        <v>0.78009518737854966</v>
      </c>
      <c r="AG49" s="5">
        <f t="shared" si="11"/>
        <v>0.71336193395578351</v>
      </c>
      <c r="AH49" s="5">
        <f t="shared" si="8"/>
        <v>0.463296908046262</v>
      </c>
      <c r="AI49" s="5">
        <f t="shared" si="10"/>
        <v>0.32218676772433641</v>
      </c>
      <c r="AJ49" s="5">
        <f t="shared" si="10"/>
        <v>0.25490740817469892</v>
      </c>
    </row>
    <row r="50" spans="1:36" x14ac:dyDescent="0.2">
      <c r="A50" t="str">
        <f>"semis_procurement_archetype_"&amp;TEXT(ROUND(Table26916[[#This Row],[2016]],3),"0.0")</f>
        <v>semis_procurement_archetype_15.5</v>
      </c>
      <c r="B50" s="5">
        <f t="shared" si="2"/>
        <v>15.5</v>
      </c>
      <c r="C50" s="5">
        <f t="shared" si="12"/>
        <v>15.5</v>
      </c>
      <c r="D50" s="5">
        <f t="shared" si="12"/>
        <v>15.5</v>
      </c>
      <c r="E50" s="5">
        <f t="shared" si="12"/>
        <v>15.130497354927822</v>
      </c>
      <c r="F50" s="5">
        <f t="shared" si="12"/>
        <v>14.237203160611731</v>
      </c>
      <c r="G50" s="5">
        <f t="shared" si="12"/>
        <v>14.362087872496403</v>
      </c>
      <c r="H50" s="5">
        <f t="shared" si="12"/>
        <v>13.974344546097315</v>
      </c>
      <c r="I50" s="5">
        <f t="shared" si="12"/>
        <v>13.224281863454221</v>
      </c>
      <c r="J50" s="5">
        <f t="shared" si="12"/>
        <v>12.802934289723449</v>
      </c>
      <c r="K50" s="5">
        <f t="shared" si="12"/>
        <v>12.370412097549671</v>
      </c>
      <c r="L50" s="5">
        <f t="shared" si="12"/>
        <v>11.68719267525535</v>
      </c>
      <c r="M50" s="5">
        <f t="shared" si="12"/>
        <v>11.60427107601196</v>
      </c>
      <c r="N50" s="5">
        <f t="shared" si="12"/>
        <v>11.044456794420265</v>
      </c>
      <c r="O50" s="5">
        <f t="shared" si="12"/>
        <v>10.463975936024385</v>
      </c>
      <c r="P50" s="5">
        <f t="shared" si="12"/>
        <v>9.7777274212805558</v>
      </c>
      <c r="Q50" s="5">
        <f t="shared" si="12"/>
        <v>8.4380400434603295</v>
      </c>
      <c r="R50" s="5">
        <f t="shared" si="12"/>
        <v>6.6307592325864144</v>
      </c>
      <c r="S50" s="5">
        <f t="shared" si="11"/>
        <v>6.0544138212607805</v>
      </c>
      <c r="T50" s="5">
        <f t="shared" si="11"/>
        <v>4.801601134971091</v>
      </c>
      <c r="U50" s="5">
        <f t="shared" si="11"/>
        <v>3.5390554686596873</v>
      </c>
      <c r="V50" s="5">
        <f t="shared" si="11"/>
        <v>3.2957284645833198</v>
      </c>
      <c r="W50" s="5">
        <f t="shared" si="11"/>
        <v>2.5615297950780436</v>
      </c>
      <c r="X50" s="5">
        <f t="shared" si="11"/>
        <v>2.1889654435650199</v>
      </c>
      <c r="Y50" s="5">
        <f t="shared" si="11"/>
        <v>1.801436041498317</v>
      </c>
      <c r="Z50" s="5">
        <f t="shared" si="11"/>
        <v>1.7408803737130061</v>
      </c>
      <c r="AA50" s="5">
        <f t="shared" si="11"/>
        <v>1.5529656918463888</v>
      </c>
      <c r="AB50" s="5">
        <f t="shared" si="11"/>
        <v>1.2785703381853089</v>
      </c>
      <c r="AC50" s="5">
        <f t="shared" si="11"/>
        <v>1.0538320756430162</v>
      </c>
      <c r="AD50" s="5">
        <f t="shared" si="11"/>
        <v>1.0166621798613509</v>
      </c>
      <c r="AE50" s="5">
        <f t="shared" si="11"/>
        <v>0.8650789428987693</v>
      </c>
      <c r="AF50" s="5">
        <f t="shared" si="11"/>
        <v>0.7766726744411977</v>
      </c>
      <c r="AG50" s="5">
        <f t="shared" si="11"/>
        <v>0.71037430437298577</v>
      </c>
      <c r="AH50" s="5">
        <f t="shared" si="8"/>
        <v>0.4619388875675679</v>
      </c>
      <c r="AI50" s="5">
        <f t="shared" si="10"/>
        <v>0.32174832553738297</v>
      </c>
      <c r="AJ50" s="5">
        <f t="shared" si="10"/>
        <v>0.25490740817469892</v>
      </c>
    </row>
    <row r="51" spans="1:36" x14ac:dyDescent="0.2">
      <c r="A51" t="str">
        <f>"semis_procurement_archetype_"&amp;TEXT(ROUND(Table26916[[#This Row],[2016]],3),"0.0")</f>
        <v>semis_procurement_archetype_15.4</v>
      </c>
      <c r="B51" s="5">
        <f t="shared" si="2"/>
        <v>15.4</v>
      </c>
      <c r="C51" s="5">
        <f t="shared" si="12"/>
        <v>15.4</v>
      </c>
      <c r="D51" s="5">
        <f t="shared" si="12"/>
        <v>15.4</v>
      </c>
      <c r="E51" s="5">
        <f t="shared" si="12"/>
        <v>15.032921103047729</v>
      </c>
      <c r="F51" s="5">
        <f t="shared" si="12"/>
        <v>14.145486461167513</v>
      </c>
      <c r="G51" s="5">
        <f t="shared" si="12"/>
        <v>14.269551993298881</v>
      </c>
      <c r="H51" s="5">
        <f t="shared" si="12"/>
        <v>13.884352064547683</v>
      </c>
      <c r="I51" s="5">
        <f t="shared" si="12"/>
        <v>13.139209408976418</v>
      </c>
      <c r="J51" s="5">
        <f t="shared" si="12"/>
        <v>12.720625659546435</v>
      </c>
      <c r="K51" s="5">
        <f t="shared" si="12"/>
        <v>12.290940591447626</v>
      </c>
      <c r="L51" s="5">
        <f t="shared" si="12"/>
        <v>11.61220273866939</v>
      </c>
      <c r="M51" s="5">
        <f t="shared" si="12"/>
        <v>11.529825062650762</v>
      </c>
      <c r="N51" s="5">
        <f t="shared" si="12"/>
        <v>10.973682876051077</v>
      </c>
      <c r="O51" s="5">
        <f t="shared" si="12"/>
        <v>10.39700967480716</v>
      </c>
      <c r="P51" s="5">
        <f t="shared" si="12"/>
        <v>9.7152625988746077</v>
      </c>
      <c r="Q51" s="5">
        <f t="shared" si="12"/>
        <v>8.3843628841646645</v>
      </c>
      <c r="R51" s="5">
        <f t="shared" si="12"/>
        <v>6.5889369098552919</v>
      </c>
      <c r="S51" s="5">
        <f t="shared" si="11"/>
        <v>6.0163720292667069</v>
      </c>
      <c r="T51" s="5">
        <f t="shared" si="11"/>
        <v>4.7717771526016142</v>
      </c>
      <c r="U51" s="5">
        <f t="shared" si="11"/>
        <v>3.5175131392792416</v>
      </c>
      <c r="V51" s="5">
        <f t="shared" si="11"/>
        <v>3.2757822357356243</v>
      </c>
      <c r="W51" s="5">
        <f t="shared" si="11"/>
        <v>2.5463995335003586</v>
      </c>
      <c r="X51" s="5">
        <f t="shared" si="11"/>
        <v>2.1762790133335148</v>
      </c>
      <c r="Y51" s="5">
        <f t="shared" si="11"/>
        <v>1.7912916056806369</v>
      </c>
      <c r="Z51" s="5">
        <f t="shared" si="11"/>
        <v>1.7311331520638893</v>
      </c>
      <c r="AA51" s="5">
        <f t="shared" si="11"/>
        <v>1.5444510942743956</v>
      </c>
      <c r="AB51" s="5">
        <f t="shared" si="11"/>
        <v>1.2718556336084439</v>
      </c>
      <c r="AC51" s="5">
        <f t="shared" si="11"/>
        <v>1.0485915389742084</v>
      </c>
      <c r="AD51" s="5">
        <f t="shared" si="11"/>
        <v>1.011665458673215</v>
      </c>
      <c r="AE51" s="5">
        <f t="shared" si="11"/>
        <v>0.86107653011545005</v>
      </c>
      <c r="AF51" s="5">
        <f t="shared" si="11"/>
        <v>0.77325016150384573</v>
      </c>
      <c r="AG51" s="5">
        <f t="shared" si="11"/>
        <v>0.70738667479018802</v>
      </c>
      <c r="AH51" s="5">
        <f t="shared" si="8"/>
        <v>0.4605808670888738</v>
      </c>
      <c r="AI51" s="5">
        <f t="shared" si="10"/>
        <v>0.32130988335042943</v>
      </c>
      <c r="AJ51" s="5">
        <f t="shared" si="10"/>
        <v>0.25490740817469892</v>
      </c>
    </row>
    <row r="52" spans="1:36" x14ac:dyDescent="0.2">
      <c r="A52" t="str">
        <f>"semis_procurement_archetype_"&amp;TEXT(ROUND(Table26916[[#This Row],[2016]],3),"0.0")</f>
        <v>semis_procurement_archetype_15.3</v>
      </c>
      <c r="B52" s="5">
        <f t="shared" si="2"/>
        <v>15.3</v>
      </c>
      <c r="C52" s="5">
        <f t="shared" si="12"/>
        <v>15.3</v>
      </c>
      <c r="D52" s="5">
        <f t="shared" si="12"/>
        <v>15.3</v>
      </c>
      <c r="E52" s="5">
        <f t="shared" si="12"/>
        <v>14.935344851167633</v>
      </c>
      <c r="F52" s="5">
        <f t="shared" si="12"/>
        <v>14.053769761723297</v>
      </c>
      <c r="G52" s="5">
        <f t="shared" si="12"/>
        <v>14.177016114101361</v>
      </c>
      <c r="H52" s="5">
        <f t="shared" si="12"/>
        <v>13.794359582998052</v>
      </c>
      <c r="I52" s="5">
        <f t="shared" si="12"/>
        <v>13.054136954498617</v>
      </c>
      <c r="J52" s="5">
        <f t="shared" si="12"/>
        <v>12.638317029369423</v>
      </c>
      <c r="K52" s="5">
        <f t="shared" si="12"/>
        <v>12.211469085345581</v>
      </c>
      <c r="L52" s="5">
        <f t="shared" si="12"/>
        <v>11.537212802083431</v>
      </c>
      <c r="M52" s="5">
        <f t="shared" si="12"/>
        <v>11.455379049289563</v>
      </c>
      <c r="N52" s="5">
        <f t="shared" si="12"/>
        <v>10.902908957681889</v>
      </c>
      <c r="O52" s="5">
        <f t="shared" si="12"/>
        <v>10.330043413589934</v>
      </c>
      <c r="P52" s="5">
        <f t="shared" si="12"/>
        <v>9.6527977764686614</v>
      </c>
      <c r="Q52" s="5">
        <f t="shared" si="12"/>
        <v>8.3306857248689994</v>
      </c>
      <c r="R52" s="5">
        <f t="shared" si="12"/>
        <v>6.5471145871241694</v>
      </c>
      <c r="S52" s="5">
        <f t="shared" si="11"/>
        <v>5.9783302372726341</v>
      </c>
      <c r="T52" s="5">
        <f t="shared" si="11"/>
        <v>4.7419531702321374</v>
      </c>
      <c r="U52" s="5">
        <f t="shared" si="11"/>
        <v>3.4959708098987958</v>
      </c>
      <c r="V52" s="5">
        <f t="shared" si="11"/>
        <v>3.255836006887928</v>
      </c>
      <c r="W52" s="5">
        <f t="shared" si="11"/>
        <v>2.5312692719226746</v>
      </c>
      <c r="X52" s="5">
        <f t="shared" si="11"/>
        <v>2.1635925831020089</v>
      </c>
      <c r="Y52" s="5">
        <f t="shared" si="11"/>
        <v>1.7811471698629568</v>
      </c>
      <c r="Z52" s="5">
        <f t="shared" si="11"/>
        <v>1.7213859304147723</v>
      </c>
      <c r="AA52" s="5">
        <f t="shared" si="11"/>
        <v>1.5359364967024023</v>
      </c>
      <c r="AB52" s="5">
        <f t="shared" si="11"/>
        <v>1.2651409290315789</v>
      </c>
      <c r="AC52" s="5">
        <f t="shared" si="11"/>
        <v>1.0433510023054007</v>
      </c>
      <c r="AD52" s="5">
        <f t="shared" si="11"/>
        <v>1.0066687374850791</v>
      </c>
      <c r="AE52" s="5">
        <f t="shared" si="11"/>
        <v>0.85707411733213079</v>
      </c>
      <c r="AF52" s="5">
        <f t="shared" si="11"/>
        <v>0.76982764856649388</v>
      </c>
      <c r="AG52" s="5">
        <f t="shared" si="11"/>
        <v>0.70439904520739016</v>
      </c>
      <c r="AH52" s="5">
        <f t="shared" si="8"/>
        <v>0.45922284661017965</v>
      </c>
      <c r="AI52" s="5">
        <f t="shared" si="10"/>
        <v>0.32087144116347599</v>
      </c>
      <c r="AJ52" s="5">
        <f t="shared" si="10"/>
        <v>0.25490740817469892</v>
      </c>
    </row>
    <row r="53" spans="1:36" x14ac:dyDescent="0.2">
      <c r="A53" t="str">
        <f>"semis_procurement_archetype_"&amp;TEXT(ROUND(Table26916[[#This Row],[2016]],3),"0.0")</f>
        <v>semis_procurement_archetype_15.2</v>
      </c>
      <c r="B53" s="5">
        <f t="shared" si="2"/>
        <v>15.200000000000001</v>
      </c>
      <c r="C53" s="5">
        <f t="shared" si="12"/>
        <v>15.200000000000001</v>
      </c>
      <c r="D53" s="5">
        <f t="shared" si="12"/>
        <v>15.200000000000001</v>
      </c>
      <c r="E53" s="5">
        <f t="shared" si="12"/>
        <v>14.837768599287539</v>
      </c>
      <c r="F53" s="5">
        <f t="shared" si="12"/>
        <v>13.962053062279081</v>
      </c>
      <c r="G53" s="5">
        <f t="shared" si="12"/>
        <v>14.08448023490384</v>
      </c>
      <c r="H53" s="5">
        <f t="shared" si="12"/>
        <v>13.704367101448421</v>
      </c>
      <c r="I53" s="5">
        <f t="shared" si="12"/>
        <v>12.969064500020814</v>
      </c>
      <c r="J53" s="5">
        <f t="shared" si="12"/>
        <v>12.556008399192409</v>
      </c>
      <c r="K53" s="5">
        <f t="shared" si="12"/>
        <v>12.131997579243535</v>
      </c>
      <c r="L53" s="5">
        <f t="shared" si="12"/>
        <v>11.462222865497472</v>
      </c>
      <c r="M53" s="5">
        <f t="shared" si="12"/>
        <v>11.380933035928367</v>
      </c>
      <c r="N53" s="5">
        <f t="shared" si="12"/>
        <v>10.832135039312702</v>
      </c>
      <c r="O53" s="5">
        <f t="shared" si="12"/>
        <v>10.263077152372709</v>
      </c>
      <c r="P53" s="5">
        <f t="shared" si="12"/>
        <v>9.5903329540627151</v>
      </c>
      <c r="Q53" s="5">
        <f t="shared" si="12"/>
        <v>8.2770085655733361</v>
      </c>
      <c r="R53" s="5">
        <f t="shared" si="12"/>
        <v>6.505292264393046</v>
      </c>
      <c r="S53" s="5">
        <f t="shared" si="11"/>
        <v>5.9402884452785605</v>
      </c>
      <c r="T53" s="5">
        <f t="shared" si="11"/>
        <v>4.7121291878626606</v>
      </c>
      <c r="U53" s="5">
        <f t="shared" si="11"/>
        <v>3.4744284805183501</v>
      </c>
      <c r="V53" s="5">
        <f t="shared" si="11"/>
        <v>3.2358897780402325</v>
      </c>
      <c r="W53" s="5">
        <f t="shared" si="11"/>
        <v>2.5161390103449905</v>
      </c>
      <c r="X53" s="5">
        <f t="shared" si="11"/>
        <v>2.1509061528705038</v>
      </c>
      <c r="Y53" s="5">
        <f t="shared" si="11"/>
        <v>1.7710027340452767</v>
      </c>
      <c r="Z53" s="5">
        <f t="shared" si="11"/>
        <v>1.7116387087656555</v>
      </c>
      <c r="AA53" s="5">
        <f t="shared" si="11"/>
        <v>1.5274218991304089</v>
      </c>
      <c r="AB53" s="5">
        <f t="shared" si="11"/>
        <v>1.2584262244547137</v>
      </c>
      <c r="AC53" s="5">
        <f t="shared" si="11"/>
        <v>1.0381104656365927</v>
      </c>
      <c r="AD53" s="5">
        <f t="shared" si="11"/>
        <v>1.0016720162969435</v>
      </c>
      <c r="AE53" s="5">
        <f t="shared" si="11"/>
        <v>0.85307170454881165</v>
      </c>
      <c r="AF53" s="5">
        <f t="shared" si="11"/>
        <v>0.76640513562914192</v>
      </c>
      <c r="AG53" s="5">
        <f t="shared" si="11"/>
        <v>0.70141141562459242</v>
      </c>
      <c r="AH53" s="5">
        <f t="shared" si="8"/>
        <v>0.45786482613148549</v>
      </c>
      <c r="AI53" s="5">
        <f t="shared" ref="AI53:AJ72" si="13">(($B53-$AJ$2)*((AI$2-$AJ$2)/($B$2-$AJ$2)))+$AJ$2</f>
        <v>0.32043299897652244</v>
      </c>
      <c r="AJ53" s="5">
        <f t="shared" si="13"/>
        <v>0.25490740817469892</v>
      </c>
    </row>
    <row r="54" spans="1:36" x14ac:dyDescent="0.2">
      <c r="A54" t="str">
        <f>"semis_procurement_archetype_"&amp;TEXT(ROUND(Table26916[[#This Row],[2016]],3),"0.0")</f>
        <v>semis_procurement_archetype_15.1</v>
      </c>
      <c r="B54" s="5">
        <f t="shared" si="2"/>
        <v>15.100000000000001</v>
      </c>
      <c r="C54" s="5">
        <f t="shared" si="12"/>
        <v>15.100000000000001</v>
      </c>
      <c r="D54" s="5">
        <f t="shared" si="12"/>
        <v>15.100000000000001</v>
      </c>
      <c r="E54" s="5">
        <f t="shared" si="12"/>
        <v>14.740192347407444</v>
      </c>
      <c r="F54" s="5">
        <f t="shared" si="12"/>
        <v>13.870336362834863</v>
      </c>
      <c r="G54" s="5">
        <f t="shared" si="12"/>
        <v>13.99194435570632</v>
      </c>
      <c r="H54" s="5">
        <f t="shared" si="12"/>
        <v>13.61437461989879</v>
      </c>
      <c r="I54" s="5">
        <f t="shared" si="12"/>
        <v>12.88399204554301</v>
      </c>
      <c r="J54" s="5">
        <f t="shared" si="12"/>
        <v>12.473699769015397</v>
      </c>
      <c r="K54" s="5">
        <f t="shared" si="12"/>
        <v>12.05252607314149</v>
      </c>
      <c r="L54" s="5">
        <f t="shared" si="12"/>
        <v>11.387232928911512</v>
      </c>
      <c r="M54" s="5">
        <f t="shared" si="12"/>
        <v>11.306487022567168</v>
      </c>
      <c r="N54" s="5">
        <f t="shared" si="12"/>
        <v>10.761361120943514</v>
      </c>
      <c r="O54" s="5">
        <f t="shared" si="12"/>
        <v>10.196110891155483</v>
      </c>
      <c r="P54" s="5">
        <f t="shared" si="12"/>
        <v>9.5278681316567688</v>
      </c>
      <c r="Q54" s="5">
        <f t="shared" si="12"/>
        <v>8.223331406277671</v>
      </c>
      <c r="R54" s="5">
        <f t="shared" si="12"/>
        <v>6.4634699416619235</v>
      </c>
      <c r="S54" s="5">
        <f t="shared" si="11"/>
        <v>5.9022466532844877</v>
      </c>
      <c r="T54" s="5">
        <f t="shared" si="11"/>
        <v>4.6823052054931837</v>
      </c>
      <c r="U54" s="5">
        <f t="shared" si="11"/>
        <v>3.4528861511379034</v>
      </c>
      <c r="V54" s="5">
        <f t="shared" si="11"/>
        <v>3.2159435491925361</v>
      </c>
      <c r="W54" s="5">
        <f t="shared" si="11"/>
        <v>2.5010087487673065</v>
      </c>
      <c r="X54" s="5">
        <f t="shared" si="11"/>
        <v>2.1382197226389983</v>
      </c>
      <c r="Y54" s="5">
        <f t="shared" si="11"/>
        <v>1.7608582982275969</v>
      </c>
      <c r="Z54" s="5">
        <f t="shared" si="11"/>
        <v>1.7018914871165387</v>
      </c>
      <c r="AA54" s="5">
        <f t="shared" si="11"/>
        <v>1.5189073015584156</v>
      </c>
      <c r="AB54" s="5">
        <f t="shared" si="11"/>
        <v>1.2517115198778488</v>
      </c>
      <c r="AC54" s="5">
        <f t="shared" si="11"/>
        <v>1.0328699289677847</v>
      </c>
      <c r="AD54" s="5">
        <f t="shared" si="11"/>
        <v>0.99667529510880781</v>
      </c>
      <c r="AE54" s="5">
        <f t="shared" si="11"/>
        <v>0.8490692917654924</v>
      </c>
      <c r="AF54" s="5">
        <f t="shared" si="11"/>
        <v>0.76298262269179007</v>
      </c>
      <c r="AG54" s="5">
        <f t="shared" si="11"/>
        <v>0.69842378604179456</v>
      </c>
      <c r="AH54" s="5">
        <f t="shared" si="8"/>
        <v>0.45650680565279139</v>
      </c>
      <c r="AI54" s="5">
        <f t="shared" si="13"/>
        <v>0.31999455678956895</v>
      </c>
      <c r="AJ54" s="5">
        <f t="shared" si="13"/>
        <v>0.25490740817469892</v>
      </c>
    </row>
    <row r="55" spans="1:36" x14ac:dyDescent="0.2">
      <c r="A55" t="str">
        <f>"semis_procurement_archetype_"&amp;TEXT(ROUND(Table26916[[#This Row],[2016]],3),"0.0")</f>
        <v>semis_procurement_archetype_15.0</v>
      </c>
      <c r="B55" s="5">
        <f t="shared" si="2"/>
        <v>15</v>
      </c>
      <c r="C55" s="5">
        <f t="shared" si="12"/>
        <v>15</v>
      </c>
      <c r="D55" s="5">
        <f t="shared" si="12"/>
        <v>15</v>
      </c>
      <c r="E55" s="5">
        <f t="shared" si="12"/>
        <v>14.642616095527348</v>
      </c>
      <c r="F55" s="5">
        <f t="shared" si="12"/>
        <v>13.778619663390645</v>
      </c>
      <c r="G55" s="5">
        <f t="shared" si="12"/>
        <v>13.899408476508798</v>
      </c>
      <c r="H55" s="5">
        <f t="shared" si="12"/>
        <v>13.524382138349157</v>
      </c>
      <c r="I55" s="5">
        <f t="shared" si="12"/>
        <v>12.798919591065205</v>
      </c>
      <c r="J55" s="5">
        <f t="shared" si="12"/>
        <v>12.391391138838383</v>
      </c>
      <c r="K55" s="5">
        <f t="shared" si="12"/>
        <v>11.973054567039442</v>
      </c>
      <c r="L55" s="5">
        <f t="shared" si="12"/>
        <v>11.312242992325551</v>
      </c>
      <c r="M55" s="5">
        <f t="shared" si="12"/>
        <v>11.23204100920597</v>
      </c>
      <c r="N55" s="5">
        <f t="shared" si="12"/>
        <v>10.690587202574326</v>
      </c>
      <c r="O55" s="5">
        <f t="shared" si="12"/>
        <v>10.129144629938256</v>
      </c>
      <c r="P55" s="5">
        <f t="shared" si="12"/>
        <v>9.4654033092508207</v>
      </c>
      <c r="Q55" s="5">
        <f t="shared" si="12"/>
        <v>8.1696542469820059</v>
      </c>
      <c r="R55" s="5">
        <f t="shared" si="12"/>
        <v>6.4216476189307992</v>
      </c>
      <c r="S55" s="5">
        <f t="shared" si="11"/>
        <v>5.8642048612904132</v>
      </c>
      <c r="T55" s="5">
        <f t="shared" si="11"/>
        <v>4.6524812231237069</v>
      </c>
      <c r="U55" s="5">
        <f t="shared" si="11"/>
        <v>3.4313438217574577</v>
      </c>
      <c r="V55" s="5">
        <f t="shared" si="11"/>
        <v>3.1959973203448397</v>
      </c>
      <c r="W55" s="5">
        <f t="shared" si="11"/>
        <v>2.4858784871896216</v>
      </c>
      <c r="X55" s="5">
        <f t="shared" si="11"/>
        <v>2.1255332924074928</v>
      </c>
      <c r="Y55" s="5">
        <f t="shared" si="11"/>
        <v>1.7507138624099166</v>
      </c>
      <c r="Z55" s="5">
        <f t="shared" si="11"/>
        <v>1.6921442654674217</v>
      </c>
      <c r="AA55" s="5">
        <f t="shared" si="11"/>
        <v>1.5103927039864222</v>
      </c>
      <c r="AB55" s="5">
        <f t="shared" si="11"/>
        <v>1.2449968153009836</v>
      </c>
      <c r="AC55" s="5">
        <f t="shared" si="11"/>
        <v>1.027629392298977</v>
      </c>
      <c r="AD55" s="5">
        <f t="shared" si="11"/>
        <v>0.99167857392067194</v>
      </c>
      <c r="AE55" s="5">
        <f t="shared" si="11"/>
        <v>0.84506687898217303</v>
      </c>
      <c r="AF55" s="5">
        <f t="shared" si="11"/>
        <v>0.75956010975443811</v>
      </c>
      <c r="AG55" s="5">
        <f t="shared" si="11"/>
        <v>0.69543615645899681</v>
      </c>
      <c r="AH55" s="5">
        <f t="shared" si="8"/>
        <v>0.45514878517409729</v>
      </c>
      <c r="AI55" s="5">
        <f t="shared" si="13"/>
        <v>0.31955611460261546</v>
      </c>
      <c r="AJ55" s="5">
        <f t="shared" si="13"/>
        <v>0.25490740817469892</v>
      </c>
    </row>
    <row r="56" spans="1:36" x14ac:dyDescent="0.2">
      <c r="A56" t="str">
        <f>"semis_procurement_archetype_"&amp;TEXT(ROUND(Table26916[[#This Row],[2016]],3),"0.0")</f>
        <v>semis_procurement_archetype_14.9</v>
      </c>
      <c r="B56" s="5">
        <f t="shared" si="2"/>
        <v>14.9</v>
      </c>
      <c r="C56" s="5">
        <f t="shared" si="12"/>
        <v>14.9</v>
      </c>
      <c r="D56" s="5">
        <f t="shared" si="12"/>
        <v>14.9</v>
      </c>
      <c r="E56" s="5">
        <f t="shared" si="12"/>
        <v>14.545039843647254</v>
      </c>
      <c r="F56" s="5">
        <f t="shared" si="12"/>
        <v>13.686902963946428</v>
      </c>
      <c r="G56" s="5">
        <f t="shared" si="12"/>
        <v>13.806872597311276</v>
      </c>
      <c r="H56" s="5">
        <f t="shared" si="12"/>
        <v>13.434389656799526</v>
      </c>
      <c r="I56" s="5">
        <f t="shared" si="12"/>
        <v>12.713847136587404</v>
      </c>
      <c r="J56" s="5">
        <f t="shared" si="12"/>
        <v>12.309082508661369</v>
      </c>
      <c r="K56" s="5">
        <f t="shared" si="12"/>
        <v>11.893583060937397</v>
      </c>
      <c r="L56" s="5">
        <f t="shared" si="12"/>
        <v>11.237253055739592</v>
      </c>
      <c r="M56" s="5">
        <f t="shared" si="12"/>
        <v>11.157594995844772</v>
      </c>
      <c r="N56" s="5">
        <f t="shared" si="12"/>
        <v>10.619813284205138</v>
      </c>
      <c r="O56" s="5">
        <f t="shared" si="12"/>
        <v>10.06217836872103</v>
      </c>
      <c r="P56" s="5">
        <f t="shared" si="12"/>
        <v>9.4029384868448727</v>
      </c>
      <c r="Q56" s="5">
        <f t="shared" si="12"/>
        <v>8.1159770876863426</v>
      </c>
      <c r="R56" s="5">
        <f t="shared" si="12"/>
        <v>6.3798252961996766</v>
      </c>
      <c r="S56" s="5">
        <f t="shared" si="11"/>
        <v>5.8261630692963404</v>
      </c>
      <c r="T56" s="5">
        <f t="shared" si="11"/>
        <v>4.6226572407542301</v>
      </c>
      <c r="U56" s="5">
        <f t="shared" si="11"/>
        <v>3.409801492377011</v>
      </c>
      <c r="V56" s="5">
        <f t="shared" si="11"/>
        <v>3.1760510914971443</v>
      </c>
      <c r="W56" s="5">
        <f t="shared" si="11"/>
        <v>2.4707482256119375</v>
      </c>
      <c r="X56" s="5">
        <f t="shared" si="11"/>
        <v>2.1128468621759873</v>
      </c>
      <c r="Y56" s="5">
        <f t="shared" si="11"/>
        <v>1.7405694265922365</v>
      </c>
      <c r="Z56" s="5">
        <f t="shared" si="11"/>
        <v>1.6823970438183049</v>
      </c>
      <c r="AA56" s="5">
        <f t="shared" si="11"/>
        <v>1.5018781064144289</v>
      </c>
      <c r="AB56" s="5">
        <f t="shared" si="11"/>
        <v>1.2382821107241186</v>
      </c>
      <c r="AC56" s="5">
        <f t="shared" si="11"/>
        <v>1.022388855630169</v>
      </c>
      <c r="AD56" s="5">
        <f t="shared" si="11"/>
        <v>0.98668185273253617</v>
      </c>
      <c r="AE56" s="5">
        <f t="shared" si="11"/>
        <v>0.84106446619885389</v>
      </c>
      <c r="AF56" s="5">
        <f t="shared" si="11"/>
        <v>0.75613759681708614</v>
      </c>
      <c r="AG56" s="5">
        <f t="shared" si="11"/>
        <v>0.69244852687619907</v>
      </c>
      <c r="AH56" s="5">
        <f t="shared" si="8"/>
        <v>0.45379076469540314</v>
      </c>
      <c r="AI56" s="5">
        <f t="shared" si="13"/>
        <v>0.31911767241566197</v>
      </c>
      <c r="AJ56" s="5">
        <f t="shared" si="13"/>
        <v>0.25490740817469892</v>
      </c>
    </row>
    <row r="57" spans="1:36" x14ac:dyDescent="0.2">
      <c r="A57" t="str">
        <f>"semis_procurement_archetype_"&amp;TEXT(ROUND(Table26916[[#This Row],[2016]],3),"0.0")</f>
        <v>semis_procurement_archetype_14.8</v>
      </c>
      <c r="B57" s="5">
        <f t="shared" si="2"/>
        <v>14.8</v>
      </c>
      <c r="C57" s="5">
        <f t="shared" si="12"/>
        <v>14.8</v>
      </c>
      <c r="D57" s="5">
        <f t="shared" si="12"/>
        <v>14.8</v>
      </c>
      <c r="E57" s="5">
        <f t="shared" si="12"/>
        <v>14.447463591767159</v>
      </c>
      <c r="F57" s="5">
        <f t="shared" si="12"/>
        <v>13.59518626450221</v>
      </c>
      <c r="G57" s="5">
        <f t="shared" si="12"/>
        <v>13.714336718113756</v>
      </c>
      <c r="H57" s="5">
        <f t="shared" si="12"/>
        <v>13.344397175249895</v>
      </c>
      <c r="I57" s="5">
        <f t="shared" si="12"/>
        <v>12.628774682109601</v>
      </c>
      <c r="J57" s="5">
        <f t="shared" si="12"/>
        <v>12.226773878484357</v>
      </c>
      <c r="K57" s="5">
        <f t="shared" si="12"/>
        <v>11.814111554835351</v>
      </c>
      <c r="L57" s="5">
        <f t="shared" si="12"/>
        <v>11.162263119153632</v>
      </c>
      <c r="M57" s="5">
        <f t="shared" si="12"/>
        <v>11.083148982483575</v>
      </c>
      <c r="N57" s="5">
        <f t="shared" si="12"/>
        <v>10.54903936583595</v>
      </c>
      <c r="O57" s="5">
        <f t="shared" si="12"/>
        <v>9.9952121075038054</v>
      </c>
      <c r="P57" s="5">
        <f t="shared" si="12"/>
        <v>9.3404736644389263</v>
      </c>
      <c r="Q57" s="5">
        <f t="shared" si="12"/>
        <v>8.0622999283906776</v>
      </c>
      <c r="R57" s="5">
        <f t="shared" si="12"/>
        <v>6.3380029734685532</v>
      </c>
      <c r="S57" s="5">
        <f t="shared" si="11"/>
        <v>5.7881212773022668</v>
      </c>
      <c r="T57" s="5">
        <f t="shared" si="11"/>
        <v>4.5928332583847533</v>
      </c>
      <c r="U57" s="5">
        <f t="shared" si="11"/>
        <v>3.3882591629965653</v>
      </c>
      <c r="V57" s="5">
        <f t="shared" si="11"/>
        <v>3.1561048626494479</v>
      </c>
      <c r="W57" s="5">
        <f t="shared" si="11"/>
        <v>2.4556179640342535</v>
      </c>
      <c r="X57" s="5">
        <f t="shared" si="11"/>
        <v>2.1001604319444818</v>
      </c>
      <c r="Y57" s="5">
        <f t="shared" si="11"/>
        <v>1.7304249907745564</v>
      </c>
      <c r="Z57" s="5">
        <f t="shared" si="11"/>
        <v>1.6726498221691881</v>
      </c>
      <c r="AA57" s="5">
        <f t="shared" si="11"/>
        <v>1.4933635088424357</v>
      </c>
      <c r="AB57" s="5">
        <f t="shared" si="11"/>
        <v>1.2315674061472535</v>
      </c>
      <c r="AC57" s="5">
        <f t="shared" si="11"/>
        <v>1.017148318961361</v>
      </c>
      <c r="AD57" s="5">
        <f t="shared" si="11"/>
        <v>0.9816851315444004</v>
      </c>
      <c r="AE57" s="5">
        <f t="shared" si="11"/>
        <v>0.83706205341553463</v>
      </c>
      <c r="AF57" s="5">
        <f t="shared" si="11"/>
        <v>0.75271508387973429</v>
      </c>
      <c r="AG57" s="5">
        <f t="shared" si="11"/>
        <v>0.68946089729340121</v>
      </c>
      <c r="AH57" s="5">
        <f t="shared" si="8"/>
        <v>0.45243274421670898</v>
      </c>
      <c r="AI57" s="5">
        <f t="shared" si="13"/>
        <v>0.31867923022870848</v>
      </c>
      <c r="AJ57" s="5">
        <f t="shared" si="13"/>
        <v>0.25490740817469892</v>
      </c>
    </row>
    <row r="58" spans="1:36" x14ac:dyDescent="0.2">
      <c r="A58" t="str">
        <f>"semis_procurement_archetype_"&amp;TEXT(ROUND(Table26916[[#This Row],[2016]],3),"0.0")</f>
        <v>semis_procurement_archetype_14.7</v>
      </c>
      <c r="B58" s="5">
        <f t="shared" si="2"/>
        <v>14.700000000000001</v>
      </c>
      <c r="C58" s="5">
        <f t="shared" si="12"/>
        <v>14.700000000000001</v>
      </c>
      <c r="D58" s="5">
        <f t="shared" si="12"/>
        <v>14.700000000000001</v>
      </c>
      <c r="E58" s="5">
        <f t="shared" si="12"/>
        <v>14.349887339887065</v>
      </c>
      <c r="F58" s="5">
        <f t="shared" si="12"/>
        <v>13.503469565057994</v>
      </c>
      <c r="G58" s="5">
        <f t="shared" si="12"/>
        <v>13.621800838916235</v>
      </c>
      <c r="H58" s="5">
        <f t="shared" si="12"/>
        <v>13.254404693700264</v>
      </c>
      <c r="I58" s="5">
        <f t="shared" si="12"/>
        <v>12.543702227631798</v>
      </c>
      <c r="J58" s="5">
        <f t="shared" si="12"/>
        <v>12.144465248307343</v>
      </c>
      <c r="K58" s="5">
        <f t="shared" si="12"/>
        <v>11.734640048733306</v>
      </c>
      <c r="L58" s="5">
        <f t="shared" si="12"/>
        <v>11.087273182567673</v>
      </c>
      <c r="M58" s="5">
        <f t="shared" si="12"/>
        <v>11.008702969122377</v>
      </c>
      <c r="N58" s="5">
        <f t="shared" si="12"/>
        <v>10.478265447466763</v>
      </c>
      <c r="O58" s="5">
        <f t="shared" si="12"/>
        <v>9.928245846286579</v>
      </c>
      <c r="P58" s="5">
        <f t="shared" si="12"/>
        <v>9.27800884203298</v>
      </c>
      <c r="Q58" s="5">
        <f t="shared" si="12"/>
        <v>8.0086227690950125</v>
      </c>
      <c r="R58" s="5">
        <f t="shared" si="12"/>
        <v>6.2961806507374307</v>
      </c>
      <c r="S58" s="5">
        <f t="shared" si="11"/>
        <v>5.7500794853081931</v>
      </c>
      <c r="T58" s="5">
        <f t="shared" si="11"/>
        <v>4.5630092760152765</v>
      </c>
      <c r="U58" s="5">
        <f t="shared" si="11"/>
        <v>3.3667168336161195</v>
      </c>
      <c r="V58" s="5">
        <f t="shared" si="11"/>
        <v>3.1361586338017524</v>
      </c>
      <c r="W58" s="5">
        <f t="shared" si="11"/>
        <v>2.4404877024565685</v>
      </c>
      <c r="X58" s="5">
        <f t="shared" si="11"/>
        <v>2.0874740017129767</v>
      </c>
      <c r="Y58" s="5">
        <f t="shared" si="11"/>
        <v>1.7202805549568765</v>
      </c>
      <c r="Z58" s="5">
        <f t="shared" si="11"/>
        <v>1.6629026005200713</v>
      </c>
      <c r="AA58" s="5">
        <f t="shared" si="11"/>
        <v>1.4848489112704424</v>
      </c>
      <c r="AB58" s="5">
        <f t="shared" si="11"/>
        <v>1.2248527015703885</v>
      </c>
      <c r="AC58" s="5">
        <f t="shared" si="11"/>
        <v>1.0119077822925533</v>
      </c>
      <c r="AD58" s="5">
        <f t="shared" si="11"/>
        <v>0.97668841035626464</v>
      </c>
      <c r="AE58" s="5">
        <f t="shared" si="11"/>
        <v>0.83305964063221538</v>
      </c>
      <c r="AF58" s="5">
        <f t="shared" si="11"/>
        <v>0.74929257094238233</v>
      </c>
      <c r="AG58" s="5">
        <f t="shared" si="11"/>
        <v>0.68647326771060346</v>
      </c>
      <c r="AH58" s="5">
        <f t="shared" si="8"/>
        <v>0.45107472373801488</v>
      </c>
      <c r="AI58" s="5">
        <f t="shared" si="13"/>
        <v>0.31824078804175499</v>
      </c>
      <c r="AJ58" s="5">
        <f t="shared" si="13"/>
        <v>0.25490740817469892</v>
      </c>
    </row>
    <row r="59" spans="1:36" x14ac:dyDescent="0.2">
      <c r="A59" t="str">
        <f>"semis_procurement_archetype_"&amp;TEXT(ROUND(Table26916[[#This Row],[2016]],3),"0.0")</f>
        <v>semis_procurement_archetype_14.6</v>
      </c>
      <c r="B59" s="5">
        <f t="shared" si="2"/>
        <v>14.600000000000001</v>
      </c>
      <c r="C59" s="5">
        <f t="shared" si="12"/>
        <v>14.600000000000001</v>
      </c>
      <c r="D59" s="5">
        <f t="shared" si="12"/>
        <v>14.600000000000001</v>
      </c>
      <c r="E59" s="5">
        <f t="shared" si="12"/>
        <v>14.252311088006971</v>
      </c>
      <c r="F59" s="5">
        <f t="shared" si="12"/>
        <v>13.411752865613776</v>
      </c>
      <c r="G59" s="5">
        <f t="shared" si="12"/>
        <v>13.529264959718715</v>
      </c>
      <c r="H59" s="5">
        <f t="shared" si="12"/>
        <v>13.164412212150634</v>
      </c>
      <c r="I59" s="5">
        <f t="shared" si="12"/>
        <v>12.458629773153994</v>
      </c>
      <c r="J59" s="5">
        <f t="shared" si="12"/>
        <v>12.062156618130331</v>
      </c>
      <c r="K59" s="5">
        <f t="shared" si="12"/>
        <v>11.655168542631261</v>
      </c>
      <c r="L59" s="5">
        <f t="shared" si="12"/>
        <v>11.012283245981713</v>
      </c>
      <c r="M59" s="5">
        <f t="shared" si="12"/>
        <v>10.93425695576118</v>
      </c>
      <c r="N59" s="5">
        <f t="shared" si="12"/>
        <v>10.407491529097575</v>
      </c>
      <c r="O59" s="5">
        <f t="shared" si="12"/>
        <v>9.8612795850693526</v>
      </c>
      <c r="P59" s="5">
        <f t="shared" si="12"/>
        <v>9.2155440196270337</v>
      </c>
      <c r="Q59" s="5">
        <f t="shared" si="12"/>
        <v>7.9549456097993483</v>
      </c>
      <c r="R59" s="5">
        <f t="shared" si="12"/>
        <v>6.2543583280063073</v>
      </c>
      <c r="S59" s="5">
        <f t="shared" si="11"/>
        <v>5.7120376933141204</v>
      </c>
      <c r="T59" s="5">
        <f t="shared" si="11"/>
        <v>4.5331852936457997</v>
      </c>
      <c r="U59" s="5">
        <f t="shared" si="11"/>
        <v>3.3451745042356738</v>
      </c>
      <c r="V59" s="5">
        <f t="shared" si="11"/>
        <v>3.116212404954056</v>
      </c>
      <c r="W59" s="5">
        <f t="shared" si="11"/>
        <v>2.4253574408788845</v>
      </c>
      <c r="X59" s="5">
        <f t="shared" si="11"/>
        <v>2.0747875714814712</v>
      </c>
      <c r="Y59" s="5">
        <f t="shared" si="11"/>
        <v>1.7101361191391964</v>
      </c>
      <c r="Z59" s="5">
        <f t="shared" si="11"/>
        <v>1.6531553788709543</v>
      </c>
      <c r="AA59" s="5">
        <f t="shared" si="11"/>
        <v>1.476334313698449</v>
      </c>
      <c r="AB59" s="5">
        <f t="shared" si="11"/>
        <v>1.2181379969935233</v>
      </c>
      <c r="AC59" s="5">
        <f t="shared" si="11"/>
        <v>1.0066672456237455</v>
      </c>
      <c r="AD59" s="5">
        <f t="shared" si="11"/>
        <v>0.97169168916812887</v>
      </c>
      <c r="AE59" s="5">
        <f t="shared" si="11"/>
        <v>0.82905722784889613</v>
      </c>
      <c r="AF59" s="5">
        <f t="shared" si="11"/>
        <v>0.74587005800503048</v>
      </c>
      <c r="AG59" s="5">
        <f t="shared" si="11"/>
        <v>0.68348563812780561</v>
      </c>
      <c r="AH59" s="5">
        <f t="shared" si="8"/>
        <v>0.44971670325932078</v>
      </c>
      <c r="AI59" s="5">
        <f t="shared" si="13"/>
        <v>0.31780234585480149</v>
      </c>
      <c r="AJ59" s="5">
        <f t="shared" si="13"/>
        <v>0.25490740817469892</v>
      </c>
    </row>
    <row r="60" spans="1:36" x14ac:dyDescent="0.2">
      <c r="A60" t="str">
        <f>"semis_procurement_archetype_"&amp;TEXT(ROUND(Table26916[[#This Row],[2016]],3),"0.0")</f>
        <v>semis_procurement_archetype_14.5</v>
      </c>
      <c r="B60" s="5">
        <f t="shared" si="2"/>
        <v>14.5</v>
      </c>
      <c r="C60" s="5">
        <f t="shared" si="12"/>
        <v>14.5</v>
      </c>
      <c r="D60" s="5">
        <f t="shared" si="12"/>
        <v>14.5</v>
      </c>
      <c r="E60" s="5">
        <f t="shared" si="12"/>
        <v>14.154734836126874</v>
      </c>
      <c r="F60" s="5">
        <f t="shared" si="12"/>
        <v>13.320036166169558</v>
      </c>
      <c r="G60" s="5">
        <f t="shared" si="12"/>
        <v>13.436729080521191</v>
      </c>
      <c r="H60" s="5">
        <f t="shared" si="12"/>
        <v>13.074419730601001</v>
      </c>
      <c r="I60" s="5">
        <f t="shared" si="12"/>
        <v>12.373557318676189</v>
      </c>
      <c r="J60" s="5">
        <f t="shared" si="12"/>
        <v>11.979847987953315</v>
      </c>
      <c r="K60" s="5">
        <f t="shared" si="12"/>
        <v>11.575697036529213</v>
      </c>
      <c r="L60" s="5">
        <f t="shared" si="12"/>
        <v>10.937293309395752</v>
      </c>
      <c r="M60" s="5">
        <f t="shared" si="12"/>
        <v>10.85981094239998</v>
      </c>
      <c r="N60" s="5">
        <f t="shared" si="12"/>
        <v>10.336717610728385</v>
      </c>
      <c r="O60" s="5">
        <f t="shared" si="12"/>
        <v>9.7943133238521263</v>
      </c>
      <c r="P60" s="5">
        <f t="shared" si="12"/>
        <v>9.1530791972210856</v>
      </c>
      <c r="Q60" s="5">
        <f t="shared" si="12"/>
        <v>7.9012684505036832</v>
      </c>
      <c r="R60" s="5">
        <f t="shared" ref="R60:AG75" si="14">(($B60-$AJ$2)*((R$2-$AJ$2)/($B$2-$AJ$2)))+$AJ$2</f>
        <v>6.2125360052751839</v>
      </c>
      <c r="S60" s="5">
        <f t="shared" si="14"/>
        <v>5.6739959013200458</v>
      </c>
      <c r="T60" s="5">
        <f t="shared" si="14"/>
        <v>4.5033613112763229</v>
      </c>
      <c r="U60" s="5">
        <f t="shared" si="14"/>
        <v>3.3236321748552271</v>
      </c>
      <c r="V60" s="5">
        <f t="shared" si="14"/>
        <v>3.0962661761063597</v>
      </c>
      <c r="W60" s="5">
        <f t="shared" si="14"/>
        <v>2.4102271793011996</v>
      </c>
      <c r="X60" s="5">
        <f t="shared" si="14"/>
        <v>2.0621011412499657</v>
      </c>
      <c r="Y60" s="5">
        <f t="shared" si="14"/>
        <v>1.6999916833215161</v>
      </c>
      <c r="Z60" s="5">
        <f t="shared" si="14"/>
        <v>1.6434081572218373</v>
      </c>
      <c r="AA60" s="5">
        <f t="shared" si="14"/>
        <v>1.4678197161264557</v>
      </c>
      <c r="AB60" s="5">
        <f t="shared" si="14"/>
        <v>1.2114232924166584</v>
      </c>
      <c r="AC60" s="5">
        <f t="shared" si="14"/>
        <v>1.0014267089549376</v>
      </c>
      <c r="AD60" s="5">
        <f t="shared" si="14"/>
        <v>0.9666949679799931</v>
      </c>
      <c r="AE60" s="5">
        <f t="shared" si="14"/>
        <v>0.82505481506557687</v>
      </c>
      <c r="AF60" s="5">
        <f t="shared" si="14"/>
        <v>0.74244754506767852</v>
      </c>
      <c r="AG60" s="5">
        <f t="shared" si="14"/>
        <v>0.68049800854500786</v>
      </c>
      <c r="AH60" s="5">
        <f t="shared" si="8"/>
        <v>0.44835868278062663</v>
      </c>
      <c r="AI60" s="5">
        <f t="shared" si="13"/>
        <v>0.317363903667848</v>
      </c>
      <c r="AJ60" s="5">
        <f t="shared" si="13"/>
        <v>0.25490740817469892</v>
      </c>
    </row>
    <row r="61" spans="1:36" x14ac:dyDescent="0.2">
      <c r="A61" t="str">
        <f>"semis_procurement_archetype_"&amp;TEXT(ROUND(Table26916[[#This Row],[2016]],3),"0.0")</f>
        <v>semis_procurement_archetype_14.4</v>
      </c>
      <c r="B61" s="5">
        <f t="shared" si="2"/>
        <v>14.4</v>
      </c>
      <c r="C61" s="5">
        <f t="shared" ref="C61:R76" si="15">(($B61-$AJ$2)*((C$2-$AJ$2)/($B$2-$AJ$2)))+$AJ$2</f>
        <v>14.4</v>
      </c>
      <c r="D61" s="5">
        <f t="shared" si="15"/>
        <v>14.4</v>
      </c>
      <c r="E61" s="5">
        <f t="shared" si="15"/>
        <v>14.05715858424678</v>
      </c>
      <c r="F61" s="5">
        <f t="shared" si="15"/>
        <v>13.228319466725342</v>
      </c>
      <c r="G61" s="5">
        <f t="shared" si="15"/>
        <v>13.344193201323671</v>
      </c>
      <c r="H61" s="5">
        <f t="shared" si="15"/>
        <v>12.984427249051368</v>
      </c>
      <c r="I61" s="5">
        <f t="shared" si="15"/>
        <v>12.288484864198388</v>
      </c>
      <c r="J61" s="5">
        <f t="shared" si="15"/>
        <v>11.897539357776303</v>
      </c>
      <c r="K61" s="5">
        <f t="shared" si="15"/>
        <v>11.496225530427168</v>
      </c>
      <c r="L61" s="5">
        <f t="shared" si="15"/>
        <v>10.862303372809793</v>
      </c>
      <c r="M61" s="5">
        <f t="shared" si="15"/>
        <v>10.785364929038783</v>
      </c>
      <c r="N61" s="5">
        <f t="shared" si="15"/>
        <v>10.265943692359198</v>
      </c>
      <c r="O61" s="5">
        <f t="shared" si="15"/>
        <v>9.7273470626348999</v>
      </c>
      <c r="P61" s="5">
        <f t="shared" si="15"/>
        <v>9.0906143748151376</v>
      </c>
      <c r="Q61" s="5">
        <f t="shared" si="15"/>
        <v>7.8475912912080181</v>
      </c>
      <c r="R61" s="5">
        <f t="shared" si="15"/>
        <v>6.1707136825440605</v>
      </c>
      <c r="S61" s="5">
        <f t="shared" si="14"/>
        <v>5.6359541093259731</v>
      </c>
      <c r="T61" s="5">
        <f t="shared" si="14"/>
        <v>4.4735373289068461</v>
      </c>
      <c r="U61" s="5">
        <f t="shared" si="14"/>
        <v>3.3020898454747813</v>
      </c>
      <c r="V61" s="5">
        <f t="shared" si="14"/>
        <v>3.0763199472586642</v>
      </c>
      <c r="W61" s="5">
        <f t="shared" si="14"/>
        <v>2.3950969177235155</v>
      </c>
      <c r="X61" s="5">
        <f t="shared" si="14"/>
        <v>2.0494147110184602</v>
      </c>
      <c r="Y61" s="5">
        <f t="shared" si="14"/>
        <v>1.6898472475038362</v>
      </c>
      <c r="Z61" s="5">
        <f t="shared" si="14"/>
        <v>1.6336609355727205</v>
      </c>
      <c r="AA61" s="5">
        <f t="shared" si="14"/>
        <v>1.4593051185544623</v>
      </c>
      <c r="AB61" s="5">
        <f t="shared" si="14"/>
        <v>1.2047085878397934</v>
      </c>
      <c r="AC61" s="5">
        <f t="shared" si="14"/>
        <v>0.99618617228612971</v>
      </c>
      <c r="AD61" s="5">
        <f t="shared" si="14"/>
        <v>0.96169824679185734</v>
      </c>
      <c r="AE61" s="5">
        <f t="shared" si="14"/>
        <v>0.82105240228225762</v>
      </c>
      <c r="AF61" s="5">
        <f t="shared" si="14"/>
        <v>0.73902503213032666</v>
      </c>
      <c r="AG61" s="5">
        <f t="shared" si="14"/>
        <v>0.67751037896221011</v>
      </c>
      <c r="AH61" s="5">
        <f t="shared" ref="AH61:AH82" si="16">(($B61-$AJ$2)*((AH$2-$AJ$2)/($B$2-$AJ$2)))+$AJ$2</f>
        <v>0.44700066230193247</v>
      </c>
      <c r="AI61" s="5">
        <f t="shared" si="13"/>
        <v>0.31692546148089451</v>
      </c>
      <c r="AJ61" s="5">
        <f t="shared" si="13"/>
        <v>0.25490740817469892</v>
      </c>
    </row>
    <row r="62" spans="1:36" x14ac:dyDescent="0.2">
      <c r="A62" t="str">
        <f>"semis_procurement_archetype_"&amp;TEXT(ROUND(Table26916[[#This Row],[2016]],3),"0.0")</f>
        <v>semis_procurement_archetype_14.3</v>
      </c>
      <c r="B62" s="5">
        <f t="shared" si="2"/>
        <v>14.3</v>
      </c>
      <c r="C62" s="5">
        <f t="shared" si="15"/>
        <v>14.3</v>
      </c>
      <c r="D62" s="5">
        <f t="shared" si="15"/>
        <v>14.3</v>
      </c>
      <c r="E62" s="5">
        <f t="shared" si="15"/>
        <v>13.959582332366686</v>
      </c>
      <c r="F62" s="5">
        <f t="shared" si="15"/>
        <v>13.136602767281124</v>
      </c>
      <c r="G62" s="5">
        <f t="shared" si="15"/>
        <v>13.25165732212615</v>
      </c>
      <c r="H62" s="5">
        <f t="shared" si="15"/>
        <v>12.894434767501737</v>
      </c>
      <c r="I62" s="5">
        <f t="shared" si="15"/>
        <v>12.203412409720585</v>
      </c>
      <c r="J62" s="5">
        <f t="shared" si="15"/>
        <v>11.815230727599289</v>
      </c>
      <c r="K62" s="5">
        <f t="shared" si="15"/>
        <v>11.416754024325122</v>
      </c>
      <c r="L62" s="5">
        <f t="shared" si="15"/>
        <v>10.787313436223833</v>
      </c>
      <c r="M62" s="5">
        <f t="shared" si="15"/>
        <v>10.710918915677585</v>
      </c>
      <c r="N62" s="5">
        <f t="shared" si="15"/>
        <v>10.19516977399001</v>
      </c>
      <c r="O62" s="5">
        <f t="shared" si="15"/>
        <v>9.6603808014176753</v>
      </c>
      <c r="P62" s="5">
        <f t="shared" si="15"/>
        <v>9.0281495524091913</v>
      </c>
      <c r="Q62" s="5">
        <f t="shared" si="15"/>
        <v>7.7939141319123539</v>
      </c>
      <c r="R62" s="5">
        <f t="shared" si="15"/>
        <v>6.128891359812938</v>
      </c>
      <c r="S62" s="5">
        <f t="shared" si="14"/>
        <v>5.5979123173318994</v>
      </c>
      <c r="T62" s="5">
        <f t="shared" si="14"/>
        <v>4.4437133465373693</v>
      </c>
      <c r="U62" s="5">
        <f t="shared" si="14"/>
        <v>3.2805475160943347</v>
      </c>
      <c r="V62" s="5">
        <f t="shared" si="14"/>
        <v>3.0563737184109678</v>
      </c>
      <c r="W62" s="5">
        <f t="shared" si="14"/>
        <v>2.3799666561458315</v>
      </c>
      <c r="X62" s="5">
        <f t="shared" si="14"/>
        <v>2.0367282807869547</v>
      </c>
      <c r="Y62" s="5">
        <f t="shared" si="14"/>
        <v>1.6797028116861561</v>
      </c>
      <c r="Z62" s="5">
        <f t="shared" si="14"/>
        <v>1.6239137139236037</v>
      </c>
      <c r="AA62" s="5">
        <f t="shared" si="14"/>
        <v>1.4507905209824692</v>
      </c>
      <c r="AB62" s="5">
        <f t="shared" si="14"/>
        <v>1.1979938832629282</v>
      </c>
      <c r="AC62" s="5">
        <f t="shared" si="14"/>
        <v>0.99094563561732185</v>
      </c>
      <c r="AD62" s="5">
        <f t="shared" si="14"/>
        <v>0.95670152560372157</v>
      </c>
      <c r="AE62" s="5">
        <f t="shared" si="14"/>
        <v>0.81704998949893848</v>
      </c>
      <c r="AF62" s="5">
        <f t="shared" si="14"/>
        <v>0.7356025191929747</v>
      </c>
      <c r="AG62" s="5">
        <f t="shared" si="14"/>
        <v>0.67452274937941237</v>
      </c>
      <c r="AH62" s="5">
        <f t="shared" si="16"/>
        <v>0.44564264182323837</v>
      </c>
      <c r="AI62" s="5">
        <f t="shared" si="13"/>
        <v>0.31648701929394102</v>
      </c>
      <c r="AJ62" s="5">
        <f t="shared" si="13"/>
        <v>0.25490740817469892</v>
      </c>
    </row>
    <row r="63" spans="1:36" x14ac:dyDescent="0.2">
      <c r="A63" t="str">
        <f>"semis_procurement_archetype_"&amp;TEXT(ROUND(Table26916[[#This Row],[2016]],3),"0.0")</f>
        <v>semis_procurement_archetype_14.2</v>
      </c>
      <c r="B63" s="5">
        <f t="shared" si="2"/>
        <v>14.200000000000001</v>
      </c>
      <c r="C63" s="5">
        <f t="shared" si="15"/>
        <v>14.200000000000001</v>
      </c>
      <c r="D63" s="5">
        <f t="shared" si="15"/>
        <v>14.200000000000001</v>
      </c>
      <c r="E63" s="5">
        <f t="shared" si="15"/>
        <v>13.862006080486591</v>
      </c>
      <c r="F63" s="5">
        <f t="shared" si="15"/>
        <v>13.044886067836908</v>
      </c>
      <c r="G63" s="5">
        <f t="shared" si="15"/>
        <v>13.15912144292863</v>
      </c>
      <c r="H63" s="5">
        <f t="shared" si="15"/>
        <v>12.804442285952106</v>
      </c>
      <c r="I63" s="5">
        <f t="shared" si="15"/>
        <v>12.118339955242782</v>
      </c>
      <c r="J63" s="5">
        <f t="shared" si="15"/>
        <v>11.732922097422277</v>
      </c>
      <c r="K63" s="5">
        <f t="shared" si="15"/>
        <v>11.337282518223077</v>
      </c>
      <c r="L63" s="5">
        <f t="shared" si="15"/>
        <v>10.712323499637874</v>
      </c>
      <c r="M63" s="5">
        <f t="shared" si="15"/>
        <v>10.636472902316386</v>
      </c>
      <c r="N63" s="5">
        <f t="shared" si="15"/>
        <v>10.124395855620822</v>
      </c>
      <c r="O63" s="5">
        <f t="shared" si="15"/>
        <v>9.5934145402004489</v>
      </c>
      <c r="P63" s="5">
        <f t="shared" si="15"/>
        <v>8.965684730003245</v>
      </c>
      <c r="Q63" s="5">
        <f t="shared" si="15"/>
        <v>7.7402369726166897</v>
      </c>
      <c r="R63" s="5">
        <f t="shared" si="15"/>
        <v>6.0870690370818155</v>
      </c>
      <c r="S63" s="5">
        <f t="shared" si="14"/>
        <v>5.5598705253378258</v>
      </c>
      <c r="T63" s="5">
        <f t="shared" si="14"/>
        <v>4.4138893641678925</v>
      </c>
      <c r="U63" s="5">
        <f t="shared" si="14"/>
        <v>3.2590051867138889</v>
      </c>
      <c r="V63" s="5">
        <f t="shared" si="14"/>
        <v>3.0364274895632724</v>
      </c>
      <c r="W63" s="5">
        <f t="shared" si="14"/>
        <v>2.3648363945681474</v>
      </c>
      <c r="X63" s="5">
        <f t="shared" si="14"/>
        <v>2.0240418505554496</v>
      </c>
      <c r="Y63" s="5">
        <f t="shared" si="14"/>
        <v>1.669558375868476</v>
      </c>
      <c r="Z63" s="5">
        <f t="shared" si="14"/>
        <v>1.6141664922744869</v>
      </c>
      <c r="AA63" s="5">
        <f t="shared" si="14"/>
        <v>1.4422759234104758</v>
      </c>
      <c r="AB63" s="5">
        <f t="shared" si="14"/>
        <v>1.191279178686063</v>
      </c>
      <c r="AC63" s="5">
        <f t="shared" si="14"/>
        <v>0.98570509894851399</v>
      </c>
      <c r="AD63" s="5">
        <f t="shared" si="14"/>
        <v>0.9517048044155858</v>
      </c>
      <c r="AE63" s="5">
        <f t="shared" si="14"/>
        <v>0.81304757671561922</v>
      </c>
      <c r="AF63" s="5">
        <f t="shared" si="14"/>
        <v>0.73218000625562285</v>
      </c>
      <c r="AG63" s="5">
        <f t="shared" si="14"/>
        <v>0.67153511979661451</v>
      </c>
      <c r="AH63" s="5">
        <f t="shared" si="16"/>
        <v>0.44428462134454427</v>
      </c>
      <c r="AI63" s="5">
        <f t="shared" si="13"/>
        <v>0.31604857710698753</v>
      </c>
      <c r="AJ63" s="5">
        <f t="shared" si="13"/>
        <v>0.25490740817469892</v>
      </c>
    </row>
    <row r="64" spans="1:36" x14ac:dyDescent="0.2">
      <c r="A64" t="str">
        <f>"semis_procurement_archetype_"&amp;TEXT(ROUND(Table26916[[#This Row],[2016]],3),"0.0")</f>
        <v>semis_procurement_archetype_14.1</v>
      </c>
      <c r="B64" s="5">
        <f t="shared" si="2"/>
        <v>14.100000000000001</v>
      </c>
      <c r="C64" s="5">
        <f t="shared" si="15"/>
        <v>14.100000000000001</v>
      </c>
      <c r="D64" s="5">
        <f t="shared" si="15"/>
        <v>14.100000000000001</v>
      </c>
      <c r="E64" s="5">
        <f t="shared" si="15"/>
        <v>13.764429828606497</v>
      </c>
      <c r="F64" s="5">
        <f t="shared" si="15"/>
        <v>12.953169368392691</v>
      </c>
      <c r="G64" s="5">
        <f t="shared" si="15"/>
        <v>13.066585563731108</v>
      </c>
      <c r="H64" s="5">
        <f t="shared" si="15"/>
        <v>12.714449804402475</v>
      </c>
      <c r="I64" s="5">
        <f t="shared" si="15"/>
        <v>12.033267500764978</v>
      </c>
      <c r="J64" s="5">
        <f t="shared" si="15"/>
        <v>11.650613467245263</v>
      </c>
      <c r="K64" s="5">
        <f t="shared" si="15"/>
        <v>11.257811012121032</v>
      </c>
      <c r="L64" s="5">
        <f t="shared" si="15"/>
        <v>10.637333563051913</v>
      </c>
      <c r="M64" s="5">
        <f t="shared" si="15"/>
        <v>10.56202688895519</v>
      </c>
      <c r="N64" s="5">
        <f t="shared" si="15"/>
        <v>10.053621937251634</v>
      </c>
      <c r="O64" s="5">
        <f t="shared" si="15"/>
        <v>9.5264482789832243</v>
      </c>
      <c r="P64" s="5">
        <f t="shared" si="15"/>
        <v>8.9032199075972986</v>
      </c>
      <c r="Q64" s="5">
        <f t="shared" si="15"/>
        <v>7.6865598133210256</v>
      </c>
      <c r="R64" s="5">
        <f t="shared" si="15"/>
        <v>6.0452467143506921</v>
      </c>
      <c r="S64" s="5">
        <f t="shared" si="14"/>
        <v>5.521828733343753</v>
      </c>
      <c r="T64" s="5">
        <f t="shared" si="14"/>
        <v>4.3840653817984157</v>
      </c>
      <c r="U64" s="5">
        <f t="shared" si="14"/>
        <v>3.2374628573334432</v>
      </c>
      <c r="V64" s="5">
        <f t="shared" si="14"/>
        <v>3.016481260715576</v>
      </c>
      <c r="W64" s="5">
        <f t="shared" si="14"/>
        <v>2.3497061329904625</v>
      </c>
      <c r="X64" s="5">
        <f t="shared" si="14"/>
        <v>2.0113554203239437</v>
      </c>
      <c r="Y64" s="5">
        <f t="shared" si="14"/>
        <v>1.6594139400507959</v>
      </c>
      <c r="Z64" s="5">
        <f t="shared" si="14"/>
        <v>1.6044192706253702</v>
      </c>
      <c r="AA64" s="5">
        <f t="shared" si="14"/>
        <v>1.4337613258384825</v>
      </c>
      <c r="AB64" s="5">
        <f t="shared" si="14"/>
        <v>1.1845644741091981</v>
      </c>
      <c r="AC64" s="5">
        <f t="shared" si="14"/>
        <v>0.98046456227970613</v>
      </c>
      <c r="AD64" s="5">
        <f t="shared" si="14"/>
        <v>0.94670808322745004</v>
      </c>
      <c r="AE64" s="5">
        <f t="shared" si="14"/>
        <v>0.80904516393229997</v>
      </c>
      <c r="AF64" s="5">
        <f t="shared" si="14"/>
        <v>0.728757493318271</v>
      </c>
      <c r="AG64" s="5">
        <f t="shared" si="14"/>
        <v>0.66854749021381665</v>
      </c>
      <c r="AH64" s="5">
        <f t="shared" si="16"/>
        <v>0.44292660086585012</v>
      </c>
      <c r="AI64" s="5">
        <f t="shared" si="13"/>
        <v>0.31561013492003404</v>
      </c>
      <c r="AJ64" s="5">
        <f t="shared" si="13"/>
        <v>0.25490740817469892</v>
      </c>
    </row>
    <row r="65" spans="1:36" x14ac:dyDescent="0.2">
      <c r="A65" t="str">
        <f>"semis_procurement_archetype_"&amp;TEXT(ROUND(Table26916[[#This Row],[2016]],3),"0.0")</f>
        <v>semis_procurement_archetype_14.0</v>
      </c>
      <c r="B65" s="5">
        <f t="shared" si="2"/>
        <v>14</v>
      </c>
      <c r="C65" s="5">
        <f t="shared" si="15"/>
        <v>14</v>
      </c>
      <c r="D65" s="5">
        <f t="shared" si="15"/>
        <v>14</v>
      </c>
      <c r="E65" s="5">
        <f t="shared" si="15"/>
        <v>13.666853576726401</v>
      </c>
      <c r="F65" s="5">
        <f t="shared" si="15"/>
        <v>12.861452668948473</v>
      </c>
      <c r="G65" s="5">
        <f t="shared" si="15"/>
        <v>12.974049684533586</v>
      </c>
      <c r="H65" s="5">
        <f t="shared" si="15"/>
        <v>12.624457322852843</v>
      </c>
      <c r="I65" s="5">
        <f t="shared" si="15"/>
        <v>11.948195046287175</v>
      </c>
      <c r="J65" s="5">
        <f t="shared" si="15"/>
        <v>11.568304837068249</v>
      </c>
      <c r="K65" s="5">
        <f t="shared" si="15"/>
        <v>11.178339506018984</v>
      </c>
      <c r="L65" s="5">
        <f t="shared" si="15"/>
        <v>10.562343626465953</v>
      </c>
      <c r="M65" s="5">
        <f t="shared" si="15"/>
        <v>10.48758087559399</v>
      </c>
      <c r="N65" s="5">
        <f t="shared" si="15"/>
        <v>9.9828480188824447</v>
      </c>
      <c r="O65" s="5">
        <f t="shared" si="15"/>
        <v>9.4594820177659962</v>
      </c>
      <c r="P65" s="5">
        <f t="shared" si="15"/>
        <v>8.8407550851913506</v>
      </c>
      <c r="Q65" s="5">
        <f t="shared" si="15"/>
        <v>7.6328826540253596</v>
      </c>
      <c r="R65" s="5">
        <f t="shared" si="15"/>
        <v>6.0034243916195686</v>
      </c>
      <c r="S65" s="5">
        <f t="shared" si="14"/>
        <v>5.4837869413496785</v>
      </c>
      <c r="T65" s="5">
        <f t="shared" si="14"/>
        <v>4.3542413994289388</v>
      </c>
      <c r="U65" s="5">
        <f t="shared" si="14"/>
        <v>3.2159205279529965</v>
      </c>
      <c r="V65" s="5">
        <f t="shared" si="14"/>
        <v>2.9965350318678805</v>
      </c>
      <c r="W65" s="5">
        <f t="shared" si="14"/>
        <v>2.3345758714127784</v>
      </c>
      <c r="X65" s="5">
        <f t="shared" si="14"/>
        <v>1.9986689900924384</v>
      </c>
      <c r="Y65" s="5">
        <f t="shared" si="14"/>
        <v>1.6492695042331158</v>
      </c>
      <c r="Z65" s="5">
        <f t="shared" si="14"/>
        <v>1.5946720489762531</v>
      </c>
      <c r="AA65" s="5">
        <f t="shared" si="14"/>
        <v>1.4252467282664891</v>
      </c>
      <c r="AB65" s="5">
        <f t="shared" si="14"/>
        <v>1.1778497695323331</v>
      </c>
      <c r="AC65" s="5">
        <f t="shared" si="14"/>
        <v>0.97522402561089816</v>
      </c>
      <c r="AD65" s="5">
        <f t="shared" si="14"/>
        <v>0.94171136203931416</v>
      </c>
      <c r="AE65" s="5">
        <f t="shared" si="14"/>
        <v>0.80504275114898072</v>
      </c>
      <c r="AF65" s="5">
        <f t="shared" si="14"/>
        <v>0.72533498038091904</v>
      </c>
      <c r="AG65" s="5">
        <f t="shared" si="14"/>
        <v>0.66555986063101891</v>
      </c>
      <c r="AH65" s="5">
        <f t="shared" si="16"/>
        <v>0.44156858038715596</v>
      </c>
      <c r="AI65" s="5">
        <f t="shared" si="13"/>
        <v>0.31517169273308054</v>
      </c>
      <c r="AJ65" s="5">
        <f t="shared" si="13"/>
        <v>0.25490740817469892</v>
      </c>
    </row>
    <row r="66" spans="1:36" x14ac:dyDescent="0.2">
      <c r="A66" t="str">
        <f>"semis_procurement_archetype_"&amp;TEXT(ROUND(Table26916[[#This Row],[2016]],3),"0.0")</f>
        <v>semis_procurement_archetype_13.9</v>
      </c>
      <c r="B66" s="5">
        <f t="shared" si="2"/>
        <v>13.9</v>
      </c>
      <c r="C66" s="5">
        <f t="shared" si="15"/>
        <v>13.9</v>
      </c>
      <c r="D66" s="5">
        <f t="shared" si="15"/>
        <v>13.9</v>
      </c>
      <c r="E66" s="5">
        <f t="shared" si="15"/>
        <v>13.569277324846306</v>
      </c>
      <c r="F66" s="5">
        <f t="shared" si="15"/>
        <v>12.769735969504255</v>
      </c>
      <c r="G66" s="5">
        <f t="shared" si="15"/>
        <v>12.881513805336064</v>
      </c>
      <c r="H66" s="5">
        <f t="shared" si="15"/>
        <v>12.534464841303212</v>
      </c>
      <c r="I66" s="5">
        <f t="shared" si="15"/>
        <v>11.863122591809372</v>
      </c>
      <c r="J66" s="5">
        <f t="shared" si="15"/>
        <v>11.485996206891235</v>
      </c>
      <c r="K66" s="5">
        <f t="shared" si="15"/>
        <v>11.098867999916939</v>
      </c>
      <c r="L66" s="5">
        <f t="shared" si="15"/>
        <v>10.487353689879994</v>
      </c>
      <c r="M66" s="5">
        <f t="shared" si="15"/>
        <v>10.413134862232793</v>
      </c>
      <c r="N66" s="5">
        <f t="shared" si="15"/>
        <v>9.9120741005132569</v>
      </c>
      <c r="O66" s="5">
        <f t="shared" si="15"/>
        <v>9.3925157565487716</v>
      </c>
      <c r="P66" s="5">
        <f t="shared" si="15"/>
        <v>8.7782902627854043</v>
      </c>
      <c r="Q66" s="5">
        <f t="shared" si="15"/>
        <v>7.5792054947296954</v>
      </c>
      <c r="R66" s="5">
        <f t="shared" si="15"/>
        <v>5.9616020688884452</v>
      </c>
      <c r="S66" s="5">
        <f t="shared" si="14"/>
        <v>5.4457451493556057</v>
      </c>
      <c r="T66" s="5">
        <f t="shared" si="14"/>
        <v>4.324417417059462</v>
      </c>
      <c r="U66" s="5">
        <f t="shared" si="14"/>
        <v>3.1943781985725508</v>
      </c>
      <c r="V66" s="5">
        <f t="shared" si="14"/>
        <v>2.9765888030201841</v>
      </c>
      <c r="W66" s="5">
        <f t="shared" si="14"/>
        <v>2.3194456098350944</v>
      </c>
      <c r="X66" s="5">
        <f t="shared" si="14"/>
        <v>1.9859825598609329</v>
      </c>
      <c r="Y66" s="5">
        <f t="shared" si="14"/>
        <v>1.6391250684154357</v>
      </c>
      <c r="Z66" s="5">
        <f t="shared" si="14"/>
        <v>1.5849248273271361</v>
      </c>
      <c r="AA66" s="5">
        <f t="shared" si="14"/>
        <v>1.4167321306944958</v>
      </c>
      <c r="AB66" s="5">
        <f t="shared" si="14"/>
        <v>1.1711350649554679</v>
      </c>
      <c r="AC66" s="5">
        <f t="shared" si="14"/>
        <v>0.9699834889420903</v>
      </c>
      <c r="AD66" s="5">
        <f t="shared" si="14"/>
        <v>0.93671464085117839</v>
      </c>
      <c r="AE66" s="5">
        <f t="shared" si="14"/>
        <v>0.80104033836566146</v>
      </c>
      <c r="AF66" s="5">
        <f t="shared" si="14"/>
        <v>0.72191246744356707</v>
      </c>
      <c r="AG66" s="5">
        <f t="shared" si="14"/>
        <v>0.66257223104822116</v>
      </c>
      <c r="AH66" s="5">
        <f t="shared" si="16"/>
        <v>0.44021055990846186</v>
      </c>
      <c r="AI66" s="5">
        <f t="shared" si="13"/>
        <v>0.31473325054612705</v>
      </c>
      <c r="AJ66" s="5">
        <f t="shared" si="13"/>
        <v>0.25490740817469892</v>
      </c>
    </row>
    <row r="67" spans="1:36" x14ac:dyDescent="0.2">
      <c r="A67" t="str">
        <f>"semis_procurement_archetype_"&amp;TEXT(ROUND(Table26916[[#This Row],[2016]],3),"0.0")</f>
        <v>semis_procurement_archetype_13.8</v>
      </c>
      <c r="B67" s="5">
        <f t="shared" si="2"/>
        <v>13.8</v>
      </c>
      <c r="C67" s="5">
        <f t="shared" si="15"/>
        <v>13.8</v>
      </c>
      <c r="D67" s="5">
        <f t="shared" si="15"/>
        <v>13.8</v>
      </c>
      <c r="E67" s="5">
        <f t="shared" si="15"/>
        <v>13.471701072966212</v>
      </c>
      <c r="F67" s="5">
        <f t="shared" si="15"/>
        <v>12.678019270060039</v>
      </c>
      <c r="G67" s="5">
        <f t="shared" si="15"/>
        <v>12.788977926138545</v>
      </c>
      <c r="H67" s="5">
        <f t="shared" si="15"/>
        <v>12.444472359753581</v>
      </c>
      <c r="I67" s="5">
        <f t="shared" si="15"/>
        <v>11.778050137331569</v>
      </c>
      <c r="J67" s="5">
        <f t="shared" si="15"/>
        <v>11.403687576714223</v>
      </c>
      <c r="K67" s="5">
        <f t="shared" si="15"/>
        <v>11.019396493814893</v>
      </c>
      <c r="L67" s="5">
        <f t="shared" si="15"/>
        <v>10.412363753294034</v>
      </c>
      <c r="M67" s="5">
        <f t="shared" si="15"/>
        <v>10.338688848871595</v>
      </c>
      <c r="N67" s="5">
        <f t="shared" si="15"/>
        <v>9.8413001821440691</v>
      </c>
      <c r="O67" s="5">
        <f t="shared" si="15"/>
        <v>9.3255494953315452</v>
      </c>
      <c r="P67" s="5">
        <f t="shared" si="15"/>
        <v>8.7158254403794562</v>
      </c>
      <c r="Q67" s="5">
        <f t="shared" si="15"/>
        <v>7.5255283354340312</v>
      </c>
      <c r="R67" s="5">
        <f t="shared" si="15"/>
        <v>5.9197797461573227</v>
      </c>
      <c r="S67" s="5">
        <f t="shared" si="14"/>
        <v>5.4077033573615321</v>
      </c>
      <c r="T67" s="5">
        <f t="shared" si="14"/>
        <v>4.2945934346899852</v>
      </c>
      <c r="U67" s="5">
        <f t="shared" si="14"/>
        <v>3.172835869192105</v>
      </c>
      <c r="V67" s="5">
        <f t="shared" si="14"/>
        <v>2.9566425741724887</v>
      </c>
      <c r="W67" s="5">
        <f t="shared" si="14"/>
        <v>2.3043153482574095</v>
      </c>
      <c r="X67" s="5">
        <f t="shared" si="14"/>
        <v>1.9732961296294276</v>
      </c>
      <c r="Y67" s="5">
        <f t="shared" si="14"/>
        <v>1.6289806325977556</v>
      </c>
      <c r="Z67" s="5">
        <f t="shared" si="14"/>
        <v>1.5751776056780193</v>
      </c>
      <c r="AA67" s="5">
        <f t="shared" si="14"/>
        <v>1.4082175331225024</v>
      </c>
      <c r="AB67" s="5">
        <f t="shared" si="14"/>
        <v>1.1644203603786027</v>
      </c>
      <c r="AC67" s="5">
        <f t="shared" si="14"/>
        <v>0.96474295227328244</v>
      </c>
      <c r="AD67" s="5">
        <f t="shared" si="14"/>
        <v>0.93171791966304274</v>
      </c>
      <c r="AE67" s="5">
        <f t="shared" si="14"/>
        <v>0.79703792558234221</v>
      </c>
      <c r="AF67" s="5">
        <f t="shared" si="14"/>
        <v>0.71848995450621511</v>
      </c>
      <c r="AG67" s="5">
        <f t="shared" si="14"/>
        <v>0.65958460146542341</v>
      </c>
      <c r="AH67" s="5">
        <f t="shared" si="16"/>
        <v>0.43885253942976776</v>
      </c>
      <c r="AI67" s="5">
        <f t="shared" si="13"/>
        <v>0.31429480835917356</v>
      </c>
      <c r="AJ67" s="5">
        <f t="shared" si="13"/>
        <v>0.25490740817469892</v>
      </c>
    </row>
    <row r="68" spans="1:36" x14ac:dyDescent="0.2">
      <c r="A68" t="str">
        <f>"semis_procurement_archetype_"&amp;TEXT(ROUND(Table26916[[#This Row],[2016]],3),"0.0")</f>
        <v>semis_procurement_archetype_13.7</v>
      </c>
      <c r="B68" s="5">
        <f t="shared" si="2"/>
        <v>13.700000000000001</v>
      </c>
      <c r="C68" s="5">
        <f t="shared" si="15"/>
        <v>13.700000000000001</v>
      </c>
      <c r="D68" s="5">
        <f t="shared" si="15"/>
        <v>13.700000000000001</v>
      </c>
      <c r="E68" s="5">
        <f t="shared" si="15"/>
        <v>13.374124821086118</v>
      </c>
      <c r="F68" s="5">
        <f t="shared" si="15"/>
        <v>12.586302570615821</v>
      </c>
      <c r="G68" s="5">
        <f t="shared" si="15"/>
        <v>12.696442046941023</v>
      </c>
      <c r="H68" s="5">
        <f t="shared" si="15"/>
        <v>12.35447987820395</v>
      </c>
      <c r="I68" s="5">
        <f t="shared" si="15"/>
        <v>11.692977682853765</v>
      </c>
      <c r="J68" s="5">
        <f t="shared" si="15"/>
        <v>11.321378946537209</v>
      </c>
      <c r="K68" s="5">
        <f t="shared" si="15"/>
        <v>10.939924987712848</v>
      </c>
      <c r="L68" s="5">
        <f t="shared" si="15"/>
        <v>10.337373816708073</v>
      </c>
      <c r="M68" s="5">
        <f t="shared" si="15"/>
        <v>10.264242835510398</v>
      </c>
      <c r="N68" s="5">
        <f t="shared" si="15"/>
        <v>9.7705262637748813</v>
      </c>
      <c r="O68" s="5">
        <f t="shared" si="15"/>
        <v>9.2585832341143206</v>
      </c>
      <c r="P68" s="5">
        <f t="shared" si="15"/>
        <v>8.6533606179735099</v>
      </c>
      <c r="Q68" s="5">
        <f t="shared" si="15"/>
        <v>7.4718511761383661</v>
      </c>
      <c r="R68" s="5">
        <f t="shared" si="15"/>
        <v>5.8779574234261993</v>
      </c>
      <c r="S68" s="5">
        <f t="shared" si="14"/>
        <v>5.3696615653674593</v>
      </c>
      <c r="T68" s="5">
        <f t="shared" si="14"/>
        <v>4.2647694523205084</v>
      </c>
      <c r="U68" s="5">
        <f t="shared" si="14"/>
        <v>3.1512935398116584</v>
      </c>
      <c r="V68" s="5">
        <f t="shared" si="14"/>
        <v>2.9366963453247923</v>
      </c>
      <c r="W68" s="5">
        <f t="shared" si="14"/>
        <v>2.2891850866797254</v>
      </c>
      <c r="X68" s="5">
        <f t="shared" si="14"/>
        <v>1.9606096993979221</v>
      </c>
      <c r="Y68" s="5">
        <f t="shared" si="14"/>
        <v>1.6188361967800757</v>
      </c>
      <c r="Z68" s="5">
        <f t="shared" si="14"/>
        <v>1.5654303840289026</v>
      </c>
      <c r="AA68" s="5">
        <f t="shared" si="14"/>
        <v>1.3997029355505093</v>
      </c>
      <c r="AB68" s="5">
        <f t="shared" si="14"/>
        <v>1.1577056558017378</v>
      </c>
      <c r="AC68" s="5">
        <f t="shared" si="14"/>
        <v>0.95950241560447458</v>
      </c>
      <c r="AD68" s="5">
        <f t="shared" si="14"/>
        <v>0.92672119847490697</v>
      </c>
      <c r="AE68" s="5">
        <f t="shared" si="14"/>
        <v>0.79303551279902296</v>
      </c>
      <c r="AF68" s="5">
        <f t="shared" si="14"/>
        <v>0.71506744156886326</v>
      </c>
      <c r="AG68" s="5">
        <f t="shared" si="14"/>
        <v>0.65659697188262556</v>
      </c>
      <c r="AH68" s="5">
        <f t="shared" si="16"/>
        <v>0.43749451895107361</v>
      </c>
      <c r="AI68" s="5">
        <f t="shared" si="13"/>
        <v>0.31385636617222007</v>
      </c>
      <c r="AJ68" s="5">
        <f t="shared" si="13"/>
        <v>0.25490740817469892</v>
      </c>
    </row>
    <row r="69" spans="1:36" x14ac:dyDescent="0.2">
      <c r="A69" t="str">
        <f>"semis_procurement_archetype_"&amp;TEXT(ROUND(Table26916[[#This Row],[2016]],3),"0.0")</f>
        <v>semis_procurement_archetype_13.6</v>
      </c>
      <c r="B69" s="5">
        <f t="shared" si="2"/>
        <v>13.600000000000001</v>
      </c>
      <c r="C69" s="5">
        <f t="shared" si="15"/>
        <v>13.600000000000001</v>
      </c>
      <c r="D69" s="5">
        <f t="shared" si="15"/>
        <v>13.600000000000001</v>
      </c>
      <c r="E69" s="5">
        <f t="shared" si="15"/>
        <v>13.276548569206023</v>
      </c>
      <c r="F69" s="5">
        <f t="shared" si="15"/>
        <v>12.494585871171605</v>
      </c>
      <c r="G69" s="5">
        <f t="shared" si="15"/>
        <v>12.603906167743503</v>
      </c>
      <c r="H69" s="5">
        <f t="shared" si="15"/>
        <v>12.264487396654317</v>
      </c>
      <c r="I69" s="5">
        <f t="shared" si="15"/>
        <v>11.607905228375962</v>
      </c>
      <c r="J69" s="5">
        <f t="shared" si="15"/>
        <v>11.239070316360197</v>
      </c>
      <c r="K69" s="5">
        <f t="shared" si="15"/>
        <v>10.860453481610802</v>
      </c>
      <c r="L69" s="5">
        <f t="shared" si="15"/>
        <v>10.262383880122114</v>
      </c>
      <c r="M69" s="5">
        <f t="shared" si="15"/>
        <v>10.1897968221492</v>
      </c>
      <c r="N69" s="5">
        <f t="shared" si="15"/>
        <v>9.6997523454056935</v>
      </c>
      <c r="O69" s="5">
        <f t="shared" si="15"/>
        <v>9.1916169728970942</v>
      </c>
      <c r="P69" s="5">
        <f t="shared" si="15"/>
        <v>8.5908957955675636</v>
      </c>
      <c r="Q69" s="5">
        <f t="shared" si="15"/>
        <v>7.4181740168427019</v>
      </c>
      <c r="R69" s="5">
        <f t="shared" si="15"/>
        <v>5.8361351006950768</v>
      </c>
      <c r="S69" s="5">
        <f t="shared" si="14"/>
        <v>5.3316197733733857</v>
      </c>
      <c r="T69" s="5">
        <f t="shared" si="14"/>
        <v>4.2349454699510325</v>
      </c>
      <c r="U69" s="5">
        <f t="shared" si="14"/>
        <v>3.1297512104312126</v>
      </c>
      <c r="V69" s="5">
        <f t="shared" si="14"/>
        <v>2.9167501164770968</v>
      </c>
      <c r="W69" s="5">
        <f t="shared" si="14"/>
        <v>2.2740548251020414</v>
      </c>
      <c r="X69" s="5">
        <f t="shared" si="14"/>
        <v>1.9479232691664168</v>
      </c>
      <c r="Y69" s="5">
        <f t="shared" si="14"/>
        <v>1.6086917609623956</v>
      </c>
      <c r="Z69" s="5">
        <f t="shared" si="14"/>
        <v>1.5556831623797858</v>
      </c>
      <c r="AA69" s="5">
        <f t="shared" si="14"/>
        <v>1.3911883379785159</v>
      </c>
      <c r="AB69" s="5">
        <f t="shared" si="14"/>
        <v>1.1509909512248728</v>
      </c>
      <c r="AC69" s="5">
        <f t="shared" si="14"/>
        <v>0.95426187893566672</v>
      </c>
      <c r="AD69" s="5">
        <f t="shared" si="14"/>
        <v>0.9217244772867712</v>
      </c>
      <c r="AE69" s="5">
        <f t="shared" si="14"/>
        <v>0.78903310001570381</v>
      </c>
      <c r="AF69" s="5">
        <f t="shared" si="14"/>
        <v>0.71164492863151141</v>
      </c>
      <c r="AG69" s="5">
        <f t="shared" si="14"/>
        <v>0.65360934229982781</v>
      </c>
      <c r="AH69" s="5">
        <f t="shared" si="16"/>
        <v>0.43613649847237945</v>
      </c>
      <c r="AI69" s="5">
        <f t="shared" si="13"/>
        <v>0.31341792398526658</v>
      </c>
      <c r="AJ69" s="5">
        <f t="shared" si="13"/>
        <v>0.25490740817469892</v>
      </c>
    </row>
    <row r="70" spans="1:36" x14ac:dyDescent="0.2">
      <c r="A70" t="str">
        <f>"semis_procurement_archetype_"&amp;TEXT(ROUND(Table26916[[#This Row],[2016]],3),"0.0")</f>
        <v>semis_procurement_archetype_13.5</v>
      </c>
      <c r="B70" s="5">
        <f t="shared" si="2"/>
        <v>13.5</v>
      </c>
      <c r="C70" s="5">
        <f t="shared" si="15"/>
        <v>13.5</v>
      </c>
      <c r="D70" s="5">
        <f t="shared" si="15"/>
        <v>13.5</v>
      </c>
      <c r="E70" s="5">
        <f t="shared" si="15"/>
        <v>13.178972317325927</v>
      </c>
      <c r="F70" s="5">
        <f t="shared" si="15"/>
        <v>12.402869171727387</v>
      </c>
      <c r="G70" s="5">
        <f t="shared" si="15"/>
        <v>12.511370288545979</v>
      </c>
      <c r="H70" s="5">
        <f t="shared" si="15"/>
        <v>12.174494915104685</v>
      </c>
      <c r="I70" s="5">
        <f t="shared" si="15"/>
        <v>11.522832773898159</v>
      </c>
      <c r="J70" s="5">
        <f t="shared" si="15"/>
        <v>11.156761686183181</v>
      </c>
      <c r="K70" s="5">
        <f t="shared" si="15"/>
        <v>10.780981975508755</v>
      </c>
      <c r="L70" s="5">
        <f t="shared" si="15"/>
        <v>10.187393943536154</v>
      </c>
      <c r="M70" s="5">
        <f t="shared" si="15"/>
        <v>10.115350808788001</v>
      </c>
      <c r="N70" s="5">
        <f t="shared" si="15"/>
        <v>9.6289784270365057</v>
      </c>
      <c r="O70" s="5">
        <f t="shared" si="15"/>
        <v>9.1246507116798679</v>
      </c>
      <c r="P70" s="5">
        <f t="shared" si="15"/>
        <v>8.5284309731616155</v>
      </c>
      <c r="Q70" s="5">
        <f t="shared" si="15"/>
        <v>7.3644968575470369</v>
      </c>
      <c r="R70" s="5">
        <f t="shared" si="15"/>
        <v>5.7943127779639525</v>
      </c>
      <c r="S70" s="5">
        <f t="shared" si="14"/>
        <v>5.293577981379312</v>
      </c>
      <c r="T70" s="5">
        <f t="shared" si="14"/>
        <v>4.2051214875815548</v>
      </c>
      <c r="U70" s="5">
        <f t="shared" si="14"/>
        <v>3.108208881050766</v>
      </c>
      <c r="V70" s="5">
        <f t="shared" si="14"/>
        <v>2.8968038876294004</v>
      </c>
      <c r="W70" s="5">
        <f t="shared" si="14"/>
        <v>2.2589245635243564</v>
      </c>
      <c r="X70" s="5">
        <f t="shared" si="14"/>
        <v>1.9352368389349111</v>
      </c>
      <c r="Y70" s="5">
        <f t="shared" si="14"/>
        <v>1.5985473251447153</v>
      </c>
      <c r="Z70" s="5">
        <f t="shared" si="14"/>
        <v>1.5459359407306688</v>
      </c>
      <c r="AA70" s="5">
        <f t="shared" si="14"/>
        <v>1.3826737404065226</v>
      </c>
      <c r="AB70" s="5">
        <f t="shared" si="14"/>
        <v>1.1442762466480076</v>
      </c>
      <c r="AC70" s="5">
        <f t="shared" si="14"/>
        <v>0.94902134226685886</v>
      </c>
      <c r="AD70" s="5">
        <f t="shared" si="14"/>
        <v>0.91672775609863533</v>
      </c>
      <c r="AE70" s="5">
        <f t="shared" si="14"/>
        <v>0.78503068723238445</v>
      </c>
      <c r="AF70" s="5">
        <f t="shared" si="14"/>
        <v>0.70822241569415945</v>
      </c>
      <c r="AG70" s="5">
        <f t="shared" si="14"/>
        <v>0.65062171271702995</v>
      </c>
      <c r="AH70" s="5">
        <f t="shared" si="16"/>
        <v>0.43477847799368535</v>
      </c>
      <c r="AI70" s="5">
        <f t="shared" si="13"/>
        <v>0.31297948179831303</v>
      </c>
      <c r="AJ70" s="5">
        <f t="shared" si="13"/>
        <v>0.25490740817469892</v>
      </c>
    </row>
    <row r="71" spans="1:36" x14ac:dyDescent="0.2">
      <c r="A71" t="str">
        <f>"semis_procurement_archetype_"&amp;TEXT(ROUND(Table26916[[#This Row],[2016]],3),"0.0")</f>
        <v>semis_procurement_archetype_13.4</v>
      </c>
      <c r="B71" s="5">
        <f t="shared" ref="B71:B134" si="17">MROUND(B70-0.1,0.1)</f>
        <v>13.4</v>
      </c>
      <c r="C71" s="5">
        <f t="shared" si="15"/>
        <v>13.4</v>
      </c>
      <c r="D71" s="5">
        <f t="shared" si="15"/>
        <v>13.4</v>
      </c>
      <c r="E71" s="5">
        <f t="shared" si="15"/>
        <v>13.081396065445832</v>
      </c>
      <c r="F71" s="5">
        <f t="shared" si="15"/>
        <v>12.311152472283169</v>
      </c>
      <c r="G71" s="5">
        <f t="shared" si="15"/>
        <v>12.41883440934846</v>
      </c>
      <c r="H71" s="5">
        <f t="shared" si="15"/>
        <v>12.084502433555054</v>
      </c>
      <c r="I71" s="5">
        <f t="shared" si="15"/>
        <v>11.437760319420356</v>
      </c>
      <c r="J71" s="5">
        <f t="shared" si="15"/>
        <v>11.074453056006169</v>
      </c>
      <c r="K71" s="5">
        <f t="shared" si="15"/>
        <v>10.70151046940671</v>
      </c>
      <c r="L71" s="5">
        <f t="shared" si="15"/>
        <v>10.112404006950195</v>
      </c>
      <c r="M71" s="5">
        <f t="shared" si="15"/>
        <v>10.040904795426803</v>
      </c>
      <c r="N71" s="5">
        <f t="shared" si="15"/>
        <v>9.558204508667318</v>
      </c>
      <c r="O71" s="5">
        <f t="shared" si="15"/>
        <v>9.0576844504626415</v>
      </c>
      <c r="P71" s="5">
        <f t="shared" si="15"/>
        <v>8.4659661507556692</v>
      </c>
      <c r="Q71" s="5">
        <f t="shared" si="15"/>
        <v>7.3108196982513727</v>
      </c>
      <c r="R71" s="5">
        <f t="shared" si="15"/>
        <v>5.75249045523283</v>
      </c>
      <c r="S71" s="5">
        <f t="shared" si="14"/>
        <v>5.2555361893852384</v>
      </c>
      <c r="T71" s="5">
        <f t="shared" si="14"/>
        <v>4.175297505212078</v>
      </c>
      <c r="U71" s="5">
        <f t="shared" si="14"/>
        <v>3.0866665516703202</v>
      </c>
      <c r="V71" s="5">
        <f t="shared" si="14"/>
        <v>2.8768576587817041</v>
      </c>
      <c r="W71" s="5">
        <f t="shared" si="14"/>
        <v>2.2437943019466724</v>
      </c>
      <c r="X71" s="5">
        <f t="shared" si="14"/>
        <v>1.9225504087034058</v>
      </c>
      <c r="Y71" s="5">
        <f t="shared" si="14"/>
        <v>1.5884028893270354</v>
      </c>
      <c r="Z71" s="5">
        <f t="shared" si="14"/>
        <v>1.536188719081552</v>
      </c>
      <c r="AA71" s="5">
        <f t="shared" si="14"/>
        <v>1.3741591428345292</v>
      </c>
      <c r="AB71" s="5">
        <f t="shared" si="14"/>
        <v>1.1375615420711425</v>
      </c>
      <c r="AC71" s="5">
        <f t="shared" si="14"/>
        <v>0.943780805598051</v>
      </c>
      <c r="AD71" s="5">
        <f t="shared" si="14"/>
        <v>0.91173103491049956</v>
      </c>
      <c r="AE71" s="5">
        <f t="shared" si="14"/>
        <v>0.7810282744490652</v>
      </c>
      <c r="AF71" s="5">
        <f t="shared" si="14"/>
        <v>0.70479990275680748</v>
      </c>
      <c r="AG71" s="5">
        <f t="shared" si="14"/>
        <v>0.64763408313423221</v>
      </c>
      <c r="AH71" s="5">
        <f t="shared" si="16"/>
        <v>0.43342045751499125</v>
      </c>
      <c r="AI71" s="5">
        <f t="shared" si="13"/>
        <v>0.31254103961135954</v>
      </c>
      <c r="AJ71" s="5">
        <f t="shared" si="13"/>
        <v>0.25490740817469892</v>
      </c>
    </row>
    <row r="72" spans="1:36" x14ac:dyDescent="0.2">
      <c r="A72" t="str">
        <f>"semis_procurement_archetype_"&amp;TEXT(ROUND(Table26916[[#This Row],[2016]],3),"0.0")</f>
        <v>semis_procurement_archetype_13.3</v>
      </c>
      <c r="B72" s="5">
        <f t="shared" si="17"/>
        <v>13.3</v>
      </c>
      <c r="C72" s="5">
        <f t="shared" si="15"/>
        <v>13.3</v>
      </c>
      <c r="D72" s="5">
        <f t="shared" si="15"/>
        <v>13.3</v>
      </c>
      <c r="E72" s="5">
        <f t="shared" si="15"/>
        <v>12.983819813565738</v>
      </c>
      <c r="F72" s="5">
        <f t="shared" si="15"/>
        <v>12.219435772838953</v>
      </c>
      <c r="G72" s="5">
        <f t="shared" si="15"/>
        <v>12.326298530150938</v>
      </c>
      <c r="H72" s="5">
        <f t="shared" si="15"/>
        <v>11.994509952005423</v>
      </c>
      <c r="I72" s="5">
        <f t="shared" si="15"/>
        <v>11.352687864942553</v>
      </c>
      <c r="J72" s="5">
        <f t="shared" si="15"/>
        <v>10.992144425829155</v>
      </c>
      <c r="K72" s="5">
        <f t="shared" si="15"/>
        <v>10.622038963304664</v>
      </c>
      <c r="L72" s="5">
        <f t="shared" si="15"/>
        <v>10.037414070364234</v>
      </c>
      <c r="M72" s="5">
        <f t="shared" si="15"/>
        <v>9.9664587820656045</v>
      </c>
      <c r="N72" s="5">
        <f t="shared" si="15"/>
        <v>9.4874305902981302</v>
      </c>
      <c r="O72" s="5">
        <f t="shared" si="15"/>
        <v>8.9907181892454169</v>
      </c>
      <c r="P72" s="5">
        <f t="shared" si="15"/>
        <v>8.4035013283497211</v>
      </c>
      <c r="Q72" s="5">
        <f t="shared" si="15"/>
        <v>7.2571425389557076</v>
      </c>
      <c r="R72" s="5">
        <f t="shared" si="15"/>
        <v>5.7106681325017075</v>
      </c>
      <c r="S72" s="5">
        <f t="shared" si="14"/>
        <v>5.2174943973911647</v>
      </c>
      <c r="T72" s="5">
        <f t="shared" si="14"/>
        <v>4.1454735228426012</v>
      </c>
      <c r="U72" s="5">
        <f t="shared" si="14"/>
        <v>3.0651242222898745</v>
      </c>
      <c r="V72" s="5">
        <f t="shared" si="14"/>
        <v>2.8569114299340086</v>
      </c>
      <c r="W72" s="5">
        <f t="shared" si="14"/>
        <v>2.2286640403689884</v>
      </c>
      <c r="X72" s="5">
        <f t="shared" si="14"/>
        <v>1.9098639784719005</v>
      </c>
      <c r="Y72" s="5">
        <f t="shared" si="14"/>
        <v>1.5782584535093553</v>
      </c>
      <c r="Z72" s="5">
        <f t="shared" si="14"/>
        <v>1.5264414974324352</v>
      </c>
      <c r="AA72" s="5">
        <f t="shared" si="14"/>
        <v>1.3656445452625359</v>
      </c>
      <c r="AB72" s="5">
        <f t="shared" si="14"/>
        <v>1.1308468374942775</v>
      </c>
      <c r="AC72" s="5">
        <f t="shared" si="14"/>
        <v>0.93854026892924314</v>
      </c>
      <c r="AD72" s="5">
        <f t="shared" si="14"/>
        <v>0.90673431372236379</v>
      </c>
      <c r="AE72" s="5">
        <f t="shared" si="14"/>
        <v>0.77702586166574605</v>
      </c>
      <c r="AF72" s="5">
        <f t="shared" si="14"/>
        <v>0.70137738981945563</v>
      </c>
      <c r="AG72" s="5">
        <f t="shared" si="14"/>
        <v>0.64464645355143446</v>
      </c>
      <c r="AH72" s="5">
        <f t="shared" si="16"/>
        <v>0.4320624370362971</v>
      </c>
      <c r="AI72" s="5">
        <f t="shared" si="13"/>
        <v>0.31210259742440605</v>
      </c>
      <c r="AJ72" s="5">
        <f t="shared" si="13"/>
        <v>0.25490740817469892</v>
      </c>
    </row>
    <row r="73" spans="1:36" x14ac:dyDescent="0.2">
      <c r="A73" t="str">
        <f>"semis_procurement_archetype_"&amp;TEXT(ROUND(Table26916[[#This Row],[2016]],3),"0.0")</f>
        <v>semis_procurement_archetype_13.2</v>
      </c>
      <c r="B73" s="5">
        <f t="shared" si="17"/>
        <v>13.200000000000001</v>
      </c>
      <c r="C73" s="5">
        <f t="shared" si="15"/>
        <v>13.200000000000001</v>
      </c>
      <c r="D73" s="5">
        <f t="shared" si="15"/>
        <v>13.200000000000001</v>
      </c>
      <c r="E73" s="5">
        <f t="shared" si="15"/>
        <v>12.886243561685644</v>
      </c>
      <c r="F73" s="5">
        <f t="shared" si="15"/>
        <v>12.127719073394736</v>
      </c>
      <c r="G73" s="5">
        <f t="shared" si="15"/>
        <v>12.233762650953418</v>
      </c>
      <c r="H73" s="5">
        <f t="shared" si="15"/>
        <v>11.904517470455792</v>
      </c>
      <c r="I73" s="5">
        <f t="shared" si="15"/>
        <v>11.267615410464749</v>
      </c>
      <c r="J73" s="5">
        <f t="shared" si="15"/>
        <v>10.909835795652143</v>
      </c>
      <c r="K73" s="5">
        <f t="shared" si="15"/>
        <v>10.542567457202619</v>
      </c>
      <c r="L73" s="5">
        <f t="shared" si="15"/>
        <v>9.9624241337782742</v>
      </c>
      <c r="M73" s="5">
        <f t="shared" si="15"/>
        <v>9.8920127687044079</v>
      </c>
      <c r="N73" s="5">
        <f t="shared" si="15"/>
        <v>9.4166566719289424</v>
      </c>
      <c r="O73" s="5">
        <f t="shared" si="15"/>
        <v>8.9237519280281905</v>
      </c>
      <c r="P73" s="5">
        <f t="shared" si="15"/>
        <v>8.3410365059437748</v>
      </c>
      <c r="Q73" s="5">
        <f t="shared" si="15"/>
        <v>7.2034653796600434</v>
      </c>
      <c r="R73" s="5">
        <f t="shared" si="15"/>
        <v>5.6688458097705841</v>
      </c>
      <c r="S73" s="5">
        <f t="shared" si="14"/>
        <v>5.179452605397092</v>
      </c>
      <c r="T73" s="5">
        <f t="shared" si="14"/>
        <v>4.1156495404731253</v>
      </c>
      <c r="U73" s="5">
        <f t="shared" si="14"/>
        <v>3.0435818929094287</v>
      </c>
      <c r="V73" s="5">
        <f t="shared" si="14"/>
        <v>2.8369652010863122</v>
      </c>
      <c r="W73" s="5">
        <f t="shared" si="14"/>
        <v>2.2135337787913039</v>
      </c>
      <c r="X73" s="5">
        <f t="shared" si="14"/>
        <v>1.897177548240395</v>
      </c>
      <c r="Y73" s="5">
        <f t="shared" si="14"/>
        <v>1.5681140176916752</v>
      </c>
      <c r="Z73" s="5">
        <f t="shared" si="14"/>
        <v>1.5166942757833182</v>
      </c>
      <c r="AA73" s="5">
        <f t="shared" si="14"/>
        <v>1.3571299476905427</v>
      </c>
      <c r="AB73" s="5">
        <f t="shared" si="14"/>
        <v>1.1241321329174125</v>
      </c>
      <c r="AC73" s="5">
        <f t="shared" si="14"/>
        <v>0.93329973226043528</v>
      </c>
      <c r="AD73" s="5">
        <f t="shared" si="14"/>
        <v>0.90173759253422803</v>
      </c>
      <c r="AE73" s="5">
        <f t="shared" si="14"/>
        <v>0.7730234488824268</v>
      </c>
      <c r="AF73" s="5">
        <f t="shared" si="14"/>
        <v>0.69795487688210378</v>
      </c>
      <c r="AG73" s="5">
        <f t="shared" si="14"/>
        <v>0.6416588239686366</v>
      </c>
      <c r="AH73" s="5">
        <f t="shared" si="16"/>
        <v>0.43070441655760294</v>
      </c>
      <c r="AI73" s="5">
        <f t="shared" ref="AI73:AJ82" si="18">(($B73-$AJ$2)*((AI$2-$AJ$2)/($B$2-$AJ$2)))+$AJ$2</f>
        <v>0.31166415523745256</v>
      </c>
      <c r="AJ73" s="5">
        <f t="shared" si="18"/>
        <v>0.25490740817469892</v>
      </c>
    </row>
    <row r="74" spans="1:36" x14ac:dyDescent="0.2">
      <c r="A74" t="str">
        <f>"semis_procurement_archetype_"&amp;TEXT(ROUND(Table26916[[#This Row],[2016]],3),"0.0")</f>
        <v>semis_procurement_archetype_13.1</v>
      </c>
      <c r="B74" s="5">
        <f t="shared" si="17"/>
        <v>13.100000000000001</v>
      </c>
      <c r="C74" s="5">
        <f t="shared" si="15"/>
        <v>13.100000000000001</v>
      </c>
      <c r="D74" s="5">
        <f t="shared" si="15"/>
        <v>13.100000000000001</v>
      </c>
      <c r="E74" s="5">
        <f t="shared" si="15"/>
        <v>12.788667309805549</v>
      </c>
      <c r="F74" s="5">
        <f t="shared" si="15"/>
        <v>12.036002373950518</v>
      </c>
      <c r="G74" s="5">
        <f t="shared" si="15"/>
        <v>12.141226771755896</v>
      </c>
      <c r="H74" s="5">
        <f t="shared" si="15"/>
        <v>11.814524988906161</v>
      </c>
      <c r="I74" s="5">
        <f t="shared" si="15"/>
        <v>11.182542955986946</v>
      </c>
      <c r="J74" s="5">
        <f t="shared" si="15"/>
        <v>10.827527165475129</v>
      </c>
      <c r="K74" s="5">
        <f t="shared" si="15"/>
        <v>10.463095951100573</v>
      </c>
      <c r="L74" s="5">
        <f t="shared" si="15"/>
        <v>9.8874341971923148</v>
      </c>
      <c r="M74" s="5">
        <f t="shared" si="15"/>
        <v>9.8175667553432096</v>
      </c>
      <c r="N74" s="5">
        <f t="shared" si="15"/>
        <v>9.3458827535597546</v>
      </c>
      <c r="O74" s="5">
        <f t="shared" si="15"/>
        <v>8.8567856668109641</v>
      </c>
      <c r="P74" s="5">
        <f t="shared" si="15"/>
        <v>8.2785716835378285</v>
      </c>
      <c r="Q74" s="5">
        <f t="shared" si="15"/>
        <v>7.1497882203643792</v>
      </c>
      <c r="R74" s="5">
        <f t="shared" si="15"/>
        <v>5.6270234870394615</v>
      </c>
      <c r="S74" s="5">
        <f t="shared" si="14"/>
        <v>5.1414108134030183</v>
      </c>
      <c r="T74" s="5">
        <f t="shared" si="14"/>
        <v>4.0858255581036484</v>
      </c>
      <c r="U74" s="5">
        <f t="shared" si="14"/>
        <v>3.0220395635289821</v>
      </c>
      <c r="V74" s="5">
        <f t="shared" si="14"/>
        <v>2.8170189722386167</v>
      </c>
      <c r="W74" s="5">
        <f t="shared" si="14"/>
        <v>2.1984035172136194</v>
      </c>
      <c r="X74" s="5">
        <f t="shared" si="14"/>
        <v>1.8844911180088897</v>
      </c>
      <c r="Y74" s="5">
        <f t="shared" si="14"/>
        <v>1.5579695818739951</v>
      </c>
      <c r="Z74" s="5">
        <f t="shared" si="14"/>
        <v>1.5069470541342014</v>
      </c>
      <c r="AA74" s="5">
        <f t="shared" si="14"/>
        <v>1.3486153501185494</v>
      </c>
      <c r="AB74" s="5">
        <f t="shared" si="14"/>
        <v>1.1174174283405476</v>
      </c>
      <c r="AC74" s="5">
        <f t="shared" si="14"/>
        <v>0.92805919559162742</v>
      </c>
      <c r="AD74" s="5">
        <f t="shared" si="14"/>
        <v>0.89674087134609226</v>
      </c>
      <c r="AE74" s="5">
        <f t="shared" si="14"/>
        <v>0.76902103609910755</v>
      </c>
      <c r="AF74" s="5">
        <f t="shared" si="14"/>
        <v>0.69453236394475182</v>
      </c>
      <c r="AG74" s="5">
        <f t="shared" si="14"/>
        <v>0.63867119438583886</v>
      </c>
      <c r="AH74" s="5">
        <f t="shared" si="16"/>
        <v>0.42934639607890884</v>
      </c>
      <c r="AI74" s="5">
        <f t="shared" si="18"/>
        <v>0.31122571305049906</v>
      </c>
      <c r="AJ74" s="5">
        <f t="shared" si="18"/>
        <v>0.25490740817469892</v>
      </c>
    </row>
    <row r="75" spans="1:36" x14ac:dyDescent="0.2">
      <c r="A75" t="str">
        <f>"semis_procurement_archetype_"&amp;TEXT(ROUND(Table26916[[#This Row],[2016]],3),"0.0")</f>
        <v>semis_procurement_archetype_13.0</v>
      </c>
      <c r="B75" s="5">
        <f t="shared" si="17"/>
        <v>13</v>
      </c>
      <c r="C75" s="5">
        <f t="shared" si="15"/>
        <v>13</v>
      </c>
      <c r="D75" s="5">
        <f t="shared" si="15"/>
        <v>13</v>
      </c>
      <c r="E75" s="5">
        <f t="shared" si="15"/>
        <v>12.691091057925453</v>
      </c>
      <c r="F75" s="5">
        <f t="shared" si="15"/>
        <v>11.9442856745063</v>
      </c>
      <c r="G75" s="5">
        <f t="shared" si="15"/>
        <v>12.048690892558374</v>
      </c>
      <c r="H75" s="5">
        <f t="shared" si="15"/>
        <v>11.724532507356528</v>
      </c>
      <c r="I75" s="5">
        <f t="shared" si="15"/>
        <v>11.097470501509143</v>
      </c>
      <c r="J75" s="5">
        <f t="shared" si="15"/>
        <v>10.745218535298115</v>
      </c>
      <c r="K75" s="5">
        <f t="shared" si="15"/>
        <v>10.383624444998526</v>
      </c>
      <c r="L75" s="5">
        <f t="shared" si="15"/>
        <v>9.8124442606063536</v>
      </c>
      <c r="M75" s="5">
        <f t="shared" si="15"/>
        <v>9.7431207419820112</v>
      </c>
      <c r="N75" s="5">
        <f t="shared" si="15"/>
        <v>9.2751088351905651</v>
      </c>
      <c r="O75" s="5">
        <f t="shared" si="15"/>
        <v>8.7898194055937378</v>
      </c>
      <c r="P75" s="5">
        <f t="shared" si="15"/>
        <v>8.2161068611318804</v>
      </c>
      <c r="Q75" s="5">
        <f t="shared" si="15"/>
        <v>7.0961110610687141</v>
      </c>
      <c r="R75" s="5">
        <f t="shared" si="15"/>
        <v>5.5852011643083372</v>
      </c>
      <c r="S75" s="5">
        <f t="shared" si="14"/>
        <v>5.1033690214089447</v>
      </c>
      <c r="T75" s="5">
        <f t="shared" si="14"/>
        <v>4.0560015757341707</v>
      </c>
      <c r="U75" s="5">
        <f t="shared" si="14"/>
        <v>3.0004972341485363</v>
      </c>
      <c r="V75" s="5">
        <f t="shared" si="14"/>
        <v>2.7970727433909204</v>
      </c>
      <c r="W75" s="5">
        <f t="shared" si="14"/>
        <v>2.1832732556359349</v>
      </c>
      <c r="X75" s="5">
        <f t="shared" si="14"/>
        <v>1.871804687777384</v>
      </c>
      <c r="Y75" s="5">
        <f t="shared" si="14"/>
        <v>1.547825146056315</v>
      </c>
      <c r="Z75" s="5">
        <f t="shared" si="14"/>
        <v>1.4971998324850844</v>
      </c>
      <c r="AA75" s="5">
        <f t="shared" si="14"/>
        <v>1.340100752546556</v>
      </c>
      <c r="AB75" s="5">
        <f t="shared" si="14"/>
        <v>1.1107027237636824</v>
      </c>
      <c r="AC75" s="5">
        <f t="shared" si="14"/>
        <v>0.92281865892281945</v>
      </c>
      <c r="AD75" s="5">
        <f t="shared" si="14"/>
        <v>0.89174415015795649</v>
      </c>
      <c r="AE75" s="5">
        <f t="shared" si="14"/>
        <v>0.76501862331578829</v>
      </c>
      <c r="AF75" s="5">
        <f t="shared" si="14"/>
        <v>0.69110985100739986</v>
      </c>
      <c r="AG75" s="5">
        <f t="shared" si="14"/>
        <v>0.635683564803041</v>
      </c>
      <c r="AH75" s="5">
        <f t="shared" si="16"/>
        <v>0.42798837560021469</v>
      </c>
      <c r="AI75" s="5">
        <f t="shared" si="18"/>
        <v>0.31078727086354557</v>
      </c>
      <c r="AJ75" s="5">
        <f t="shared" si="18"/>
        <v>0.25490740817469892</v>
      </c>
    </row>
    <row r="76" spans="1:36" x14ac:dyDescent="0.2">
      <c r="A76" t="str">
        <f>"semis_procurement_archetype_"&amp;TEXT(ROUND(Table26916[[#This Row],[2016]],3),"0.0")</f>
        <v>semis_procurement_archetype_12.9</v>
      </c>
      <c r="B76" s="5">
        <f t="shared" si="17"/>
        <v>12.9</v>
      </c>
      <c r="C76" s="5">
        <f t="shared" si="15"/>
        <v>12.9</v>
      </c>
      <c r="D76" s="5">
        <f t="shared" si="15"/>
        <v>12.9</v>
      </c>
      <c r="E76" s="5">
        <f t="shared" si="15"/>
        <v>12.593514806045359</v>
      </c>
      <c r="F76" s="5">
        <f t="shared" si="15"/>
        <v>11.852568975062084</v>
      </c>
      <c r="G76" s="5">
        <f t="shared" si="15"/>
        <v>11.956155013360855</v>
      </c>
      <c r="H76" s="5">
        <f t="shared" si="15"/>
        <v>11.634540025806897</v>
      </c>
      <c r="I76" s="5">
        <f t="shared" si="15"/>
        <v>11.01239804703134</v>
      </c>
      <c r="J76" s="5">
        <f t="shared" si="15"/>
        <v>10.662909905121102</v>
      </c>
      <c r="K76" s="5">
        <f t="shared" si="15"/>
        <v>10.304152938896481</v>
      </c>
      <c r="L76" s="5">
        <f t="shared" si="15"/>
        <v>9.7374543240203941</v>
      </c>
      <c r="M76" s="5">
        <f t="shared" si="15"/>
        <v>9.6686747286208128</v>
      </c>
      <c r="N76" s="5">
        <f t="shared" si="15"/>
        <v>9.2043349168213773</v>
      </c>
      <c r="O76" s="5">
        <f t="shared" si="15"/>
        <v>8.7228531443765114</v>
      </c>
      <c r="P76" s="5">
        <f t="shared" si="15"/>
        <v>8.1536420387259341</v>
      </c>
      <c r="Q76" s="5">
        <f t="shared" si="15"/>
        <v>7.0424339017730491</v>
      </c>
      <c r="R76" s="5">
        <f t="shared" ref="R76:AG91" si="19">(($B76-$AJ$2)*((R$2-$AJ$2)/($B$2-$AJ$2)))+$AJ$2</f>
        <v>5.5433788415772147</v>
      </c>
      <c r="S76" s="5">
        <f t="shared" si="19"/>
        <v>5.065327229414871</v>
      </c>
      <c r="T76" s="5">
        <f t="shared" si="19"/>
        <v>4.0261775933646939</v>
      </c>
      <c r="U76" s="5">
        <f t="shared" si="19"/>
        <v>2.9789549047680897</v>
      </c>
      <c r="V76" s="5">
        <f t="shared" si="19"/>
        <v>2.777126514543224</v>
      </c>
      <c r="W76" s="5">
        <f t="shared" si="19"/>
        <v>2.1681429940582504</v>
      </c>
      <c r="X76" s="5">
        <f t="shared" si="19"/>
        <v>1.8591182575458787</v>
      </c>
      <c r="Y76" s="5">
        <f t="shared" si="19"/>
        <v>1.537680710238635</v>
      </c>
      <c r="Z76" s="5">
        <f t="shared" si="19"/>
        <v>1.4874526108359676</v>
      </c>
      <c r="AA76" s="5">
        <f t="shared" si="19"/>
        <v>1.3315861549745627</v>
      </c>
      <c r="AB76" s="5">
        <f t="shared" si="19"/>
        <v>1.1039880191868172</v>
      </c>
      <c r="AC76" s="5">
        <f t="shared" si="19"/>
        <v>0.91757812225401159</v>
      </c>
      <c r="AD76" s="5">
        <f t="shared" si="19"/>
        <v>0.88674742896982073</v>
      </c>
      <c r="AE76" s="5">
        <f t="shared" si="19"/>
        <v>0.76101621053246904</v>
      </c>
      <c r="AF76" s="5">
        <f t="shared" si="19"/>
        <v>0.68768733807004789</v>
      </c>
      <c r="AG76" s="5">
        <f t="shared" si="19"/>
        <v>0.63269593522024326</v>
      </c>
      <c r="AH76" s="5">
        <f t="shared" si="16"/>
        <v>0.42663035512152059</v>
      </c>
      <c r="AI76" s="5">
        <f t="shared" si="18"/>
        <v>0.31034882867659208</v>
      </c>
      <c r="AJ76" s="5">
        <f t="shared" si="18"/>
        <v>0.25490740817469892</v>
      </c>
    </row>
    <row r="77" spans="1:36" x14ac:dyDescent="0.2">
      <c r="A77" t="str">
        <f>"semis_procurement_archetype_"&amp;TEXT(ROUND(Table26916[[#This Row],[2016]],3),"0.0")</f>
        <v>semis_procurement_archetype_12.8</v>
      </c>
      <c r="B77" s="5">
        <f t="shared" si="17"/>
        <v>12.8</v>
      </c>
      <c r="C77" s="5">
        <f t="shared" ref="C77:R92" si="20">(($B77-$AJ$2)*((C$2-$AJ$2)/($B$2-$AJ$2)))+$AJ$2</f>
        <v>12.8</v>
      </c>
      <c r="D77" s="5">
        <f t="shared" si="20"/>
        <v>12.8</v>
      </c>
      <c r="E77" s="5">
        <f t="shared" si="20"/>
        <v>12.495938554165264</v>
      </c>
      <c r="F77" s="5">
        <f t="shared" si="20"/>
        <v>11.760852275617866</v>
      </c>
      <c r="G77" s="5">
        <f t="shared" si="20"/>
        <v>11.863619134163333</v>
      </c>
      <c r="H77" s="5">
        <f t="shared" si="20"/>
        <v>11.544547544257266</v>
      </c>
      <c r="I77" s="5">
        <f t="shared" si="20"/>
        <v>10.927325592553537</v>
      </c>
      <c r="J77" s="5">
        <f t="shared" si="20"/>
        <v>10.580601274944089</v>
      </c>
      <c r="K77" s="5">
        <f t="shared" si="20"/>
        <v>10.224681432794435</v>
      </c>
      <c r="L77" s="5">
        <f t="shared" si="20"/>
        <v>9.6624643874344347</v>
      </c>
      <c r="M77" s="5">
        <f t="shared" si="20"/>
        <v>9.5942287152596162</v>
      </c>
      <c r="N77" s="5">
        <f t="shared" si="20"/>
        <v>9.1335609984521895</v>
      </c>
      <c r="O77" s="5">
        <f t="shared" si="20"/>
        <v>8.6558868831592868</v>
      </c>
      <c r="P77" s="5">
        <f t="shared" si="20"/>
        <v>8.0911772163199878</v>
      </c>
      <c r="Q77" s="5">
        <f t="shared" si="20"/>
        <v>6.9887567424773849</v>
      </c>
      <c r="R77" s="5">
        <f t="shared" si="20"/>
        <v>5.5015565188460913</v>
      </c>
      <c r="S77" s="5">
        <f t="shared" si="19"/>
        <v>5.0272854374207974</v>
      </c>
      <c r="T77" s="5">
        <f t="shared" si="19"/>
        <v>3.996353610995218</v>
      </c>
      <c r="U77" s="5">
        <f t="shared" si="19"/>
        <v>2.9574125753876439</v>
      </c>
      <c r="V77" s="5">
        <f t="shared" si="19"/>
        <v>2.7571802856955285</v>
      </c>
      <c r="W77" s="5">
        <f t="shared" si="19"/>
        <v>2.1530127324805663</v>
      </c>
      <c r="X77" s="5">
        <f t="shared" si="19"/>
        <v>1.8464318273143732</v>
      </c>
      <c r="Y77" s="5">
        <f t="shared" si="19"/>
        <v>1.5275362744209549</v>
      </c>
      <c r="Z77" s="5">
        <f t="shared" si="19"/>
        <v>1.4777053891868508</v>
      </c>
      <c r="AA77" s="5">
        <f t="shared" si="19"/>
        <v>1.3230715574025693</v>
      </c>
      <c r="AB77" s="5">
        <f t="shared" si="19"/>
        <v>1.0972733146099523</v>
      </c>
      <c r="AC77" s="5">
        <f t="shared" si="19"/>
        <v>0.91233758558520373</v>
      </c>
      <c r="AD77" s="5">
        <f t="shared" si="19"/>
        <v>0.88175070778168496</v>
      </c>
      <c r="AE77" s="5">
        <f t="shared" si="19"/>
        <v>0.75701379774914979</v>
      </c>
      <c r="AF77" s="5">
        <f t="shared" si="19"/>
        <v>0.68426482513269604</v>
      </c>
      <c r="AG77" s="5">
        <f t="shared" si="19"/>
        <v>0.62970830563744551</v>
      </c>
      <c r="AH77" s="5">
        <f t="shared" si="16"/>
        <v>0.42527233464282643</v>
      </c>
      <c r="AI77" s="5">
        <f t="shared" si="18"/>
        <v>0.30991038648963859</v>
      </c>
      <c r="AJ77" s="5">
        <f t="shared" si="18"/>
        <v>0.25490740817469892</v>
      </c>
    </row>
    <row r="78" spans="1:36" x14ac:dyDescent="0.2">
      <c r="A78" t="str">
        <f>"semis_procurement_archetype_"&amp;TEXT(ROUND(Table26916[[#This Row],[2016]],3),"0.0")</f>
        <v>semis_procurement_archetype_12.7</v>
      </c>
      <c r="B78" s="5">
        <f t="shared" si="17"/>
        <v>12.700000000000001</v>
      </c>
      <c r="C78" s="5">
        <f t="shared" si="20"/>
        <v>12.700000000000001</v>
      </c>
      <c r="D78" s="5">
        <f t="shared" si="20"/>
        <v>12.700000000000001</v>
      </c>
      <c r="E78" s="5">
        <f t="shared" si="20"/>
        <v>12.39836230228517</v>
      </c>
      <c r="F78" s="5">
        <f t="shared" si="20"/>
        <v>11.66913557617365</v>
      </c>
      <c r="G78" s="5">
        <f t="shared" si="20"/>
        <v>11.771083254965813</v>
      </c>
      <c r="H78" s="5">
        <f t="shared" si="20"/>
        <v>11.454555062707636</v>
      </c>
      <c r="I78" s="5">
        <f t="shared" si="20"/>
        <v>10.842253138075733</v>
      </c>
      <c r="J78" s="5">
        <f t="shared" si="20"/>
        <v>10.498292644767076</v>
      </c>
      <c r="K78" s="5">
        <f t="shared" si="20"/>
        <v>10.14520992669239</v>
      </c>
      <c r="L78" s="5">
        <f t="shared" si="20"/>
        <v>9.5874744508484753</v>
      </c>
      <c r="M78" s="5">
        <f t="shared" si="20"/>
        <v>9.5197827018984178</v>
      </c>
      <c r="N78" s="5">
        <f t="shared" si="20"/>
        <v>9.0627870800830017</v>
      </c>
      <c r="O78" s="5">
        <f t="shared" si="20"/>
        <v>8.5889206219420604</v>
      </c>
      <c r="P78" s="5">
        <f t="shared" si="20"/>
        <v>8.0287123939140397</v>
      </c>
      <c r="Q78" s="5">
        <f t="shared" si="20"/>
        <v>6.9350795831817207</v>
      </c>
      <c r="R78" s="5">
        <f t="shared" si="20"/>
        <v>5.4597341961149688</v>
      </c>
      <c r="S78" s="5">
        <f t="shared" si="19"/>
        <v>4.9892436454267246</v>
      </c>
      <c r="T78" s="5">
        <f t="shared" si="19"/>
        <v>3.9665296286257412</v>
      </c>
      <c r="U78" s="5">
        <f t="shared" si="19"/>
        <v>2.9358702460071981</v>
      </c>
      <c r="V78" s="5">
        <f t="shared" si="19"/>
        <v>2.7372340568478331</v>
      </c>
      <c r="W78" s="5">
        <f t="shared" si="19"/>
        <v>2.1378824709028823</v>
      </c>
      <c r="X78" s="5">
        <f t="shared" si="19"/>
        <v>1.8337453970828679</v>
      </c>
      <c r="Y78" s="5">
        <f t="shared" si="19"/>
        <v>1.5173918386032748</v>
      </c>
      <c r="Z78" s="5">
        <f t="shared" si="19"/>
        <v>1.467958167537734</v>
      </c>
      <c r="AA78" s="5">
        <f t="shared" si="19"/>
        <v>1.3145569598305762</v>
      </c>
      <c r="AB78" s="5">
        <f t="shared" si="19"/>
        <v>1.0905586100330873</v>
      </c>
      <c r="AC78" s="5">
        <f t="shared" si="19"/>
        <v>0.90709704891639586</v>
      </c>
      <c r="AD78" s="5">
        <f t="shared" si="19"/>
        <v>0.87675398659354919</v>
      </c>
      <c r="AE78" s="5">
        <f t="shared" si="19"/>
        <v>0.75301138496583064</v>
      </c>
      <c r="AF78" s="5">
        <f t="shared" si="19"/>
        <v>0.68084231219534419</v>
      </c>
      <c r="AG78" s="5">
        <f t="shared" si="19"/>
        <v>0.62672067605464776</v>
      </c>
      <c r="AH78" s="5">
        <f t="shared" si="16"/>
        <v>0.42391431416413233</v>
      </c>
      <c r="AI78" s="5">
        <f t="shared" si="18"/>
        <v>0.3094719443026851</v>
      </c>
      <c r="AJ78" s="5">
        <f t="shared" si="18"/>
        <v>0.25490740817469892</v>
      </c>
    </row>
    <row r="79" spans="1:36" x14ac:dyDescent="0.2">
      <c r="A79" t="str">
        <f>"semis_procurement_archetype_"&amp;TEXT(ROUND(Table26916[[#This Row],[2016]],3),"0.0")</f>
        <v>semis_procurement_archetype_12.6</v>
      </c>
      <c r="B79" s="5">
        <f t="shared" si="17"/>
        <v>12.600000000000001</v>
      </c>
      <c r="C79" s="5">
        <f t="shared" si="20"/>
        <v>12.600000000000001</v>
      </c>
      <c r="D79" s="5">
        <f t="shared" si="20"/>
        <v>12.600000000000001</v>
      </c>
      <c r="E79" s="5">
        <f t="shared" si="20"/>
        <v>12.300786050405076</v>
      </c>
      <c r="F79" s="5">
        <f t="shared" si="20"/>
        <v>11.577418876729434</v>
      </c>
      <c r="G79" s="5">
        <f t="shared" si="20"/>
        <v>11.678547375768291</v>
      </c>
      <c r="H79" s="5">
        <f t="shared" si="20"/>
        <v>11.364562581158003</v>
      </c>
      <c r="I79" s="5">
        <f t="shared" si="20"/>
        <v>10.757180683597932</v>
      </c>
      <c r="J79" s="5">
        <f t="shared" si="20"/>
        <v>10.415984014590062</v>
      </c>
      <c r="K79" s="5">
        <f t="shared" si="20"/>
        <v>10.065738420590344</v>
      </c>
      <c r="L79" s="5">
        <f t="shared" si="20"/>
        <v>9.5124845142625158</v>
      </c>
      <c r="M79" s="5">
        <f t="shared" si="20"/>
        <v>9.4453366885372212</v>
      </c>
      <c r="N79" s="5">
        <f t="shared" si="20"/>
        <v>8.9920131617138139</v>
      </c>
      <c r="O79" s="5">
        <f t="shared" si="20"/>
        <v>8.5219543607248358</v>
      </c>
      <c r="P79" s="5">
        <f t="shared" si="20"/>
        <v>7.9662475715080934</v>
      </c>
      <c r="Q79" s="5">
        <f t="shared" si="20"/>
        <v>6.8814024238860565</v>
      </c>
      <c r="R79" s="5">
        <f t="shared" si="20"/>
        <v>5.4179118733838454</v>
      </c>
      <c r="S79" s="5">
        <f t="shared" si="19"/>
        <v>4.951201853432651</v>
      </c>
      <c r="T79" s="5">
        <f t="shared" si="19"/>
        <v>3.9367056462562644</v>
      </c>
      <c r="U79" s="5">
        <f t="shared" si="19"/>
        <v>2.9143279166267524</v>
      </c>
      <c r="V79" s="5">
        <f t="shared" si="19"/>
        <v>2.7172878280001367</v>
      </c>
      <c r="W79" s="5">
        <f t="shared" si="19"/>
        <v>2.1227522093251978</v>
      </c>
      <c r="X79" s="5">
        <f t="shared" si="19"/>
        <v>1.8210589668513624</v>
      </c>
      <c r="Y79" s="5">
        <f t="shared" si="19"/>
        <v>1.5072474027855949</v>
      </c>
      <c r="Z79" s="5">
        <f t="shared" si="19"/>
        <v>1.458210945888617</v>
      </c>
      <c r="AA79" s="5">
        <f t="shared" si="19"/>
        <v>1.3060423622585828</v>
      </c>
      <c r="AB79" s="5">
        <f t="shared" si="19"/>
        <v>1.0838439054562223</v>
      </c>
      <c r="AC79" s="5">
        <f t="shared" si="19"/>
        <v>0.901856512247588</v>
      </c>
      <c r="AD79" s="5">
        <f t="shared" si="19"/>
        <v>0.87175726540541343</v>
      </c>
      <c r="AE79" s="5">
        <f t="shared" si="19"/>
        <v>0.74900897218251139</v>
      </c>
      <c r="AF79" s="5">
        <f t="shared" si="19"/>
        <v>0.67741979925799223</v>
      </c>
      <c r="AG79" s="5">
        <f t="shared" si="19"/>
        <v>0.62373304647184991</v>
      </c>
      <c r="AH79" s="5">
        <f t="shared" si="16"/>
        <v>0.42255629368543823</v>
      </c>
      <c r="AI79" s="5">
        <f t="shared" si="18"/>
        <v>0.30903350211573161</v>
      </c>
      <c r="AJ79" s="5">
        <f t="shared" si="18"/>
        <v>0.25490740817469892</v>
      </c>
    </row>
    <row r="80" spans="1:36" x14ac:dyDescent="0.2">
      <c r="A80" t="str">
        <f>"semis_procurement_archetype_"&amp;TEXT(ROUND(Table26916[[#This Row],[2016]],3),"0.0")</f>
        <v>semis_procurement_archetype_12.5</v>
      </c>
      <c r="B80" s="5">
        <f t="shared" si="17"/>
        <v>12.5</v>
      </c>
      <c r="C80" s="5">
        <f t="shared" si="20"/>
        <v>12.5</v>
      </c>
      <c r="D80" s="5">
        <f t="shared" si="20"/>
        <v>12.5</v>
      </c>
      <c r="E80" s="5">
        <f t="shared" si="20"/>
        <v>12.203209798524979</v>
      </c>
      <c r="F80" s="5">
        <f t="shared" si="20"/>
        <v>11.485702177285214</v>
      </c>
      <c r="G80" s="5">
        <f t="shared" si="20"/>
        <v>11.586011496570769</v>
      </c>
      <c r="H80" s="5">
        <f t="shared" si="20"/>
        <v>11.27457009960837</v>
      </c>
      <c r="I80" s="5">
        <f t="shared" si="20"/>
        <v>10.672108229120127</v>
      </c>
      <c r="J80" s="5">
        <f t="shared" si="20"/>
        <v>10.333675384413048</v>
      </c>
      <c r="K80" s="5">
        <f t="shared" si="20"/>
        <v>9.986266914488299</v>
      </c>
      <c r="L80" s="5">
        <f t="shared" si="20"/>
        <v>9.4374945776765546</v>
      </c>
      <c r="M80" s="5">
        <f t="shared" si="20"/>
        <v>9.370890675176021</v>
      </c>
      <c r="N80" s="5">
        <f t="shared" si="20"/>
        <v>8.9212392433446244</v>
      </c>
      <c r="O80" s="5">
        <f t="shared" si="20"/>
        <v>8.4549880995076077</v>
      </c>
      <c r="P80" s="5">
        <f t="shared" si="20"/>
        <v>7.9037827491021453</v>
      </c>
      <c r="Q80" s="5">
        <f t="shared" si="20"/>
        <v>6.8277252645903905</v>
      </c>
      <c r="R80" s="5">
        <f t="shared" si="20"/>
        <v>5.376089550652722</v>
      </c>
      <c r="S80" s="5">
        <f t="shared" si="19"/>
        <v>4.9131600614385773</v>
      </c>
      <c r="T80" s="5">
        <f t="shared" si="19"/>
        <v>3.9068816638867867</v>
      </c>
      <c r="U80" s="5">
        <f t="shared" si="19"/>
        <v>2.8927855872463057</v>
      </c>
      <c r="V80" s="5">
        <f t="shared" si="19"/>
        <v>2.6973415991524403</v>
      </c>
      <c r="W80" s="5">
        <f t="shared" si="19"/>
        <v>2.1076219477475133</v>
      </c>
      <c r="X80" s="5">
        <f t="shared" si="19"/>
        <v>1.8083725366198569</v>
      </c>
      <c r="Y80" s="5">
        <f t="shared" si="19"/>
        <v>1.4971029669679146</v>
      </c>
      <c r="Z80" s="5">
        <f t="shared" si="19"/>
        <v>1.4484637242395002</v>
      </c>
      <c r="AA80" s="5">
        <f t="shared" si="19"/>
        <v>1.2975277646865893</v>
      </c>
      <c r="AB80" s="5">
        <f t="shared" si="19"/>
        <v>1.0771292008793569</v>
      </c>
      <c r="AC80" s="5">
        <f t="shared" si="19"/>
        <v>0.89661597557878014</v>
      </c>
      <c r="AD80" s="5">
        <f t="shared" si="19"/>
        <v>0.86676054421727766</v>
      </c>
      <c r="AE80" s="5">
        <f t="shared" si="19"/>
        <v>0.74500655939919214</v>
      </c>
      <c r="AF80" s="5">
        <f t="shared" si="19"/>
        <v>0.67399728632064027</v>
      </c>
      <c r="AG80" s="5">
        <f t="shared" si="19"/>
        <v>0.62074541688905205</v>
      </c>
      <c r="AH80" s="5">
        <f t="shared" si="16"/>
        <v>0.42119827320674408</v>
      </c>
      <c r="AI80" s="5">
        <f t="shared" si="18"/>
        <v>0.30859505992877811</v>
      </c>
      <c r="AJ80" s="5">
        <f t="shared" si="18"/>
        <v>0.25490740817469892</v>
      </c>
    </row>
    <row r="81" spans="1:36" x14ac:dyDescent="0.2">
      <c r="A81" t="str">
        <f>"semis_procurement_archetype_"&amp;TEXT(ROUND(Table26916[[#This Row],[2016]],3),"0.0")</f>
        <v>semis_procurement_archetype_12.4</v>
      </c>
      <c r="B81" s="5">
        <f t="shared" si="17"/>
        <v>12.4</v>
      </c>
      <c r="C81" s="5">
        <f t="shared" si="20"/>
        <v>12.4</v>
      </c>
      <c r="D81" s="5">
        <f t="shared" si="20"/>
        <v>12.4</v>
      </c>
      <c r="E81" s="5">
        <f t="shared" si="20"/>
        <v>12.105633546644885</v>
      </c>
      <c r="F81" s="5">
        <f t="shared" si="20"/>
        <v>11.393985477840998</v>
      </c>
      <c r="G81" s="5">
        <f t="shared" si="20"/>
        <v>11.493475617373248</v>
      </c>
      <c r="H81" s="5">
        <f t="shared" si="20"/>
        <v>11.184577618058739</v>
      </c>
      <c r="I81" s="5">
        <f t="shared" si="20"/>
        <v>10.587035774642324</v>
      </c>
      <c r="J81" s="5">
        <f t="shared" si="20"/>
        <v>10.251366754236034</v>
      </c>
      <c r="K81" s="5">
        <f t="shared" si="20"/>
        <v>9.9067954083862535</v>
      </c>
      <c r="L81" s="5">
        <f t="shared" si="20"/>
        <v>9.3625046410905952</v>
      </c>
      <c r="M81" s="5">
        <f t="shared" si="20"/>
        <v>9.2964446618148244</v>
      </c>
      <c r="N81" s="5">
        <f t="shared" si="20"/>
        <v>8.8504653249754366</v>
      </c>
      <c r="O81" s="5">
        <f t="shared" si="20"/>
        <v>8.3880218382903831</v>
      </c>
      <c r="P81" s="5">
        <f t="shared" si="20"/>
        <v>7.8413179266961981</v>
      </c>
      <c r="Q81" s="5">
        <f t="shared" si="20"/>
        <v>6.7740481052947263</v>
      </c>
      <c r="R81" s="5">
        <f t="shared" si="20"/>
        <v>5.3342672279215986</v>
      </c>
      <c r="S81" s="5">
        <f t="shared" si="19"/>
        <v>4.8751182694445037</v>
      </c>
      <c r="T81" s="5">
        <f t="shared" si="19"/>
        <v>3.8770576815173099</v>
      </c>
      <c r="U81" s="5">
        <f t="shared" si="19"/>
        <v>2.87124325786586</v>
      </c>
      <c r="V81" s="5">
        <f t="shared" si="19"/>
        <v>2.6773953703047448</v>
      </c>
      <c r="W81" s="5">
        <f t="shared" si="19"/>
        <v>2.0924916861698293</v>
      </c>
      <c r="X81" s="5">
        <f t="shared" si="19"/>
        <v>1.7956861063883514</v>
      </c>
      <c r="Y81" s="5">
        <f t="shared" si="19"/>
        <v>1.4869585311502345</v>
      </c>
      <c r="Z81" s="5">
        <f t="shared" si="19"/>
        <v>1.4387165025903832</v>
      </c>
      <c r="AA81" s="5">
        <f t="shared" si="19"/>
        <v>1.2890131671145961</v>
      </c>
      <c r="AB81" s="5">
        <f t="shared" si="19"/>
        <v>1.070414496302492</v>
      </c>
      <c r="AC81" s="5">
        <f t="shared" si="19"/>
        <v>0.89137543890997228</v>
      </c>
      <c r="AD81" s="5">
        <f t="shared" si="19"/>
        <v>0.8617638230291419</v>
      </c>
      <c r="AE81" s="5">
        <f t="shared" si="19"/>
        <v>0.74100414661587277</v>
      </c>
      <c r="AF81" s="5">
        <f t="shared" si="19"/>
        <v>0.67057477338328841</v>
      </c>
      <c r="AG81" s="5">
        <f t="shared" si="19"/>
        <v>0.6177577873062543</v>
      </c>
      <c r="AH81" s="5">
        <f t="shared" si="16"/>
        <v>0.41984025272804992</v>
      </c>
      <c r="AI81" s="5">
        <f t="shared" si="18"/>
        <v>0.30815661774182462</v>
      </c>
      <c r="AJ81" s="5">
        <f t="shared" si="18"/>
        <v>0.25490740817469892</v>
      </c>
    </row>
    <row r="82" spans="1:36" x14ac:dyDescent="0.2">
      <c r="A82" t="str">
        <f>"semis_procurement_archetype_"&amp;TEXT(ROUND(Table26916[[#This Row],[2016]],3),"0.0")</f>
        <v>semis_procurement_archetype_12.3</v>
      </c>
      <c r="B82" s="5">
        <f t="shared" si="17"/>
        <v>12.3</v>
      </c>
      <c r="C82" s="5">
        <f t="shared" si="20"/>
        <v>12.3</v>
      </c>
      <c r="D82" s="5">
        <f t="shared" si="20"/>
        <v>12.3</v>
      </c>
      <c r="E82" s="5">
        <f t="shared" si="20"/>
        <v>12.008057294764791</v>
      </c>
      <c r="F82" s="5">
        <f t="shared" si="20"/>
        <v>11.302268778396781</v>
      </c>
      <c r="G82" s="5">
        <f t="shared" si="20"/>
        <v>11.400939738175728</v>
      </c>
      <c r="H82" s="5">
        <f t="shared" si="20"/>
        <v>11.094585136509108</v>
      </c>
      <c r="I82" s="5">
        <f t="shared" si="20"/>
        <v>10.501963320164521</v>
      </c>
      <c r="J82" s="5">
        <f t="shared" si="20"/>
        <v>10.169058124059022</v>
      </c>
      <c r="K82" s="5">
        <f t="shared" si="20"/>
        <v>9.8273239022842063</v>
      </c>
      <c r="L82" s="5">
        <f t="shared" si="20"/>
        <v>9.2875147045046358</v>
      </c>
      <c r="M82" s="5">
        <f t="shared" si="20"/>
        <v>9.221998648453626</v>
      </c>
      <c r="N82" s="5">
        <f t="shared" si="20"/>
        <v>8.7796914066062488</v>
      </c>
      <c r="O82" s="5">
        <f t="shared" si="20"/>
        <v>8.3210555770731567</v>
      </c>
      <c r="P82" s="5">
        <f t="shared" si="20"/>
        <v>7.7788531042902518</v>
      </c>
      <c r="Q82" s="5">
        <f t="shared" si="20"/>
        <v>6.7203709459990622</v>
      </c>
      <c r="R82" s="5">
        <f t="shared" si="20"/>
        <v>5.2924449051904761</v>
      </c>
      <c r="S82" s="5">
        <f t="shared" si="19"/>
        <v>4.8370764774504309</v>
      </c>
      <c r="T82" s="5">
        <f t="shared" si="19"/>
        <v>3.847233699147834</v>
      </c>
      <c r="U82" s="5">
        <f t="shared" si="19"/>
        <v>2.8497009284854133</v>
      </c>
      <c r="V82" s="5">
        <f t="shared" si="19"/>
        <v>2.6574491414570485</v>
      </c>
      <c r="W82" s="5">
        <f t="shared" si="19"/>
        <v>2.0773614245921448</v>
      </c>
      <c r="X82" s="5">
        <f t="shared" si="19"/>
        <v>1.7829996761568461</v>
      </c>
      <c r="Y82" s="5">
        <f t="shared" si="19"/>
        <v>1.4768140953325546</v>
      </c>
      <c r="Z82" s="5">
        <f t="shared" si="19"/>
        <v>1.4289692809412664</v>
      </c>
      <c r="AA82" s="5">
        <f t="shared" si="19"/>
        <v>1.2804985695426028</v>
      </c>
      <c r="AB82" s="5">
        <f t="shared" si="19"/>
        <v>1.063699791725627</v>
      </c>
      <c r="AC82" s="5">
        <f t="shared" si="19"/>
        <v>0.88613490224116442</v>
      </c>
      <c r="AD82" s="5">
        <f t="shared" si="19"/>
        <v>0.85676710184100613</v>
      </c>
      <c r="AE82" s="5">
        <f t="shared" si="19"/>
        <v>0.73700173383255363</v>
      </c>
      <c r="AF82" s="5">
        <f t="shared" si="19"/>
        <v>0.66715226044593656</v>
      </c>
      <c r="AG82" s="5">
        <f t="shared" si="19"/>
        <v>0.61477015772345656</v>
      </c>
      <c r="AH82" s="5">
        <f t="shared" si="16"/>
        <v>0.41848223224935582</v>
      </c>
      <c r="AI82" s="5">
        <f t="shared" si="18"/>
        <v>0.30771817555487113</v>
      </c>
      <c r="AJ82" s="5">
        <f t="shared" si="18"/>
        <v>0.25490740817469892</v>
      </c>
    </row>
    <row r="83" spans="1:36" x14ac:dyDescent="0.2">
      <c r="A83" t="str">
        <f>"semis_procurement_archetype_"&amp;TEXT(ROUND(Table26916[[#This Row],[2016]],3),"0.0")</f>
        <v>semis_procurement_archetype_12.2</v>
      </c>
      <c r="B83" s="5">
        <f t="shared" si="17"/>
        <v>12.200000000000001</v>
      </c>
      <c r="C83" s="5">
        <f t="shared" si="20"/>
        <v>12.200000000000001</v>
      </c>
      <c r="D83" s="5">
        <f t="shared" si="20"/>
        <v>12.200000000000001</v>
      </c>
      <c r="E83" s="5">
        <f t="shared" si="20"/>
        <v>11.910481042884696</v>
      </c>
      <c r="F83" s="5">
        <f t="shared" si="20"/>
        <v>11.210552078952563</v>
      </c>
      <c r="G83" s="5">
        <f t="shared" si="20"/>
        <v>11.308403858978206</v>
      </c>
      <c r="H83" s="5">
        <f t="shared" si="20"/>
        <v>11.004592654959477</v>
      </c>
      <c r="I83" s="5">
        <f t="shared" si="20"/>
        <v>10.416890865686717</v>
      </c>
      <c r="J83" s="5">
        <f t="shared" si="20"/>
        <v>10.086749493882008</v>
      </c>
      <c r="K83" s="5">
        <f t="shared" si="20"/>
        <v>9.7478523961821608</v>
      </c>
      <c r="L83" s="5">
        <f t="shared" si="20"/>
        <v>9.2125247679186764</v>
      </c>
      <c r="M83" s="5">
        <f t="shared" si="20"/>
        <v>9.1475526350924277</v>
      </c>
      <c r="N83" s="5">
        <f t="shared" si="20"/>
        <v>8.708917488237061</v>
      </c>
      <c r="O83" s="5">
        <f t="shared" si="20"/>
        <v>8.2540893158559321</v>
      </c>
      <c r="P83" s="5">
        <f t="shared" si="20"/>
        <v>7.7163882818843046</v>
      </c>
      <c r="Q83" s="5">
        <f t="shared" si="20"/>
        <v>6.666693786703398</v>
      </c>
      <c r="R83" s="5">
        <f t="shared" si="20"/>
        <v>5.2506225824593535</v>
      </c>
      <c r="S83" s="5">
        <f t="shared" si="19"/>
        <v>4.7990346854563573</v>
      </c>
      <c r="T83" s="5">
        <f t="shared" si="19"/>
        <v>3.8174097167783572</v>
      </c>
      <c r="U83" s="5">
        <f t="shared" si="19"/>
        <v>2.8281585991049676</v>
      </c>
      <c r="V83" s="5">
        <f t="shared" si="19"/>
        <v>2.637502912609353</v>
      </c>
      <c r="W83" s="5">
        <f t="shared" si="19"/>
        <v>2.0622311630144603</v>
      </c>
      <c r="X83" s="5">
        <f t="shared" si="19"/>
        <v>1.7703132459253406</v>
      </c>
      <c r="Y83" s="5">
        <f t="shared" si="19"/>
        <v>1.4666696595148745</v>
      </c>
      <c r="Z83" s="5">
        <f t="shared" si="19"/>
        <v>1.4192220592921496</v>
      </c>
      <c r="AA83" s="5">
        <f t="shared" si="19"/>
        <v>1.2719839719706094</v>
      </c>
      <c r="AB83" s="5">
        <f t="shared" si="19"/>
        <v>1.056985087148762</v>
      </c>
      <c r="AC83" s="5">
        <f t="shared" si="19"/>
        <v>0.88089436557235656</v>
      </c>
      <c r="AD83" s="5">
        <f t="shared" si="19"/>
        <v>0.85177038065287036</v>
      </c>
      <c r="AE83" s="5">
        <f t="shared" si="19"/>
        <v>0.73299932104923438</v>
      </c>
      <c r="AF83" s="5">
        <f t="shared" si="19"/>
        <v>0.6637297475085846</v>
      </c>
      <c r="AG83" s="5">
        <f t="shared" si="19"/>
        <v>0.61178252814065881</v>
      </c>
      <c r="AH83" s="5">
        <f t="shared" ref="AH83:AJ146" si="21">(($B83-$AJ$2)*((AH$2-$AJ$2)/($B$2-$AJ$2)))+$AJ$2</f>
        <v>0.41712421177066172</v>
      </c>
      <c r="AI83" s="5">
        <f t="shared" si="21"/>
        <v>0.30727973336791764</v>
      </c>
      <c r="AJ83" s="5">
        <f t="shared" si="21"/>
        <v>0.25490740817469892</v>
      </c>
    </row>
    <row r="84" spans="1:36" x14ac:dyDescent="0.2">
      <c r="A84" t="str">
        <f>"semis_procurement_archetype_"&amp;TEXT(ROUND(Table26916[[#This Row],[2016]],3),"0.0")</f>
        <v>semis_procurement_archetype_12.1</v>
      </c>
      <c r="B84" s="5">
        <f t="shared" si="17"/>
        <v>12.100000000000001</v>
      </c>
      <c r="C84" s="5">
        <f t="shared" si="20"/>
        <v>12.100000000000001</v>
      </c>
      <c r="D84" s="5">
        <f t="shared" si="20"/>
        <v>12.100000000000001</v>
      </c>
      <c r="E84" s="5">
        <f t="shared" si="20"/>
        <v>11.812904791004602</v>
      </c>
      <c r="F84" s="5">
        <f t="shared" si="20"/>
        <v>11.118835379508347</v>
      </c>
      <c r="G84" s="5">
        <f t="shared" si="20"/>
        <v>11.215867979780686</v>
      </c>
      <c r="H84" s="5">
        <f t="shared" si="20"/>
        <v>10.914600173409847</v>
      </c>
      <c r="I84" s="5">
        <f t="shared" si="20"/>
        <v>10.331818411208916</v>
      </c>
      <c r="J84" s="5">
        <f t="shared" si="20"/>
        <v>10.004440863704996</v>
      </c>
      <c r="K84" s="5">
        <f t="shared" si="20"/>
        <v>9.6683808900801154</v>
      </c>
      <c r="L84" s="5">
        <f t="shared" si="20"/>
        <v>9.1375348313327169</v>
      </c>
      <c r="M84" s="5">
        <f t="shared" si="20"/>
        <v>9.0731066217312311</v>
      </c>
      <c r="N84" s="5">
        <f t="shared" si="20"/>
        <v>8.638143569867875</v>
      </c>
      <c r="O84" s="5">
        <f t="shared" si="20"/>
        <v>8.1871230546387057</v>
      </c>
      <c r="P84" s="5">
        <f t="shared" si="20"/>
        <v>7.6539234594783583</v>
      </c>
      <c r="Q84" s="5">
        <f t="shared" si="20"/>
        <v>6.6130166274077329</v>
      </c>
      <c r="R84" s="5">
        <f t="shared" si="20"/>
        <v>5.2088002597282301</v>
      </c>
      <c r="S84" s="5">
        <f t="shared" si="19"/>
        <v>4.7609928934622836</v>
      </c>
      <c r="T84" s="5">
        <f t="shared" si="19"/>
        <v>3.7875857344088804</v>
      </c>
      <c r="U84" s="5">
        <f t="shared" si="19"/>
        <v>2.8066162697245218</v>
      </c>
      <c r="V84" s="5">
        <f t="shared" si="19"/>
        <v>2.6175566837616566</v>
      </c>
      <c r="W84" s="5">
        <f t="shared" si="19"/>
        <v>2.0471009014367763</v>
      </c>
      <c r="X84" s="5">
        <f t="shared" si="19"/>
        <v>1.7576268156938353</v>
      </c>
      <c r="Y84" s="5">
        <f t="shared" si="19"/>
        <v>1.4565252236971944</v>
      </c>
      <c r="Z84" s="5">
        <f t="shared" si="19"/>
        <v>1.4094748376430328</v>
      </c>
      <c r="AA84" s="5">
        <f t="shared" si="19"/>
        <v>1.2634693743986163</v>
      </c>
      <c r="AB84" s="5">
        <f t="shared" si="19"/>
        <v>1.0502703825718969</v>
      </c>
      <c r="AC84" s="5">
        <f t="shared" si="19"/>
        <v>0.8756538289035487</v>
      </c>
      <c r="AD84" s="5">
        <f t="shared" si="19"/>
        <v>0.8467736594647346</v>
      </c>
      <c r="AE84" s="5">
        <f t="shared" si="19"/>
        <v>0.72899690826591512</v>
      </c>
      <c r="AF84" s="5">
        <f t="shared" si="19"/>
        <v>0.66030723457123264</v>
      </c>
      <c r="AG84" s="5">
        <f t="shared" si="19"/>
        <v>0.60879489855786095</v>
      </c>
      <c r="AH84" s="5">
        <f t="shared" si="21"/>
        <v>0.41576619129196757</v>
      </c>
      <c r="AI84" s="5">
        <f t="shared" si="21"/>
        <v>0.30684129118096415</v>
      </c>
      <c r="AJ84" s="5">
        <f t="shared" si="21"/>
        <v>0.25490740817469892</v>
      </c>
    </row>
    <row r="85" spans="1:36" x14ac:dyDescent="0.2">
      <c r="A85" t="str">
        <f>"semis_procurement_archetype_"&amp;TEXT(ROUND(Table26916[[#This Row],[2016]],3),"0.0")</f>
        <v>semis_procurement_archetype_12.0</v>
      </c>
      <c r="B85" s="5">
        <f t="shared" si="17"/>
        <v>12</v>
      </c>
      <c r="C85" s="5">
        <f t="shared" si="20"/>
        <v>12</v>
      </c>
      <c r="D85" s="5">
        <f t="shared" si="20"/>
        <v>12</v>
      </c>
      <c r="E85" s="5">
        <f t="shared" si="20"/>
        <v>11.715328539124505</v>
      </c>
      <c r="F85" s="5">
        <f t="shared" si="20"/>
        <v>11.027118680064129</v>
      </c>
      <c r="G85" s="5">
        <f t="shared" si="20"/>
        <v>11.123332100583163</v>
      </c>
      <c r="H85" s="5">
        <f t="shared" si="20"/>
        <v>10.824607691860214</v>
      </c>
      <c r="I85" s="5">
        <f t="shared" si="20"/>
        <v>10.246745956731111</v>
      </c>
      <c r="J85" s="5">
        <f t="shared" si="20"/>
        <v>9.9221322335279805</v>
      </c>
      <c r="K85" s="5">
        <f t="shared" si="20"/>
        <v>9.5889093839780699</v>
      </c>
      <c r="L85" s="5">
        <f t="shared" si="20"/>
        <v>9.0625448947467557</v>
      </c>
      <c r="M85" s="5">
        <f t="shared" si="20"/>
        <v>8.9986606083700309</v>
      </c>
      <c r="N85" s="5">
        <f t="shared" si="20"/>
        <v>8.5673696514986855</v>
      </c>
      <c r="O85" s="5">
        <f t="shared" si="20"/>
        <v>8.1201567934214793</v>
      </c>
      <c r="P85" s="5">
        <f t="shared" si="20"/>
        <v>7.5914586370724102</v>
      </c>
      <c r="Q85" s="5">
        <f t="shared" si="20"/>
        <v>6.5593394681120678</v>
      </c>
      <c r="R85" s="5">
        <f t="shared" si="20"/>
        <v>5.1669779369971067</v>
      </c>
      <c r="S85" s="5">
        <f t="shared" si="19"/>
        <v>4.72295110146821</v>
      </c>
      <c r="T85" s="5">
        <f t="shared" si="19"/>
        <v>3.7577617520394027</v>
      </c>
      <c r="U85" s="5">
        <f t="shared" si="19"/>
        <v>2.7850739403440752</v>
      </c>
      <c r="V85" s="5">
        <f t="shared" si="19"/>
        <v>2.5976104549139603</v>
      </c>
      <c r="W85" s="5">
        <f t="shared" si="19"/>
        <v>2.0319706398590913</v>
      </c>
      <c r="X85" s="5">
        <f t="shared" si="19"/>
        <v>1.7449403854623295</v>
      </c>
      <c r="Y85" s="5">
        <f t="shared" si="19"/>
        <v>1.4463807878795143</v>
      </c>
      <c r="Z85" s="5">
        <f t="shared" si="19"/>
        <v>1.3997276159939158</v>
      </c>
      <c r="AA85" s="5">
        <f t="shared" si="19"/>
        <v>1.2549547768266227</v>
      </c>
      <c r="AB85" s="5">
        <f t="shared" si="19"/>
        <v>1.0435556779950317</v>
      </c>
      <c r="AC85" s="5">
        <f t="shared" si="19"/>
        <v>0.87041329223474073</v>
      </c>
      <c r="AD85" s="5">
        <f t="shared" si="19"/>
        <v>0.84177693827659872</v>
      </c>
      <c r="AE85" s="5">
        <f t="shared" si="19"/>
        <v>0.72499449548259587</v>
      </c>
      <c r="AF85" s="5">
        <f t="shared" si="19"/>
        <v>0.65688472163388067</v>
      </c>
      <c r="AG85" s="5">
        <f t="shared" si="19"/>
        <v>0.6058072689750631</v>
      </c>
      <c r="AH85" s="5">
        <f t="shared" si="21"/>
        <v>0.41440817081327341</v>
      </c>
      <c r="AI85" s="5">
        <f t="shared" si="21"/>
        <v>0.30640284899401066</v>
      </c>
      <c r="AJ85" s="5">
        <f t="shared" si="21"/>
        <v>0.25490740817469892</v>
      </c>
    </row>
    <row r="86" spans="1:36" x14ac:dyDescent="0.2">
      <c r="A86" t="str">
        <f>"semis_procurement_archetype_"&amp;TEXT(ROUND(Table26916[[#This Row],[2016]],3),"0.0")</f>
        <v>semis_procurement_archetype_11.9</v>
      </c>
      <c r="B86" s="5">
        <f t="shared" si="17"/>
        <v>11.9</v>
      </c>
      <c r="C86" s="5">
        <f t="shared" si="20"/>
        <v>11.9</v>
      </c>
      <c r="D86" s="5">
        <f t="shared" si="20"/>
        <v>11.9</v>
      </c>
      <c r="E86" s="5">
        <f t="shared" si="20"/>
        <v>11.617752287244411</v>
      </c>
      <c r="F86" s="5">
        <f t="shared" si="20"/>
        <v>10.935401980619911</v>
      </c>
      <c r="G86" s="5">
        <f t="shared" si="20"/>
        <v>11.030796221385643</v>
      </c>
      <c r="H86" s="5">
        <f t="shared" si="20"/>
        <v>10.734615210310583</v>
      </c>
      <c r="I86" s="5">
        <f t="shared" si="20"/>
        <v>10.161673502253308</v>
      </c>
      <c r="J86" s="5">
        <f t="shared" si="20"/>
        <v>9.8398236033509683</v>
      </c>
      <c r="K86" s="5">
        <f t="shared" si="20"/>
        <v>9.5094378778760245</v>
      </c>
      <c r="L86" s="5">
        <f t="shared" si="20"/>
        <v>8.9875549581607963</v>
      </c>
      <c r="M86" s="5">
        <f t="shared" si="20"/>
        <v>8.9242145950088343</v>
      </c>
      <c r="N86" s="5">
        <f t="shared" si="20"/>
        <v>8.4965957331294977</v>
      </c>
      <c r="O86" s="5">
        <f t="shared" si="20"/>
        <v>8.053190532204253</v>
      </c>
      <c r="P86" s="5">
        <f t="shared" si="20"/>
        <v>7.5289938146664639</v>
      </c>
      <c r="Q86" s="5">
        <f t="shared" si="20"/>
        <v>6.5056623088164036</v>
      </c>
      <c r="R86" s="5">
        <f t="shared" si="20"/>
        <v>5.1251556142659833</v>
      </c>
      <c r="S86" s="5">
        <f t="shared" si="19"/>
        <v>4.6849093094741363</v>
      </c>
      <c r="T86" s="5">
        <f t="shared" si="19"/>
        <v>3.7279377696699258</v>
      </c>
      <c r="U86" s="5">
        <f t="shared" si="19"/>
        <v>2.7635316109636294</v>
      </c>
      <c r="V86" s="5">
        <f t="shared" si="19"/>
        <v>2.5776642260662648</v>
      </c>
      <c r="W86" s="5">
        <f t="shared" si="19"/>
        <v>2.0168403782814073</v>
      </c>
      <c r="X86" s="5">
        <f t="shared" si="19"/>
        <v>1.7322539552308243</v>
      </c>
      <c r="Y86" s="5">
        <f t="shared" si="19"/>
        <v>1.4362363520618342</v>
      </c>
      <c r="Z86" s="5">
        <f t="shared" si="19"/>
        <v>1.389980394344799</v>
      </c>
      <c r="AA86" s="5">
        <f t="shared" si="19"/>
        <v>1.2464401792546296</v>
      </c>
      <c r="AB86" s="5">
        <f t="shared" si="19"/>
        <v>1.0368409734181667</v>
      </c>
      <c r="AC86" s="5">
        <f t="shared" si="19"/>
        <v>0.86517275556593287</v>
      </c>
      <c r="AD86" s="5">
        <f t="shared" si="19"/>
        <v>0.83678021708846295</v>
      </c>
      <c r="AE86" s="5">
        <f t="shared" si="19"/>
        <v>0.72099208269927662</v>
      </c>
      <c r="AF86" s="5">
        <f t="shared" si="19"/>
        <v>0.65346220869652893</v>
      </c>
      <c r="AG86" s="5">
        <f t="shared" si="19"/>
        <v>0.60281963939226535</v>
      </c>
      <c r="AH86" s="5">
        <f t="shared" si="21"/>
        <v>0.41305015033457926</v>
      </c>
      <c r="AI86" s="5">
        <f t="shared" si="21"/>
        <v>0.30596440680705717</v>
      </c>
      <c r="AJ86" s="5">
        <f t="shared" si="21"/>
        <v>0.25490740817469892</v>
      </c>
    </row>
    <row r="87" spans="1:36" x14ac:dyDescent="0.2">
      <c r="A87" t="str">
        <f>"semis_procurement_archetype_"&amp;TEXT(ROUND(Table26916[[#This Row],[2016]],3),"0.0")</f>
        <v>semis_procurement_archetype_11.8</v>
      </c>
      <c r="B87" s="5">
        <f t="shared" si="17"/>
        <v>11.8</v>
      </c>
      <c r="C87" s="5">
        <f t="shared" si="20"/>
        <v>11.8</v>
      </c>
      <c r="D87" s="5">
        <f t="shared" si="20"/>
        <v>11.8</v>
      </c>
      <c r="E87" s="5">
        <f t="shared" si="20"/>
        <v>11.520176035364317</v>
      </c>
      <c r="F87" s="5">
        <f t="shared" si="20"/>
        <v>10.843685281175695</v>
      </c>
      <c r="G87" s="5">
        <f t="shared" si="20"/>
        <v>10.938260342188121</v>
      </c>
      <c r="H87" s="5">
        <f t="shared" si="20"/>
        <v>10.644622728760952</v>
      </c>
      <c r="I87" s="5">
        <f t="shared" si="20"/>
        <v>10.076601047775505</v>
      </c>
      <c r="J87" s="5">
        <f t="shared" si="20"/>
        <v>9.7575149731739543</v>
      </c>
      <c r="K87" s="5">
        <f t="shared" si="20"/>
        <v>9.429966371773979</v>
      </c>
      <c r="L87" s="5">
        <f t="shared" si="20"/>
        <v>8.9125650215748369</v>
      </c>
      <c r="M87" s="5">
        <f t="shared" si="20"/>
        <v>8.8497685816476359</v>
      </c>
      <c r="N87" s="5">
        <f t="shared" si="20"/>
        <v>8.4258218147603099</v>
      </c>
      <c r="O87" s="5">
        <f t="shared" si="20"/>
        <v>7.9862242709870275</v>
      </c>
      <c r="P87" s="5">
        <f t="shared" si="20"/>
        <v>7.4665289922605167</v>
      </c>
      <c r="Q87" s="5">
        <f t="shared" si="20"/>
        <v>6.4519851495207385</v>
      </c>
      <c r="R87" s="5">
        <f t="shared" si="20"/>
        <v>5.0833332915348608</v>
      </c>
      <c r="S87" s="5">
        <f t="shared" si="19"/>
        <v>4.6468675174800635</v>
      </c>
      <c r="T87" s="5">
        <f t="shared" si="19"/>
        <v>3.6981137873004499</v>
      </c>
      <c r="U87" s="5">
        <f t="shared" si="19"/>
        <v>2.7419892815831837</v>
      </c>
      <c r="V87" s="5">
        <f t="shared" si="19"/>
        <v>2.5577179972185684</v>
      </c>
      <c r="W87" s="5">
        <f t="shared" si="19"/>
        <v>2.0017101167037232</v>
      </c>
      <c r="X87" s="5">
        <f t="shared" si="19"/>
        <v>1.7195675249993188</v>
      </c>
      <c r="Y87" s="5">
        <f t="shared" si="19"/>
        <v>1.4260919162441541</v>
      </c>
      <c r="Z87" s="5">
        <f t="shared" si="19"/>
        <v>1.380233172695682</v>
      </c>
      <c r="AA87" s="5">
        <f t="shared" si="19"/>
        <v>1.2379255816826362</v>
      </c>
      <c r="AB87" s="5">
        <f t="shared" si="19"/>
        <v>1.0301262688413018</v>
      </c>
      <c r="AC87" s="5">
        <f t="shared" si="19"/>
        <v>0.85993221889712501</v>
      </c>
      <c r="AD87" s="5">
        <f t="shared" si="19"/>
        <v>0.83178349590032719</v>
      </c>
      <c r="AE87" s="5">
        <f t="shared" si="19"/>
        <v>0.71698966991595747</v>
      </c>
      <c r="AF87" s="5">
        <f t="shared" si="19"/>
        <v>0.65003969575917697</v>
      </c>
      <c r="AG87" s="5">
        <f t="shared" si="19"/>
        <v>0.5998320098094676</v>
      </c>
      <c r="AH87" s="5">
        <f t="shared" si="21"/>
        <v>0.41169212985588521</v>
      </c>
      <c r="AI87" s="5">
        <f t="shared" si="21"/>
        <v>0.30552596462010367</v>
      </c>
      <c r="AJ87" s="5">
        <f t="shared" si="21"/>
        <v>0.25490740817469892</v>
      </c>
    </row>
    <row r="88" spans="1:36" x14ac:dyDescent="0.2">
      <c r="A88" t="str">
        <f>"semis_procurement_archetype_"&amp;TEXT(ROUND(Table26916[[#This Row],[2016]],3),"0.0")</f>
        <v>semis_procurement_archetype_11.7</v>
      </c>
      <c r="B88" s="5">
        <f t="shared" si="17"/>
        <v>11.700000000000001</v>
      </c>
      <c r="C88" s="5">
        <f t="shared" si="20"/>
        <v>11.700000000000001</v>
      </c>
      <c r="D88" s="5">
        <f t="shared" si="20"/>
        <v>11.700000000000001</v>
      </c>
      <c r="E88" s="5">
        <f t="shared" si="20"/>
        <v>11.422599783484221</v>
      </c>
      <c r="F88" s="5">
        <f t="shared" si="20"/>
        <v>10.751968581731479</v>
      </c>
      <c r="G88" s="5">
        <f t="shared" si="20"/>
        <v>10.845724462990601</v>
      </c>
      <c r="H88" s="5">
        <f t="shared" si="20"/>
        <v>10.554630247211319</v>
      </c>
      <c r="I88" s="5">
        <f t="shared" si="20"/>
        <v>9.9915285932977032</v>
      </c>
      <c r="J88" s="5">
        <f t="shared" si="20"/>
        <v>9.6752063429969422</v>
      </c>
      <c r="K88" s="5">
        <f t="shared" si="20"/>
        <v>9.3504948656719336</v>
      </c>
      <c r="L88" s="5">
        <f t="shared" si="20"/>
        <v>8.8375750849888774</v>
      </c>
      <c r="M88" s="5">
        <f t="shared" si="20"/>
        <v>8.7753225682864393</v>
      </c>
      <c r="N88" s="5">
        <f t="shared" si="20"/>
        <v>8.3550478963911221</v>
      </c>
      <c r="O88" s="5">
        <f t="shared" si="20"/>
        <v>7.919258009769802</v>
      </c>
      <c r="P88" s="5">
        <f t="shared" si="20"/>
        <v>7.4040641698545695</v>
      </c>
      <c r="Q88" s="5">
        <f t="shared" si="20"/>
        <v>6.3983079902250743</v>
      </c>
      <c r="R88" s="5">
        <f t="shared" si="20"/>
        <v>5.0415109688037374</v>
      </c>
      <c r="S88" s="5">
        <f t="shared" si="19"/>
        <v>4.6088257254859899</v>
      </c>
      <c r="T88" s="5">
        <f t="shared" si="19"/>
        <v>3.6682898049309731</v>
      </c>
      <c r="U88" s="5">
        <f t="shared" si="19"/>
        <v>2.720446952202737</v>
      </c>
      <c r="V88" s="5">
        <f t="shared" si="19"/>
        <v>2.5377717683708729</v>
      </c>
      <c r="W88" s="5">
        <f t="shared" si="19"/>
        <v>1.9865798551260387</v>
      </c>
      <c r="X88" s="5">
        <f t="shared" si="19"/>
        <v>1.7068810947678135</v>
      </c>
      <c r="Y88" s="5">
        <f t="shared" si="19"/>
        <v>1.415947480426474</v>
      </c>
      <c r="Z88" s="5">
        <f t="shared" si="19"/>
        <v>1.3704859510465652</v>
      </c>
      <c r="AA88" s="5">
        <f t="shared" si="19"/>
        <v>1.2294109841106429</v>
      </c>
      <c r="AB88" s="5">
        <f t="shared" si="19"/>
        <v>1.0234115642644366</v>
      </c>
      <c r="AC88" s="5">
        <f t="shared" si="19"/>
        <v>0.85469168222831715</v>
      </c>
      <c r="AD88" s="5">
        <f t="shared" si="19"/>
        <v>0.82678677471219153</v>
      </c>
      <c r="AE88" s="5">
        <f t="shared" si="19"/>
        <v>0.71298725713263822</v>
      </c>
      <c r="AF88" s="5">
        <f t="shared" si="19"/>
        <v>0.64661718282182501</v>
      </c>
      <c r="AG88" s="5">
        <f t="shared" si="19"/>
        <v>0.59684438022666986</v>
      </c>
      <c r="AH88" s="5">
        <f t="shared" si="21"/>
        <v>0.41033410937719106</v>
      </c>
      <c r="AI88" s="5">
        <f t="shared" si="21"/>
        <v>0.30508752243315018</v>
      </c>
      <c r="AJ88" s="5">
        <f t="shared" si="21"/>
        <v>0.25490740817469892</v>
      </c>
    </row>
    <row r="89" spans="1:36" x14ac:dyDescent="0.2">
      <c r="A89" t="str">
        <f>"semis_procurement_archetype_"&amp;TEXT(ROUND(Table26916[[#This Row],[2016]],3),"0.0")</f>
        <v>semis_procurement_archetype_11.6</v>
      </c>
      <c r="B89" s="5">
        <f t="shared" si="17"/>
        <v>11.600000000000001</v>
      </c>
      <c r="C89" s="5">
        <f t="shared" si="20"/>
        <v>11.600000000000001</v>
      </c>
      <c r="D89" s="5">
        <f t="shared" si="20"/>
        <v>11.600000000000001</v>
      </c>
      <c r="E89" s="5">
        <f t="shared" si="20"/>
        <v>11.325023531604128</v>
      </c>
      <c r="F89" s="5">
        <f t="shared" si="20"/>
        <v>10.660251882287261</v>
      </c>
      <c r="G89" s="5">
        <f t="shared" si="20"/>
        <v>10.753188583793079</v>
      </c>
      <c r="H89" s="5">
        <f t="shared" si="20"/>
        <v>10.464637765661688</v>
      </c>
      <c r="I89" s="5">
        <f t="shared" si="20"/>
        <v>9.9064561388198999</v>
      </c>
      <c r="J89" s="5">
        <f t="shared" si="20"/>
        <v>9.5928977128199282</v>
      </c>
      <c r="K89" s="5">
        <f t="shared" si="20"/>
        <v>9.2710233595698881</v>
      </c>
      <c r="L89" s="5">
        <f t="shared" si="20"/>
        <v>8.762585148402918</v>
      </c>
      <c r="M89" s="5">
        <f t="shared" si="20"/>
        <v>8.7008765549252409</v>
      </c>
      <c r="N89" s="5">
        <f t="shared" si="20"/>
        <v>8.2842739780219343</v>
      </c>
      <c r="O89" s="5">
        <f t="shared" si="20"/>
        <v>7.8522917485525756</v>
      </c>
      <c r="P89" s="5">
        <f t="shared" si="20"/>
        <v>7.3415993474486232</v>
      </c>
      <c r="Q89" s="5">
        <f t="shared" si="20"/>
        <v>6.3446308309294102</v>
      </c>
      <c r="R89" s="5">
        <f t="shared" si="20"/>
        <v>4.9996886460726149</v>
      </c>
      <c r="S89" s="5">
        <f t="shared" si="19"/>
        <v>4.5707839334919163</v>
      </c>
      <c r="T89" s="5">
        <f t="shared" si="19"/>
        <v>3.6384658225614963</v>
      </c>
      <c r="U89" s="5">
        <f t="shared" si="19"/>
        <v>2.6989046228222913</v>
      </c>
      <c r="V89" s="5">
        <f t="shared" si="19"/>
        <v>2.5178255395231766</v>
      </c>
      <c r="W89" s="5">
        <f t="shared" si="19"/>
        <v>1.9714495935483545</v>
      </c>
      <c r="X89" s="5">
        <f t="shared" si="19"/>
        <v>1.694194664536308</v>
      </c>
      <c r="Y89" s="5">
        <f t="shared" si="19"/>
        <v>1.4058030446087941</v>
      </c>
      <c r="Z89" s="5">
        <f t="shared" si="19"/>
        <v>1.3607387293974484</v>
      </c>
      <c r="AA89" s="5">
        <f t="shared" si="19"/>
        <v>1.2208963865386497</v>
      </c>
      <c r="AB89" s="5">
        <f t="shared" si="19"/>
        <v>1.0166968596875716</v>
      </c>
      <c r="AC89" s="5">
        <f t="shared" si="19"/>
        <v>0.84945114555950929</v>
      </c>
      <c r="AD89" s="5">
        <f t="shared" si="19"/>
        <v>0.82179005352405576</v>
      </c>
      <c r="AE89" s="5">
        <f t="shared" si="19"/>
        <v>0.70898484434931897</v>
      </c>
      <c r="AF89" s="5">
        <f t="shared" si="19"/>
        <v>0.64319466988447316</v>
      </c>
      <c r="AG89" s="5">
        <f t="shared" si="19"/>
        <v>0.593856750643872</v>
      </c>
      <c r="AH89" s="5">
        <f t="shared" si="21"/>
        <v>0.4089760888984969</v>
      </c>
      <c r="AI89" s="5">
        <f t="shared" si="21"/>
        <v>0.30464908024619664</v>
      </c>
      <c r="AJ89" s="5">
        <f t="shared" si="21"/>
        <v>0.25490740817469892</v>
      </c>
    </row>
    <row r="90" spans="1:36" x14ac:dyDescent="0.2">
      <c r="A90" t="str">
        <f>"semis_procurement_archetype_"&amp;TEXT(ROUND(Table26916[[#This Row],[2016]],3),"0.0")</f>
        <v>semis_procurement_archetype_11.5</v>
      </c>
      <c r="B90" s="5">
        <f t="shared" si="17"/>
        <v>11.5</v>
      </c>
      <c r="C90" s="5">
        <f t="shared" si="20"/>
        <v>11.5</v>
      </c>
      <c r="D90" s="5">
        <f t="shared" si="20"/>
        <v>11.5</v>
      </c>
      <c r="E90" s="5">
        <f t="shared" si="20"/>
        <v>11.227447279724032</v>
      </c>
      <c r="F90" s="5">
        <f t="shared" si="20"/>
        <v>10.568535182843043</v>
      </c>
      <c r="G90" s="5">
        <f t="shared" si="20"/>
        <v>10.660652704595558</v>
      </c>
      <c r="H90" s="5">
        <f t="shared" si="20"/>
        <v>10.374645284112056</v>
      </c>
      <c r="I90" s="5">
        <f t="shared" si="20"/>
        <v>9.821383684342095</v>
      </c>
      <c r="J90" s="5">
        <f t="shared" si="20"/>
        <v>9.5105890826429142</v>
      </c>
      <c r="K90" s="5">
        <f t="shared" si="20"/>
        <v>9.1915518534678409</v>
      </c>
      <c r="L90" s="5">
        <f t="shared" si="20"/>
        <v>8.6875952118169568</v>
      </c>
      <c r="M90" s="5">
        <f t="shared" si="20"/>
        <v>8.6264305415640425</v>
      </c>
      <c r="N90" s="5">
        <f t="shared" si="20"/>
        <v>8.2135000596527448</v>
      </c>
      <c r="O90" s="5">
        <f t="shared" si="20"/>
        <v>7.7853254873353492</v>
      </c>
      <c r="P90" s="5">
        <f t="shared" si="20"/>
        <v>7.2791345250426751</v>
      </c>
      <c r="Q90" s="5">
        <f t="shared" si="20"/>
        <v>6.2909536716337451</v>
      </c>
      <c r="R90" s="5">
        <f t="shared" si="20"/>
        <v>4.9578663233414906</v>
      </c>
      <c r="S90" s="5">
        <f t="shared" si="19"/>
        <v>4.5327421414978426</v>
      </c>
      <c r="T90" s="5">
        <f t="shared" si="19"/>
        <v>3.6086418401920186</v>
      </c>
      <c r="U90" s="5">
        <f t="shared" si="19"/>
        <v>2.6773622934418446</v>
      </c>
      <c r="V90" s="5">
        <f t="shared" si="19"/>
        <v>2.4978793106754811</v>
      </c>
      <c r="W90" s="5">
        <f t="shared" si="19"/>
        <v>1.95631933197067</v>
      </c>
      <c r="X90" s="5">
        <f t="shared" si="19"/>
        <v>1.6815082343048025</v>
      </c>
      <c r="Y90" s="5">
        <f t="shared" si="19"/>
        <v>1.3956586087911138</v>
      </c>
      <c r="Z90" s="5">
        <f t="shared" si="19"/>
        <v>1.3509915077483314</v>
      </c>
      <c r="AA90" s="5">
        <f t="shared" si="19"/>
        <v>1.2123817889666562</v>
      </c>
      <c r="AB90" s="5">
        <f t="shared" si="19"/>
        <v>1.0099821551107064</v>
      </c>
      <c r="AC90" s="5">
        <f t="shared" si="19"/>
        <v>0.84421060889070132</v>
      </c>
      <c r="AD90" s="5">
        <f t="shared" si="19"/>
        <v>0.81679333233591989</v>
      </c>
      <c r="AE90" s="5">
        <f t="shared" si="19"/>
        <v>0.7049824315659996</v>
      </c>
      <c r="AF90" s="5">
        <f t="shared" si="19"/>
        <v>0.6397721569471212</v>
      </c>
      <c r="AG90" s="5">
        <f t="shared" si="19"/>
        <v>0.59086912106107414</v>
      </c>
      <c r="AH90" s="5">
        <f t="shared" si="21"/>
        <v>0.40761806841980275</v>
      </c>
      <c r="AI90" s="5">
        <f t="shared" si="21"/>
        <v>0.30421063805924314</v>
      </c>
      <c r="AJ90" s="5">
        <f t="shared" si="21"/>
        <v>0.25490740817469892</v>
      </c>
    </row>
    <row r="91" spans="1:36" x14ac:dyDescent="0.2">
      <c r="A91" t="str">
        <f>"semis_procurement_archetype_"&amp;TEXT(ROUND(Table26916[[#This Row],[2016]],3),"0.0")</f>
        <v>semis_procurement_archetype_11.4</v>
      </c>
      <c r="B91" s="5">
        <f t="shared" si="17"/>
        <v>11.4</v>
      </c>
      <c r="C91" s="5">
        <f t="shared" si="20"/>
        <v>11.4</v>
      </c>
      <c r="D91" s="5">
        <f t="shared" si="20"/>
        <v>11.4</v>
      </c>
      <c r="E91" s="5">
        <f t="shared" si="20"/>
        <v>11.129871027843937</v>
      </c>
      <c r="F91" s="5">
        <f t="shared" si="20"/>
        <v>10.476818483398826</v>
      </c>
      <c r="G91" s="5">
        <f t="shared" si="20"/>
        <v>10.568116825398036</v>
      </c>
      <c r="H91" s="5">
        <f t="shared" si="20"/>
        <v>10.284652802562425</v>
      </c>
      <c r="I91" s="5">
        <f t="shared" si="20"/>
        <v>9.7363112298642918</v>
      </c>
      <c r="J91" s="5">
        <f t="shared" si="20"/>
        <v>9.4282804524659003</v>
      </c>
      <c r="K91" s="5">
        <f t="shared" si="20"/>
        <v>9.1120803473657954</v>
      </c>
      <c r="L91" s="5">
        <f t="shared" si="20"/>
        <v>8.6126052752309974</v>
      </c>
      <c r="M91" s="5">
        <f t="shared" si="20"/>
        <v>8.5519845282028442</v>
      </c>
      <c r="N91" s="5">
        <f t="shared" si="20"/>
        <v>8.142726141283557</v>
      </c>
      <c r="O91" s="5">
        <f t="shared" si="20"/>
        <v>7.7183592261181238</v>
      </c>
      <c r="P91" s="5">
        <f t="shared" si="20"/>
        <v>7.2166697026367288</v>
      </c>
      <c r="Q91" s="5">
        <f t="shared" si="20"/>
        <v>6.23727651233808</v>
      </c>
      <c r="R91" s="5">
        <f t="shared" si="20"/>
        <v>4.9160440006103681</v>
      </c>
      <c r="S91" s="5">
        <f t="shared" si="19"/>
        <v>4.494700349503769</v>
      </c>
      <c r="T91" s="5">
        <f t="shared" si="19"/>
        <v>3.5788178578225418</v>
      </c>
      <c r="U91" s="5">
        <f t="shared" si="19"/>
        <v>2.6558199640613989</v>
      </c>
      <c r="V91" s="5">
        <f t="shared" si="19"/>
        <v>2.4779330818277847</v>
      </c>
      <c r="W91" s="5">
        <f t="shared" si="19"/>
        <v>1.9411890703929857</v>
      </c>
      <c r="X91" s="5">
        <f t="shared" si="19"/>
        <v>1.6688218040732969</v>
      </c>
      <c r="Y91" s="5">
        <f t="shared" si="19"/>
        <v>1.3855141729734337</v>
      </c>
      <c r="Z91" s="5">
        <f t="shared" si="19"/>
        <v>1.3412442860992146</v>
      </c>
      <c r="AA91" s="5">
        <f t="shared" si="19"/>
        <v>1.203867191394663</v>
      </c>
      <c r="AB91" s="5">
        <f t="shared" si="19"/>
        <v>1.0032674505338415</v>
      </c>
      <c r="AC91" s="5">
        <f t="shared" si="19"/>
        <v>0.83897007222189357</v>
      </c>
      <c r="AD91" s="5">
        <f t="shared" si="19"/>
        <v>0.81179661114778412</v>
      </c>
      <c r="AE91" s="5">
        <f t="shared" si="19"/>
        <v>0.70098001878268046</v>
      </c>
      <c r="AF91" s="5">
        <f t="shared" si="19"/>
        <v>0.63634964400976934</v>
      </c>
      <c r="AG91" s="5">
        <f t="shared" si="19"/>
        <v>0.5878814914782764</v>
      </c>
      <c r="AH91" s="5">
        <f t="shared" si="21"/>
        <v>0.40626004794110865</v>
      </c>
      <c r="AI91" s="5">
        <f t="shared" si="21"/>
        <v>0.30377219587228965</v>
      </c>
      <c r="AJ91" s="5">
        <f t="shared" si="21"/>
        <v>0.25490740817469892</v>
      </c>
    </row>
    <row r="92" spans="1:36" x14ac:dyDescent="0.2">
      <c r="A92" t="str">
        <f>"semis_procurement_archetype_"&amp;TEXT(ROUND(Table26916[[#This Row],[2016]],3),"0.0")</f>
        <v>semis_procurement_archetype_11.3</v>
      </c>
      <c r="B92" s="5">
        <f t="shared" si="17"/>
        <v>11.3</v>
      </c>
      <c r="C92" s="5">
        <f t="shared" si="20"/>
        <v>11.3</v>
      </c>
      <c r="D92" s="5">
        <f t="shared" si="20"/>
        <v>11.3</v>
      </c>
      <c r="E92" s="5">
        <f t="shared" si="20"/>
        <v>11.032294775963843</v>
      </c>
      <c r="F92" s="5">
        <f t="shared" si="20"/>
        <v>10.385101783954608</v>
      </c>
      <c r="G92" s="5">
        <f t="shared" si="20"/>
        <v>10.475580946200516</v>
      </c>
      <c r="H92" s="5">
        <f t="shared" si="20"/>
        <v>10.194660321012794</v>
      </c>
      <c r="I92" s="5">
        <f t="shared" si="20"/>
        <v>9.6512387753864886</v>
      </c>
      <c r="J92" s="5">
        <f t="shared" si="20"/>
        <v>9.3459718222888881</v>
      </c>
      <c r="K92" s="5">
        <f t="shared" si="20"/>
        <v>9.03260884126375</v>
      </c>
      <c r="L92" s="5">
        <f t="shared" si="20"/>
        <v>8.537615338645038</v>
      </c>
      <c r="M92" s="5">
        <f t="shared" si="20"/>
        <v>8.4775385148416458</v>
      </c>
      <c r="N92" s="5">
        <f t="shared" si="20"/>
        <v>8.0719522229143692</v>
      </c>
      <c r="O92" s="5">
        <f t="shared" si="20"/>
        <v>7.6513929649008983</v>
      </c>
      <c r="P92" s="5">
        <f t="shared" si="20"/>
        <v>7.1542048802307816</v>
      </c>
      <c r="Q92" s="5">
        <f t="shared" si="20"/>
        <v>6.1835993530424158</v>
      </c>
      <c r="R92" s="5">
        <f t="shared" ref="R92:AG107" si="22">(($B92-$AJ$2)*((R$2-$AJ$2)/($B$2-$AJ$2)))+$AJ$2</f>
        <v>4.8742216778792455</v>
      </c>
      <c r="S92" s="5">
        <f t="shared" si="22"/>
        <v>4.4566585575096962</v>
      </c>
      <c r="T92" s="5">
        <f t="shared" si="22"/>
        <v>3.5489938754530659</v>
      </c>
      <c r="U92" s="5">
        <f t="shared" si="22"/>
        <v>2.6342776346809531</v>
      </c>
      <c r="V92" s="5">
        <f t="shared" si="22"/>
        <v>2.4579868529800892</v>
      </c>
      <c r="W92" s="5">
        <f t="shared" si="22"/>
        <v>1.9260588088153014</v>
      </c>
      <c r="X92" s="5">
        <f t="shared" si="22"/>
        <v>1.6561353738417917</v>
      </c>
      <c r="Y92" s="5">
        <f t="shared" si="22"/>
        <v>1.3753697371557538</v>
      </c>
      <c r="Z92" s="5">
        <f t="shared" si="22"/>
        <v>1.3314970644500979</v>
      </c>
      <c r="AA92" s="5">
        <f t="shared" si="22"/>
        <v>1.1953525938226697</v>
      </c>
      <c r="AB92" s="5">
        <f t="shared" si="22"/>
        <v>0.9965527459569764</v>
      </c>
      <c r="AC92" s="5">
        <f t="shared" si="22"/>
        <v>0.83372953555308571</v>
      </c>
      <c r="AD92" s="5">
        <f t="shared" si="22"/>
        <v>0.80679988995964835</v>
      </c>
      <c r="AE92" s="5">
        <f t="shared" si="22"/>
        <v>0.6969776059993612</v>
      </c>
      <c r="AF92" s="5">
        <f t="shared" si="22"/>
        <v>0.63292713107241738</v>
      </c>
      <c r="AG92" s="5">
        <f t="shared" si="22"/>
        <v>0.58489386189547865</v>
      </c>
      <c r="AH92" s="5">
        <f t="shared" si="21"/>
        <v>0.40490202746241455</v>
      </c>
      <c r="AI92" s="5">
        <f t="shared" si="21"/>
        <v>0.30333375368533616</v>
      </c>
      <c r="AJ92" s="5">
        <f t="shared" si="21"/>
        <v>0.25490740817469892</v>
      </c>
    </row>
    <row r="93" spans="1:36" x14ac:dyDescent="0.2">
      <c r="A93" t="str">
        <f>"semis_procurement_archetype_"&amp;TEXT(ROUND(Table26916[[#This Row],[2016]],3),"0.0")</f>
        <v>semis_procurement_archetype_11.2</v>
      </c>
      <c r="B93" s="5">
        <f t="shared" si="17"/>
        <v>11.200000000000001</v>
      </c>
      <c r="C93" s="5">
        <f t="shared" ref="C93:R108" si="23">(($B93-$AJ$2)*((C$2-$AJ$2)/($B$2-$AJ$2)))+$AJ$2</f>
        <v>11.200000000000001</v>
      </c>
      <c r="D93" s="5">
        <f t="shared" si="23"/>
        <v>11.200000000000001</v>
      </c>
      <c r="E93" s="5">
        <f t="shared" si="23"/>
        <v>10.934718524083749</v>
      </c>
      <c r="F93" s="5">
        <f t="shared" si="23"/>
        <v>10.293385084510392</v>
      </c>
      <c r="G93" s="5">
        <f t="shared" si="23"/>
        <v>10.383045067002994</v>
      </c>
      <c r="H93" s="5">
        <f t="shared" si="23"/>
        <v>10.104667839463163</v>
      </c>
      <c r="I93" s="5">
        <f t="shared" si="23"/>
        <v>9.5661663209086871</v>
      </c>
      <c r="J93" s="5">
        <f t="shared" si="23"/>
        <v>9.2636631921118742</v>
      </c>
      <c r="K93" s="5">
        <f t="shared" si="23"/>
        <v>8.9531373351617045</v>
      </c>
      <c r="L93" s="5">
        <f t="shared" si="23"/>
        <v>8.4626254020590785</v>
      </c>
      <c r="M93" s="5">
        <f t="shared" si="23"/>
        <v>8.4030925014804492</v>
      </c>
      <c r="N93" s="5">
        <f t="shared" si="23"/>
        <v>8.0011783045451814</v>
      </c>
      <c r="O93" s="5">
        <f t="shared" si="23"/>
        <v>7.5844267036836719</v>
      </c>
      <c r="P93" s="5">
        <f t="shared" si="23"/>
        <v>7.0917400578248353</v>
      </c>
      <c r="Q93" s="5">
        <f t="shared" si="23"/>
        <v>6.1299221937467516</v>
      </c>
      <c r="R93" s="5">
        <f t="shared" si="23"/>
        <v>4.8323993551481221</v>
      </c>
      <c r="S93" s="5">
        <f t="shared" si="22"/>
        <v>4.4186167655156225</v>
      </c>
      <c r="T93" s="5">
        <f t="shared" si="22"/>
        <v>3.5191698930835891</v>
      </c>
      <c r="U93" s="5">
        <f t="shared" si="22"/>
        <v>2.6127353053005073</v>
      </c>
      <c r="V93" s="5">
        <f t="shared" si="22"/>
        <v>2.4380406241323929</v>
      </c>
      <c r="W93" s="5">
        <f t="shared" si="22"/>
        <v>1.9109285472376172</v>
      </c>
      <c r="X93" s="5">
        <f t="shared" si="22"/>
        <v>1.6434489436102862</v>
      </c>
      <c r="Y93" s="5">
        <f t="shared" si="22"/>
        <v>1.3652253013380737</v>
      </c>
      <c r="Z93" s="5">
        <f t="shared" si="22"/>
        <v>1.3217498428009811</v>
      </c>
      <c r="AA93" s="5">
        <f t="shared" si="22"/>
        <v>1.1868379962506763</v>
      </c>
      <c r="AB93" s="5">
        <f t="shared" si="22"/>
        <v>0.98983804138011133</v>
      </c>
      <c r="AC93" s="5">
        <f t="shared" si="22"/>
        <v>0.82848899888427785</v>
      </c>
      <c r="AD93" s="5">
        <f t="shared" si="22"/>
        <v>0.80180316877151259</v>
      </c>
      <c r="AE93" s="5">
        <f t="shared" si="22"/>
        <v>0.69297519321604195</v>
      </c>
      <c r="AF93" s="5">
        <f t="shared" si="22"/>
        <v>0.62950461813506553</v>
      </c>
      <c r="AG93" s="5">
        <f t="shared" si="22"/>
        <v>0.5819062323126809</v>
      </c>
      <c r="AH93" s="5">
        <f t="shared" si="21"/>
        <v>0.40354400698372039</v>
      </c>
      <c r="AI93" s="5">
        <f t="shared" si="21"/>
        <v>0.30289531149838267</v>
      </c>
      <c r="AJ93" s="5">
        <f t="shared" si="21"/>
        <v>0.25490740817469892</v>
      </c>
    </row>
    <row r="94" spans="1:36" x14ac:dyDescent="0.2">
      <c r="A94" t="str">
        <f>"semis_procurement_archetype_"&amp;TEXT(ROUND(Table26916[[#This Row],[2016]],3),"0.0")</f>
        <v>semis_procurement_archetype_11.1</v>
      </c>
      <c r="B94" s="5">
        <f t="shared" si="17"/>
        <v>11.100000000000001</v>
      </c>
      <c r="C94" s="5">
        <f t="shared" si="23"/>
        <v>11.100000000000001</v>
      </c>
      <c r="D94" s="5">
        <f t="shared" si="23"/>
        <v>11.100000000000001</v>
      </c>
      <c r="E94" s="5">
        <f t="shared" si="23"/>
        <v>10.837142272203653</v>
      </c>
      <c r="F94" s="5">
        <f t="shared" si="23"/>
        <v>10.201668385066176</v>
      </c>
      <c r="G94" s="5">
        <f t="shared" si="23"/>
        <v>10.290509187805474</v>
      </c>
      <c r="H94" s="5">
        <f t="shared" si="23"/>
        <v>10.014675357913532</v>
      </c>
      <c r="I94" s="5">
        <f t="shared" si="23"/>
        <v>9.4810938664308839</v>
      </c>
      <c r="J94" s="5">
        <f t="shared" si="23"/>
        <v>9.181354561934862</v>
      </c>
      <c r="K94" s="5">
        <f t="shared" si="23"/>
        <v>8.8736658290596591</v>
      </c>
      <c r="L94" s="5">
        <f t="shared" si="23"/>
        <v>8.3876354654731191</v>
      </c>
      <c r="M94" s="5">
        <f t="shared" si="23"/>
        <v>8.3286464881192508</v>
      </c>
      <c r="N94" s="5">
        <f t="shared" si="23"/>
        <v>7.9304043861759945</v>
      </c>
      <c r="O94" s="5">
        <f t="shared" si="23"/>
        <v>7.5174604424664464</v>
      </c>
      <c r="P94" s="5">
        <f t="shared" si="23"/>
        <v>7.0292752354188881</v>
      </c>
      <c r="Q94" s="5">
        <f t="shared" si="23"/>
        <v>6.0762450344510874</v>
      </c>
      <c r="R94" s="5">
        <f t="shared" si="23"/>
        <v>4.7905770324169996</v>
      </c>
      <c r="S94" s="5">
        <f t="shared" si="22"/>
        <v>4.3805749735215498</v>
      </c>
      <c r="T94" s="5">
        <f t="shared" si="22"/>
        <v>3.4893459107141123</v>
      </c>
      <c r="U94" s="5">
        <f t="shared" si="22"/>
        <v>2.5911929759200607</v>
      </c>
      <c r="V94" s="5">
        <f t="shared" si="22"/>
        <v>2.4180943952846974</v>
      </c>
      <c r="W94" s="5">
        <f t="shared" si="22"/>
        <v>1.8957982856599329</v>
      </c>
      <c r="X94" s="5">
        <f t="shared" si="22"/>
        <v>1.6307625133787809</v>
      </c>
      <c r="Y94" s="5">
        <f t="shared" si="22"/>
        <v>1.3550808655203936</v>
      </c>
      <c r="Z94" s="5">
        <f t="shared" si="22"/>
        <v>1.3120026211518641</v>
      </c>
      <c r="AA94" s="5">
        <f t="shared" si="22"/>
        <v>1.1783233986786832</v>
      </c>
      <c r="AB94" s="5">
        <f t="shared" si="22"/>
        <v>0.98312333680324626</v>
      </c>
      <c r="AC94" s="5">
        <f t="shared" si="22"/>
        <v>0.82324846221546999</v>
      </c>
      <c r="AD94" s="5">
        <f t="shared" si="22"/>
        <v>0.79680644758337682</v>
      </c>
      <c r="AE94" s="5">
        <f t="shared" si="22"/>
        <v>0.68897278043272281</v>
      </c>
      <c r="AF94" s="5">
        <f t="shared" si="22"/>
        <v>0.62608210519771368</v>
      </c>
      <c r="AG94" s="5">
        <f t="shared" si="22"/>
        <v>0.57891860272988316</v>
      </c>
      <c r="AH94" s="5">
        <f t="shared" si="21"/>
        <v>0.40218598650502629</v>
      </c>
      <c r="AI94" s="5">
        <f t="shared" si="21"/>
        <v>0.30245686931142918</v>
      </c>
      <c r="AJ94" s="5">
        <f t="shared" si="21"/>
        <v>0.25490740817469892</v>
      </c>
    </row>
    <row r="95" spans="1:36" x14ac:dyDescent="0.2">
      <c r="A95" t="str">
        <f>"semis_procurement_archetype_"&amp;TEXT(ROUND(Table26916[[#This Row],[2016]],3),"0.0")</f>
        <v>semis_procurement_archetype_11.0</v>
      </c>
      <c r="B95" s="5">
        <f t="shared" si="17"/>
        <v>11</v>
      </c>
      <c r="C95" s="5">
        <f t="shared" si="23"/>
        <v>11</v>
      </c>
      <c r="D95" s="5">
        <f t="shared" si="23"/>
        <v>11</v>
      </c>
      <c r="E95" s="5">
        <f t="shared" si="23"/>
        <v>10.739566020323558</v>
      </c>
      <c r="F95" s="5">
        <f t="shared" si="23"/>
        <v>10.109951685621956</v>
      </c>
      <c r="G95" s="5">
        <f t="shared" si="23"/>
        <v>10.197973308607953</v>
      </c>
      <c r="H95" s="5">
        <f t="shared" si="23"/>
        <v>9.9246828763638995</v>
      </c>
      <c r="I95" s="5">
        <f t="shared" si="23"/>
        <v>9.3960214119530789</v>
      </c>
      <c r="J95" s="5">
        <f t="shared" si="23"/>
        <v>9.099045931757848</v>
      </c>
      <c r="K95" s="5">
        <f t="shared" si="23"/>
        <v>8.7941943229576118</v>
      </c>
      <c r="L95" s="5">
        <f t="shared" si="23"/>
        <v>8.3126455288871579</v>
      </c>
      <c r="M95" s="5">
        <f t="shared" si="23"/>
        <v>8.2542004747580524</v>
      </c>
      <c r="N95" s="5">
        <f t="shared" si="23"/>
        <v>7.859630467806805</v>
      </c>
      <c r="O95" s="5">
        <f t="shared" si="23"/>
        <v>7.45049418124922</v>
      </c>
      <c r="P95" s="5">
        <f t="shared" si="23"/>
        <v>6.96681041301294</v>
      </c>
      <c r="Q95" s="5">
        <f t="shared" si="23"/>
        <v>6.0225678751554215</v>
      </c>
      <c r="R95" s="5">
        <f t="shared" si="23"/>
        <v>4.7487547096858753</v>
      </c>
      <c r="S95" s="5">
        <f t="shared" si="22"/>
        <v>4.3425331815274753</v>
      </c>
      <c r="T95" s="5">
        <f t="shared" si="22"/>
        <v>3.4595219283446346</v>
      </c>
      <c r="U95" s="5">
        <f t="shared" si="22"/>
        <v>2.5696506465396149</v>
      </c>
      <c r="V95" s="5">
        <f t="shared" si="22"/>
        <v>2.398148166437001</v>
      </c>
      <c r="W95" s="5">
        <f t="shared" si="22"/>
        <v>1.8806680240822482</v>
      </c>
      <c r="X95" s="5">
        <f t="shared" si="22"/>
        <v>1.6180760831472751</v>
      </c>
      <c r="Y95" s="5">
        <f t="shared" si="22"/>
        <v>1.3449364297027133</v>
      </c>
      <c r="Z95" s="5">
        <f t="shared" si="22"/>
        <v>1.302255399502747</v>
      </c>
      <c r="AA95" s="5">
        <f t="shared" si="22"/>
        <v>1.1698088011066896</v>
      </c>
      <c r="AB95" s="5">
        <f t="shared" si="22"/>
        <v>0.97640863222638108</v>
      </c>
      <c r="AC95" s="5">
        <f t="shared" si="22"/>
        <v>0.81800792554666202</v>
      </c>
      <c r="AD95" s="5">
        <f t="shared" si="22"/>
        <v>0.79180972639524105</v>
      </c>
      <c r="AE95" s="5">
        <f t="shared" si="22"/>
        <v>0.68497036764940344</v>
      </c>
      <c r="AF95" s="5">
        <f t="shared" si="22"/>
        <v>0.62265959226036172</v>
      </c>
      <c r="AG95" s="5">
        <f t="shared" si="22"/>
        <v>0.57593097314708519</v>
      </c>
      <c r="AH95" s="5">
        <f t="shared" si="21"/>
        <v>0.40082796602633214</v>
      </c>
      <c r="AI95" s="5">
        <f t="shared" si="21"/>
        <v>0.30201842712447569</v>
      </c>
      <c r="AJ95" s="5">
        <f t="shared" si="21"/>
        <v>0.25490740817469892</v>
      </c>
    </row>
    <row r="96" spans="1:36" x14ac:dyDescent="0.2">
      <c r="A96" t="str">
        <f>"semis_procurement_archetype_"&amp;TEXT(ROUND(Table26916[[#This Row],[2016]],3),"0.0")</f>
        <v>semis_procurement_archetype_10.9</v>
      </c>
      <c r="B96" s="5">
        <f t="shared" si="17"/>
        <v>10.9</v>
      </c>
      <c r="C96" s="5">
        <f t="shared" si="23"/>
        <v>10.9</v>
      </c>
      <c r="D96" s="5">
        <f t="shared" si="23"/>
        <v>10.9</v>
      </c>
      <c r="E96" s="5">
        <f t="shared" si="23"/>
        <v>10.641989768443464</v>
      </c>
      <c r="F96" s="5">
        <f t="shared" si="23"/>
        <v>10.01823498617774</v>
      </c>
      <c r="G96" s="5">
        <f t="shared" si="23"/>
        <v>10.105437429410431</v>
      </c>
      <c r="H96" s="5">
        <f t="shared" si="23"/>
        <v>9.8346903948142685</v>
      </c>
      <c r="I96" s="5">
        <f t="shared" si="23"/>
        <v>9.3109489574752757</v>
      </c>
      <c r="J96" s="5">
        <f t="shared" si="23"/>
        <v>9.0167373015808341</v>
      </c>
      <c r="K96" s="5">
        <f t="shared" si="23"/>
        <v>8.7147228168555664</v>
      </c>
      <c r="L96" s="5">
        <f t="shared" si="23"/>
        <v>8.2376555923011985</v>
      </c>
      <c r="M96" s="5">
        <f t="shared" si="23"/>
        <v>8.1797544613968558</v>
      </c>
      <c r="N96" s="5">
        <f t="shared" si="23"/>
        <v>7.7888565494376172</v>
      </c>
      <c r="O96" s="5">
        <f t="shared" si="23"/>
        <v>7.3835279200319937</v>
      </c>
      <c r="P96" s="5">
        <f t="shared" si="23"/>
        <v>6.9043455906069937</v>
      </c>
      <c r="Q96" s="5">
        <f t="shared" si="23"/>
        <v>5.9688907158597573</v>
      </c>
      <c r="R96" s="5">
        <f t="shared" si="23"/>
        <v>4.7069323869547528</v>
      </c>
      <c r="S96" s="5">
        <f t="shared" si="22"/>
        <v>4.3044913895334025</v>
      </c>
      <c r="T96" s="5">
        <f t="shared" si="22"/>
        <v>3.4296979459751586</v>
      </c>
      <c r="U96" s="5">
        <f t="shared" si="22"/>
        <v>2.5481083171591683</v>
      </c>
      <c r="V96" s="5">
        <f t="shared" si="22"/>
        <v>2.3782019375893046</v>
      </c>
      <c r="W96" s="5">
        <f t="shared" si="22"/>
        <v>1.8655377625045639</v>
      </c>
      <c r="X96" s="5">
        <f t="shared" si="22"/>
        <v>1.6053896529157698</v>
      </c>
      <c r="Y96" s="5">
        <f t="shared" si="22"/>
        <v>1.3347919938850334</v>
      </c>
      <c r="Z96" s="5">
        <f t="shared" si="22"/>
        <v>1.2925081778536303</v>
      </c>
      <c r="AA96" s="5">
        <f t="shared" si="22"/>
        <v>1.1612942035346965</v>
      </c>
      <c r="AB96" s="5">
        <f t="shared" si="22"/>
        <v>0.96969392764951612</v>
      </c>
      <c r="AC96" s="5">
        <f t="shared" si="22"/>
        <v>0.81276738887785416</v>
      </c>
      <c r="AD96" s="5">
        <f t="shared" si="22"/>
        <v>0.78681300520710529</v>
      </c>
      <c r="AE96" s="5">
        <f t="shared" si="22"/>
        <v>0.6809679548660843</v>
      </c>
      <c r="AF96" s="5">
        <f t="shared" si="22"/>
        <v>0.61923707932300975</v>
      </c>
      <c r="AG96" s="5">
        <f t="shared" si="22"/>
        <v>0.57294334356428744</v>
      </c>
      <c r="AH96" s="5">
        <f t="shared" si="21"/>
        <v>0.39946994554763804</v>
      </c>
      <c r="AI96" s="5">
        <f t="shared" si="21"/>
        <v>0.30157998493752219</v>
      </c>
      <c r="AJ96" s="5">
        <f t="shared" si="21"/>
        <v>0.25490740817469892</v>
      </c>
    </row>
    <row r="97" spans="1:36" x14ac:dyDescent="0.2">
      <c r="A97" t="str">
        <f>"semis_procurement_archetype_"&amp;TEXT(ROUND(Table26916[[#This Row],[2016]],3),"0.0")</f>
        <v>semis_procurement_archetype_10.8</v>
      </c>
      <c r="B97" s="5">
        <f t="shared" si="17"/>
        <v>10.8</v>
      </c>
      <c r="C97" s="5">
        <f t="shared" si="23"/>
        <v>10.8</v>
      </c>
      <c r="D97" s="5">
        <f t="shared" si="23"/>
        <v>10.8</v>
      </c>
      <c r="E97" s="5">
        <f t="shared" si="23"/>
        <v>10.544413516563369</v>
      </c>
      <c r="F97" s="5">
        <f t="shared" si="23"/>
        <v>9.9265182867335238</v>
      </c>
      <c r="G97" s="5">
        <f t="shared" si="23"/>
        <v>10.012901550212911</v>
      </c>
      <c r="H97" s="5">
        <f t="shared" si="23"/>
        <v>9.7446979132646376</v>
      </c>
      <c r="I97" s="5">
        <f t="shared" si="23"/>
        <v>9.2258765029974743</v>
      </c>
      <c r="J97" s="5">
        <f t="shared" si="23"/>
        <v>8.9344286714038219</v>
      </c>
      <c r="K97" s="5">
        <f t="shared" si="23"/>
        <v>8.6352513107535209</v>
      </c>
      <c r="L97" s="5">
        <f t="shared" si="23"/>
        <v>8.1626656557152391</v>
      </c>
      <c r="M97" s="5">
        <f t="shared" si="23"/>
        <v>8.1053084480356574</v>
      </c>
      <c r="N97" s="5">
        <f t="shared" si="23"/>
        <v>7.7180826310684294</v>
      </c>
      <c r="O97" s="5">
        <f t="shared" si="23"/>
        <v>7.3165616588147682</v>
      </c>
      <c r="P97" s="5">
        <f t="shared" si="23"/>
        <v>6.8418807682010465</v>
      </c>
      <c r="Q97" s="5">
        <f t="shared" si="23"/>
        <v>5.9152135565640931</v>
      </c>
      <c r="R97" s="5">
        <f t="shared" si="23"/>
        <v>4.6651100642236294</v>
      </c>
      <c r="S97" s="5">
        <f t="shared" si="22"/>
        <v>4.2664495975393288</v>
      </c>
      <c r="T97" s="5">
        <f t="shared" si="22"/>
        <v>3.3998739636056818</v>
      </c>
      <c r="U97" s="5">
        <f t="shared" si="22"/>
        <v>2.5265659877787225</v>
      </c>
      <c r="V97" s="5">
        <f t="shared" si="22"/>
        <v>2.3582557087416092</v>
      </c>
      <c r="W97" s="5">
        <f t="shared" si="22"/>
        <v>1.8504075009268797</v>
      </c>
      <c r="X97" s="5">
        <f t="shared" si="22"/>
        <v>1.5927032226842643</v>
      </c>
      <c r="Y97" s="5">
        <f t="shared" si="22"/>
        <v>1.3246475580673533</v>
      </c>
      <c r="Z97" s="5">
        <f t="shared" si="22"/>
        <v>1.2827609562045135</v>
      </c>
      <c r="AA97" s="5">
        <f t="shared" si="22"/>
        <v>1.1527796059627029</v>
      </c>
      <c r="AB97" s="5">
        <f t="shared" si="22"/>
        <v>0.96297922307265105</v>
      </c>
      <c r="AC97" s="5">
        <f t="shared" si="22"/>
        <v>0.8075268522090463</v>
      </c>
      <c r="AD97" s="5">
        <f t="shared" si="22"/>
        <v>0.78181628401896952</v>
      </c>
      <c r="AE97" s="5">
        <f t="shared" si="22"/>
        <v>0.67696554208276494</v>
      </c>
      <c r="AF97" s="5">
        <f t="shared" si="22"/>
        <v>0.61581456638565779</v>
      </c>
      <c r="AG97" s="5">
        <f t="shared" si="22"/>
        <v>0.5699557139814897</v>
      </c>
      <c r="AH97" s="5">
        <f t="shared" si="21"/>
        <v>0.39811192506894388</v>
      </c>
      <c r="AI97" s="5">
        <f t="shared" si="21"/>
        <v>0.3011415427505687</v>
      </c>
      <c r="AJ97" s="5">
        <f t="shared" si="21"/>
        <v>0.25490740817469892</v>
      </c>
    </row>
    <row r="98" spans="1:36" x14ac:dyDescent="0.2">
      <c r="A98" t="str">
        <f>"semis_procurement_archetype_"&amp;TEXT(ROUND(Table26916[[#This Row],[2016]],3),"0.0")</f>
        <v>semis_procurement_archetype_10.7</v>
      </c>
      <c r="B98" s="5">
        <f t="shared" si="17"/>
        <v>10.700000000000001</v>
      </c>
      <c r="C98" s="5">
        <f t="shared" si="23"/>
        <v>10.700000000000001</v>
      </c>
      <c r="D98" s="5">
        <f t="shared" si="23"/>
        <v>10.700000000000001</v>
      </c>
      <c r="E98" s="5">
        <f t="shared" si="23"/>
        <v>10.446837264683275</v>
      </c>
      <c r="F98" s="5">
        <f t="shared" si="23"/>
        <v>9.8348015872893058</v>
      </c>
      <c r="G98" s="5">
        <f t="shared" si="23"/>
        <v>9.9203656710153894</v>
      </c>
      <c r="H98" s="5">
        <f t="shared" si="23"/>
        <v>9.6547054317150049</v>
      </c>
      <c r="I98" s="5">
        <f t="shared" si="23"/>
        <v>9.1408040485196711</v>
      </c>
      <c r="J98" s="5">
        <f t="shared" si="23"/>
        <v>8.852120041226808</v>
      </c>
      <c r="K98" s="5">
        <f t="shared" si="23"/>
        <v>8.5557798046514755</v>
      </c>
      <c r="L98" s="5">
        <f t="shared" si="23"/>
        <v>8.0876757191292796</v>
      </c>
      <c r="M98" s="5">
        <f t="shared" si="23"/>
        <v>8.030862434674459</v>
      </c>
      <c r="N98" s="5">
        <f t="shared" si="23"/>
        <v>7.6473087126992416</v>
      </c>
      <c r="O98" s="5">
        <f t="shared" si="23"/>
        <v>7.2495953975975427</v>
      </c>
      <c r="P98" s="5">
        <f t="shared" si="23"/>
        <v>6.7794159457951002</v>
      </c>
      <c r="Q98" s="5">
        <f t="shared" si="23"/>
        <v>5.8615363972684289</v>
      </c>
      <c r="R98" s="5">
        <f t="shared" si="23"/>
        <v>4.6232877414925069</v>
      </c>
      <c r="S98" s="5">
        <f t="shared" si="22"/>
        <v>4.2284078055452561</v>
      </c>
      <c r="T98" s="5">
        <f t="shared" si="22"/>
        <v>3.370049981236205</v>
      </c>
      <c r="U98" s="5">
        <f t="shared" si="22"/>
        <v>2.5050236583982768</v>
      </c>
      <c r="V98" s="5">
        <f t="shared" si="22"/>
        <v>2.3383094798939128</v>
      </c>
      <c r="W98" s="5">
        <f t="shared" si="22"/>
        <v>1.8352772393491954</v>
      </c>
      <c r="X98" s="5">
        <f t="shared" si="22"/>
        <v>1.5800167924527591</v>
      </c>
      <c r="Y98" s="5">
        <f t="shared" si="22"/>
        <v>1.3145031222496733</v>
      </c>
      <c r="Z98" s="5">
        <f t="shared" si="22"/>
        <v>1.2730137345553967</v>
      </c>
      <c r="AA98" s="5">
        <f t="shared" si="22"/>
        <v>1.1442650083907098</v>
      </c>
      <c r="AB98" s="5">
        <f t="shared" si="22"/>
        <v>0.95626451849578598</v>
      </c>
      <c r="AC98" s="5">
        <f t="shared" si="22"/>
        <v>0.80228631554023844</v>
      </c>
      <c r="AD98" s="5">
        <f t="shared" si="22"/>
        <v>0.77681956283083375</v>
      </c>
      <c r="AE98" s="5">
        <f t="shared" si="22"/>
        <v>0.67296312929944579</v>
      </c>
      <c r="AF98" s="5">
        <f t="shared" si="22"/>
        <v>0.61239205344830594</v>
      </c>
      <c r="AG98" s="5">
        <f t="shared" si="22"/>
        <v>0.56696808439869195</v>
      </c>
      <c r="AH98" s="5">
        <f t="shared" si="21"/>
        <v>0.39675390459024978</v>
      </c>
      <c r="AI98" s="5">
        <f t="shared" si="21"/>
        <v>0.30070310056361521</v>
      </c>
      <c r="AJ98" s="5">
        <f t="shared" si="21"/>
        <v>0.25490740817469892</v>
      </c>
    </row>
    <row r="99" spans="1:36" x14ac:dyDescent="0.2">
      <c r="A99" t="str">
        <f>"semis_procurement_archetype_"&amp;TEXT(ROUND(Table26916[[#This Row],[2016]],3),"0.0")</f>
        <v>semis_procurement_archetype_10.6</v>
      </c>
      <c r="B99" s="5">
        <f t="shared" si="17"/>
        <v>10.600000000000001</v>
      </c>
      <c r="C99" s="5">
        <f t="shared" si="23"/>
        <v>10.600000000000001</v>
      </c>
      <c r="D99" s="5">
        <f t="shared" si="23"/>
        <v>10.600000000000001</v>
      </c>
      <c r="E99" s="5">
        <f t="shared" si="23"/>
        <v>10.349261012803179</v>
      </c>
      <c r="F99" s="5">
        <f t="shared" si="23"/>
        <v>9.7430848878450895</v>
      </c>
      <c r="G99" s="5">
        <f t="shared" si="23"/>
        <v>9.8278297918178694</v>
      </c>
      <c r="H99" s="5">
        <f t="shared" si="23"/>
        <v>9.564712950165374</v>
      </c>
      <c r="I99" s="5">
        <f t="shared" si="23"/>
        <v>9.0557315940418679</v>
      </c>
      <c r="J99" s="5">
        <f t="shared" si="23"/>
        <v>8.7698114110497958</v>
      </c>
      <c r="K99" s="5">
        <f t="shared" si="23"/>
        <v>8.47630829854943</v>
      </c>
      <c r="L99" s="5">
        <f t="shared" si="23"/>
        <v>8.0126857825433202</v>
      </c>
      <c r="M99" s="5">
        <f t="shared" si="23"/>
        <v>7.9564164213132615</v>
      </c>
      <c r="N99" s="5">
        <f t="shared" si="23"/>
        <v>7.5765347943300538</v>
      </c>
      <c r="O99" s="5">
        <f t="shared" si="23"/>
        <v>7.1826291363803172</v>
      </c>
      <c r="P99" s="5">
        <f t="shared" si="23"/>
        <v>6.716951123389153</v>
      </c>
      <c r="Q99" s="5">
        <f t="shared" si="23"/>
        <v>5.8078592379727638</v>
      </c>
      <c r="R99" s="5">
        <f t="shared" si="23"/>
        <v>4.5814654187613835</v>
      </c>
      <c r="S99" s="5">
        <f t="shared" si="22"/>
        <v>4.1903660135511824</v>
      </c>
      <c r="T99" s="5">
        <f t="shared" si="22"/>
        <v>3.3402259988667282</v>
      </c>
      <c r="U99" s="5">
        <f t="shared" si="22"/>
        <v>2.483481329017831</v>
      </c>
      <c r="V99" s="5">
        <f t="shared" si="22"/>
        <v>2.3183632510462173</v>
      </c>
      <c r="W99" s="5">
        <f t="shared" si="22"/>
        <v>1.8201469777715111</v>
      </c>
      <c r="X99" s="5">
        <f t="shared" si="22"/>
        <v>1.5673303622212535</v>
      </c>
      <c r="Y99" s="5">
        <f t="shared" si="22"/>
        <v>1.3043586864319932</v>
      </c>
      <c r="Z99" s="5">
        <f t="shared" si="22"/>
        <v>1.2632665129062799</v>
      </c>
      <c r="AA99" s="5">
        <f t="shared" si="22"/>
        <v>1.1357504108187166</v>
      </c>
      <c r="AB99" s="5">
        <f t="shared" si="22"/>
        <v>0.94954981391892102</v>
      </c>
      <c r="AC99" s="5">
        <f t="shared" si="22"/>
        <v>0.79704577887143058</v>
      </c>
      <c r="AD99" s="5">
        <f t="shared" si="22"/>
        <v>0.77182284164269799</v>
      </c>
      <c r="AE99" s="5">
        <f t="shared" si="22"/>
        <v>0.66896071651612654</v>
      </c>
      <c r="AF99" s="5">
        <f t="shared" si="22"/>
        <v>0.60896954051095409</v>
      </c>
      <c r="AG99" s="5">
        <f t="shared" si="22"/>
        <v>0.56398045481589421</v>
      </c>
      <c r="AH99" s="5">
        <f t="shared" si="21"/>
        <v>0.39539588411155568</v>
      </c>
      <c r="AI99" s="5">
        <f t="shared" si="21"/>
        <v>0.30026465837666172</v>
      </c>
      <c r="AJ99" s="5">
        <f t="shared" si="21"/>
        <v>0.25490740817469892</v>
      </c>
    </row>
    <row r="100" spans="1:36" x14ac:dyDescent="0.2">
      <c r="A100" t="str">
        <f>"semis_procurement_archetype_"&amp;TEXT(ROUND(Table26916[[#This Row],[2016]],3),"0.0")</f>
        <v>semis_procurement_archetype_10.5</v>
      </c>
      <c r="B100" s="5">
        <f t="shared" si="17"/>
        <v>10.5</v>
      </c>
      <c r="C100" s="5">
        <f t="shared" si="23"/>
        <v>10.5</v>
      </c>
      <c r="D100" s="5">
        <f t="shared" si="23"/>
        <v>10.5</v>
      </c>
      <c r="E100" s="5">
        <f t="shared" si="23"/>
        <v>10.251684760923084</v>
      </c>
      <c r="F100" s="5">
        <f t="shared" si="23"/>
        <v>9.6513681884008715</v>
      </c>
      <c r="G100" s="5">
        <f t="shared" si="23"/>
        <v>9.7352939126203459</v>
      </c>
      <c r="H100" s="5">
        <f t="shared" si="23"/>
        <v>9.4747204686157414</v>
      </c>
      <c r="I100" s="5">
        <f t="shared" si="23"/>
        <v>8.9706591395640629</v>
      </c>
      <c r="J100" s="5">
        <f t="shared" si="23"/>
        <v>8.6875027808727801</v>
      </c>
      <c r="K100" s="5">
        <f t="shared" si="23"/>
        <v>8.3968367924473828</v>
      </c>
      <c r="L100" s="5">
        <f t="shared" si="23"/>
        <v>7.937695845957359</v>
      </c>
      <c r="M100" s="5">
        <f t="shared" si="23"/>
        <v>7.8819704079520623</v>
      </c>
      <c r="N100" s="5">
        <f t="shared" si="23"/>
        <v>7.5057608759608652</v>
      </c>
      <c r="O100" s="5">
        <f t="shared" si="23"/>
        <v>7.1156628751630899</v>
      </c>
      <c r="P100" s="5">
        <f t="shared" si="23"/>
        <v>6.6544863009832049</v>
      </c>
      <c r="Q100" s="5">
        <f t="shared" si="23"/>
        <v>5.7541820786770987</v>
      </c>
      <c r="R100" s="5">
        <f t="shared" si="23"/>
        <v>4.5396430960302601</v>
      </c>
      <c r="S100" s="5">
        <f t="shared" si="22"/>
        <v>4.1523242215571088</v>
      </c>
      <c r="T100" s="5">
        <f t="shared" si="22"/>
        <v>3.3104020164972505</v>
      </c>
      <c r="U100" s="5">
        <f t="shared" si="22"/>
        <v>2.4619389996373844</v>
      </c>
      <c r="V100" s="5">
        <f t="shared" si="22"/>
        <v>2.298417022198521</v>
      </c>
      <c r="W100" s="5">
        <f t="shared" si="22"/>
        <v>1.8050167161938266</v>
      </c>
      <c r="X100" s="5">
        <f t="shared" si="22"/>
        <v>1.554643931989748</v>
      </c>
      <c r="Y100" s="5">
        <f t="shared" si="22"/>
        <v>1.2942142506143131</v>
      </c>
      <c r="Z100" s="5">
        <f t="shared" si="22"/>
        <v>1.2535192912571627</v>
      </c>
      <c r="AA100" s="5">
        <f t="shared" si="22"/>
        <v>1.1272358132467231</v>
      </c>
      <c r="AB100" s="5">
        <f t="shared" si="22"/>
        <v>0.94283510934205583</v>
      </c>
      <c r="AC100" s="5">
        <f t="shared" si="22"/>
        <v>0.79180524220262261</v>
      </c>
      <c r="AD100" s="5">
        <f t="shared" si="22"/>
        <v>0.76682612045456211</v>
      </c>
      <c r="AE100" s="5">
        <f t="shared" si="22"/>
        <v>0.66495830373280729</v>
      </c>
      <c r="AF100" s="5">
        <f t="shared" si="22"/>
        <v>0.60554702757360213</v>
      </c>
      <c r="AG100" s="5">
        <f t="shared" si="22"/>
        <v>0.56099282523309624</v>
      </c>
      <c r="AH100" s="5">
        <f t="shared" si="21"/>
        <v>0.39403786363286153</v>
      </c>
      <c r="AI100" s="5">
        <f t="shared" si="21"/>
        <v>0.29982621618970823</v>
      </c>
      <c r="AJ100" s="5">
        <f t="shared" si="21"/>
        <v>0.25490740817469892</v>
      </c>
    </row>
    <row r="101" spans="1:36" x14ac:dyDescent="0.2">
      <c r="A101" t="str">
        <f>"semis_procurement_archetype_"&amp;TEXT(ROUND(Table26916[[#This Row],[2016]],3),"0.0")</f>
        <v>semis_procurement_archetype_10.4</v>
      </c>
      <c r="B101" s="5">
        <f t="shared" si="17"/>
        <v>10.4</v>
      </c>
      <c r="C101" s="5">
        <f t="shared" si="23"/>
        <v>10.4</v>
      </c>
      <c r="D101" s="5">
        <f t="shared" si="23"/>
        <v>10.4</v>
      </c>
      <c r="E101" s="5">
        <f t="shared" si="23"/>
        <v>10.15410850904299</v>
      </c>
      <c r="F101" s="5">
        <f t="shared" si="23"/>
        <v>9.5596514889566535</v>
      </c>
      <c r="G101" s="5">
        <f t="shared" si="23"/>
        <v>9.642758033422826</v>
      </c>
      <c r="H101" s="5">
        <f t="shared" si="23"/>
        <v>9.3847279870661104</v>
      </c>
      <c r="I101" s="5">
        <f t="shared" si="23"/>
        <v>8.8855866850862597</v>
      </c>
      <c r="J101" s="5">
        <f t="shared" si="23"/>
        <v>8.6051941506957679</v>
      </c>
      <c r="K101" s="5">
        <f t="shared" si="23"/>
        <v>8.3173652863453373</v>
      </c>
      <c r="L101" s="5">
        <f t="shared" si="23"/>
        <v>7.8627059093713996</v>
      </c>
      <c r="M101" s="5">
        <f t="shared" si="23"/>
        <v>7.8075243945908648</v>
      </c>
      <c r="N101" s="5">
        <f t="shared" si="23"/>
        <v>7.4349869575916774</v>
      </c>
      <c r="O101" s="5">
        <f t="shared" si="23"/>
        <v>7.0486966139458644</v>
      </c>
      <c r="P101" s="5">
        <f t="shared" si="23"/>
        <v>6.5920214785772586</v>
      </c>
      <c r="Q101" s="5">
        <f t="shared" si="23"/>
        <v>5.7005049193814346</v>
      </c>
      <c r="R101" s="5">
        <f t="shared" si="23"/>
        <v>4.4978207732991367</v>
      </c>
      <c r="S101" s="5">
        <f t="shared" si="22"/>
        <v>4.1142824295630351</v>
      </c>
      <c r="T101" s="5">
        <f t="shared" si="22"/>
        <v>3.2805780341277746</v>
      </c>
      <c r="U101" s="5">
        <f t="shared" si="22"/>
        <v>2.4403966702569386</v>
      </c>
      <c r="V101" s="5">
        <f t="shared" si="22"/>
        <v>2.2784707933508246</v>
      </c>
      <c r="W101" s="5">
        <f t="shared" si="22"/>
        <v>1.7898864546161424</v>
      </c>
      <c r="X101" s="5">
        <f t="shared" si="22"/>
        <v>1.5419575017582425</v>
      </c>
      <c r="Y101" s="5">
        <f t="shared" si="22"/>
        <v>1.284069814796633</v>
      </c>
      <c r="Z101" s="5">
        <f t="shared" si="22"/>
        <v>1.2437720696080459</v>
      </c>
      <c r="AA101" s="5">
        <f t="shared" si="22"/>
        <v>1.1187212156747299</v>
      </c>
      <c r="AB101" s="5">
        <f t="shared" si="22"/>
        <v>0.93612040476519076</v>
      </c>
      <c r="AC101" s="5">
        <f t="shared" si="22"/>
        <v>0.78656470553381475</v>
      </c>
      <c r="AD101" s="5">
        <f t="shared" si="22"/>
        <v>0.76182939926642634</v>
      </c>
      <c r="AE101" s="5">
        <f t="shared" si="22"/>
        <v>0.66095589094948803</v>
      </c>
      <c r="AF101" s="5">
        <f t="shared" si="22"/>
        <v>0.60212451463625016</v>
      </c>
      <c r="AG101" s="5">
        <f t="shared" si="22"/>
        <v>0.55800519565029849</v>
      </c>
      <c r="AH101" s="5">
        <f t="shared" si="21"/>
        <v>0.39267984315416737</v>
      </c>
      <c r="AI101" s="5">
        <f t="shared" si="21"/>
        <v>0.29938777400275474</v>
      </c>
      <c r="AJ101" s="5">
        <f t="shared" si="21"/>
        <v>0.25490740817469892</v>
      </c>
    </row>
    <row r="102" spans="1:36" x14ac:dyDescent="0.2">
      <c r="A102" t="str">
        <f>"semis_procurement_archetype_"&amp;TEXT(ROUND(Table26916[[#This Row],[2016]],3),"0.0")</f>
        <v>semis_procurement_archetype_10.3</v>
      </c>
      <c r="B102" s="5">
        <f t="shared" si="17"/>
        <v>10.3</v>
      </c>
      <c r="C102" s="5">
        <f t="shared" si="23"/>
        <v>10.3</v>
      </c>
      <c r="D102" s="5">
        <f t="shared" si="23"/>
        <v>10.3</v>
      </c>
      <c r="E102" s="5">
        <f t="shared" si="23"/>
        <v>10.056532257162894</v>
      </c>
      <c r="F102" s="5">
        <f t="shared" si="23"/>
        <v>9.4679347895124373</v>
      </c>
      <c r="G102" s="5">
        <f t="shared" si="23"/>
        <v>9.5502221542253043</v>
      </c>
      <c r="H102" s="5">
        <f t="shared" si="23"/>
        <v>9.2947355055164795</v>
      </c>
      <c r="I102" s="5">
        <f t="shared" si="23"/>
        <v>8.8005142306084583</v>
      </c>
      <c r="J102" s="5">
        <f t="shared" si="23"/>
        <v>8.5228855205187539</v>
      </c>
      <c r="K102" s="5">
        <f t="shared" si="23"/>
        <v>8.2378937802432919</v>
      </c>
      <c r="L102" s="5">
        <f t="shared" si="23"/>
        <v>7.7877159727854401</v>
      </c>
      <c r="M102" s="5">
        <f t="shared" si="23"/>
        <v>7.7330783812296673</v>
      </c>
      <c r="N102" s="5">
        <f t="shared" si="23"/>
        <v>7.3642130392224896</v>
      </c>
      <c r="O102" s="5">
        <f t="shared" si="23"/>
        <v>6.981730352728639</v>
      </c>
      <c r="P102" s="5">
        <f t="shared" si="23"/>
        <v>6.5295566561713114</v>
      </c>
      <c r="Q102" s="5">
        <f t="shared" si="23"/>
        <v>5.6468277600857704</v>
      </c>
      <c r="R102" s="5">
        <f t="shared" si="23"/>
        <v>4.4559984505680141</v>
      </c>
      <c r="S102" s="5">
        <f t="shared" si="22"/>
        <v>4.0762406375689615</v>
      </c>
      <c r="T102" s="5">
        <f t="shared" si="22"/>
        <v>3.2507540517582978</v>
      </c>
      <c r="U102" s="5">
        <f t="shared" si="22"/>
        <v>2.418854340876492</v>
      </c>
      <c r="V102" s="5">
        <f t="shared" si="22"/>
        <v>2.2585245645031291</v>
      </c>
      <c r="W102" s="5">
        <f t="shared" si="22"/>
        <v>1.7747561930384581</v>
      </c>
      <c r="X102" s="5">
        <f t="shared" si="22"/>
        <v>1.5292710715267372</v>
      </c>
      <c r="Y102" s="5">
        <f t="shared" si="22"/>
        <v>1.2739253789789529</v>
      </c>
      <c r="Z102" s="5">
        <f t="shared" si="22"/>
        <v>1.2340248479589291</v>
      </c>
      <c r="AA102" s="5">
        <f t="shared" si="22"/>
        <v>1.1102066181027364</v>
      </c>
      <c r="AB102" s="5">
        <f t="shared" si="22"/>
        <v>0.92940570018832569</v>
      </c>
      <c r="AC102" s="5">
        <f t="shared" si="22"/>
        <v>0.781324168865007</v>
      </c>
      <c r="AD102" s="5">
        <f t="shared" si="22"/>
        <v>0.75683267807829069</v>
      </c>
      <c r="AE102" s="5">
        <f t="shared" si="22"/>
        <v>0.65695347816616878</v>
      </c>
      <c r="AF102" s="5">
        <f t="shared" si="22"/>
        <v>0.59870200169889831</v>
      </c>
      <c r="AG102" s="5">
        <f t="shared" si="22"/>
        <v>0.55501756606750074</v>
      </c>
      <c r="AH102" s="5">
        <f t="shared" si="21"/>
        <v>0.39132182267547322</v>
      </c>
      <c r="AI102" s="5">
        <f t="shared" si="21"/>
        <v>0.29894933181580124</v>
      </c>
      <c r="AJ102" s="5">
        <f t="shared" si="21"/>
        <v>0.25490740817469892</v>
      </c>
    </row>
    <row r="103" spans="1:36" x14ac:dyDescent="0.2">
      <c r="A103" t="str">
        <f>"semis_procurement_archetype_"&amp;TEXT(ROUND(Table26916[[#This Row],[2016]],3),"0.0")</f>
        <v>semis_procurement_archetype_10.2</v>
      </c>
      <c r="B103" s="5">
        <f t="shared" si="17"/>
        <v>10.200000000000001</v>
      </c>
      <c r="C103" s="5">
        <f t="shared" si="23"/>
        <v>10.200000000000001</v>
      </c>
      <c r="D103" s="5">
        <f t="shared" si="23"/>
        <v>10.200000000000001</v>
      </c>
      <c r="E103" s="5">
        <f t="shared" si="23"/>
        <v>9.9589560052828006</v>
      </c>
      <c r="F103" s="5">
        <f t="shared" si="23"/>
        <v>9.376218090068221</v>
      </c>
      <c r="G103" s="5">
        <f t="shared" si="23"/>
        <v>9.4576862750277844</v>
      </c>
      <c r="H103" s="5">
        <f t="shared" si="23"/>
        <v>9.2047430239668486</v>
      </c>
      <c r="I103" s="5">
        <f t="shared" si="23"/>
        <v>8.7154417761306551</v>
      </c>
      <c r="J103" s="5">
        <f t="shared" si="23"/>
        <v>8.4405768903417417</v>
      </c>
      <c r="K103" s="5">
        <f t="shared" si="23"/>
        <v>8.1584222741412464</v>
      </c>
      <c r="L103" s="5">
        <f t="shared" si="23"/>
        <v>7.7127260361994807</v>
      </c>
      <c r="M103" s="5">
        <f t="shared" si="23"/>
        <v>7.6586323678684698</v>
      </c>
      <c r="N103" s="5">
        <f t="shared" si="23"/>
        <v>7.2934391208533018</v>
      </c>
      <c r="O103" s="5">
        <f t="shared" si="23"/>
        <v>6.9147640915114135</v>
      </c>
      <c r="P103" s="5">
        <f t="shared" si="23"/>
        <v>6.4670918337653651</v>
      </c>
      <c r="Q103" s="5">
        <f t="shared" si="23"/>
        <v>5.5931506007901053</v>
      </c>
      <c r="R103" s="5">
        <f t="shared" si="23"/>
        <v>4.4141761278368916</v>
      </c>
      <c r="S103" s="5">
        <f t="shared" si="22"/>
        <v>4.0381988455748887</v>
      </c>
      <c r="T103" s="5">
        <f t="shared" si="22"/>
        <v>3.220930069388821</v>
      </c>
      <c r="U103" s="5">
        <f t="shared" si="22"/>
        <v>2.3973120114960462</v>
      </c>
      <c r="V103" s="5">
        <f t="shared" si="22"/>
        <v>2.2385783356554332</v>
      </c>
      <c r="W103" s="5">
        <f t="shared" si="22"/>
        <v>1.7596259314607738</v>
      </c>
      <c r="X103" s="5">
        <f t="shared" si="22"/>
        <v>1.5165846412952317</v>
      </c>
      <c r="Y103" s="5">
        <f t="shared" si="22"/>
        <v>1.263780943161273</v>
      </c>
      <c r="Z103" s="5">
        <f t="shared" si="22"/>
        <v>1.2242776263098123</v>
      </c>
      <c r="AA103" s="5">
        <f t="shared" si="22"/>
        <v>1.1016920205307432</v>
      </c>
      <c r="AB103" s="5">
        <f t="shared" si="22"/>
        <v>0.92269099561146073</v>
      </c>
      <c r="AC103" s="5">
        <f t="shared" si="22"/>
        <v>0.77608363219619914</v>
      </c>
      <c r="AD103" s="5">
        <f t="shared" si="22"/>
        <v>0.75183595689015492</v>
      </c>
      <c r="AE103" s="5">
        <f t="shared" si="22"/>
        <v>0.65295106538284964</v>
      </c>
      <c r="AF103" s="5">
        <f t="shared" si="22"/>
        <v>0.59527948876154646</v>
      </c>
      <c r="AG103" s="5">
        <f t="shared" si="22"/>
        <v>0.552029936484703</v>
      </c>
      <c r="AH103" s="5">
        <f t="shared" si="21"/>
        <v>0.38996380219677917</v>
      </c>
      <c r="AI103" s="5">
        <f t="shared" si="21"/>
        <v>0.29851088962884775</v>
      </c>
      <c r="AJ103" s="5">
        <f t="shared" si="21"/>
        <v>0.25490740817469892</v>
      </c>
    </row>
    <row r="104" spans="1:36" x14ac:dyDescent="0.2">
      <c r="A104" t="str">
        <f>"semis_procurement_archetype_"&amp;TEXT(ROUND(Table26916[[#This Row],[2016]],3),"0.0")</f>
        <v>semis_procurement_archetype_10.1</v>
      </c>
      <c r="B104" s="5">
        <f t="shared" si="17"/>
        <v>10.100000000000001</v>
      </c>
      <c r="C104" s="5">
        <f t="shared" si="23"/>
        <v>10.100000000000001</v>
      </c>
      <c r="D104" s="5">
        <f t="shared" si="23"/>
        <v>10.100000000000001</v>
      </c>
      <c r="E104" s="5">
        <f t="shared" si="23"/>
        <v>9.8613797534027068</v>
      </c>
      <c r="F104" s="5">
        <f t="shared" si="23"/>
        <v>9.284501390624003</v>
      </c>
      <c r="G104" s="5">
        <f t="shared" si="23"/>
        <v>9.3651503958302627</v>
      </c>
      <c r="H104" s="5">
        <f t="shared" si="23"/>
        <v>9.1147505424172177</v>
      </c>
      <c r="I104" s="5">
        <f t="shared" si="23"/>
        <v>8.6303693216528519</v>
      </c>
      <c r="J104" s="5">
        <f t="shared" si="23"/>
        <v>8.3582682601647278</v>
      </c>
      <c r="K104" s="5">
        <f t="shared" si="23"/>
        <v>8.078950768039201</v>
      </c>
      <c r="L104" s="5">
        <f t="shared" si="23"/>
        <v>7.6377360996135204</v>
      </c>
      <c r="M104" s="5">
        <f t="shared" si="23"/>
        <v>7.5841863545072723</v>
      </c>
      <c r="N104" s="5">
        <f t="shared" si="23"/>
        <v>7.222665202484114</v>
      </c>
      <c r="O104" s="5">
        <f t="shared" si="23"/>
        <v>6.8477978302941871</v>
      </c>
      <c r="P104" s="5">
        <f t="shared" si="23"/>
        <v>6.4046270113594179</v>
      </c>
      <c r="Q104" s="5">
        <f t="shared" si="23"/>
        <v>5.5394734414944411</v>
      </c>
      <c r="R104" s="5">
        <f t="shared" si="23"/>
        <v>4.3723538051057682</v>
      </c>
      <c r="S104" s="5">
        <f t="shared" si="22"/>
        <v>4.0001570535808151</v>
      </c>
      <c r="T104" s="5">
        <f t="shared" si="22"/>
        <v>3.1911060870193442</v>
      </c>
      <c r="U104" s="5">
        <f t="shared" si="22"/>
        <v>2.3757696821156005</v>
      </c>
      <c r="V104" s="5">
        <f t="shared" si="22"/>
        <v>2.2186321068077373</v>
      </c>
      <c r="W104" s="5">
        <f t="shared" si="22"/>
        <v>1.7444956698830896</v>
      </c>
      <c r="X104" s="5">
        <f t="shared" si="22"/>
        <v>1.5038982110637265</v>
      </c>
      <c r="Y104" s="5">
        <f t="shared" si="22"/>
        <v>1.2536365073435929</v>
      </c>
      <c r="Z104" s="5">
        <f t="shared" si="22"/>
        <v>1.2145304046606955</v>
      </c>
      <c r="AA104" s="5">
        <f t="shared" si="22"/>
        <v>1.0931774229587499</v>
      </c>
      <c r="AB104" s="5">
        <f t="shared" si="22"/>
        <v>0.91597629103459566</v>
      </c>
      <c r="AC104" s="5">
        <f t="shared" si="22"/>
        <v>0.77084309552739128</v>
      </c>
      <c r="AD104" s="5">
        <f t="shared" si="22"/>
        <v>0.74683923570201916</v>
      </c>
      <c r="AE104" s="5">
        <f t="shared" si="22"/>
        <v>0.64894865259953038</v>
      </c>
      <c r="AF104" s="5">
        <f t="shared" si="22"/>
        <v>0.5918569758241945</v>
      </c>
      <c r="AG104" s="5">
        <f t="shared" si="22"/>
        <v>0.54904230690190525</v>
      </c>
      <c r="AH104" s="5">
        <f t="shared" si="21"/>
        <v>0.38860578171808502</v>
      </c>
      <c r="AI104" s="5">
        <f t="shared" si="21"/>
        <v>0.29807244744189426</v>
      </c>
      <c r="AJ104" s="5">
        <f t="shared" si="21"/>
        <v>0.25490740817469892</v>
      </c>
    </row>
    <row r="105" spans="1:36" x14ac:dyDescent="0.2">
      <c r="A105" t="str">
        <f>"semis_procurement_archetype_"&amp;TEXT(ROUND(Table26916[[#This Row],[2016]],3),"0.0")</f>
        <v>semis_procurement_archetype_10.0</v>
      </c>
      <c r="B105" s="5">
        <f t="shared" si="17"/>
        <v>10</v>
      </c>
      <c r="C105" s="5">
        <f t="shared" si="23"/>
        <v>10</v>
      </c>
      <c r="D105" s="5">
        <f t="shared" si="23"/>
        <v>10</v>
      </c>
      <c r="E105" s="5">
        <f t="shared" si="23"/>
        <v>9.7638035015226095</v>
      </c>
      <c r="F105" s="5">
        <f t="shared" si="23"/>
        <v>9.192784691179785</v>
      </c>
      <c r="G105" s="5">
        <f t="shared" si="23"/>
        <v>9.2726145166327409</v>
      </c>
      <c r="H105" s="5">
        <f t="shared" si="23"/>
        <v>9.024758060867585</v>
      </c>
      <c r="I105" s="5">
        <f t="shared" si="23"/>
        <v>8.5452968671750469</v>
      </c>
      <c r="J105" s="5">
        <f t="shared" si="23"/>
        <v>8.2759596299877138</v>
      </c>
      <c r="K105" s="5">
        <f t="shared" si="23"/>
        <v>7.9994792619371538</v>
      </c>
      <c r="L105" s="5">
        <f t="shared" si="23"/>
        <v>7.5627461630275601</v>
      </c>
      <c r="M105" s="5">
        <f t="shared" si="23"/>
        <v>7.509740341146073</v>
      </c>
      <c r="N105" s="5">
        <f t="shared" si="23"/>
        <v>7.1518912841149254</v>
      </c>
      <c r="O105" s="5">
        <f t="shared" si="23"/>
        <v>6.7808315690769607</v>
      </c>
      <c r="P105" s="5">
        <f t="shared" si="23"/>
        <v>6.3421621889534707</v>
      </c>
      <c r="Q105" s="5">
        <f t="shared" si="23"/>
        <v>5.485796282198776</v>
      </c>
      <c r="R105" s="5">
        <f t="shared" si="23"/>
        <v>4.3305314823746448</v>
      </c>
      <c r="S105" s="5">
        <f t="shared" si="22"/>
        <v>3.9621152615867414</v>
      </c>
      <c r="T105" s="5">
        <f t="shared" si="22"/>
        <v>3.1612821046498665</v>
      </c>
      <c r="U105" s="5">
        <f t="shared" si="22"/>
        <v>2.3542273527351538</v>
      </c>
      <c r="V105" s="5">
        <f t="shared" si="22"/>
        <v>2.1986858779600409</v>
      </c>
      <c r="W105" s="5">
        <f t="shared" si="22"/>
        <v>1.7293654083054049</v>
      </c>
      <c r="X105" s="5">
        <f t="shared" si="22"/>
        <v>1.4912117808322207</v>
      </c>
      <c r="Y105" s="5">
        <f t="shared" si="22"/>
        <v>1.2434920715259126</v>
      </c>
      <c r="Z105" s="5">
        <f t="shared" si="22"/>
        <v>1.2047831830115785</v>
      </c>
      <c r="AA105" s="5">
        <f t="shared" si="22"/>
        <v>1.0846628253867565</v>
      </c>
      <c r="AB105" s="5">
        <f t="shared" si="22"/>
        <v>0.90926158645773048</v>
      </c>
      <c r="AC105" s="5">
        <f t="shared" si="22"/>
        <v>0.7656025588585833</v>
      </c>
      <c r="AD105" s="5">
        <f t="shared" si="22"/>
        <v>0.74184251451388328</v>
      </c>
      <c r="AE105" s="5">
        <f t="shared" si="22"/>
        <v>0.64494623981621113</v>
      </c>
      <c r="AF105" s="5">
        <f t="shared" si="22"/>
        <v>0.58843446288684254</v>
      </c>
      <c r="AG105" s="5">
        <f t="shared" si="22"/>
        <v>0.54605467731910728</v>
      </c>
      <c r="AH105" s="5">
        <f t="shared" si="21"/>
        <v>0.38724776123939086</v>
      </c>
      <c r="AI105" s="5">
        <f t="shared" si="21"/>
        <v>0.29763400525494077</v>
      </c>
      <c r="AJ105" s="5">
        <f t="shared" si="21"/>
        <v>0.25490740817469892</v>
      </c>
    </row>
    <row r="106" spans="1:36" x14ac:dyDescent="0.2">
      <c r="A106" t="str">
        <f>"semis_procurement_archetype_"&amp;TEXT(ROUND(Table26916[[#This Row],[2016]],3),"0.0")</f>
        <v>semis_procurement_archetype_9.9</v>
      </c>
      <c r="B106" s="5">
        <f t="shared" si="17"/>
        <v>9.9</v>
      </c>
      <c r="C106" s="5">
        <f t="shared" si="23"/>
        <v>9.9</v>
      </c>
      <c r="D106" s="5">
        <f t="shared" si="23"/>
        <v>9.9</v>
      </c>
      <c r="E106" s="5">
        <f t="shared" si="23"/>
        <v>9.6662272496425157</v>
      </c>
      <c r="F106" s="5">
        <f t="shared" si="23"/>
        <v>9.1010679917355688</v>
      </c>
      <c r="G106" s="5">
        <f t="shared" si="23"/>
        <v>9.1800786374352192</v>
      </c>
      <c r="H106" s="5">
        <f t="shared" si="23"/>
        <v>8.9347655793179541</v>
      </c>
      <c r="I106" s="5">
        <f t="shared" si="23"/>
        <v>8.4602244126972455</v>
      </c>
      <c r="J106" s="5">
        <f t="shared" si="23"/>
        <v>8.1936509998107017</v>
      </c>
      <c r="K106" s="5">
        <f t="shared" si="23"/>
        <v>7.9200077558351083</v>
      </c>
      <c r="L106" s="5">
        <f t="shared" si="23"/>
        <v>7.4877562264416007</v>
      </c>
      <c r="M106" s="5">
        <f t="shared" si="23"/>
        <v>7.4352943277848755</v>
      </c>
      <c r="N106" s="5">
        <f t="shared" si="23"/>
        <v>7.0811173657457376</v>
      </c>
      <c r="O106" s="5">
        <f t="shared" si="23"/>
        <v>6.7138653078597352</v>
      </c>
      <c r="P106" s="5">
        <f t="shared" si="23"/>
        <v>6.2796973665475235</v>
      </c>
      <c r="Q106" s="5">
        <f t="shared" si="23"/>
        <v>5.4321191229031109</v>
      </c>
      <c r="R106" s="5">
        <f t="shared" si="23"/>
        <v>4.2887091596435214</v>
      </c>
      <c r="S106" s="5">
        <f t="shared" si="22"/>
        <v>3.9240734695926678</v>
      </c>
      <c r="T106" s="5">
        <f t="shared" si="22"/>
        <v>3.1314581222803906</v>
      </c>
      <c r="U106" s="5">
        <f t="shared" si="22"/>
        <v>2.3326850233547081</v>
      </c>
      <c r="V106" s="5">
        <f t="shared" si="22"/>
        <v>2.178739649112345</v>
      </c>
      <c r="W106" s="5">
        <f t="shared" si="22"/>
        <v>1.7142351467277206</v>
      </c>
      <c r="X106" s="5">
        <f t="shared" si="22"/>
        <v>1.4785253506007154</v>
      </c>
      <c r="Y106" s="5">
        <f t="shared" si="22"/>
        <v>1.2333476357082325</v>
      </c>
      <c r="Z106" s="5">
        <f t="shared" si="22"/>
        <v>1.1950359613624615</v>
      </c>
      <c r="AA106" s="5">
        <f t="shared" si="22"/>
        <v>1.0761482278147632</v>
      </c>
      <c r="AB106" s="5">
        <f t="shared" si="22"/>
        <v>0.90254688188086551</v>
      </c>
      <c r="AC106" s="5">
        <f t="shared" si="22"/>
        <v>0.76036202218977544</v>
      </c>
      <c r="AD106" s="5">
        <f t="shared" si="22"/>
        <v>0.73684579332574751</v>
      </c>
      <c r="AE106" s="5">
        <f t="shared" si="22"/>
        <v>0.64094382703289177</v>
      </c>
      <c r="AF106" s="5">
        <f t="shared" si="22"/>
        <v>0.58501194994949057</v>
      </c>
      <c r="AG106" s="5">
        <f t="shared" si="22"/>
        <v>0.54306704773630954</v>
      </c>
      <c r="AH106" s="5">
        <f t="shared" si="21"/>
        <v>0.38588974076069671</v>
      </c>
      <c r="AI106" s="5">
        <f t="shared" si="21"/>
        <v>0.29719556306798728</v>
      </c>
      <c r="AJ106" s="5">
        <f t="shared" si="21"/>
        <v>0.25490740817469892</v>
      </c>
    </row>
    <row r="107" spans="1:36" x14ac:dyDescent="0.2">
      <c r="A107" t="str">
        <f>"semis_procurement_archetype_"&amp;TEXT(ROUND(Table26916[[#This Row],[2016]],3),"0.0")</f>
        <v>semis_procurement_archetype_9.8</v>
      </c>
      <c r="B107" s="5">
        <f t="shared" si="17"/>
        <v>9.8000000000000007</v>
      </c>
      <c r="C107" s="5">
        <f t="shared" si="23"/>
        <v>9.8000000000000007</v>
      </c>
      <c r="D107" s="5">
        <f t="shared" si="23"/>
        <v>9.8000000000000007</v>
      </c>
      <c r="E107" s="5">
        <f t="shared" si="23"/>
        <v>9.5686509977624219</v>
      </c>
      <c r="F107" s="5">
        <f t="shared" si="23"/>
        <v>9.0093512922913508</v>
      </c>
      <c r="G107" s="5">
        <f t="shared" si="23"/>
        <v>9.0875427582376993</v>
      </c>
      <c r="H107" s="5">
        <f t="shared" si="23"/>
        <v>8.8447730977683214</v>
      </c>
      <c r="I107" s="5">
        <f t="shared" si="23"/>
        <v>8.3751519582194422</v>
      </c>
      <c r="J107" s="5">
        <f t="shared" si="23"/>
        <v>8.1113423696336877</v>
      </c>
      <c r="K107" s="5">
        <f t="shared" si="23"/>
        <v>7.8405362497330628</v>
      </c>
      <c r="L107" s="5">
        <f t="shared" si="23"/>
        <v>7.4127662898556412</v>
      </c>
      <c r="M107" s="5">
        <f t="shared" si="23"/>
        <v>7.3608483144236772</v>
      </c>
      <c r="N107" s="5">
        <f t="shared" si="23"/>
        <v>7.0103434473765498</v>
      </c>
      <c r="O107" s="5">
        <f t="shared" si="23"/>
        <v>6.6468990466425089</v>
      </c>
      <c r="P107" s="5">
        <f t="shared" si="23"/>
        <v>6.2172325441415772</v>
      </c>
      <c r="Q107" s="5">
        <f t="shared" si="23"/>
        <v>5.3784419636074468</v>
      </c>
      <c r="R107" s="5">
        <f t="shared" si="23"/>
        <v>4.2468868369123989</v>
      </c>
      <c r="S107" s="5">
        <f t="shared" si="22"/>
        <v>3.8860316775985941</v>
      </c>
      <c r="T107" s="5">
        <f t="shared" si="22"/>
        <v>3.1016341399109137</v>
      </c>
      <c r="U107" s="5">
        <f t="shared" si="22"/>
        <v>2.3111426939742623</v>
      </c>
      <c r="V107" s="5">
        <f t="shared" si="22"/>
        <v>2.158793420264649</v>
      </c>
      <c r="W107" s="5">
        <f t="shared" si="22"/>
        <v>1.6991048851500363</v>
      </c>
      <c r="X107" s="5">
        <f t="shared" si="22"/>
        <v>1.4658389203692099</v>
      </c>
      <c r="Y107" s="5">
        <f t="shared" si="22"/>
        <v>1.2232031998905526</v>
      </c>
      <c r="Z107" s="5">
        <f t="shared" si="22"/>
        <v>1.1852887397133447</v>
      </c>
      <c r="AA107" s="5">
        <f t="shared" si="22"/>
        <v>1.0676336302427698</v>
      </c>
      <c r="AB107" s="5">
        <f t="shared" si="22"/>
        <v>0.89583217730400044</v>
      </c>
      <c r="AC107" s="5">
        <f t="shared" si="22"/>
        <v>0.75512148552096758</v>
      </c>
      <c r="AD107" s="5">
        <f t="shared" si="22"/>
        <v>0.73184907213761186</v>
      </c>
      <c r="AE107" s="5">
        <f t="shared" si="22"/>
        <v>0.63694141424957262</v>
      </c>
      <c r="AF107" s="5">
        <f t="shared" si="22"/>
        <v>0.58158943701213872</v>
      </c>
      <c r="AG107" s="5">
        <f t="shared" si="22"/>
        <v>0.54007941815351179</v>
      </c>
      <c r="AH107" s="5">
        <f t="shared" si="21"/>
        <v>0.38453172028200261</v>
      </c>
      <c r="AI107" s="5">
        <f t="shared" si="21"/>
        <v>0.29675712088103379</v>
      </c>
      <c r="AJ107" s="5">
        <f t="shared" si="21"/>
        <v>0.25490740817469892</v>
      </c>
    </row>
    <row r="108" spans="1:36" x14ac:dyDescent="0.2">
      <c r="A108" t="str">
        <f>"semis_procurement_archetype_"&amp;TEXT(ROUND(Table26916[[#This Row],[2016]],3),"0.0")</f>
        <v>semis_procurement_archetype_9.7</v>
      </c>
      <c r="B108" s="5">
        <f t="shared" si="17"/>
        <v>9.7000000000000011</v>
      </c>
      <c r="C108" s="5">
        <f t="shared" si="23"/>
        <v>9.7000000000000011</v>
      </c>
      <c r="D108" s="5">
        <f t="shared" si="23"/>
        <v>9.7000000000000011</v>
      </c>
      <c r="E108" s="5">
        <f t="shared" si="23"/>
        <v>9.4710747458823263</v>
      </c>
      <c r="F108" s="5">
        <f t="shared" si="23"/>
        <v>8.9176345928471346</v>
      </c>
      <c r="G108" s="5">
        <f t="shared" si="23"/>
        <v>8.9950068790401776</v>
      </c>
      <c r="H108" s="5">
        <f t="shared" si="23"/>
        <v>8.7547806162186905</v>
      </c>
      <c r="I108" s="5">
        <f t="shared" si="23"/>
        <v>8.290079503741639</v>
      </c>
      <c r="J108" s="5">
        <f t="shared" si="23"/>
        <v>8.0290337394566755</v>
      </c>
      <c r="K108" s="5">
        <f t="shared" si="23"/>
        <v>7.7610647436310174</v>
      </c>
      <c r="L108" s="5">
        <f t="shared" si="23"/>
        <v>7.3377763532696809</v>
      </c>
      <c r="M108" s="5">
        <f t="shared" si="23"/>
        <v>7.2864023010624797</v>
      </c>
      <c r="N108" s="5">
        <f t="shared" si="23"/>
        <v>6.939569529007362</v>
      </c>
      <c r="O108" s="5">
        <f t="shared" si="23"/>
        <v>6.5799327854252834</v>
      </c>
      <c r="P108" s="5">
        <f t="shared" si="23"/>
        <v>6.15476772173563</v>
      </c>
      <c r="Q108" s="5">
        <f t="shared" si="23"/>
        <v>5.3247648043117826</v>
      </c>
      <c r="R108" s="5">
        <f t="shared" ref="R108:AG123" si="24">(($B108-$AJ$2)*((R$2-$AJ$2)/($B$2-$AJ$2)))+$AJ$2</f>
        <v>4.2050645141812764</v>
      </c>
      <c r="S108" s="5">
        <f t="shared" si="24"/>
        <v>3.8479898856045214</v>
      </c>
      <c r="T108" s="5">
        <f t="shared" si="24"/>
        <v>3.0718101575414369</v>
      </c>
      <c r="U108" s="5">
        <f t="shared" si="24"/>
        <v>2.2896003645938157</v>
      </c>
      <c r="V108" s="5">
        <f t="shared" si="24"/>
        <v>2.1388471914169536</v>
      </c>
      <c r="W108" s="5">
        <f t="shared" si="24"/>
        <v>1.6839746235723521</v>
      </c>
      <c r="X108" s="5">
        <f t="shared" si="24"/>
        <v>1.4531524901377046</v>
      </c>
      <c r="Y108" s="5">
        <f t="shared" si="24"/>
        <v>1.2130587640728725</v>
      </c>
      <c r="Z108" s="5">
        <f t="shared" si="24"/>
        <v>1.1755415180642279</v>
      </c>
      <c r="AA108" s="5">
        <f t="shared" si="24"/>
        <v>1.0591190326707767</v>
      </c>
      <c r="AB108" s="5">
        <f t="shared" si="24"/>
        <v>0.88911747272713537</v>
      </c>
      <c r="AC108" s="5">
        <f t="shared" si="24"/>
        <v>0.74988094885215972</v>
      </c>
      <c r="AD108" s="5">
        <f t="shared" si="24"/>
        <v>0.72685235094947598</v>
      </c>
      <c r="AE108" s="5">
        <f t="shared" si="24"/>
        <v>0.63293900146625337</v>
      </c>
      <c r="AF108" s="5">
        <f t="shared" si="24"/>
        <v>0.57816692407478687</v>
      </c>
      <c r="AG108" s="5">
        <f t="shared" si="24"/>
        <v>0.53709178857071405</v>
      </c>
      <c r="AH108" s="5">
        <f t="shared" si="21"/>
        <v>0.38317369980330851</v>
      </c>
      <c r="AI108" s="5">
        <f t="shared" si="21"/>
        <v>0.29631867869408024</v>
      </c>
      <c r="AJ108" s="5">
        <f t="shared" si="21"/>
        <v>0.25490740817469892</v>
      </c>
    </row>
    <row r="109" spans="1:36" x14ac:dyDescent="0.2">
      <c r="A109" t="str">
        <f>"semis_procurement_archetype_"&amp;TEXT(ROUND(Table26916[[#This Row],[2016]],3),"0.0")</f>
        <v>semis_procurement_archetype_9.6</v>
      </c>
      <c r="B109" s="5">
        <f t="shared" si="17"/>
        <v>9.6000000000000014</v>
      </c>
      <c r="C109" s="5">
        <f t="shared" ref="C109:R124" si="25">(($B109-$AJ$2)*((C$2-$AJ$2)/($B$2-$AJ$2)))+$AJ$2</f>
        <v>9.6000000000000014</v>
      </c>
      <c r="D109" s="5">
        <f t="shared" si="25"/>
        <v>9.6000000000000014</v>
      </c>
      <c r="E109" s="5">
        <f t="shared" si="25"/>
        <v>9.3734984940022326</v>
      </c>
      <c r="F109" s="5">
        <f t="shared" si="25"/>
        <v>8.8259178934029183</v>
      </c>
      <c r="G109" s="5">
        <f t="shared" si="25"/>
        <v>8.9024709998426577</v>
      </c>
      <c r="H109" s="5">
        <f t="shared" si="25"/>
        <v>8.6647881346690596</v>
      </c>
      <c r="I109" s="5">
        <f t="shared" si="25"/>
        <v>8.2050070492638358</v>
      </c>
      <c r="J109" s="5">
        <f t="shared" si="25"/>
        <v>7.9467251092796616</v>
      </c>
      <c r="K109" s="5">
        <f t="shared" si="25"/>
        <v>7.6815932375289719</v>
      </c>
      <c r="L109" s="5">
        <f t="shared" si="25"/>
        <v>7.2627864166837215</v>
      </c>
      <c r="M109" s="5">
        <f t="shared" si="25"/>
        <v>7.2119562877012822</v>
      </c>
      <c r="N109" s="5">
        <f t="shared" si="25"/>
        <v>6.8687956106381742</v>
      </c>
      <c r="O109" s="5">
        <f t="shared" si="25"/>
        <v>6.5129665242080579</v>
      </c>
      <c r="P109" s="5">
        <f t="shared" si="25"/>
        <v>6.0923028993296828</v>
      </c>
      <c r="Q109" s="5">
        <f t="shared" si="25"/>
        <v>5.2710876450161184</v>
      </c>
      <c r="R109" s="5">
        <f t="shared" si="25"/>
        <v>4.163242191450153</v>
      </c>
      <c r="S109" s="5">
        <f t="shared" si="24"/>
        <v>3.8099480936104477</v>
      </c>
      <c r="T109" s="5">
        <f t="shared" si="24"/>
        <v>3.0419861751719601</v>
      </c>
      <c r="U109" s="5">
        <f t="shared" si="24"/>
        <v>2.2680580352133699</v>
      </c>
      <c r="V109" s="5">
        <f t="shared" si="24"/>
        <v>2.1189009625692572</v>
      </c>
      <c r="W109" s="5">
        <f t="shared" si="24"/>
        <v>1.6688443619946678</v>
      </c>
      <c r="X109" s="5">
        <f t="shared" si="24"/>
        <v>1.4404660599061991</v>
      </c>
      <c r="Y109" s="5">
        <f t="shared" si="24"/>
        <v>1.2029143282551926</v>
      </c>
      <c r="Z109" s="5">
        <f t="shared" si="24"/>
        <v>1.1657942964151111</v>
      </c>
      <c r="AA109" s="5">
        <f t="shared" si="24"/>
        <v>1.0506044350987833</v>
      </c>
      <c r="AB109" s="5">
        <f t="shared" si="24"/>
        <v>0.8824027681502703</v>
      </c>
      <c r="AC109" s="5">
        <f t="shared" si="24"/>
        <v>0.74464041218335186</v>
      </c>
      <c r="AD109" s="5">
        <f t="shared" si="24"/>
        <v>0.72185562976134032</v>
      </c>
      <c r="AE109" s="5">
        <f t="shared" si="24"/>
        <v>0.62893658868293412</v>
      </c>
      <c r="AF109" s="5">
        <f t="shared" si="24"/>
        <v>0.57474441113743491</v>
      </c>
      <c r="AG109" s="5">
        <f t="shared" si="24"/>
        <v>0.5341041589879163</v>
      </c>
      <c r="AH109" s="5">
        <f t="shared" si="21"/>
        <v>0.38181567932461435</v>
      </c>
      <c r="AI109" s="5">
        <f t="shared" si="21"/>
        <v>0.2958802365071268</v>
      </c>
      <c r="AJ109" s="5">
        <f t="shared" si="21"/>
        <v>0.25490740817469892</v>
      </c>
    </row>
    <row r="110" spans="1:36" x14ac:dyDescent="0.2">
      <c r="A110" t="str">
        <f>"semis_procurement_archetype_"&amp;TEXT(ROUND(Table26916[[#This Row],[2016]],3),"0.0")</f>
        <v>semis_procurement_archetype_9.5</v>
      </c>
      <c r="B110" s="5">
        <f t="shared" si="17"/>
        <v>9.5</v>
      </c>
      <c r="C110" s="5">
        <f t="shared" si="25"/>
        <v>9.5</v>
      </c>
      <c r="D110" s="5">
        <f t="shared" si="25"/>
        <v>9.5</v>
      </c>
      <c r="E110" s="5">
        <f t="shared" si="25"/>
        <v>9.275922242122137</v>
      </c>
      <c r="F110" s="5">
        <f t="shared" si="25"/>
        <v>8.7342011939586985</v>
      </c>
      <c r="G110" s="5">
        <f t="shared" si="25"/>
        <v>8.8099351206451342</v>
      </c>
      <c r="H110" s="5">
        <f t="shared" si="25"/>
        <v>8.5747956531194269</v>
      </c>
      <c r="I110" s="5">
        <f t="shared" si="25"/>
        <v>8.1199345947860326</v>
      </c>
      <c r="J110" s="5">
        <f t="shared" si="25"/>
        <v>7.8644164791026467</v>
      </c>
      <c r="K110" s="5">
        <f t="shared" si="25"/>
        <v>7.6021217314269247</v>
      </c>
      <c r="L110" s="5">
        <f t="shared" si="25"/>
        <v>7.1877964800977612</v>
      </c>
      <c r="M110" s="5">
        <f t="shared" si="25"/>
        <v>7.1375102743400829</v>
      </c>
      <c r="N110" s="5">
        <f t="shared" si="25"/>
        <v>6.7980216922689847</v>
      </c>
      <c r="O110" s="5">
        <f t="shared" si="25"/>
        <v>6.4460002629908306</v>
      </c>
      <c r="P110" s="5">
        <f t="shared" si="25"/>
        <v>6.0298380769237356</v>
      </c>
      <c r="Q110" s="5">
        <f t="shared" si="25"/>
        <v>5.2174104857204524</v>
      </c>
      <c r="R110" s="5">
        <f t="shared" si="25"/>
        <v>4.1214198687190295</v>
      </c>
      <c r="S110" s="5">
        <f t="shared" si="24"/>
        <v>3.7719063016163741</v>
      </c>
      <c r="T110" s="5">
        <f t="shared" si="24"/>
        <v>3.0121621928024824</v>
      </c>
      <c r="U110" s="5">
        <f t="shared" si="24"/>
        <v>2.2465157058329237</v>
      </c>
      <c r="V110" s="5">
        <f t="shared" si="24"/>
        <v>2.0989547337215608</v>
      </c>
      <c r="W110" s="5">
        <f t="shared" si="24"/>
        <v>1.6537141004169833</v>
      </c>
      <c r="X110" s="5">
        <f t="shared" si="24"/>
        <v>1.4277796296746936</v>
      </c>
      <c r="Y110" s="5">
        <f t="shared" si="24"/>
        <v>1.1927698924375123</v>
      </c>
      <c r="Z110" s="5">
        <f t="shared" si="24"/>
        <v>1.1560470747659941</v>
      </c>
      <c r="AA110" s="5">
        <f t="shared" si="24"/>
        <v>1.04208983752679</v>
      </c>
      <c r="AB110" s="5">
        <f t="shared" si="24"/>
        <v>0.87568806357340523</v>
      </c>
      <c r="AC110" s="5">
        <f t="shared" si="24"/>
        <v>0.73939987551454389</v>
      </c>
      <c r="AD110" s="5">
        <f t="shared" si="24"/>
        <v>0.71685890857320445</v>
      </c>
      <c r="AE110" s="5">
        <f t="shared" si="24"/>
        <v>0.62493417589961486</v>
      </c>
      <c r="AF110" s="5">
        <f t="shared" si="24"/>
        <v>0.57132189820008294</v>
      </c>
      <c r="AG110" s="5">
        <f t="shared" si="24"/>
        <v>0.53111652940511844</v>
      </c>
      <c r="AH110" s="5">
        <f t="shared" si="21"/>
        <v>0.3804576588459202</v>
      </c>
      <c r="AI110" s="5">
        <f t="shared" si="21"/>
        <v>0.29544179432017326</v>
      </c>
      <c r="AJ110" s="5">
        <f t="shared" si="21"/>
        <v>0.25490740817469892</v>
      </c>
    </row>
    <row r="111" spans="1:36" x14ac:dyDescent="0.2">
      <c r="A111" t="str">
        <f>"semis_procurement_archetype_"&amp;TEXT(ROUND(Table26916[[#This Row],[2016]],3),"0.0")</f>
        <v>semis_procurement_archetype_9.4</v>
      </c>
      <c r="B111" s="5">
        <f t="shared" si="17"/>
        <v>9.4</v>
      </c>
      <c r="C111" s="5">
        <f t="shared" si="25"/>
        <v>9.4</v>
      </c>
      <c r="D111" s="5">
        <f t="shared" si="25"/>
        <v>9.4</v>
      </c>
      <c r="E111" s="5">
        <f t="shared" si="25"/>
        <v>9.1783459902420415</v>
      </c>
      <c r="F111" s="5">
        <f t="shared" si="25"/>
        <v>8.6424844945144823</v>
      </c>
      <c r="G111" s="5">
        <f t="shared" si="25"/>
        <v>8.7173992414476142</v>
      </c>
      <c r="H111" s="5">
        <f t="shared" si="25"/>
        <v>8.484803171569796</v>
      </c>
      <c r="I111" s="5">
        <f t="shared" si="25"/>
        <v>8.0348621403082294</v>
      </c>
      <c r="J111" s="5">
        <f t="shared" si="25"/>
        <v>7.7821078489256337</v>
      </c>
      <c r="K111" s="5">
        <f t="shared" si="25"/>
        <v>7.5226502253248793</v>
      </c>
      <c r="L111" s="5">
        <f t="shared" si="25"/>
        <v>7.1128065435118017</v>
      </c>
      <c r="M111" s="5">
        <f t="shared" si="25"/>
        <v>7.0630642609788854</v>
      </c>
      <c r="N111" s="5">
        <f t="shared" si="25"/>
        <v>6.7272477738997969</v>
      </c>
      <c r="O111" s="5">
        <f t="shared" si="25"/>
        <v>6.3790340017736051</v>
      </c>
      <c r="P111" s="5">
        <f t="shared" si="25"/>
        <v>5.9673732545177884</v>
      </c>
      <c r="Q111" s="5">
        <f t="shared" si="25"/>
        <v>5.1637333264247882</v>
      </c>
      <c r="R111" s="5">
        <f t="shared" si="25"/>
        <v>4.0795975459879061</v>
      </c>
      <c r="S111" s="5">
        <f t="shared" si="24"/>
        <v>3.7338645096223004</v>
      </c>
      <c r="T111" s="5">
        <f t="shared" si="24"/>
        <v>2.9823382104330065</v>
      </c>
      <c r="U111" s="5">
        <f t="shared" si="24"/>
        <v>2.2249733764524775</v>
      </c>
      <c r="V111" s="5">
        <f t="shared" si="24"/>
        <v>2.0790085048738653</v>
      </c>
      <c r="W111" s="5">
        <f t="shared" si="24"/>
        <v>1.638583838839299</v>
      </c>
      <c r="X111" s="5">
        <f t="shared" si="24"/>
        <v>1.4150931994431883</v>
      </c>
      <c r="Y111" s="5">
        <f t="shared" si="24"/>
        <v>1.1826254566198322</v>
      </c>
      <c r="Z111" s="5">
        <f t="shared" si="24"/>
        <v>1.1462998531168773</v>
      </c>
      <c r="AA111" s="5">
        <f t="shared" si="24"/>
        <v>1.0335752399547966</v>
      </c>
      <c r="AB111" s="5">
        <f t="shared" si="24"/>
        <v>0.86897335899654016</v>
      </c>
      <c r="AC111" s="5">
        <f t="shared" si="24"/>
        <v>0.73415933884573614</v>
      </c>
      <c r="AD111" s="5">
        <f t="shared" si="24"/>
        <v>0.71186218738506868</v>
      </c>
      <c r="AE111" s="5">
        <f t="shared" si="24"/>
        <v>0.62093176311629561</v>
      </c>
      <c r="AF111" s="5">
        <f t="shared" si="24"/>
        <v>0.56789938526273109</v>
      </c>
      <c r="AG111" s="5">
        <f t="shared" si="24"/>
        <v>0.52812889982232059</v>
      </c>
      <c r="AH111" s="5">
        <f t="shared" si="21"/>
        <v>0.3790996383672261</v>
      </c>
      <c r="AI111" s="5">
        <f t="shared" si="21"/>
        <v>0.29500335213321977</v>
      </c>
      <c r="AJ111" s="5">
        <f t="shared" si="21"/>
        <v>0.25490740817469892</v>
      </c>
    </row>
    <row r="112" spans="1:36" x14ac:dyDescent="0.2">
      <c r="A112" t="str">
        <f>"semis_procurement_archetype_"&amp;TEXT(ROUND(Table26916[[#This Row],[2016]],3),"0.0")</f>
        <v>semis_procurement_archetype_9.3</v>
      </c>
      <c r="B112" s="5">
        <f t="shared" si="17"/>
        <v>9.3000000000000007</v>
      </c>
      <c r="C112" s="5">
        <f t="shared" si="25"/>
        <v>9.3000000000000007</v>
      </c>
      <c r="D112" s="5">
        <f t="shared" si="25"/>
        <v>9.3000000000000007</v>
      </c>
      <c r="E112" s="5">
        <f t="shared" si="25"/>
        <v>9.0807697383619477</v>
      </c>
      <c r="F112" s="5">
        <f t="shared" si="25"/>
        <v>8.5507677950702661</v>
      </c>
      <c r="G112" s="5">
        <f t="shared" si="25"/>
        <v>8.6248633622500925</v>
      </c>
      <c r="H112" s="5">
        <f t="shared" si="25"/>
        <v>8.3948106900201651</v>
      </c>
      <c r="I112" s="5">
        <f t="shared" si="25"/>
        <v>7.9497896858304262</v>
      </c>
      <c r="J112" s="5">
        <f t="shared" si="25"/>
        <v>7.6997992187486206</v>
      </c>
      <c r="K112" s="5">
        <f t="shared" si="25"/>
        <v>7.4431787192228338</v>
      </c>
      <c r="L112" s="5">
        <f t="shared" si="25"/>
        <v>7.0378166069258414</v>
      </c>
      <c r="M112" s="5">
        <f t="shared" si="25"/>
        <v>6.9886182476176879</v>
      </c>
      <c r="N112" s="5">
        <f t="shared" si="25"/>
        <v>6.6564738555306091</v>
      </c>
      <c r="O112" s="5">
        <f t="shared" si="25"/>
        <v>6.3120677405563796</v>
      </c>
      <c r="P112" s="5">
        <f t="shared" si="25"/>
        <v>5.9049084321118421</v>
      </c>
      <c r="Q112" s="5">
        <f t="shared" si="25"/>
        <v>5.110056167129124</v>
      </c>
      <c r="R112" s="5">
        <f t="shared" si="25"/>
        <v>4.0377752232567836</v>
      </c>
      <c r="S112" s="5">
        <f t="shared" si="24"/>
        <v>3.6958227176282277</v>
      </c>
      <c r="T112" s="5">
        <f t="shared" si="24"/>
        <v>2.9525142280635297</v>
      </c>
      <c r="U112" s="5">
        <f t="shared" si="24"/>
        <v>2.2034310470720317</v>
      </c>
      <c r="V112" s="5">
        <f t="shared" si="24"/>
        <v>2.059062276026169</v>
      </c>
      <c r="W112" s="5">
        <f t="shared" si="24"/>
        <v>1.6234535772616148</v>
      </c>
      <c r="X112" s="5">
        <f t="shared" si="24"/>
        <v>1.4024067692116828</v>
      </c>
      <c r="Y112" s="5">
        <f t="shared" si="24"/>
        <v>1.1724810208021523</v>
      </c>
      <c r="Z112" s="5">
        <f t="shared" si="24"/>
        <v>1.1365526314677605</v>
      </c>
      <c r="AA112" s="5">
        <f t="shared" si="24"/>
        <v>1.0250606423828033</v>
      </c>
      <c r="AB112" s="5">
        <f t="shared" si="24"/>
        <v>0.86225865441967509</v>
      </c>
      <c r="AC112" s="5">
        <f t="shared" si="24"/>
        <v>0.72891880217692817</v>
      </c>
      <c r="AD112" s="5">
        <f t="shared" si="24"/>
        <v>0.70686546619693291</v>
      </c>
      <c r="AE112" s="5">
        <f t="shared" si="24"/>
        <v>0.61692935033297647</v>
      </c>
      <c r="AF112" s="5">
        <f t="shared" si="24"/>
        <v>0.56447687232537924</v>
      </c>
      <c r="AG112" s="5">
        <f t="shared" si="24"/>
        <v>0.52514127023952284</v>
      </c>
      <c r="AH112" s="5">
        <f t="shared" si="21"/>
        <v>0.377741617888532</v>
      </c>
      <c r="AI112" s="5">
        <f t="shared" si="21"/>
        <v>0.29456490994626627</v>
      </c>
      <c r="AJ112" s="5">
        <f t="shared" si="21"/>
        <v>0.25490740817469892</v>
      </c>
    </row>
    <row r="113" spans="1:36" x14ac:dyDescent="0.2">
      <c r="A113" t="str">
        <f>"semis_procurement_archetype_"&amp;TEXT(ROUND(Table26916[[#This Row],[2016]],3),"0.0")</f>
        <v>semis_procurement_archetype_9.2</v>
      </c>
      <c r="B113" s="5">
        <f t="shared" si="17"/>
        <v>9.2000000000000011</v>
      </c>
      <c r="C113" s="5">
        <f t="shared" si="25"/>
        <v>9.2000000000000011</v>
      </c>
      <c r="D113" s="5">
        <f t="shared" si="25"/>
        <v>9.2000000000000011</v>
      </c>
      <c r="E113" s="5">
        <f t="shared" si="25"/>
        <v>8.9831934864818521</v>
      </c>
      <c r="F113" s="5">
        <f t="shared" si="25"/>
        <v>8.4590510956260481</v>
      </c>
      <c r="G113" s="5">
        <f t="shared" si="25"/>
        <v>8.5323274830525726</v>
      </c>
      <c r="H113" s="5">
        <f t="shared" si="25"/>
        <v>8.3048182084705342</v>
      </c>
      <c r="I113" s="5">
        <f t="shared" si="25"/>
        <v>7.864717231352623</v>
      </c>
      <c r="J113" s="5">
        <f t="shared" si="25"/>
        <v>7.6174905885716075</v>
      </c>
      <c r="K113" s="5">
        <f t="shared" si="25"/>
        <v>7.3637072131207884</v>
      </c>
      <c r="L113" s="5">
        <f t="shared" si="25"/>
        <v>6.962826670339882</v>
      </c>
      <c r="M113" s="5">
        <f t="shared" si="25"/>
        <v>6.9141722342564904</v>
      </c>
      <c r="N113" s="5">
        <f t="shared" si="25"/>
        <v>6.5856999371614213</v>
      </c>
      <c r="O113" s="5">
        <f t="shared" si="25"/>
        <v>6.2451014793391542</v>
      </c>
      <c r="P113" s="5">
        <f t="shared" si="25"/>
        <v>5.8424436097058949</v>
      </c>
      <c r="Q113" s="5">
        <f t="shared" si="25"/>
        <v>5.0563790078334598</v>
      </c>
      <c r="R113" s="5">
        <f t="shared" si="25"/>
        <v>3.9959529005256602</v>
      </c>
      <c r="S113" s="5">
        <f t="shared" si="24"/>
        <v>3.657780925634154</v>
      </c>
      <c r="T113" s="5">
        <f t="shared" si="24"/>
        <v>2.9226902456940529</v>
      </c>
      <c r="U113" s="5">
        <f t="shared" si="24"/>
        <v>2.181888717691586</v>
      </c>
      <c r="V113" s="5">
        <f t="shared" si="24"/>
        <v>2.0391160471784735</v>
      </c>
      <c r="W113" s="5">
        <f t="shared" si="24"/>
        <v>1.6083233156839305</v>
      </c>
      <c r="X113" s="5">
        <f t="shared" si="24"/>
        <v>1.3897203389801775</v>
      </c>
      <c r="Y113" s="5">
        <f t="shared" si="24"/>
        <v>1.1623365849844722</v>
      </c>
      <c r="Z113" s="5">
        <f t="shared" si="24"/>
        <v>1.1268054098186435</v>
      </c>
      <c r="AA113" s="5">
        <f t="shared" si="24"/>
        <v>1.0165460448108101</v>
      </c>
      <c r="AB113" s="5">
        <f t="shared" si="24"/>
        <v>0.85554394984281013</v>
      </c>
      <c r="AC113" s="5">
        <f t="shared" si="24"/>
        <v>0.72367826550812042</v>
      </c>
      <c r="AD113" s="5">
        <f t="shared" si="24"/>
        <v>0.70186874500879715</v>
      </c>
      <c r="AE113" s="5">
        <f t="shared" si="24"/>
        <v>0.6129269375496571</v>
      </c>
      <c r="AF113" s="5">
        <f t="shared" si="24"/>
        <v>0.56105435938802728</v>
      </c>
      <c r="AG113" s="5">
        <f t="shared" si="24"/>
        <v>0.52215364065672509</v>
      </c>
      <c r="AH113" s="5">
        <f t="shared" si="21"/>
        <v>0.37638359740983784</v>
      </c>
      <c r="AI113" s="5">
        <f t="shared" si="21"/>
        <v>0.29412646775931278</v>
      </c>
      <c r="AJ113" s="5">
        <f t="shared" si="21"/>
        <v>0.25490740817469892</v>
      </c>
    </row>
    <row r="114" spans="1:36" x14ac:dyDescent="0.2">
      <c r="A114" t="str">
        <f>"semis_procurement_archetype_"&amp;TEXT(ROUND(Table26916[[#This Row],[2016]],3),"0.0")</f>
        <v>semis_procurement_archetype_9.1</v>
      </c>
      <c r="B114" s="5">
        <f t="shared" si="17"/>
        <v>9.1</v>
      </c>
      <c r="C114" s="5">
        <f t="shared" si="25"/>
        <v>9.1</v>
      </c>
      <c r="D114" s="5">
        <f t="shared" si="25"/>
        <v>9.1</v>
      </c>
      <c r="E114" s="5">
        <f t="shared" si="25"/>
        <v>8.8856172346017566</v>
      </c>
      <c r="F114" s="5">
        <f t="shared" si="25"/>
        <v>8.3673343961818301</v>
      </c>
      <c r="G114" s="5">
        <f t="shared" si="25"/>
        <v>8.4397916038550509</v>
      </c>
      <c r="H114" s="5">
        <f t="shared" si="25"/>
        <v>8.2148257269209015</v>
      </c>
      <c r="I114" s="5">
        <f t="shared" si="25"/>
        <v>7.7796447768748189</v>
      </c>
      <c r="J114" s="5">
        <f t="shared" si="25"/>
        <v>7.5351819583945927</v>
      </c>
      <c r="K114" s="5">
        <f t="shared" si="25"/>
        <v>7.2842357070187411</v>
      </c>
      <c r="L114" s="5">
        <f t="shared" si="25"/>
        <v>6.8878367337539217</v>
      </c>
      <c r="M114" s="5">
        <f t="shared" si="25"/>
        <v>6.8397262208952911</v>
      </c>
      <c r="N114" s="5">
        <f t="shared" si="25"/>
        <v>6.5149260187922327</v>
      </c>
      <c r="O114" s="5">
        <f t="shared" si="25"/>
        <v>6.1781352181219269</v>
      </c>
      <c r="P114" s="5">
        <f t="shared" si="25"/>
        <v>5.7799787872999469</v>
      </c>
      <c r="Q114" s="5">
        <f t="shared" si="25"/>
        <v>5.0027018485377939</v>
      </c>
      <c r="R114" s="5">
        <f t="shared" si="25"/>
        <v>3.9541305777945368</v>
      </c>
      <c r="S114" s="5">
        <f t="shared" si="24"/>
        <v>3.6197391336400804</v>
      </c>
      <c r="T114" s="5">
        <f t="shared" si="24"/>
        <v>2.8928662633245752</v>
      </c>
      <c r="U114" s="5">
        <f t="shared" si="24"/>
        <v>2.1603463883111393</v>
      </c>
      <c r="V114" s="5">
        <f t="shared" si="24"/>
        <v>2.0191698183307771</v>
      </c>
      <c r="W114" s="5">
        <f t="shared" si="24"/>
        <v>1.5931930541062458</v>
      </c>
      <c r="X114" s="5">
        <f t="shared" si="24"/>
        <v>1.3770339087486718</v>
      </c>
      <c r="Y114" s="5">
        <f t="shared" si="24"/>
        <v>1.1521921491667919</v>
      </c>
      <c r="Z114" s="5">
        <f t="shared" si="24"/>
        <v>1.1170581881695267</v>
      </c>
      <c r="AA114" s="5">
        <f t="shared" si="24"/>
        <v>1.0080314472388165</v>
      </c>
      <c r="AB114" s="5">
        <f t="shared" si="24"/>
        <v>0.84882924526594494</v>
      </c>
      <c r="AC114" s="5">
        <f t="shared" si="24"/>
        <v>0.71843772883931245</v>
      </c>
      <c r="AD114" s="5">
        <f t="shared" si="24"/>
        <v>0.69687202382066138</v>
      </c>
      <c r="AE114" s="5">
        <f t="shared" si="24"/>
        <v>0.60892452476633796</v>
      </c>
      <c r="AF114" s="5">
        <f t="shared" si="24"/>
        <v>0.55763184645067532</v>
      </c>
      <c r="AG114" s="5">
        <f t="shared" si="24"/>
        <v>0.51916601107392724</v>
      </c>
      <c r="AH114" s="5">
        <f t="shared" si="21"/>
        <v>0.37502557693114369</v>
      </c>
      <c r="AI114" s="5">
        <f t="shared" si="21"/>
        <v>0.29368802557235929</v>
      </c>
      <c r="AJ114" s="5">
        <f t="shared" si="21"/>
        <v>0.25490740817469892</v>
      </c>
    </row>
    <row r="115" spans="1:36" x14ac:dyDescent="0.2">
      <c r="A115" t="str">
        <f>"semis_procurement_archetype_"&amp;TEXT(ROUND(Table26916[[#This Row],[2016]],3),"0.0")</f>
        <v>semis_procurement_archetype_9.0</v>
      </c>
      <c r="B115" s="5">
        <f t="shared" si="17"/>
        <v>9</v>
      </c>
      <c r="C115" s="5">
        <f t="shared" si="25"/>
        <v>9</v>
      </c>
      <c r="D115" s="5">
        <f t="shared" si="25"/>
        <v>9</v>
      </c>
      <c r="E115" s="5">
        <f t="shared" si="25"/>
        <v>8.7880409827216628</v>
      </c>
      <c r="F115" s="5">
        <f t="shared" si="25"/>
        <v>8.2756176967376138</v>
      </c>
      <c r="G115" s="5">
        <f t="shared" si="25"/>
        <v>8.3472557246575292</v>
      </c>
      <c r="H115" s="5">
        <f t="shared" si="25"/>
        <v>8.1248332453712706</v>
      </c>
      <c r="I115" s="5">
        <f t="shared" si="25"/>
        <v>7.6945723223970157</v>
      </c>
      <c r="J115" s="5">
        <f t="shared" si="25"/>
        <v>7.4528733282175796</v>
      </c>
      <c r="K115" s="5">
        <f t="shared" si="25"/>
        <v>7.2047642009166957</v>
      </c>
      <c r="L115" s="5">
        <f t="shared" si="25"/>
        <v>6.8128467971679614</v>
      </c>
      <c r="M115" s="5">
        <f t="shared" si="25"/>
        <v>6.7652802075340936</v>
      </c>
      <c r="N115" s="5">
        <f t="shared" si="25"/>
        <v>6.4441521004230449</v>
      </c>
      <c r="O115" s="5">
        <f t="shared" si="25"/>
        <v>6.1111689569047014</v>
      </c>
      <c r="P115" s="5">
        <f t="shared" si="25"/>
        <v>5.7175139648940005</v>
      </c>
      <c r="Q115" s="5">
        <f t="shared" si="25"/>
        <v>4.9490246892421297</v>
      </c>
      <c r="R115" s="5">
        <f t="shared" si="25"/>
        <v>3.9123082550634134</v>
      </c>
      <c r="S115" s="5">
        <f t="shared" si="24"/>
        <v>3.5816973416460067</v>
      </c>
      <c r="T115" s="5">
        <f t="shared" si="24"/>
        <v>2.8630422809550993</v>
      </c>
      <c r="U115" s="5">
        <f t="shared" si="24"/>
        <v>2.1388040589306936</v>
      </c>
      <c r="V115" s="5">
        <f t="shared" si="24"/>
        <v>1.9992235894830812</v>
      </c>
      <c r="W115" s="5">
        <f t="shared" si="24"/>
        <v>1.5780627925285615</v>
      </c>
      <c r="X115" s="5">
        <f t="shared" si="24"/>
        <v>1.3643474785171665</v>
      </c>
      <c r="Y115" s="5">
        <f t="shared" si="24"/>
        <v>1.1420477133491118</v>
      </c>
      <c r="Z115" s="5">
        <f t="shared" si="24"/>
        <v>1.1073109665204099</v>
      </c>
      <c r="AA115" s="5">
        <f t="shared" si="24"/>
        <v>0.9995168496668233</v>
      </c>
      <c r="AB115" s="5">
        <f t="shared" si="24"/>
        <v>0.84211454068907987</v>
      </c>
      <c r="AC115" s="5">
        <f t="shared" si="24"/>
        <v>0.71319719217050459</v>
      </c>
      <c r="AD115" s="5">
        <f t="shared" si="24"/>
        <v>0.6918753026325255</v>
      </c>
      <c r="AE115" s="5">
        <f t="shared" si="24"/>
        <v>0.6049221119830186</v>
      </c>
      <c r="AF115" s="5">
        <f t="shared" si="24"/>
        <v>0.55420933351332335</v>
      </c>
      <c r="AG115" s="5">
        <f t="shared" si="24"/>
        <v>0.51617838149112949</v>
      </c>
      <c r="AH115" s="5">
        <f t="shared" si="21"/>
        <v>0.37366755645244959</v>
      </c>
      <c r="AI115" s="5">
        <f t="shared" si="21"/>
        <v>0.2932495833854058</v>
      </c>
      <c r="AJ115" s="5">
        <f t="shared" si="21"/>
        <v>0.25490740817469892</v>
      </c>
    </row>
    <row r="116" spans="1:36" x14ac:dyDescent="0.2">
      <c r="A116" t="str">
        <f>"semis_procurement_archetype_"&amp;TEXT(ROUND(Table26916[[#This Row],[2016]],3),"0.0")</f>
        <v>semis_procurement_archetype_8.9</v>
      </c>
      <c r="B116" s="5">
        <f t="shared" si="17"/>
        <v>8.9</v>
      </c>
      <c r="C116" s="5">
        <f t="shared" si="25"/>
        <v>8.9</v>
      </c>
      <c r="D116" s="5">
        <f t="shared" si="25"/>
        <v>8.9</v>
      </c>
      <c r="E116" s="5">
        <f t="shared" si="25"/>
        <v>8.6904647308415672</v>
      </c>
      <c r="F116" s="5">
        <f t="shared" si="25"/>
        <v>8.1839009972933976</v>
      </c>
      <c r="G116" s="5">
        <f t="shared" si="25"/>
        <v>8.2547198454600093</v>
      </c>
      <c r="H116" s="5">
        <f t="shared" si="25"/>
        <v>8.0348407638216397</v>
      </c>
      <c r="I116" s="5">
        <f t="shared" si="25"/>
        <v>7.6094998679192125</v>
      </c>
      <c r="J116" s="5">
        <f t="shared" si="25"/>
        <v>7.3705646980405666</v>
      </c>
      <c r="K116" s="5">
        <f t="shared" si="25"/>
        <v>7.1252926948146502</v>
      </c>
      <c r="L116" s="5">
        <f t="shared" si="25"/>
        <v>6.7378568605820019</v>
      </c>
      <c r="M116" s="5">
        <f t="shared" si="25"/>
        <v>6.6908341941728962</v>
      </c>
      <c r="N116" s="5">
        <f t="shared" si="25"/>
        <v>6.3733781820538571</v>
      </c>
      <c r="O116" s="5">
        <f t="shared" si="25"/>
        <v>6.0442026956874759</v>
      </c>
      <c r="P116" s="5">
        <f t="shared" si="25"/>
        <v>5.6550491424880533</v>
      </c>
      <c r="Q116" s="5">
        <f t="shared" si="25"/>
        <v>4.8953475299464655</v>
      </c>
      <c r="R116" s="5">
        <f t="shared" si="25"/>
        <v>3.8704859323322909</v>
      </c>
      <c r="S116" s="5">
        <f t="shared" si="24"/>
        <v>3.5436555496519331</v>
      </c>
      <c r="T116" s="5">
        <f t="shared" si="24"/>
        <v>2.8332182985856225</v>
      </c>
      <c r="U116" s="5">
        <f t="shared" si="24"/>
        <v>2.1172617295502474</v>
      </c>
      <c r="V116" s="5">
        <f t="shared" si="24"/>
        <v>1.9792773606353853</v>
      </c>
      <c r="W116" s="5">
        <f t="shared" si="24"/>
        <v>1.5629325309508773</v>
      </c>
      <c r="X116" s="5">
        <f t="shared" si="24"/>
        <v>1.351661048285661</v>
      </c>
      <c r="Y116" s="5">
        <f t="shared" si="24"/>
        <v>1.1319032775314319</v>
      </c>
      <c r="Z116" s="5">
        <f t="shared" si="24"/>
        <v>1.0975637448712932</v>
      </c>
      <c r="AA116" s="5">
        <f t="shared" si="24"/>
        <v>0.99100225209483006</v>
      </c>
      <c r="AB116" s="5">
        <f t="shared" si="24"/>
        <v>0.8353998361122148</v>
      </c>
      <c r="AC116" s="5">
        <f t="shared" si="24"/>
        <v>0.70795665550169673</v>
      </c>
      <c r="AD116" s="5">
        <f t="shared" si="24"/>
        <v>0.68687858144438985</v>
      </c>
      <c r="AE116" s="5">
        <f t="shared" si="24"/>
        <v>0.60091969919969945</v>
      </c>
      <c r="AF116" s="5">
        <f t="shared" si="24"/>
        <v>0.5507868205759715</v>
      </c>
      <c r="AG116" s="5">
        <f t="shared" si="24"/>
        <v>0.51319075190833163</v>
      </c>
      <c r="AH116" s="5">
        <f t="shared" si="21"/>
        <v>0.37230953597375549</v>
      </c>
      <c r="AI116" s="5">
        <f t="shared" si="21"/>
        <v>0.29281114119845231</v>
      </c>
      <c r="AJ116" s="5">
        <f t="shared" si="21"/>
        <v>0.25490740817469892</v>
      </c>
    </row>
    <row r="117" spans="1:36" x14ac:dyDescent="0.2">
      <c r="A117" t="str">
        <f>"semis_procurement_archetype_"&amp;TEXT(ROUND(Table26916[[#This Row],[2016]],3),"0.0")</f>
        <v>semis_procurement_archetype_8.8</v>
      </c>
      <c r="B117" s="5">
        <f t="shared" si="17"/>
        <v>8.8000000000000007</v>
      </c>
      <c r="C117" s="5">
        <f t="shared" si="25"/>
        <v>8.8000000000000007</v>
      </c>
      <c r="D117" s="5">
        <f t="shared" si="25"/>
        <v>8.8000000000000007</v>
      </c>
      <c r="E117" s="5">
        <f t="shared" si="25"/>
        <v>8.5928884789614735</v>
      </c>
      <c r="F117" s="5">
        <f t="shared" si="25"/>
        <v>8.0921842978491796</v>
      </c>
      <c r="G117" s="5">
        <f t="shared" si="25"/>
        <v>8.1621839662624875</v>
      </c>
      <c r="H117" s="5">
        <f t="shared" si="25"/>
        <v>7.9448482822720079</v>
      </c>
      <c r="I117" s="5">
        <f t="shared" si="25"/>
        <v>7.5244274134414102</v>
      </c>
      <c r="J117" s="5">
        <f t="shared" si="25"/>
        <v>7.2882560678635535</v>
      </c>
      <c r="K117" s="5">
        <f t="shared" si="25"/>
        <v>7.0458211887126048</v>
      </c>
      <c r="L117" s="5">
        <f t="shared" si="25"/>
        <v>6.6628669239960425</v>
      </c>
      <c r="M117" s="5">
        <f t="shared" si="25"/>
        <v>6.6163881808116978</v>
      </c>
      <c r="N117" s="5">
        <f t="shared" si="25"/>
        <v>6.3026042636846693</v>
      </c>
      <c r="O117" s="5">
        <f t="shared" si="25"/>
        <v>5.9772364344702504</v>
      </c>
      <c r="P117" s="5">
        <f t="shared" si="25"/>
        <v>5.592584320082107</v>
      </c>
      <c r="Q117" s="5">
        <f t="shared" si="25"/>
        <v>4.8416703706508013</v>
      </c>
      <c r="R117" s="5">
        <f t="shared" si="25"/>
        <v>3.8286636096011684</v>
      </c>
      <c r="S117" s="5">
        <f t="shared" si="24"/>
        <v>3.5056137576578603</v>
      </c>
      <c r="T117" s="5">
        <f t="shared" si="24"/>
        <v>2.8033943162161457</v>
      </c>
      <c r="U117" s="5">
        <f t="shared" si="24"/>
        <v>2.0957194001698012</v>
      </c>
      <c r="V117" s="5">
        <f t="shared" si="24"/>
        <v>1.9593311317876894</v>
      </c>
      <c r="W117" s="5">
        <f t="shared" si="24"/>
        <v>1.547802269373193</v>
      </c>
      <c r="X117" s="5">
        <f t="shared" si="24"/>
        <v>1.3389746180541557</v>
      </c>
      <c r="Y117" s="5">
        <f t="shared" si="24"/>
        <v>1.1217588417137518</v>
      </c>
      <c r="Z117" s="5">
        <f t="shared" si="24"/>
        <v>1.0878165232221761</v>
      </c>
      <c r="AA117" s="5">
        <f t="shared" si="24"/>
        <v>0.98248765452283671</v>
      </c>
      <c r="AB117" s="5">
        <f t="shared" si="24"/>
        <v>0.82868513153534984</v>
      </c>
      <c r="AC117" s="5">
        <f t="shared" si="24"/>
        <v>0.70271611883288887</v>
      </c>
      <c r="AD117" s="5">
        <f t="shared" si="24"/>
        <v>0.68188186025625397</v>
      </c>
      <c r="AE117" s="5">
        <f t="shared" si="24"/>
        <v>0.5969172864163802</v>
      </c>
      <c r="AF117" s="5">
        <f t="shared" si="24"/>
        <v>0.54736430763861965</v>
      </c>
      <c r="AG117" s="5">
        <f t="shared" si="24"/>
        <v>0.51020312232553389</v>
      </c>
      <c r="AH117" s="5">
        <f t="shared" si="21"/>
        <v>0.37095151549506133</v>
      </c>
      <c r="AI117" s="5">
        <f t="shared" si="21"/>
        <v>0.29237269901149882</v>
      </c>
      <c r="AJ117" s="5">
        <f t="shared" si="21"/>
        <v>0.25490740817469892</v>
      </c>
    </row>
    <row r="118" spans="1:36" x14ac:dyDescent="0.2">
      <c r="A118" t="str">
        <f>"semis_procurement_archetype_"&amp;TEXT(ROUND(Table26916[[#This Row],[2016]],3),"0.0")</f>
        <v>semis_procurement_archetype_8.7</v>
      </c>
      <c r="B118" s="5">
        <f t="shared" si="17"/>
        <v>8.7000000000000011</v>
      </c>
      <c r="C118" s="5">
        <f t="shared" si="25"/>
        <v>8.7000000000000011</v>
      </c>
      <c r="D118" s="5">
        <f t="shared" si="25"/>
        <v>8.7000000000000011</v>
      </c>
      <c r="E118" s="5">
        <f t="shared" si="25"/>
        <v>8.4953122270813797</v>
      </c>
      <c r="F118" s="5">
        <f t="shared" si="25"/>
        <v>8.0004675984049634</v>
      </c>
      <c r="G118" s="5">
        <f t="shared" si="25"/>
        <v>8.0696480870649676</v>
      </c>
      <c r="H118" s="5">
        <f t="shared" si="25"/>
        <v>7.854855800722377</v>
      </c>
      <c r="I118" s="5">
        <f t="shared" si="25"/>
        <v>7.439354958963607</v>
      </c>
      <c r="J118" s="5">
        <f t="shared" si="25"/>
        <v>7.2059474376865404</v>
      </c>
      <c r="K118" s="5">
        <f t="shared" si="25"/>
        <v>6.9663496826105593</v>
      </c>
      <c r="L118" s="5">
        <f t="shared" si="25"/>
        <v>6.5878769874100831</v>
      </c>
      <c r="M118" s="5">
        <f t="shared" si="25"/>
        <v>6.5419421674505003</v>
      </c>
      <c r="N118" s="5">
        <f t="shared" si="25"/>
        <v>6.2318303453154815</v>
      </c>
      <c r="O118" s="5">
        <f t="shared" si="25"/>
        <v>5.9102701732530241</v>
      </c>
      <c r="P118" s="5">
        <f t="shared" si="25"/>
        <v>5.5301194976761598</v>
      </c>
      <c r="Q118" s="5">
        <f t="shared" si="25"/>
        <v>4.7879932113551362</v>
      </c>
      <c r="R118" s="5">
        <f t="shared" si="25"/>
        <v>3.786841286870045</v>
      </c>
      <c r="S118" s="5">
        <f t="shared" si="24"/>
        <v>3.4675719656637867</v>
      </c>
      <c r="T118" s="5">
        <f t="shared" si="24"/>
        <v>2.7735703338466688</v>
      </c>
      <c r="U118" s="5">
        <f t="shared" si="24"/>
        <v>2.0741770707893554</v>
      </c>
      <c r="V118" s="5">
        <f t="shared" si="24"/>
        <v>1.9393849029399934</v>
      </c>
      <c r="W118" s="5">
        <f t="shared" si="24"/>
        <v>1.5326720077955087</v>
      </c>
      <c r="X118" s="5">
        <f t="shared" si="24"/>
        <v>1.3262881878226502</v>
      </c>
      <c r="Y118" s="5">
        <f t="shared" si="24"/>
        <v>1.1116144058960717</v>
      </c>
      <c r="Z118" s="5">
        <f t="shared" si="24"/>
        <v>1.0780693015730594</v>
      </c>
      <c r="AA118" s="5">
        <f t="shared" si="24"/>
        <v>0.97397305695084346</v>
      </c>
      <c r="AB118" s="5">
        <f t="shared" si="24"/>
        <v>0.82197042695848477</v>
      </c>
      <c r="AC118" s="5">
        <f t="shared" si="24"/>
        <v>0.69747558216408101</v>
      </c>
      <c r="AD118" s="5">
        <f t="shared" si="24"/>
        <v>0.67688513906811831</v>
      </c>
      <c r="AE118" s="5">
        <f t="shared" si="24"/>
        <v>0.59291487363306095</v>
      </c>
      <c r="AF118" s="5">
        <f t="shared" si="24"/>
        <v>0.54394179470126769</v>
      </c>
      <c r="AG118" s="5">
        <f t="shared" si="24"/>
        <v>0.50721549274273614</v>
      </c>
      <c r="AH118" s="5">
        <f t="shared" si="21"/>
        <v>0.36959349501636724</v>
      </c>
      <c r="AI118" s="5">
        <f t="shared" si="21"/>
        <v>0.29193425682454532</v>
      </c>
      <c r="AJ118" s="5">
        <f t="shared" si="21"/>
        <v>0.25490740817469892</v>
      </c>
    </row>
    <row r="119" spans="1:36" x14ac:dyDescent="0.2">
      <c r="A119" t="str">
        <f>"semis_procurement_archetype_"&amp;TEXT(ROUND(Table26916[[#This Row],[2016]],3),"0.0")</f>
        <v>semis_procurement_archetype_8.6</v>
      </c>
      <c r="B119" s="5">
        <f t="shared" si="17"/>
        <v>8.6</v>
      </c>
      <c r="C119" s="5">
        <f t="shared" si="25"/>
        <v>8.6</v>
      </c>
      <c r="D119" s="5">
        <f t="shared" si="25"/>
        <v>8.6</v>
      </c>
      <c r="E119" s="5">
        <f t="shared" si="25"/>
        <v>8.3977359752012823</v>
      </c>
      <c r="F119" s="5">
        <f t="shared" si="25"/>
        <v>7.9087508989607445</v>
      </c>
      <c r="G119" s="5">
        <f t="shared" si="25"/>
        <v>7.9771122078674441</v>
      </c>
      <c r="H119" s="5">
        <f t="shared" si="25"/>
        <v>7.7648633191727443</v>
      </c>
      <c r="I119" s="5">
        <f t="shared" si="25"/>
        <v>7.3542825044858029</v>
      </c>
      <c r="J119" s="5">
        <f t="shared" si="25"/>
        <v>7.1236388075095256</v>
      </c>
      <c r="K119" s="5">
        <f t="shared" si="25"/>
        <v>6.886878176508513</v>
      </c>
      <c r="L119" s="5">
        <f t="shared" si="25"/>
        <v>6.5128870508241219</v>
      </c>
      <c r="M119" s="5">
        <f t="shared" si="25"/>
        <v>6.4674961540893019</v>
      </c>
      <c r="N119" s="5">
        <f t="shared" si="25"/>
        <v>6.1610564269462929</v>
      </c>
      <c r="O119" s="5">
        <f t="shared" si="25"/>
        <v>5.8433039120357977</v>
      </c>
      <c r="P119" s="5">
        <f t="shared" si="25"/>
        <v>5.4676546752702118</v>
      </c>
      <c r="Q119" s="5">
        <f t="shared" si="25"/>
        <v>4.7343160520594711</v>
      </c>
      <c r="R119" s="5">
        <f t="shared" si="25"/>
        <v>3.7450189641389215</v>
      </c>
      <c r="S119" s="5">
        <f t="shared" si="24"/>
        <v>3.429530173669713</v>
      </c>
      <c r="T119" s="5">
        <f t="shared" si="24"/>
        <v>2.7437463514771911</v>
      </c>
      <c r="U119" s="5">
        <f t="shared" si="24"/>
        <v>2.0526347414089088</v>
      </c>
      <c r="V119" s="5">
        <f t="shared" si="24"/>
        <v>1.9194386740922971</v>
      </c>
      <c r="W119" s="5">
        <f t="shared" si="24"/>
        <v>1.5175417462178242</v>
      </c>
      <c r="X119" s="5">
        <f t="shared" si="24"/>
        <v>1.3136017575911447</v>
      </c>
      <c r="Y119" s="5">
        <f t="shared" si="24"/>
        <v>1.1014699700783916</v>
      </c>
      <c r="Z119" s="5">
        <f t="shared" si="24"/>
        <v>1.0683220799239423</v>
      </c>
      <c r="AA119" s="5">
        <f t="shared" si="24"/>
        <v>0.96545845937885</v>
      </c>
      <c r="AB119" s="5">
        <f t="shared" si="24"/>
        <v>0.81525572238161959</v>
      </c>
      <c r="AC119" s="5">
        <f t="shared" si="24"/>
        <v>0.69223504549527304</v>
      </c>
      <c r="AD119" s="5">
        <f t="shared" si="24"/>
        <v>0.67188841787998244</v>
      </c>
      <c r="AE119" s="5">
        <f t="shared" si="24"/>
        <v>0.58891246084974169</v>
      </c>
      <c r="AF119" s="5">
        <f t="shared" si="24"/>
        <v>0.54051928176391573</v>
      </c>
      <c r="AG119" s="5">
        <f t="shared" si="24"/>
        <v>0.50422786315993828</v>
      </c>
      <c r="AH119" s="5">
        <f t="shared" si="21"/>
        <v>0.36823547453767308</v>
      </c>
      <c r="AI119" s="5">
        <f t="shared" si="21"/>
        <v>0.29149581463759183</v>
      </c>
      <c r="AJ119" s="5">
        <f t="shared" si="21"/>
        <v>0.25490740817469892</v>
      </c>
    </row>
    <row r="120" spans="1:36" x14ac:dyDescent="0.2">
      <c r="A120" t="str">
        <f>"semis_procurement_archetype_"&amp;TEXT(ROUND(Table26916[[#This Row],[2016]],3),"0.0")</f>
        <v>semis_procurement_archetype_8.5</v>
      </c>
      <c r="B120" s="5">
        <f t="shared" si="17"/>
        <v>8.5</v>
      </c>
      <c r="C120" s="5">
        <f t="shared" si="25"/>
        <v>8.5</v>
      </c>
      <c r="D120" s="5">
        <f t="shared" si="25"/>
        <v>8.5</v>
      </c>
      <c r="E120" s="5">
        <f t="shared" si="25"/>
        <v>8.3001597233211886</v>
      </c>
      <c r="F120" s="5">
        <f t="shared" si="25"/>
        <v>7.8170341995165273</v>
      </c>
      <c r="G120" s="5">
        <f t="shared" si="25"/>
        <v>7.8845763286699233</v>
      </c>
      <c r="H120" s="5">
        <f t="shared" si="25"/>
        <v>7.6748708376231125</v>
      </c>
      <c r="I120" s="5">
        <f t="shared" si="25"/>
        <v>7.2692100500079997</v>
      </c>
      <c r="J120" s="5">
        <f t="shared" si="25"/>
        <v>7.0413301773325125</v>
      </c>
      <c r="K120" s="5">
        <f t="shared" si="25"/>
        <v>6.8074066704064675</v>
      </c>
      <c r="L120" s="5">
        <f t="shared" si="25"/>
        <v>6.4378971142381625</v>
      </c>
      <c r="M120" s="5">
        <f t="shared" si="25"/>
        <v>6.3930501407281035</v>
      </c>
      <c r="N120" s="5">
        <f t="shared" si="25"/>
        <v>6.0902825085771051</v>
      </c>
      <c r="O120" s="5">
        <f t="shared" si="25"/>
        <v>5.7763376508185722</v>
      </c>
      <c r="P120" s="5">
        <f t="shared" si="25"/>
        <v>5.4051898528642655</v>
      </c>
      <c r="Q120" s="5">
        <f t="shared" si="25"/>
        <v>4.680638892763807</v>
      </c>
      <c r="R120" s="5">
        <f t="shared" si="25"/>
        <v>3.7031966414077981</v>
      </c>
      <c r="S120" s="5">
        <f t="shared" si="24"/>
        <v>3.3914883816756394</v>
      </c>
      <c r="T120" s="5">
        <f t="shared" si="24"/>
        <v>2.7139223691077152</v>
      </c>
      <c r="U120" s="5">
        <f t="shared" si="24"/>
        <v>2.031092412028463</v>
      </c>
      <c r="V120" s="5">
        <f t="shared" si="24"/>
        <v>1.8994924452446014</v>
      </c>
      <c r="W120" s="5">
        <f t="shared" si="24"/>
        <v>1.50241148464014</v>
      </c>
      <c r="X120" s="5">
        <f t="shared" si="24"/>
        <v>1.3009153273596392</v>
      </c>
      <c r="Y120" s="5">
        <f t="shared" si="24"/>
        <v>1.0913255342607115</v>
      </c>
      <c r="Z120" s="5">
        <f t="shared" si="24"/>
        <v>1.0585748582748256</v>
      </c>
      <c r="AA120" s="5">
        <f t="shared" si="24"/>
        <v>0.95694386180685675</v>
      </c>
      <c r="AB120" s="5">
        <f t="shared" si="24"/>
        <v>0.80854101780475462</v>
      </c>
      <c r="AC120" s="5">
        <f t="shared" si="24"/>
        <v>0.68699450882646529</v>
      </c>
      <c r="AD120" s="5">
        <f t="shared" si="24"/>
        <v>0.66689169669184678</v>
      </c>
      <c r="AE120" s="5">
        <f t="shared" si="24"/>
        <v>0.58491004806642244</v>
      </c>
      <c r="AF120" s="5">
        <f t="shared" si="24"/>
        <v>0.53709676882656388</v>
      </c>
      <c r="AG120" s="5">
        <f t="shared" si="24"/>
        <v>0.50124023357714054</v>
      </c>
      <c r="AH120" s="5">
        <f t="shared" si="21"/>
        <v>0.36687745405897898</v>
      </c>
      <c r="AI120" s="5">
        <f t="shared" si="21"/>
        <v>0.29105737245063834</v>
      </c>
      <c r="AJ120" s="5">
        <f t="shared" si="21"/>
        <v>0.25490740817469892</v>
      </c>
    </row>
    <row r="121" spans="1:36" x14ac:dyDescent="0.2">
      <c r="A121" t="str">
        <f>"semis_procurement_archetype_"&amp;TEXT(ROUND(Table26916[[#This Row],[2016]],3),"0.0")</f>
        <v>semis_procurement_archetype_8.4</v>
      </c>
      <c r="B121" s="5">
        <f t="shared" si="17"/>
        <v>8.4</v>
      </c>
      <c r="C121" s="5">
        <f t="shared" si="25"/>
        <v>8.4</v>
      </c>
      <c r="D121" s="5">
        <f t="shared" si="25"/>
        <v>8.4</v>
      </c>
      <c r="E121" s="5">
        <f t="shared" si="25"/>
        <v>8.2025834714410948</v>
      </c>
      <c r="F121" s="5">
        <f t="shared" si="25"/>
        <v>7.7253175000723102</v>
      </c>
      <c r="G121" s="5">
        <f t="shared" si="25"/>
        <v>7.7920404494724025</v>
      </c>
      <c r="H121" s="5">
        <f t="shared" si="25"/>
        <v>7.5848783560734816</v>
      </c>
      <c r="I121" s="5">
        <f t="shared" si="25"/>
        <v>7.1841375955301974</v>
      </c>
      <c r="J121" s="5">
        <f t="shared" si="25"/>
        <v>6.9590215471554995</v>
      </c>
      <c r="K121" s="5">
        <f t="shared" si="25"/>
        <v>6.7279351643044221</v>
      </c>
      <c r="L121" s="5">
        <f t="shared" si="25"/>
        <v>6.362907177652203</v>
      </c>
      <c r="M121" s="5">
        <f t="shared" si="25"/>
        <v>6.318604127366906</v>
      </c>
      <c r="N121" s="5">
        <f t="shared" si="25"/>
        <v>6.0195085902079173</v>
      </c>
      <c r="O121" s="5">
        <f t="shared" si="25"/>
        <v>5.7093713896013458</v>
      </c>
      <c r="P121" s="5">
        <f t="shared" si="25"/>
        <v>5.3427250304583183</v>
      </c>
      <c r="Q121" s="5">
        <f t="shared" si="25"/>
        <v>4.6269617334681428</v>
      </c>
      <c r="R121" s="5">
        <f t="shared" si="25"/>
        <v>3.6613743186766756</v>
      </c>
      <c r="S121" s="5">
        <f t="shared" si="24"/>
        <v>3.3534465896815657</v>
      </c>
      <c r="T121" s="5">
        <f t="shared" si="24"/>
        <v>2.6840983867382384</v>
      </c>
      <c r="U121" s="5">
        <f t="shared" si="24"/>
        <v>2.0095500826480173</v>
      </c>
      <c r="V121" s="5">
        <f t="shared" si="24"/>
        <v>1.8795462163969054</v>
      </c>
      <c r="W121" s="5">
        <f t="shared" si="24"/>
        <v>1.4872812230624557</v>
      </c>
      <c r="X121" s="5">
        <f t="shared" si="24"/>
        <v>1.2882288971281339</v>
      </c>
      <c r="Y121" s="5">
        <f t="shared" si="24"/>
        <v>1.0811810984430315</v>
      </c>
      <c r="Z121" s="5">
        <f t="shared" si="24"/>
        <v>1.0488276366257088</v>
      </c>
      <c r="AA121" s="5">
        <f t="shared" si="24"/>
        <v>0.94842926423486351</v>
      </c>
      <c r="AB121" s="5">
        <f t="shared" si="24"/>
        <v>0.80182631322788955</v>
      </c>
      <c r="AC121" s="5">
        <f t="shared" si="24"/>
        <v>0.68175397215765732</v>
      </c>
      <c r="AD121" s="5">
        <f t="shared" si="24"/>
        <v>0.6618949755037109</v>
      </c>
      <c r="AE121" s="5">
        <f t="shared" si="24"/>
        <v>0.5809076352831033</v>
      </c>
      <c r="AF121" s="5">
        <f t="shared" si="24"/>
        <v>0.53367425588921202</v>
      </c>
      <c r="AG121" s="5">
        <f t="shared" si="24"/>
        <v>0.49825260399434279</v>
      </c>
      <c r="AH121" s="5">
        <f t="shared" si="21"/>
        <v>0.36551943358028482</v>
      </c>
      <c r="AI121" s="5">
        <f t="shared" si="21"/>
        <v>0.29061893026368485</v>
      </c>
      <c r="AJ121" s="5">
        <f t="shared" si="21"/>
        <v>0.25490740817469892</v>
      </c>
    </row>
    <row r="122" spans="1:36" x14ac:dyDescent="0.2">
      <c r="A122" t="str">
        <f>"semis_procurement_archetype_"&amp;TEXT(ROUND(Table26916[[#This Row],[2016]],3),"0.0")</f>
        <v>semis_procurement_archetype_8.3</v>
      </c>
      <c r="B122" s="5">
        <f t="shared" si="17"/>
        <v>8.3000000000000007</v>
      </c>
      <c r="C122" s="5">
        <f t="shared" si="25"/>
        <v>8.3000000000000007</v>
      </c>
      <c r="D122" s="5">
        <f t="shared" si="25"/>
        <v>8.3000000000000007</v>
      </c>
      <c r="E122" s="5">
        <f t="shared" si="25"/>
        <v>8.105007219561001</v>
      </c>
      <c r="F122" s="5">
        <f t="shared" si="25"/>
        <v>7.6336008006280931</v>
      </c>
      <c r="G122" s="5">
        <f t="shared" si="25"/>
        <v>7.6995045702748817</v>
      </c>
      <c r="H122" s="5">
        <f t="shared" si="25"/>
        <v>7.4948858745238507</v>
      </c>
      <c r="I122" s="5">
        <f t="shared" si="25"/>
        <v>7.0990651410523942</v>
      </c>
      <c r="J122" s="5">
        <f t="shared" si="25"/>
        <v>6.8767129169784864</v>
      </c>
      <c r="K122" s="5">
        <f t="shared" si="25"/>
        <v>6.6484636582023757</v>
      </c>
      <c r="L122" s="5">
        <f t="shared" si="25"/>
        <v>6.2879172410662436</v>
      </c>
      <c r="M122" s="5">
        <f t="shared" si="25"/>
        <v>6.2441581140057085</v>
      </c>
      <c r="N122" s="5">
        <f t="shared" si="25"/>
        <v>5.9487346718387295</v>
      </c>
      <c r="O122" s="5">
        <f t="shared" si="25"/>
        <v>5.6424051283841203</v>
      </c>
      <c r="P122" s="5">
        <f t="shared" si="25"/>
        <v>5.280260208052372</v>
      </c>
      <c r="Q122" s="5">
        <f t="shared" si="25"/>
        <v>4.5732845741724777</v>
      </c>
      <c r="R122" s="5">
        <f t="shared" si="25"/>
        <v>3.6195519959455522</v>
      </c>
      <c r="S122" s="5">
        <f t="shared" si="24"/>
        <v>3.315404797687493</v>
      </c>
      <c r="T122" s="5">
        <f t="shared" si="24"/>
        <v>2.6542744043687616</v>
      </c>
      <c r="U122" s="5">
        <f t="shared" si="24"/>
        <v>1.9880077532675711</v>
      </c>
      <c r="V122" s="5">
        <f t="shared" si="24"/>
        <v>1.8595999875492095</v>
      </c>
      <c r="W122" s="5">
        <f t="shared" si="24"/>
        <v>1.4721509614847714</v>
      </c>
      <c r="X122" s="5">
        <f t="shared" si="24"/>
        <v>1.2755424668966284</v>
      </c>
      <c r="Y122" s="5">
        <f t="shared" si="24"/>
        <v>1.0710366626253514</v>
      </c>
      <c r="Z122" s="5">
        <f t="shared" si="24"/>
        <v>1.039080414976592</v>
      </c>
      <c r="AA122" s="5">
        <f t="shared" si="24"/>
        <v>0.93991466666287016</v>
      </c>
      <c r="AB122" s="5">
        <f t="shared" si="24"/>
        <v>0.79511160865102448</v>
      </c>
      <c r="AC122" s="5">
        <f t="shared" si="24"/>
        <v>0.67651343548884957</v>
      </c>
      <c r="AD122" s="5">
        <f t="shared" si="24"/>
        <v>0.65689825431557525</v>
      </c>
      <c r="AE122" s="5">
        <f t="shared" si="24"/>
        <v>0.57690522249978393</v>
      </c>
      <c r="AF122" s="5">
        <f t="shared" si="24"/>
        <v>0.53025174295186006</v>
      </c>
      <c r="AG122" s="5">
        <f t="shared" si="24"/>
        <v>0.49526497441154499</v>
      </c>
      <c r="AH122" s="5">
        <f t="shared" si="21"/>
        <v>0.36416141310159067</v>
      </c>
      <c r="AI122" s="5">
        <f t="shared" si="21"/>
        <v>0.29018048807673136</v>
      </c>
      <c r="AJ122" s="5">
        <f t="shared" si="21"/>
        <v>0.25490740817469892</v>
      </c>
    </row>
    <row r="123" spans="1:36" x14ac:dyDescent="0.2">
      <c r="A123" t="str">
        <f>"semis_procurement_archetype_"&amp;TEXT(ROUND(Table26916[[#This Row],[2016]],3),"0.0")</f>
        <v>semis_procurement_archetype_8.2</v>
      </c>
      <c r="B123" s="5">
        <f t="shared" si="17"/>
        <v>8.2000000000000011</v>
      </c>
      <c r="C123" s="5">
        <f t="shared" si="25"/>
        <v>8.2000000000000011</v>
      </c>
      <c r="D123" s="5">
        <f t="shared" si="25"/>
        <v>8.2000000000000011</v>
      </c>
      <c r="E123" s="5">
        <f t="shared" si="25"/>
        <v>8.0074309676809055</v>
      </c>
      <c r="F123" s="5">
        <f t="shared" si="25"/>
        <v>7.5418841011838769</v>
      </c>
      <c r="G123" s="5">
        <f t="shared" si="25"/>
        <v>7.6069686910773608</v>
      </c>
      <c r="H123" s="5">
        <f t="shared" si="25"/>
        <v>7.4048933929742198</v>
      </c>
      <c r="I123" s="5">
        <f t="shared" si="25"/>
        <v>7.013992686574591</v>
      </c>
      <c r="J123" s="5">
        <f t="shared" si="25"/>
        <v>6.7944042868014733</v>
      </c>
      <c r="K123" s="5">
        <f t="shared" si="25"/>
        <v>6.5689921521003303</v>
      </c>
      <c r="L123" s="5">
        <f t="shared" si="25"/>
        <v>6.2129273044802842</v>
      </c>
      <c r="M123" s="5">
        <f t="shared" si="25"/>
        <v>6.169712100644511</v>
      </c>
      <c r="N123" s="5">
        <f t="shared" si="25"/>
        <v>5.8779607534695417</v>
      </c>
      <c r="O123" s="5">
        <f t="shared" si="25"/>
        <v>5.5754388671668949</v>
      </c>
      <c r="P123" s="5">
        <f t="shared" si="25"/>
        <v>5.2177953856464248</v>
      </c>
      <c r="Q123" s="5">
        <f t="shared" si="25"/>
        <v>4.5196074148768135</v>
      </c>
      <c r="R123" s="5">
        <f t="shared" si="25"/>
        <v>3.5777296732144297</v>
      </c>
      <c r="S123" s="5">
        <f t="shared" si="24"/>
        <v>3.2773630056934193</v>
      </c>
      <c r="T123" s="5">
        <f t="shared" si="24"/>
        <v>2.6244504219992848</v>
      </c>
      <c r="U123" s="5">
        <f t="shared" si="24"/>
        <v>1.9664654238871251</v>
      </c>
      <c r="V123" s="5">
        <f t="shared" si="24"/>
        <v>1.8396537587015136</v>
      </c>
      <c r="W123" s="5">
        <f t="shared" si="24"/>
        <v>1.4570206999070872</v>
      </c>
      <c r="X123" s="5">
        <f t="shared" si="24"/>
        <v>1.2628560366651231</v>
      </c>
      <c r="Y123" s="5">
        <f t="shared" si="24"/>
        <v>1.0608922268076713</v>
      </c>
      <c r="Z123" s="5">
        <f t="shared" si="24"/>
        <v>1.029333193327475</v>
      </c>
      <c r="AA123" s="5">
        <f t="shared" si="24"/>
        <v>0.93140006909087691</v>
      </c>
      <c r="AB123" s="5">
        <f t="shared" si="24"/>
        <v>0.78839690407415941</v>
      </c>
      <c r="AC123" s="5">
        <f t="shared" si="24"/>
        <v>0.6712728988200416</v>
      </c>
      <c r="AD123" s="5">
        <f t="shared" si="24"/>
        <v>0.65190153312743937</v>
      </c>
      <c r="AE123" s="5">
        <f t="shared" si="24"/>
        <v>0.57290280971646479</v>
      </c>
      <c r="AF123" s="5">
        <f t="shared" si="24"/>
        <v>0.5268292300145081</v>
      </c>
      <c r="AG123" s="5">
        <f t="shared" si="24"/>
        <v>0.49227734482874719</v>
      </c>
      <c r="AH123" s="5">
        <f t="shared" si="21"/>
        <v>0.36280339262289657</v>
      </c>
      <c r="AI123" s="5">
        <f t="shared" si="21"/>
        <v>0.28974204588977787</v>
      </c>
      <c r="AJ123" s="5">
        <f t="shared" si="21"/>
        <v>0.25490740817469892</v>
      </c>
    </row>
    <row r="124" spans="1:36" x14ac:dyDescent="0.2">
      <c r="A124" t="str">
        <f>"semis_procurement_archetype_"&amp;TEXT(ROUND(Table26916[[#This Row],[2016]],3),"0.0")</f>
        <v>semis_procurement_archetype_8.1</v>
      </c>
      <c r="B124" s="5">
        <f t="shared" si="17"/>
        <v>8.1</v>
      </c>
      <c r="C124" s="5">
        <f t="shared" si="25"/>
        <v>8.1</v>
      </c>
      <c r="D124" s="5">
        <f t="shared" si="25"/>
        <v>8.1</v>
      </c>
      <c r="E124" s="5">
        <f t="shared" si="25"/>
        <v>7.909854715800809</v>
      </c>
      <c r="F124" s="5">
        <f t="shared" si="25"/>
        <v>7.450167401739658</v>
      </c>
      <c r="G124" s="5">
        <f t="shared" si="25"/>
        <v>7.5144328118798391</v>
      </c>
      <c r="H124" s="5">
        <f t="shared" si="25"/>
        <v>7.3149009114245862</v>
      </c>
      <c r="I124" s="5">
        <f t="shared" si="25"/>
        <v>6.9289202320967869</v>
      </c>
      <c r="J124" s="5">
        <f t="shared" si="25"/>
        <v>6.7120956566244594</v>
      </c>
      <c r="K124" s="5">
        <f t="shared" si="25"/>
        <v>6.4895206459982839</v>
      </c>
      <c r="L124" s="5">
        <f t="shared" si="25"/>
        <v>6.137937367894323</v>
      </c>
      <c r="M124" s="5">
        <f t="shared" si="25"/>
        <v>6.0952660872833118</v>
      </c>
      <c r="N124" s="5">
        <f t="shared" si="25"/>
        <v>5.8071868351003531</v>
      </c>
      <c r="O124" s="5">
        <f t="shared" si="25"/>
        <v>5.5084726059496685</v>
      </c>
      <c r="P124" s="5">
        <f t="shared" si="25"/>
        <v>5.1553305632404776</v>
      </c>
      <c r="Q124" s="5">
        <f t="shared" si="25"/>
        <v>4.4659302555811484</v>
      </c>
      <c r="R124" s="5">
        <f t="shared" ref="R124:AG139" si="26">(($B124-$AJ$2)*((R$2-$AJ$2)/($B$2-$AJ$2)))+$AJ$2</f>
        <v>3.5359073504833054</v>
      </c>
      <c r="S124" s="5">
        <f t="shared" si="26"/>
        <v>3.2393212136993457</v>
      </c>
      <c r="T124" s="5">
        <f t="shared" si="26"/>
        <v>2.5946264396298071</v>
      </c>
      <c r="U124" s="5">
        <f t="shared" si="26"/>
        <v>1.9449230945066787</v>
      </c>
      <c r="V124" s="5">
        <f t="shared" si="26"/>
        <v>1.8197075298538172</v>
      </c>
      <c r="W124" s="5">
        <f t="shared" si="26"/>
        <v>1.4418904383294024</v>
      </c>
      <c r="X124" s="5">
        <f t="shared" si="26"/>
        <v>1.2501696064336174</v>
      </c>
      <c r="Y124" s="5">
        <f t="shared" si="26"/>
        <v>1.0507477909899912</v>
      </c>
      <c r="Z124" s="5">
        <f t="shared" si="26"/>
        <v>1.019585971678358</v>
      </c>
      <c r="AA124" s="5">
        <f t="shared" si="26"/>
        <v>0.92288547151888345</v>
      </c>
      <c r="AB124" s="5">
        <f t="shared" si="26"/>
        <v>0.78168219949729434</v>
      </c>
      <c r="AC124" s="5">
        <f t="shared" si="26"/>
        <v>0.66603236215123363</v>
      </c>
      <c r="AD124" s="5">
        <f t="shared" si="26"/>
        <v>0.6469048119393036</v>
      </c>
      <c r="AE124" s="5">
        <f t="shared" si="26"/>
        <v>0.56890039693314542</v>
      </c>
      <c r="AF124" s="5">
        <f t="shared" si="26"/>
        <v>0.52340671707715614</v>
      </c>
      <c r="AG124" s="5">
        <f t="shared" si="26"/>
        <v>0.48928971524594939</v>
      </c>
      <c r="AH124" s="5">
        <f t="shared" si="21"/>
        <v>0.36144537214420241</v>
      </c>
      <c r="AI124" s="5">
        <f t="shared" si="21"/>
        <v>0.28930360370282437</v>
      </c>
      <c r="AJ124" s="5">
        <f t="shared" si="21"/>
        <v>0.25490740817469892</v>
      </c>
    </row>
    <row r="125" spans="1:36" x14ac:dyDescent="0.2">
      <c r="A125" t="str">
        <f>"semis_procurement_archetype_"&amp;TEXT(ROUND(Table26916[[#This Row],[2016]],3),"0.0")</f>
        <v>semis_procurement_archetype_8.0</v>
      </c>
      <c r="B125" s="5">
        <f t="shared" si="17"/>
        <v>8</v>
      </c>
      <c r="C125" s="5">
        <f t="shared" ref="C125:R140" si="27">(($B125-$AJ$2)*((C$2-$AJ$2)/($B$2-$AJ$2)))+$AJ$2</f>
        <v>8</v>
      </c>
      <c r="D125" s="5">
        <f t="shared" si="27"/>
        <v>8</v>
      </c>
      <c r="E125" s="5">
        <f t="shared" si="27"/>
        <v>7.8122784639207143</v>
      </c>
      <c r="F125" s="5">
        <f t="shared" si="27"/>
        <v>7.3584507022954417</v>
      </c>
      <c r="G125" s="5">
        <f t="shared" si="27"/>
        <v>7.4218969326823183</v>
      </c>
      <c r="H125" s="5">
        <f t="shared" si="27"/>
        <v>7.2249084298749553</v>
      </c>
      <c r="I125" s="5">
        <f t="shared" si="27"/>
        <v>6.8438477776189837</v>
      </c>
      <c r="J125" s="5">
        <f t="shared" si="27"/>
        <v>6.6297870264474463</v>
      </c>
      <c r="K125" s="5">
        <f t="shared" si="27"/>
        <v>6.4100491398962385</v>
      </c>
      <c r="L125" s="5">
        <f t="shared" si="27"/>
        <v>6.0629474313083636</v>
      </c>
      <c r="M125" s="5">
        <f t="shared" si="27"/>
        <v>6.0208200739221143</v>
      </c>
      <c r="N125" s="5">
        <f t="shared" si="27"/>
        <v>5.7364129167311653</v>
      </c>
      <c r="O125" s="5">
        <f t="shared" si="27"/>
        <v>5.4415063447324421</v>
      </c>
      <c r="P125" s="5">
        <f t="shared" si="27"/>
        <v>5.0928657408345304</v>
      </c>
      <c r="Q125" s="5">
        <f t="shared" si="27"/>
        <v>4.4122530962854833</v>
      </c>
      <c r="R125" s="5">
        <f t="shared" si="27"/>
        <v>3.4940850277521829</v>
      </c>
      <c r="S125" s="5">
        <f t="shared" si="26"/>
        <v>3.201279421705272</v>
      </c>
      <c r="T125" s="5">
        <f t="shared" si="26"/>
        <v>2.5648024572603312</v>
      </c>
      <c r="U125" s="5">
        <f t="shared" si="26"/>
        <v>1.9233807651262327</v>
      </c>
      <c r="V125" s="5">
        <f t="shared" si="26"/>
        <v>1.7997613010061213</v>
      </c>
      <c r="W125" s="5">
        <f t="shared" si="26"/>
        <v>1.4267601767517182</v>
      </c>
      <c r="X125" s="5">
        <f t="shared" si="26"/>
        <v>1.2374831762021121</v>
      </c>
      <c r="Y125" s="5">
        <f t="shared" si="26"/>
        <v>1.0406033551723111</v>
      </c>
      <c r="Z125" s="5">
        <f t="shared" si="26"/>
        <v>1.0098387500292412</v>
      </c>
      <c r="AA125" s="5">
        <f t="shared" si="26"/>
        <v>0.91437087394689021</v>
      </c>
      <c r="AB125" s="5">
        <f t="shared" si="26"/>
        <v>0.77496749492042927</v>
      </c>
      <c r="AC125" s="5">
        <f t="shared" si="26"/>
        <v>0.66079182548242588</v>
      </c>
      <c r="AD125" s="5">
        <f t="shared" si="26"/>
        <v>0.64190809075116784</v>
      </c>
      <c r="AE125" s="5">
        <f t="shared" si="26"/>
        <v>0.56489798414982628</v>
      </c>
      <c r="AF125" s="5">
        <f t="shared" si="26"/>
        <v>0.51998420413980428</v>
      </c>
      <c r="AG125" s="5">
        <f t="shared" si="26"/>
        <v>0.48630208566315158</v>
      </c>
      <c r="AH125" s="5">
        <f t="shared" si="21"/>
        <v>0.36008735166550832</v>
      </c>
      <c r="AI125" s="5">
        <f t="shared" si="21"/>
        <v>0.28886516151587088</v>
      </c>
      <c r="AJ125" s="5">
        <f t="shared" si="21"/>
        <v>0.25490740817469892</v>
      </c>
    </row>
    <row r="126" spans="1:36" x14ac:dyDescent="0.2">
      <c r="A126" t="str">
        <f>"semis_procurement_archetype_"&amp;TEXT(ROUND(Table26916[[#This Row],[2016]],3),"0.0")</f>
        <v>semis_procurement_archetype_7.9</v>
      </c>
      <c r="B126" s="5">
        <f t="shared" si="17"/>
        <v>7.9</v>
      </c>
      <c r="C126" s="5">
        <f t="shared" si="27"/>
        <v>7.9</v>
      </c>
      <c r="D126" s="5">
        <f t="shared" si="27"/>
        <v>7.9</v>
      </c>
      <c r="E126" s="5">
        <f t="shared" si="27"/>
        <v>7.7147022120406206</v>
      </c>
      <c r="F126" s="5">
        <f t="shared" si="27"/>
        <v>7.2667340028512246</v>
      </c>
      <c r="G126" s="5">
        <f t="shared" si="27"/>
        <v>7.3293610534847975</v>
      </c>
      <c r="H126" s="5">
        <f t="shared" si="27"/>
        <v>7.1349159483253244</v>
      </c>
      <c r="I126" s="5">
        <f t="shared" si="27"/>
        <v>6.7587753231411813</v>
      </c>
      <c r="J126" s="5">
        <f t="shared" si="27"/>
        <v>6.5474783962704333</v>
      </c>
      <c r="K126" s="5">
        <f t="shared" si="27"/>
        <v>6.330577633794193</v>
      </c>
      <c r="L126" s="5">
        <f t="shared" si="27"/>
        <v>5.9879574947224041</v>
      </c>
      <c r="M126" s="5">
        <f t="shared" si="27"/>
        <v>5.9463740605609168</v>
      </c>
      <c r="N126" s="5">
        <f t="shared" si="27"/>
        <v>5.6656389983619775</v>
      </c>
      <c r="O126" s="5">
        <f t="shared" si="27"/>
        <v>5.3745400835152166</v>
      </c>
      <c r="P126" s="5">
        <f t="shared" si="27"/>
        <v>5.0304009184285841</v>
      </c>
      <c r="Q126" s="5">
        <f t="shared" si="27"/>
        <v>4.3585759369898192</v>
      </c>
      <c r="R126" s="5">
        <f t="shared" si="27"/>
        <v>3.4522627050210595</v>
      </c>
      <c r="S126" s="5">
        <f t="shared" si="26"/>
        <v>3.1632376297111993</v>
      </c>
      <c r="T126" s="5">
        <f t="shared" si="26"/>
        <v>2.5349784748908544</v>
      </c>
      <c r="U126" s="5">
        <f t="shared" si="26"/>
        <v>1.9018384357457867</v>
      </c>
      <c r="V126" s="5">
        <f t="shared" si="26"/>
        <v>1.7798150721584254</v>
      </c>
      <c r="W126" s="5">
        <f t="shared" si="26"/>
        <v>1.4116299151740339</v>
      </c>
      <c r="X126" s="5">
        <f t="shared" si="26"/>
        <v>1.2247967459706066</v>
      </c>
      <c r="Y126" s="5">
        <f t="shared" si="26"/>
        <v>1.030458919354631</v>
      </c>
      <c r="Z126" s="5">
        <f t="shared" si="26"/>
        <v>1.0000915283801244</v>
      </c>
      <c r="AA126" s="5">
        <f t="shared" si="26"/>
        <v>0.90585627637489685</v>
      </c>
      <c r="AB126" s="5">
        <f t="shared" si="26"/>
        <v>0.7682527903435642</v>
      </c>
      <c r="AC126" s="5">
        <f t="shared" si="26"/>
        <v>0.65555128881361802</v>
      </c>
      <c r="AD126" s="5">
        <f t="shared" si="26"/>
        <v>0.63691136956303207</v>
      </c>
      <c r="AE126" s="5">
        <f t="shared" si="26"/>
        <v>0.56089557136650703</v>
      </c>
      <c r="AF126" s="5">
        <f t="shared" si="26"/>
        <v>0.51656169120245243</v>
      </c>
      <c r="AG126" s="5">
        <f t="shared" si="26"/>
        <v>0.48331445608035384</v>
      </c>
      <c r="AH126" s="5">
        <f t="shared" si="21"/>
        <v>0.35872933118681416</v>
      </c>
      <c r="AI126" s="5">
        <f t="shared" si="21"/>
        <v>0.28842671932891739</v>
      </c>
      <c r="AJ126" s="5">
        <f t="shared" si="21"/>
        <v>0.25490740817469892</v>
      </c>
    </row>
    <row r="127" spans="1:36" x14ac:dyDescent="0.2">
      <c r="A127" t="str">
        <f>"semis_procurement_archetype_"&amp;TEXT(ROUND(Table26916[[#This Row],[2016]],3),"0.0")</f>
        <v>semis_procurement_archetype_7.8</v>
      </c>
      <c r="B127" s="5">
        <f t="shared" si="17"/>
        <v>7.8000000000000007</v>
      </c>
      <c r="C127" s="5">
        <f t="shared" si="27"/>
        <v>7.8000000000000007</v>
      </c>
      <c r="D127" s="5">
        <f t="shared" si="27"/>
        <v>7.8000000000000007</v>
      </c>
      <c r="E127" s="5">
        <f t="shared" si="27"/>
        <v>7.6171259601605259</v>
      </c>
      <c r="F127" s="5">
        <f t="shared" si="27"/>
        <v>7.1750173034070075</v>
      </c>
      <c r="G127" s="5">
        <f t="shared" si="27"/>
        <v>7.2368251742872767</v>
      </c>
      <c r="H127" s="5">
        <f t="shared" si="27"/>
        <v>7.0449234667756935</v>
      </c>
      <c r="I127" s="5">
        <f t="shared" si="27"/>
        <v>6.6737028686633781</v>
      </c>
      <c r="J127" s="5">
        <f t="shared" si="27"/>
        <v>6.4651697660934202</v>
      </c>
      <c r="K127" s="5">
        <f t="shared" si="27"/>
        <v>6.2511061276921476</v>
      </c>
      <c r="L127" s="5">
        <f t="shared" si="27"/>
        <v>5.9129675581364447</v>
      </c>
      <c r="M127" s="5">
        <f t="shared" si="27"/>
        <v>5.8719280471997184</v>
      </c>
      <c r="N127" s="5">
        <f t="shared" si="27"/>
        <v>5.5948650799927897</v>
      </c>
      <c r="O127" s="5">
        <f t="shared" si="27"/>
        <v>5.3075738222979911</v>
      </c>
      <c r="P127" s="5">
        <f t="shared" si="27"/>
        <v>4.9679360960226369</v>
      </c>
      <c r="Q127" s="5">
        <f t="shared" si="27"/>
        <v>4.304898777694155</v>
      </c>
      <c r="R127" s="5">
        <f t="shared" si="27"/>
        <v>3.410440382289937</v>
      </c>
      <c r="S127" s="5">
        <f t="shared" si="26"/>
        <v>3.1251958377171256</v>
      </c>
      <c r="T127" s="5">
        <f t="shared" si="26"/>
        <v>2.5051544925213776</v>
      </c>
      <c r="U127" s="5">
        <f t="shared" si="26"/>
        <v>1.8802961063653407</v>
      </c>
      <c r="V127" s="5">
        <f t="shared" si="26"/>
        <v>1.7598688433107295</v>
      </c>
      <c r="W127" s="5">
        <f t="shared" si="26"/>
        <v>1.3964996535963496</v>
      </c>
      <c r="X127" s="5">
        <f t="shared" si="26"/>
        <v>1.2121103157391011</v>
      </c>
      <c r="Y127" s="5">
        <f t="shared" si="26"/>
        <v>1.0203144835369509</v>
      </c>
      <c r="Z127" s="5">
        <f t="shared" si="26"/>
        <v>0.99034430673100748</v>
      </c>
      <c r="AA127" s="5">
        <f t="shared" si="26"/>
        <v>0.89734167880290361</v>
      </c>
      <c r="AB127" s="5">
        <f t="shared" si="26"/>
        <v>0.76153808576669924</v>
      </c>
      <c r="AC127" s="5">
        <f t="shared" si="26"/>
        <v>0.65031075214481016</v>
      </c>
      <c r="AD127" s="5">
        <f t="shared" si="26"/>
        <v>0.6319146483748963</v>
      </c>
      <c r="AE127" s="5">
        <f t="shared" si="26"/>
        <v>0.55689315858318778</v>
      </c>
      <c r="AF127" s="5">
        <f t="shared" si="26"/>
        <v>0.51313917826510047</v>
      </c>
      <c r="AG127" s="5">
        <f t="shared" si="26"/>
        <v>0.48032682649755604</v>
      </c>
      <c r="AH127" s="5">
        <f t="shared" si="21"/>
        <v>0.35737131070812006</v>
      </c>
      <c r="AI127" s="5">
        <f t="shared" si="21"/>
        <v>0.28798827714196384</v>
      </c>
      <c r="AJ127" s="5">
        <f t="shared" si="21"/>
        <v>0.25490740817469892</v>
      </c>
    </row>
    <row r="128" spans="1:36" x14ac:dyDescent="0.2">
      <c r="A128" t="str">
        <f>"semis_procurement_archetype_"&amp;TEXT(ROUND(Table26916[[#This Row],[2016]],3),"0.0")</f>
        <v>semis_procurement_archetype_7.7</v>
      </c>
      <c r="B128" s="5">
        <f t="shared" si="17"/>
        <v>7.7</v>
      </c>
      <c r="C128" s="5">
        <f t="shared" si="27"/>
        <v>7.7</v>
      </c>
      <c r="D128" s="5">
        <f t="shared" si="27"/>
        <v>7.7</v>
      </c>
      <c r="E128" s="5">
        <f t="shared" si="27"/>
        <v>7.5195497082804303</v>
      </c>
      <c r="F128" s="5">
        <f t="shared" si="27"/>
        <v>7.0833006039627895</v>
      </c>
      <c r="G128" s="5">
        <f t="shared" si="27"/>
        <v>7.144289295089755</v>
      </c>
      <c r="H128" s="5">
        <f t="shared" si="27"/>
        <v>6.9549309852260617</v>
      </c>
      <c r="I128" s="5">
        <f t="shared" si="27"/>
        <v>6.5886304141855749</v>
      </c>
      <c r="J128" s="5">
        <f t="shared" si="27"/>
        <v>6.3828611359164062</v>
      </c>
      <c r="K128" s="5">
        <f t="shared" si="27"/>
        <v>6.1716346215901012</v>
      </c>
      <c r="L128" s="5">
        <f t="shared" si="27"/>
        <v>5.8379776215504844</v>
      </c>
      <c r="M128" s="5">
        <f t="shared" si="27"/>
        <v>5.7974820338385209</v>
      </c>
      <c r="N128" s="5">
        <f t="shared" si="27"/>
        <v>5.524091161623601</v>
      </c>
      <c r="O128" s="5">
        <f t="shared" si="27"/>
        <v>5.2406075610807648</v>
      </c>
      <c r="P128" s="5">
        <f t="shared" si="27"/>
        <v>4.9054712736166897</v>
      </c>
      <c r="Q128" s="5">
        <f t="shared" si="27"/>
        <v>4.2512216183984899</v>
      </c>
      <c r="R128" s="5">
        <f t="shared" si="27"/>
        <v>3.3686180595588135</v>
      </c>
      <c r="S128" s="5">
        <f t="shared" si="26"/>
        <v>3.087154045723052</v>
      </c>
      <c r="T128" s="5">
        <f t="shared" si="26"/>
        <v>2.4753305101519008</v>
      </c>
      <c r="U128" s="5">
        <f t="shared" si="26"/>
        <v>1.8587537769848945</v>
      </c>
      <c r="V128" s="5">
        <f t="shared" si="26"/>
        <v>1.7399226144630335</v>
      </c>
      <c r="W128" s="5">
        <f t="shared" si="26"/>
        <v>1.3813693920186652</v>
      </c>
      <c r="X128" s="5">
        <f t="shared" si="26"/>
        <v>1.1994238855075956</v>
      </c>
      <c r="Y128" s="5">
        <f t="shared" si="26"/>
        <v>1.0101700477192708</v>
      </c>
      <c r="Z128" s="5">
        <f t="shared" si="26"/>
        <v>0.98059708508189058</v>
      </c>
      <c r="AA128" s="5">
        <f t="shared" si="26"/>
        <v>0.88882708123091025</v>
      </c>
      <c r="AB128" s="5">
        <f t="shared" si="26"/>
        <v>0.75482338118983416</v>
      </c>
      <c r="AC128" s="5">
        <f t="shared" si="26"/>
        <v>0.64507021547600218</v>
      </c>
      <c r="AD128" s="5">
        <f t="shared" si="26"/>
        <v>0.62691792718676054</v>
      </c>
      <c r="AE128" s="5">
        <f t="shared" si="26"/>
        <v>0.55289074579986852</v>
      </c>
      <c r="AF128" s="5">
        <f t="shared" si="26"/>
        <v>0.50971666532774851</v>
      </c>
      <c r="AG128" s="5">
        <f t="shared" si="26"/>
        <v>0.47733919691475823</v>
      </c>
      <c r="AH128" s="5">
        <f t="shared" si="21"/>
        <v>0.35601329022942596</v>
      </c>
      <c r="AI128" s="5">
        <f t="shared" si="21"/>
        <v>0.28754983495501035</v>
      </c>
      <c r="AJ128" s="5">
        <f t="shared" si="21"/>
        <v>0.25490740817469892</v>
      </c>
    </row>
    <row r="129" spans="1:36" x14ac:dyDescent="0.2">
      <c r="A129" t="str">
        <f>"semis_procurement_archetype_"&amp;TEXT(ROUND(Table26916[[#This Row],[2016]],3),"0.0")</f>
        <v>semis_procurement_archetype_7.6</v>
      </c>
      <c r="B129" s="5">
        <f t="shared" si="17"/>
        <v>7.6000000000000005</v>
      </c>
      <c r="C129" s="5">
        <f t="shared" si="27"/>
        <v>7.6000000000000005</v>
      </c>
      <c r="D129" s="5">
        <f t="shared" si="27"/>
        <v>7.6000000000000005</v>
      </c>
      <c r="E129" s="5">
        <f t="shared" si="27"/>
        <v>7.4219734564003366</v>
      </c>
      <c r="F129" s="5">
        <f t="shared" si="27"/>
        <v>6.9915839045185733</v>
      </c>
      <c r="G129" s="5">
        <f t="shared" si="27"/>
        <v>7.0517534158922341</v>
      </c>
      <c r="H129" s="5">
        <f t="shared" si="27"/>
        <v>6.8649385036764299</v>
      </c>
      <c r="I129" s="5">
        <f t="shared" si="27"/>
        <v>6.5035579597077717</v>
      </c>
      <c r="J129" s="5">
        <f t="shared" si="27"/>
        <v>6.3005525057393932</v>
      </c>
      <c r="K129" s="5">
        <f t="shared" si="27"/>
        <v>6.0921631154880558</v>
      </c>
      <c r="L129" s="5">
        <f t="shared" si="27"/>
        <v>5.762987684964525</v>
      </c>
      <c r="M129" s="5">
        <f t="shared" si="27"/>
        <v>5.7230360204773225</v>
      </c>
      <c r="N129" s="5">
        <f t="shared" si="27"/>
        <v>5.4533172432544132</v>
      </c>
      <c r="O129" s="5">
        <f t="shared" si="27"/>
        <v>5.1736412998635393</v>
      </c>
      <c r="P129" s="5">
        <f t="shared" si="27"/>
        <v>4.8430064512107425</v>
      </c>
      <c r="Q129" s="5">
        <f t="shared" si="27"/>
        <v>4.1975444591028257</v>
      </c>
      <c r="R129" s="5">
        <f t="shared" si="27"/>
        <v>3.326795736827691</v>
      </c>
      <c r="S129" s="5">
        <f t="shared" si="26"/>
        <v>3.0491122537289783</v>
      </c>
      <c r="T129" s="5">
        <f t="shared" si="26"/>
        <v>2.4455065277824239</v>
      </c>
      <c r="U129" s="5">
        <f t="shared" si="26"/>
        <v>1.8372114476044485</v>
      </c>
      <c r="V129" s="5">
        <f t="shared" si="26"/>
        <v>1.7199763856153376</v>
      </c>
      <c r="W129" s="5">
        <f t="shared" si="26"/>
        <v>1.3662391304409809</v>
      </c>
      <c r="X129" s="5">
        <f t="shared" si="26"/>
        <v>1.1867374552760903</v>
      </c>
      <c r="Y129" s="5">
        <f t="shared" si="26"/>
        <v>1.0000256119015907</v>
      </c>
      <c r="Z129" s="5">
        <f t="shared" si="26"/>
        <v>0.9708498634327738</v>
      </c>
      <c r="AA129" s="5">
        <f t="shared" si="26"/>
        <v>0.8803124836589169</v>
      </c>
      <c r="AB129" s="5">
        <f t="shared" si="26"/>
        <v>0.74810867661296898</v>
      </c>
      <c r="AC129" s="5">
        <f t="shared" si="26"/>
        <v>0.63982967880719444</v>
      </c>
      <c r="AD129" s="5">
        <f t="shared" si="26"/>
        <v>0.62192120599862477</v>
      </c>
      <c r="AE129" s="5">
        <f t="shared" si="26"/>
        <v>0.54888833301654927</v>
      </c>
      <c r="AF129" s="5">
        <f t="shared" si="26"/>
        <v>0.50629415239039666</v>
      </c>
      <c r="AG129" s="5">
        <f t="shared" si="26"/>
        <v>0.47435156733196049</v>
      </c>
      <c r="AH129" s="5">
        <f t="shared" si="21"/>
        <v>0.35465526975073181</v>
      </c>
      <c r="AI129" s="5">
        <f t="shared" si="21"/>
        <v>0.28711139276805686</v>
      </c>
      <c r="AJ129" s="5">
        <f t="shared" si="21"/>
        <v>0.25490740817469892</v>
      </c>
    </row>
    <row r="130" spans="1:36" x14ac:dyDescent="0.2">
      <c r="A130" t="str">
        <f>"semis_procurement_archetype_"&amp;TEXT(ROUND(Table26916[[#This Row],[2016]],3),"0.0")</f>
        <v>semis_procurement_archetype_7.5</v>
      </c>
      <c r="B130" s="5">
        <f t="shared" si="17"/>
        <v>7.5</v>
      </c>
      <c r="C130" s="5">
        <f t="shared" si="27"/>
        <v>7.5</v>
      </c>
      <c r="D130" s="5">
        <f t="shared" si="27"/>
        <v>7.5</v>
      </c>
      <c r="E130" s="5">
        <f t="shared" si="27"/>
        <v>7.324397204520241</v>
      </c>
      <c r="F130" s="5">
        <f t="shared" si="27"/>
        <v>6.8998672050743552</v>
      </c>
      <c r="G130" s="5">
        <f t="shared" si="27"/>
        <v>6.9592175366947124</v>
      </c>
      <c r="H130" s="5">
        <f t="shared" si="27"/>
        <v>6.7749460221267981</v>
      </c>
      <c r="I130" s="5">
        <f t="shared" si="27"/>
        <v>6.4184855052299685</v>
      </c>
      <c r="J130" s="5">
        <f t="shared" si="27"/>
        <v>6.2182438755623792</v>
      </c>
      <c r="K130" s="5">
        <f t="shared" si="27"/>
        <v>6.0126916093860094</v>
      </c>
      <c r="L130" s="5">
        <f t="shared" si="27"/>
        <v>5.6879977483785646</v>
      </c>
      <c r="M130" s="5">
        <f t="shared" si="27"/>
        <v>5.6485900071161241</v>
      </c>
      <c r="N130" s="5">
        <f t="shared" si="27"/>
        <v>5.3825433248852246</v>
      </c>
      <c r="O130" s="5">
        <f t="shared" si="27"/>
        <v>5.1066750386463129</v>
      </c>
      <c r="P130" s="5">
        <f t="shared" si="27"/>
        <v>4.7805416288047953</v>
      </c>
      <c r="Q130" s="5">
        <f t="shared" si="27"/>
        <v>4.1438672998071606</v>
      </c>
      <c r="R130" s="5">
        <f t="shared" si="27"/>
        <v>3.2849734140965676</v>
      </c>
      <c r="S130" s="5">
        <f t="shared" si="26"/>
        <v>3.0110704617349047</v>
      </c>
      <c r="T130" s="5">
        <f t="shared" si="26"/>
        <v>2.4156825454129471</v>
      </c>
      <c r="U130" s="5">
        <f t="shared" si="26"/>
        <v>1.8156691182240023</v>
      </c>
      <c r="V130" s="5">
        <f t="shared" si="26"/>
        <v>1.7000301567676415</v>
      </c>
      <c r="W130" s="5">
        <f t="shared" si="26"/>
        <v>1.3511088688632966</v>
      </c>
      <c r="X130" s="5">
        <f t="shared" si="26"/>
        <v>1.1740510250445848</v>
      </c>
      <c r="Y130" s="5">
        <f t="shared" si="26"/>
        <v>0.98988117608391069</v>
      </c>
      <c r="Z130" s="5">
        <f t="shared" si="26"/>
        <v>0.9611026417836569</v>
      </c>
      <c r="AA130" s="5">
        <f t="shared" si="26"/>
        <v>0.87179788608692355</v>
      </c>
      <c r="AB130" s="5">
        <f t="shared" si="26"/>
        <v>0.74139397203610402</v>
      </c>
      <c r="AC130" s="5">
        <f t="shared" si="26"/>
        <v>0.63458914213838646</v>
      </c>
      <c r="AD130" s="5">
        <f t="shared" si="26"/>
        <v>0.61692448481048889</v>
      </c>
      <c r="AE130" s="5">
        <f t="shared" si="26"/>
        <v>0.54488592023323013</v>
      </c>
      <c r="AF130" s="5">
        <f t="shared" si="26"/>
        <v>0.50287163945304481</v>
      </c>
      <c r="AG130" s="5">
        <f t="shared" si="26"/>
        <v>0.47136393774916263</v>
      </c>
      <c r="AH130" s="5">
        <f t="shared" si="21"/>
        <v>0.35329724927203765</v>
      </c>
      <c r="AI130" s="5">
        <f t="shared" si="21"/>
        <v>0.28667295058110337</v>
      </c>
      <c r="AJ130" s="5">
        <f t="shared" si="21"/>
        <v>0.25490740817469892</v>
      </c>
    </row>
    <row r="131" spans="1:36" x14ac:dyDescent="0.2">
      <c r="A131" t="str">
        <f>"semis_procurement_archetype_"&amp;TEXT(ROUND(Table26916[[#This Row],[2016]],3),"0.0")</f>
        <v>semis_procurement_archetype_7.4</v>
      </c>
      <c r="B131" s="5">
        <f t="shared" si="17"/>
        <v>7.4</v>
      </c>
      <c r="C131" s="5">
        <f t="shared" si="27"/>
        <v>7.4</v>
      </c>
      <c r="D131" s="5">
        <f t="shared" si="27"/>
        <v>7.4</v>
      </c>
      <c r="E131" s="5">
        <f t="shared" si="27"/>
        <v>7.2268209526401463</v>
      </c>
      <c r="F131" s="5">
        <f t="shared" si="27"/>
        <v>6.8081505056301381</v>
      </c>
      <c r="G131" s="5">
        <f t="shared" si="27"/>
        <v>6.8666816574971916</v>
      </c>
      <c r="H131" s="5">
        <f t="shared" si="27"/>
        <v>6.6849535405771672</v>
      </c>
      <c r="I131" s="5">
        <f t="shared" si="27"/>
        <v>6.3334130507521653</v>
      </c>
      <c r="J131" s="5">
        <f t="shared" si="27"/>
        <v>6.1359352453853662</v>
      </c>
      <c r="K131" s="5">
        <f t="shared" si="27"/>
        <v>5.933220103283964</v>
      </c>
      <c r="L131" s="5">
        <f t="shared" si="27"/>
        <v>5.6130078117926052</v>
      </c>
      <c r="M131" s="5">
        <f t="shared" si="27"/>
        <v>5.5741439937549266</v>
      </c>
      <c r="N131" s="5">
        <f t="shared" si="27"/>
        <v>5.3117694065160368</v>
      </c>
      <c r="O131" s="5">
        <f t="shared" si="27"/>
        <v>5.0397087774290874</v>
      </c>
      <c r="P131" s="5">
        <f t="shared" si="27"/>
        <v>4.718076806398849</v>
      </c>
      <c r="Q131" s="5">
        <f t="shared" si="27"/>
        <v>4.0901901405114964</v>
      </c>
      <c r="R131" s="5">
        <f t="shared" si="27"/>
        <v>3.2431510913654442</v>
      </c>
      <c r="S131" s="5">
        <f t="shared" si="26"/>
        <v>2.9730286697408319</v>
      </c>
      <c r="T131" s="5">
        <f t="shared" si="26"/>
        <v>2.3858585630434703</v>
      </c>
      <c r="U131" s="5">
        <f t="shared" si="26"/>
        <v>1.7941267888435564</v>
      </c>
      <c r="V131" s="5">
        <f t="shared" si="26"/>
        <v>1.6800839279199455</v>
      </c>
      <c r="W131" s="5">
        <f t="shared" si="26"/>
        <v>1.3359786072856124</v>
      </c>
      <c r="X131" s="5">
        <f t="shared" si="26"/>
        <v>1.1613645948130795</v>
      </c>
      <c r="Y131" s="5">
        <f t="shared" si="26"/>
        <v>0.9797367402662307</v>
      </c>
      <c r="Z131" s="5">
        <f t="shared" si="26"/>
        <v>0.95135542013454</v>
      </c>
      <c r="AA131" s="5">
        <f t="shared" si="26"/>
        <v>0.8632832885149303</v>
      </c>
      <c r="AB131" s="5">
        <f t="shared" si="26"/>
        <v>0.73467926745923884</v>
      </c>
      <c r="AC131" s="5">
        <f t="shared" si="26"/>
        <v>0.62934860546957871</v>
      </c>
      <c r="AD131" s="5">
        <f t="shared" si="26"/>
        <v>0.61192776362235324</v>
      </c>
      <c r="AE131" s="5">
        <f t="shared" si="26"/>
        <v>0.54088350744991076</v>
      </c>
      <c r="AF131" s="5">
        <f t="shared" si="26"/>
        <v>0.49944912651569284</v>
      </c>
      <c r="AG131" s="5">
        <f t="shared" si="26"/>
        <v>0.46837630816636489</v>
      </c>
      <c r="AH131" s="5">
        <f t="shared" si="21"/>
        <v>0.35193922879334355</v>
      </c>
      <c r="AI131" s="5">
        <f t="shared" si="21"/>
        <v>0.28623450839414988</v>
      </c>
      <c r="AJ131" s="5">
        <f t="shared" si="21"/>
        <v>0.25490740817469892</v>
      </c>
    </row>
    <row r="132" spans="1:36" x14ac:dyDescent="0.2">
      <c r="A132" t="str">
        <f>"semis_procurement_archetype_"&amp;TEXT(ROUND(Table26916[[#This Row],[2016]],3),"0.0")</f>
        <v>semis_procurement_archetype_7.3</v>
      </c>
      <c r="B132" s="5">
        <f t="shared" si="17"/>
        <v>7.3000000000000007</v>
      </c>
      <c r="C132" s="5">
        <f t="shared" si="27"/>
        <v>7.3000000000000007</v>
      </c>
      <c r="D132" s="5">
        <f t="shared" si="27"/>
        <v>7.3000000000000007</v>
      </c>
      <c r="E132" s="5">
        <f t="shared" si="27"/>
        <v>7.1292447007600517</v>
      </c>
      <c r="F132" s="5">
        <f t="shared" si="27"/>
        <v>6.7164338061859219</v>
      </c>
      <c r="G132" s="5">
        <f t="shared" si="27"/>
        <v>6.7741457782996708</v>
      </c>
      <c r="H132" s="5">
        <f t="shared" si="27"/>
        <v>6.5949610590275363</v>
      </c>
      <c r="I132" s="5">
        <f t="shared" si="27"/>
        <v>6.2483405962743621</v>
      </c>
      <c r="J132" s="5">
        <f t="shared" si="27"/>
        <v>6.0536266152083531</v>
      </c>
      <c r="K132" s="5">
        <f t="shared" si="27"/>
        <v>5.8537485971819185</v>
      </c>
      <c r="L132" s="5">
        <f t="shared" si="27"/>
        <v>5.5380178752066458</v>
      </c>
      <c r="M132" s="5">
        <f t="shared" si="27"/>
        <v>5.4996979803937291</v>
      </c>
      <c r="N132" s="5">
        <f t="shared" si="27"/>
        <v>5.240995488146849</v>
      </c>
      <c r="O132" s="5">
        <f t="shared" si="27"/>
        <v>4.9727425162118619</v>
      </c>
      <c r="P132" s="5">
        <f t="shared" si="27"/>
        <v>4.6556119839929018</v>
      </c>
      <c r="Q132" s="5">
        <f t="shared" si="27"/>
        <v>4.0365129812158322</v>
      </c>
      <c r="R132" s="5">
        <f t="shared" si="27"/>
        <v>3.2013287686343217</v>
      </c>
      <c r="S132" s="5">
        <f t="shared" si="26"/>
        <v>2.9349868777467583</v>
      </c>
      <c r="T132" s="5">
        <f t="shared" si="26"/>
        <v>2.3560345806739935</v>
      </c>
      <c r="U132" s="5">
        <f t="shared" si="26"/>
        <v>1.7725844594631104</v>
      </c>
      <c r="V132" s="5">
        <f t="shared" si="26"/>
        <v>1.6601376990722496</v>
      </c>
      <c r="W132" s="5">
        <f t="shared" si="26"/>
        <v>1.3208483457079281</v>
      </c>
      <c r="X132" s="5">
        <f t="shared" si="26"/>
        <v>1.148678164581574</v>
      </c>
      <c r="Y132" s="5">
        <f t="shared" si="26"/>
        <v>0.9695923044485506</v>
      </c>
      <c r="Z132" s="5">
        <f t="shared" si="26"/>
        <v>0.94160819848542321</v>
      </c>
      <c r="AA132" s="5">
        <f t="shared" si="26"/>
        <v>0.85476869094293706</v>
      </c>
      <c r="AB132" s="5">
        <f t="shared" si="26"/>
        <v>0.72796456288237388</v>
      </c>
      <c r="AC132" s="5">
        <f t="shared" si="26"/>
        <v>0.62410806880077074</v>
      </c>
      <c r="AD132" s="5">
        <f t="shared" si="26"/>
        <v>0.60693104243421747</v>
      </c>
      <c r="AE132" s="5">
        <f t="shared" si="26"/>
        <v>0.53688109466659162</v>
      </c>
      <c r="AF132" s="5">
        <f t="shared" si="26"/>
        <v>0.49602661357834099</v>
      </c>
      <c r="AG132" s="5">
        <f t="shared" si="26"/>
        <v>0.46538867858356714</v>
      </c>
      <c r="AH132" s="5">
        <f t="shared" si="21"/>
        <v>0.35058120831464945</v>
      </c>
      <c r="AI132" s="5">
        <f t="shared" si="21"/>
        <v>0.28579606620719639</v>
      </c>
      <c r="AJ132" s="5">
        <f t="shared" si="21"/>
        <v>0.25490740817469892</v>
      </c>
    </row>
    <row r="133" spans="1:36" x14ac:dyDescent="0.2">
      <c r="A133" t="str">
        <f>"semis_procurement_archetype_"&amp;TEXT(ROUND(Table26916[[#This Row],[2016]],3),"0.0")</f>
        <v>semis_procurement_archetype_7.2</v>
      </c>
      <c r="B133" s="5">
        <f t="shared" si="17"/>
        <v>7.2</v>
      </c>
      <c r="C133" s="5">
        <f t="shared" si="27"/>
        <v>7.2</v>
      </c>
      <c r="D133" s="5">
        <f t="shared" si="27"/>
        <v>7.2</v>
      </c>
      <c r="E133" s="5">
        <f t="shared" si="27"/>
        <v>7.031668448879957</v>
      </c>
      <c r="F133" s="5">
        <f t="shared" si="27"/>
        <v>6.6247171067417039</v>
      </c>
      <c r="G133" s="5">
        <f t="shared" si="27"/>
        <v>6.6816098991021491</v>
      </c>
      <c r="H133" s="5">
        <f t="shared" si="27"/>
        <v>6.5049685774779045</v>
      </c>
      <c r="I133" s="5">
        <f t="shared" si="27"/>
        <v>6.1632681417965589</v>
      </c>
      <c r="J133" s="5">
        <f t="shared" si="27"/>
        <v>5.9713179850313391</v>
      </c>
      <c r="K133" s="5">
        <f t="shared" si="27"/>
        <v>5.7742770910798722</v>
      </c>
      <c r="L133" s="5">
        <f t="shared" si="27"/>
        <v>5.4630279386206855</v>
      </c>
      <c r="M133" s="5">
        <f t="shared" si="27"/>
        <v>5.4252519670325308</v>
      </c>
      <c r="N133" s="5">
        <f t="shared" si="27"/>
        <v>5.1702215697776612</v>
      </c>
      <c r="O133" s="5">
        <f t="shared" si="27"/>
        <v>4.9057762549946355</v>
      </c>
      <c r="P133" s="5">
        <f t="shared" si="27"/>
        <v>4.5931471615869546</v>
      </c>
      <c r="Q133" s="5">
        <f t="shared" si="27"/>
        <v>3.9828358219201672</v>
      </c>
      <c r="R133" s="5">
        <f t="shared" si="27"/>
        <v>3.1595064459031983</v>
      </c>
      <c r="S133" s="5">
        <f t="shared" si="26"/>
        <v>2.8969450857526846</v>
      </c>
      <c r="T133" s="5">
        <f t="shared" si="26"/>
        <v>2.3262105983045167</v>
      </c>
      <c r="U133" s="5">
        <f t="shared" si="26"/>
        <v>1.7510421300826642</v>
      </c>
      <c r="V133" s="5">
        <f t="shared" si="26"/>
        <v>1.6401914702245535</v>
      </c>
      <c r="W133" s="5">
        <f t="shared" si="26"/>
        <v>1.3057180841302436</v>
      </c>
      <c r="X133" s="5">
        <f t="shared" si="26"/>
        <v>1.1359917343500685</v>
      </c>
      <c r="Y133" s="5">
        <f t="shared" si="26"/>
        <v>0.9594478686308705</v>
      </c>
      <c r="Z133" s="5">
        <f t="shared" si="26"/>
        <v>0.93186097683630631</v>
      </c>
      <c r="AA133" s="5">
        <f t="shared" si="26"/>
        <v>0.84625409337094371</v>
      </c>
      <c r="AB133" s="5">
        <f t="shared" si="26"/>
        <v>0.72124985830550881</v>
      </c>
      <c r="AC133" s="5">
        <f t="shared" si="26"/>
        <v>0.61886753213196288</v>
      </c>
      <c r="AD133" s="5">
        <f t="shared" si="26"/>
        <v>0.6019343212460817</v>
      </c>
      <c r="AE133" s="5">
        <f t="shared" si="26"/>
        <v>0.53287868188327236</v>
      </c>
      <c r="AF133" s="5">
        <f t="shared" si="26"/>
        <v>0.49260410064098903</v>
      </c>
      <c r="AG133" s="5">
        <f t="shared" si="26"/>
        <v>0.46240104900076928</v>
      </c>
      <c r="AH133" s="5">
        <f t="shared" si="21"/>
        <v>0.3492231878359553</v>
      </c>
      <c r="AI133" s="5">
        <f t="shared" si="21"/>
        <v>0.28535762402024289</v>
      </c>
      <c r="AJ133" s="5">
        <f t="shared" si="21"/>
        <v>0.25490740817469892</v>
      </c>
    </row>
    <row r="134" spans="1:36" x14ac:dyDescent="0.2">
      <c r="A134" t="str">
        <f>"semis_procurement_archetype_"&amp;TEXT(ROUND(Table26916[[#This Row],[2016]],3),"0.0")</f>
        <v>semis_procurement_archetype_7.1</v>
      </c>
      <c r="B134" s="5">
        <f t="shared" si="17"/>
        <v>7.1000000000000005</v>
      </c>
      <c r="C134" s="5">
        <f t="shared" si="27"/>
        <v>7.1000000000000005</v>
      </c>
      <c r="D134" s="5">
        <f t="shared" si="27"/>
        <v>7.1000000000000005</v>
      </c>
      <c r="E134" s="5">
        <f t="shared" si="27"/>
        <v>6.9340921969998623</v>
      </c>
      <c r="F134" s="5">
        <f t="shared" si="27"/>
        <v>6.5330004072974868</v>
      </c>
      <c r="G134" s="5">
        <f t="shared" si="27"/>
        <v>6.5890740199046283</v>
      </c>
      <c r="H134" s="5">
        <f t="shared" si="27"/>
        <v>6.4149760959282727</v>
      </c>
      <c r="I134" s="5">
        <f t="shared" si="27"/>
        <v>6.0781956873187557</v>
      </c>
      <c r="J134" s="5">
        <f t="shared" si="27"/>
        <v>5.8890093548543261</v>
      </c>
      <c r="K134" s="5">
        <f t="shared" si="27"/>
        <v>5.6948055849778267</v>
      </c>
      <c r="L134" s="5">
        <f t="shared" si="27"/>
        <v>5.388038002034726</v>
      </c>
      <c r="M134" s="5">
        <f t="shared" si="27"/>
        <v>5.3508059536713333</v>
      </c>
      <c r="N134" s="5">
        <f t="shared" si="27"/>
        <v>5.0994476514084734</v>
      </c>
      <c r="O134" s="5">
        <f t="shared" si="27"/>
        <v>4.8388099937774092</v>
      </c>
      <c r="P134" s="5">
        <f t="shared" si="27"/>
        <v>4.5306823391810074</v>
      </c>
      <c r="Q134" s="5">
        <f t="shared" si="27"/>
        <v>3.929158662624503</v>
      </c>
      <c r="R134" s="5">
        <f t="shared" si="27"/>
        <v>3.1176841231720749</v>
      </c>
      <c r="S134" s="5">
        <f t="shared" si="26"/>
        <v>2.858903293758611</v>
      </c>
      <c r="T134" s="5">
        <f t="shared" si="26"/>
        <v>2.2963866159350399</v>
      </c>
      <c r="U134" s="5">
        <f t="shared" si="26"/>
        <v>1.7294998007022182</v>
      </c>
      <c r="V134" s="5">
        <f t="shared" si="26"/>
        <v>1.6202452413768578</v>
      </c>
      <c r="W134" s="5">
        <f t="shared" si="26"/>
        <v>1.2905878225525593</v>
      </c>
      <c r="X134" s="5">
        <f t="shared" si="26"/>
        <v>1.1233053041185632</v>
      </c>
      <c r="Y134" s="5">
        <f t="shared" si="26"/>
        <v>0.94930343281319041</v>
      </c>
      <c r="Z134" s="5">
        <f t="shared" si="26"/>
        <v>0.92211375518718941</v>
      </c>
      <c r="AA134" s="5">
        <f t="shared" si="26"/>
        <v>0.83773949579895035</v>
      </c>
      <c r="AB134" s="5">
        <f t="shared" si="26"/>
        <v>0.71453515372864373</v>
      </c>
      <c r="AC134" s="5">
        <f t="shared" si="26"/>
        <v>0.61362699546315502</v>
      </c>
      <c r="AD134" s="5">
        <f t="shared" si="26"/>
        <v>0.59693760005794583</v>
      </c>
      <c r="AE134" s="5">
        <f t="shared" si="26"/>
        <v>0.52887626909995311</v>
      </c>
      <c r="AF134" s="5">
        <f t="shared" si="26"/>
        <v>0.48918158770363712</v>
      </c>
      <c r="AG134" s="5">
        <f t="shared" si="26"/>
        <v>0.45941341941797154</v>
      </c>
      <c r="AH134" s="5">
        <f t="shared" si="21"/>
        <v>0.34786516735726114</v>
      </c>
      <c r="AI134" s="5">
        <f t="shared" si="21"/>
        <v>0.2849191818332894</v>
      </c>
      <c r="AJ134" s="5">
        <f t="shared" si="21"/>
        <v>0.25490740817469892</v>
      </c>
    </row>
    <row r="135" spans="1:36" x14ac:dyDescent="0.2">
      <c r="A135" t="str">
        <f>"semis_procurement_archetype_"&amp;TEXT(ROUND(Table26916[[#This Row],[2016]],3),"0.0")</f>
        <v>semis_procurement_archetype_7.0</v>
      </c>
      <c r="B135" s="5">
        <f t="shared" ref="B135:B198" si="28">MROUND(B134-0.1,0.1)</f>
        <v>7</v>
      </c>
      <c r="C135" s="5">
        <f t="shared" si="27"/>
        <v>7</v>
      </c>
      <c r="D135" s="5">
        <f t="shared" si="27"/>
        <v>7</v>
      </c>
      <c r="E135" s="5">
        <f t="shared" si="27"/>
        <v>6.8365159451197668</v>
      </c>
      <c r="F135" s="5">
        <f t="shared" si="27"/>
        <v>6.4412837078532696</v>
      </c>
      <c r="G135" s="5">
        <f t="shared" si="27"/>
        <v>6.4965381407071066</v>
      </c>
      <c r="H135" s="5">
        <f t="shared" si="27"/>
        <v>6.3249836143786409</v>
      </c>
      <c r="I135" s="5">
        <f t="shared" si="27"/>
        <v>5.9931232328409525</v>
      </c>
      <c r="J135" s="5">
        <f t="shared" si="27"/>
        <v>5.8067007246773121</v>
      </c>
      <c r="K135" s="5">
        <f t="shared" si="27"/>
        <v>5.6153340788757804</v>
      </c>
      <c r="L135" s="5">
        <f t="shared" si="27"/>
        <v>5.3130480654487657</v>
      </c>
      <c r="M135" s="5">
        <f t="shared" si="27"/>
        <v>5.2763599403101349</v>
      </c>
      <c r="N135" s="5">
        <f t="shared" si="27"/>
        <v>5.0286737330392848</v>
      </c>
      <c r="O135" s="5">
        <f t="shared" si="27"/>
        <v>4.7718437325601837</v>
      </c>
      <c r="P135" s="5">
        <f t="shared" si="27"/>
        <v>4.4682175167750602</v>
      </c>
      <c r="Q135" s="5">
        <f t="shared" si="27"/>
        <v>3.8754815033288379</v>
      </c>
      <c r="R135" s="5">
        <f t="shared" si="27"/>
        <v>3.0758618004409515</v>
      </c>
      <c r="S135" s="5">
        <f t="shared" si="26"/>
        <v>2.8208615017645373</v>
      </c>
      <c r="T135" s="5">
        <f t="shared" si="26"/>
        <v>2.2665626335655631</v>
      </c>
      <c r="U135" s="5">
        <f t="shared" si="26"/>
        <v>1.707957471321772</v>
      </c>
      <c r="V135" s="5">
        <f t="shared" si="26"/>
        <v>1.6002990125291616</v>
      </c>
      <c r="W135" s="5">
        <f t="shared" si="26"/>
        <v>1.2754575609748748</v>
      </c>
      <c r="X135" s="5">
        <f t="shared" si="26"/>
        <v>1.1106188738870577</v>
      </c>
      <c r="Y135" s="5">
        <f t="shared" si="26"/>
        <v>0.93915899699551031</v>
      </c>
      <c r="Z135" s="5">
        <f t="shared" si="26"/>
        <v>0.91236653353807251</v>
      </c>
      <c r="AA135" s="5">
        <f t="shared" si="26"/>
        <v>0.829224898226957</v>
      </c>
      <c r="AB135" s="5">
        <f t="shared" si="26"/>
        <v>0.70782044915177866</v>
      </c>
      <c r="AC135" s="5">
        <f t="shared" si="26"/>
        <v>0.60838645879434705</v>
      </c>
      <c r="AD135" s="5">
        <f t="shared" si="26"/>
        <v>0.59194087886981017</v>
      </c>
      <c r="AE135" s="5">
        <f t="shared" si="26"/>
        <v>0.52487385631663386</v>
      </c>
      <c r="AF135" s="5">
        <f t="shared" si="26"/>
        <v>0.48575907476628521</v>
      </c>
      <c r="AG135" s="5">
        <f t="shared" si="26"/>
        <v>0.45642578983517368</v>
      </c>
      <c r="AH135" s="5">
        <f t="shared" si="21"/>
        <v>0.34650714687856704</v>
      </c>
      <c r="AI135" s="5">
        <f t="shared" si="21"/>
        <v>0.28448073964633591</v>
      </c>
      <c r="AJ135" s="5">
        <f t="shared" si="21"/>
        <v>0.25490740817469892</v>
      </c>
    </row>
    <row r="136" spans="1:36" x14ac:dyDescent="0.2">
      <c r="A136" t="str">
        <f>"semis_procurement_archetype_"&amp;TEXT(ROUND(Table26916[[#This Row],[2016]],3),"0.0")</f>
        <v>semis_procurement_archetype_6.9</v>
      </c>
      <c r="B136" s="5">
        <f t="shared" si="28"/>
        <v>6.9</v>
      </c>
      <c r="C136" s="5">
        <f t="shared" si="27"/>
        <v>6.9</v>
      </c>
      <c r="D136" s="5">
        <f t="shared" si="27"/>
        <v>6.9</v>
      </c>
      <c r="E136" s="5">
        <f t="shared" si="27"/>
        <v>6.738939693239673</v>
      </c>
      <c r="F136" s="5">
        <f t="shared" si="27"/>
        <v>6.3495670084090525</v>
      </c>
      <c r="G136" s="5">
        <f t="shared" si="27"/>
        <v>6.4040022615095857</v>
      </c>
      <c r="H136" s="5">
        <f t="shared" si="27"/>
        <v>6.23499113282901</v>
      </c>
      <c r="I136" s="5">
        <f t="shared" si="27"/>
        <v>5.9080507783631493</v>
      </c>
      <c r="J136" s="5">
        <f t="shared" si="27"/>
        <v>5.7243920945002991</v>
      </c>
      <c r="K136" s="5">
        <f t="shared" si="27"/>
        <v>5.5358625727737349</v>
      </c>
      <c r="L136" s="5">
        <f t="shared" si="27"/>
        <v>5.2380581288628063</v>
      </c>
      <c r="M136" s="5">
        <f t="shared" si="27"/>
        <v>5.2019139269489374</v>
      </c>
      <c r="N136" s="5">
        <f t="shared" si="27"/>
        <v>4.957899814670097</v>
      </c>
      <c r="O136" s="5">
        <f t="shared" si="27"/>
        <v>4.7048774713429573</v>
      </c>
      <c r="P136" s="5">
        <f t="shared" si="27"/>
        <v>4.4057526943691139</v>
      </c>
      <c r="Q136" s="5">
        <f t="shared" si="27"/>
        <v>3.8218043440331737</v>
      </c>
      <c r="R136" s="5">
        <f t="shared" si="27"/>
        <v>3.034039477709829</v>
      </c>
      <c r="S136" s="5">
        <f t="shared" si="26"/>
        <v>2.7828197097704646</v>
      </c>
      <c r="T136" s="5">
        <f t="shared" si="26"/>
        <v>2.2367386511960863</v>
      </c>
      <c r="U136" s="5">
        <f t="shared" si="26"/>
        <v>1.686415141941326</v>
      </c>
      <c r="V136" s="5">
        <f t="shared" si="26"/>
        <v>1.5803527836814657</v>
      </c>
      <c r="W136" s="5">
        <f t="shared" si="26"/>
        <v>1.2603272993971906</v>
      </c>
      <c r="X136" s="5">
        <f t="shared" si="26"/>
        <v>1.0979324436555524</v>
      </c>
      <c r="Y136" s="5">
        <f t="shared" si="26"/>
        <v>0.92901456117783021</v>
      </c>
      <c r="Z136" s="5">
        <f t="shared" si="26"/>
        <v>0.90261931188895572</v>
      </c>
      <c r="AA136" s="5">
        <f t="shared" si="26"/>
        <v>0.82071030065496375</v>
      </c>
      <c r="AB136" s="5">
        <f t="shared" si="26"/>
        <v>0.70110574457491359</v>
      </c>
      <c r="AC136" s="5">
        <f t="shared" si="26"/>
        <v>0.6031459221255393</v>
      </c>
      <c r="AD136" s="5">
        <f t="shared" si="26"/>
        <v>0.58694415768167429</v>
      </c>
      <c r="AE136" s="5">
        <f t="shared" si="26"/>
        <v>0.5208714435333146</v>
      </c>
      <c r="AF136" s="5">
        <f t="shared" si="26"/>
        <v>0.48233656182893331</v>
      </c>
      <c r="AG136" s="5">
        <f t="shared" si="26"/>
        <v>0.45343816025237593</v>
      </c>
      <c r="AH136" s="5">
        <f t="shared" si="21"/>
        <v>0.34514912639987294</v>
      </c>
      <c r="AI136" s="5">
        <f t="shared" si="21"/>
        <v>0.28404229745938242</v>
      </c>
      <c r="AJ136" s="5">
        <f t="shared" si="21"/>
        <v>0.25490740817469892</v>
      </c>
    </row>
    <row r="137" spans="1:36" x14ac:dyDescent="0.2">
      <c r="A137" t="str">
        <f>"semis_procurement_archetype_"&amp;TEXT(ROUND(Table26916[[#This Row],[2016]],3),"0.0")</f>
        <v>semis_procurement_archetype_6.8</v>
      </c>
      <c r="B137" s="5">
        <f t="shared" si="28"/>
        <v>6.8000000000000007</v>
      </c>
      <c r="C137" s="5">
        <f t="shared" si="27"/>
        <v>6.8000000000000007</v>
      </c>
      <c r="D137" s="5">
        <f t="shared" si="27"/>
        <v>6.8000000000000007</v>
      </c>
      <c r="E137" s="5">
        <f t="shared" si="27"/>
        <v>6.6413634413595783</v>
      </c>
      <c r="F137" s="5">
        <f t="shared" si="27"/>
        <v>6.2578503089648354</v>
      </c>
      <c r="G137" s="5">
        <f t="shared" si="27"/>
        <v>6.3114663823120649</v>
      </c>
      <c r="H137" s="5">
        <f t="shared" si="27"/>
        <v>6.1449986512793791</v>
      </c>
      <c r="I137" s="5">
        <f t="shared" si="27"/>
        <v>5.822978323885347</v>
      </c>
      <c r="J137" s="5">
        <f t="shared" si="27"/>
        <v>5.642083464323286</v>
      </c>
      <c r="K137" s="5">
        <f t="shared" si="27"/>
        <v>5.4563910666716895</v>
      </c>
      <c r="L137" s="5">
        <f t="shared" si="27"/>
        <v>5.163068192276846</v>
      </c>
      <c r="M137" s="5">
        <f t="shared" si="27"/>
        <v>5.127467913587739</v>
      </c>
      <c r="N137" s="5">
        <f t="shared" si="27"/>
        <v>4.8871258963009092</v>
      </c>
      <c r="O137" s="5">
        <f t="shared" si="27"/>
        <v>4.6379112101257318</v>
      </c>
      <c r="P137" s="5">
        <f t="shared" si="27"/>
        <v>4.3432878719631667</v>
      </c>
      <c r="Q137" s="5">
        <f t="shared" si="27"/>
        <v>3.7681271847375095</v>
      </c>
      <c r="R137" s="5">
        <f t="shared" si="27"/>
        <v>2.9922171549787064</v>
      </c>
      <c r="S137" s="5">
        <f t="shared" si="26"/>
        <v>2.7447779177763909</v>
      </c>
      <c r="T137" s="5">
        <f t="shared" si="26"/>
        <v>2.2069146688266095</v>
      </c>
      <c r="U137" s="5">
        <f t="shared" si="26"/>
        <v>1.66487281256088</v>
      </c>
      <c r="V137" s="5">
        <f t="shared" si="26"/>
        <v>1.5604065548337698</v>
      </c>
      <c r="W137" s="5">
        <f t="shared" si="26"/>
        <v>1.2451970378195063</v>
      </c>
      <c r="X137" s="5">
        <f t="shared" si="26"/>
        <v>1.0852460134240469</v>
      </c>
      <c r="Y137" s="5">
        <f t="shared" si="26"/>
        <v>0.91887012536015023</v>
      </c>
      <c r="Z137" s="5">
        <f t="shared" si="26"/>
        <v>0.89287209023983882</v>
      </c>
      <c r="AA137" s="5">
        <f t="shared" si="26"/>
        <v>0.8121957030829704</v>
      </c>
      <c r="AB137" s="5">
        <f t="shared" si="26"/>
        <v>0.69439103999804863</v>
      </c>
      <c r="AC137" s="5">
        <f t="shared" si="26"/>
        <v>0.59790538545673144</v>
      </c>
      <c r="AD137" s="5">
        <f t="shared" si="26"/>
        <v>0.58194743649353864</v>
      </c>
      <c r="AE137" s="5">
        <f t="shared" si="26"/>
        <v>0.51686903074999546</v>
      </c>
      <c r="AF137" s="5">
        <f t="shared" si="26"/>
        <v>0.4789140488915814</v>
      </c>
      <c r="AG137" s="5">
        <f t="shared" si="26"/>
        <v>0.45045053066957819</v>
      </c>
      <c r="AH137" s="5">
        <f t="shared" si="21"/>
        <v>0.34379110592117879</v>
      </c>
      <c r="AI137" s="5">
        <f t="shared" si="21"/>
        <v>0.28360385527242893</v>
      </c>
      <c r="AJ137" s="5">
        <f t="shared" si="21"/>
        <v>0.25490740817469892</v>
      </c>
    </row>
    <row r="138" spans="1:36" x14ac:dyDescent="0.2">
      <c r="A138" t="str">
        <f>"semis_procurement_archetype_"&amp;TEXT(ROUND(Table26916[[#This Row],[2016]],3),"0.0")</f>
        <v>semis_procurement_archetype_6.7</v>
      </c>
      <c r="B138" s="5">
        <f t="shared" si="28"/>
        <v>6.7</v>
      </c>
      <c r="C138" s="5">
        <f t="shared" si="27"/>
        <v>6.7</v>
      </c>
      <c r="D138" s="5">
        <f t="shared" si="27"/>
        <v>6.7</v>
      </c>
      <c r="E138" s="5">
        <f t="shared" si="27"/>
        <v>6.5437871894794828</v>
      </c>
      <c r="F138" s="5">
        <f t="shared" si="27"/>
        <v>6.1661336095206183</v>
      </c>
      <c r="G138" s="5">
        <f t="shared" si="27"/>
        <v>6.2189305031145432</v>
      </c>
      <c r="H138" s="5">
        <f t="shared" si="27"/>
        <v>6.0550061697297464</v>
      </c>
      <c r="I138" s="5">
        <f t="shared" si="27"/>
        <v>5.7379058694075429</v>
      </c>
      <c r="J138" s="5">
        <f t="shared" si="27"/>
        <v>5.559774834146272</v>
      </c>
      <c r="K138" s="5">
        <f t="shared" si="27"/>
        <v>5.3769195605696432</v>
      </c>
      <c r="L138" s="5">
        <f t="shared" si="27"/>
        <v>5.0880782556908866</v>
      </c>
      <c r="M138" s="5">
        <f t="shared" si="27"/>
        <v>5.0530219002265415</v>
      </c>
      <c r="N138" s="5">
        <f t="shared" si="27"/>
        <v>4.8163519779317214</v>
      </c>
      <c r="O138" s="5">
        <f t="shared" si="27"/>
        <v>4.5709449489085054</v>
      </c>
      <c r="P138" s="5">
        <f t="shared" si="27"/>
        <v>4.2808230495572195</v>
      </c>
      <c r="Q138" s="5">
        <f t="shared" si="27"/>
        <v>3.7144500254418444</v>
      </c>
      <c r="R138" s="5">
        <f t="shared" si="27"/>
        <v>2.950394832247583</v>
      </c>
      <c r="S138" s="5">
        <f t="shared" si="26"/>
        <v>2.7067361257823173</v>
      </c>
      <c r="T138" s="5">
        <f t="shared" si="26"/>
        <v>2.1770906864571327</v>
      </c>
      <c r="U138" s="5">
        <f t="shared" si="26"/>
        <v>1.6433304831804338</v>
      </c>
      <c r="V138" s="5">
        <f t="shared" si="26"/>
        <v>1.5404603259860736</v>
      </c>
      <c r="W138" s="5">
        <f t="shared" si="26"/>
        <v>1.2300667762418218</v>
      </c>
      <c r="X138" s="5">
        <f t="shared" si="26"/>
        <v>1.0725595831925414</v>
      </c>
      <c r="Y138" s="5">
        <f t="shared" si="26"/>
        <v>0.90872568954247013</v>
      </c>
      <c r="Z138" s="5">
        <f t="shared" si="26"/>
        <v>0.88312486859072192</v>
      </c>
      <c r="AA138" s="5">
        <f t="shared" si="26"/>
        <v>0.80368110551097705</v>
      </c>
      <c r="AB138" s="5">
        <f t="shared" si="26"/>
        <v>0.68767633542118345</v>
      </c>
      <c r="AC138" s="5">
        <f t="shared" si="26"/>
        <v>0.59266484878792358</v>
      </c>
      <c r="AD138" s="5">
        <f t="shared" si="26"/>
        <v>0.57695071530540276</v>
      </c>
      <c r="AE138" s="5">
        <f t="shared" si="26"/>
        <v>0.5128666179666761</v>
      </c>
      <c r="AF138" s="5">
        <f t="shared" si="26"/>
        <v>0.47549153595422944</v>
      </c>
      <c r="AG138" s="5">
        <f t="shared" si="26"/>
        <v>0.44746290108678033</v>
      </c>
      <c r="AH138" s="5">
        <f t="shared" si="21"/>
        <v>0.34243308544248463</v>
      </c>
      <c r="AI138" s="5">
        <f t="shared" si="21"/>
        <v>0.28316541308547544</v>
      </c>
      <c r="AJ138" s="5">
        <f t="shared" si="21"/>
        <v>0.25490740817469892</v>
      </c>
    </row>
    <row r="139" spans="1:36" x14ac:dyDescent="0.2">
      <c r="A139" t="str">
        <f>"semis_procurement_archetype_"&amp;TEXT(ROUND(Table26916[[#This Row],[2016]],3),"0.0")</f>
        <v>semis_procurement_archetype_6.6</v>
      </c>
      <c r="B139" s="5">
        <f t="shared" si="28"/>
        <v>6.6000000000000005</v>
      </c>
      <c r="C139" s="5">
        <f t="shared" si="27"/>
        <v>6.6000000000000005</v>
      </c>
      <c r="D139" s="5">
        <f t="shared" si="27"/>
        <v>6.6000000000000005</v>
      </c>
      <c r="E139" s="5">
        <f t="shared" si="27"/>
        <v>6.4462109375993881</v>
      </c>
      <c r="F139" s="5">
        <f t="shared" si="27"/>
        <v>6.0744169100764012</v>
      </c>
      <c r="G139" s="5">
        <f t="shared" si="27"/>
        <v>6.1263946239170224</v>
      </c>
      <c r="H139" s="5">
        <f t="shared" si="27"/>
        <v>5.9650136881801155</v>
      </c>
      <c r="I139" s="5">
        <f t="shared" si="27"/>
        <v>5.6528334149297397</v>
      </c>
      <c r="J139" s="5">
        <f t="shared" si="27"/>
        <v>5.477466203969259</v>
      </c>
      <c r="K139" s="5">
        <f t="shared" si="27"/>
        <v>5.2974480544675977</v>
      </c>
      <c r="L139" s="5">
        <f t="shared" si="27"/>
        <v>5.0130883191049262</v>
      </c>
      <c r="M139" s="5">
        <f t="shared" si="27"/>
        <v>4.9785758868653431</v>
      </c>
      <c r="N139" s="5">
        <f t="shared" si="27"/>
        <v>4.7455780595625336</v>
      </c>
      <c r="O139" s="5">
        <f t="shared" si="27"/>
        <v>4.50397868769128</v>
      </c>
      <c r="P139" s="5">
        <f t="shared" si="27"/>
        <v>4.2183582271512732</v>
      </c>
      <c r="Q139" s="5">
        <f t="shared" si="27"/>
        <v>3.6607728661461802</v>
      </c>
      <c r="R139" s="5">
        <f t="shared" si="27"/>
        <v>2.9085725095164596</v>
      </c>
      <c r="S139" s="5">
        <f t="shared" si="26"/>
        <v>2.6686943337882445</v>
      </c>
      <c r="T139" s="5">
        <f t="shared" si="26"/>
        <v>2.1472667040876559</v>
      </c>
      <c r="U139" s="5">
        <f t="shared" si="26"/>
        <v>1.6217881537999879</v>
      </c>
      <c r="V139" s="5">
        <f t="shared" si="26"/>
        <v>1.5205140971383777</v>
      </c>
      <c r="W139" s="5">
        <f t="shared" si="26"/>
        <v>1.2149365146641378</v>
      </c>
      <c r="X139" s="5">
        <f t="shared" si="26"/>
        <v>1.0598731529610359</v>
      </c>
      <c r="Y139" s="5">
        <f t="shared" si="26"/>
        <v>0.89858125372479003</v>
      </c>
      <c r="Z139" s="5">
        <f t="shared" si="26"/>
        <v>0.87337764694160513</v>
      </c>
      <c r="AA139" s="5">
        <f t="shared" si="26"/>
        <v>0.7951665079389838</v>
      </c>
      <c r="AB139" s="5">
        <f t="shared" si="26"/>
        <v>0.68096163084431849</v>
      </c>
      <c r="AC139" s="5">
        <f t="shared" si="26"/>
        <v>0.58742431211911561</v>
      </c>
      <c r="AD139" s="5">
        <f t="shared" si="26"/>
        <v>0.57195399411726711</v>
      </c>
      <c r="AE139" s="5">
        <f t="shared" si="26"/>
        <v>0.50886420518335695</v>
      </c>
      <c r="AF139" s="5">
        <f t="shared" si="26"/>
        <v>0.47206902301687759</v>
      </c>
      <c r="AG139" s="5">
        <f t="shared" si="26"/>
        <v>0.44447527150398258</v>
      </c>
      <c r="AH139" s="5">
        <f t="shared" si="21"/>
        <v>0.34107506496379053</v>
      </c>
      <c r="AI139" s="5">
        <f t="shared" si="21"/>
        <v>0.28272697089852195</v>
      </c>
      <c r="AJ139" s="5">
        <f t="shared" si="21"/>
        <v>0.25490740817469892</v>
      </c>
    </row>
    <row r="140" spans="1:36" x14ac:dyDescent="0.2">
      <c r="A140" t="str">
        <f>"semis_procurement_archetype_"&amp;TEXT(ROUND(Table26916[[#This Row],[2016]],3),"0.0")</f>
        <v>semis_procurement_archetype_6.5</v>
      </c>
      <c r="B140" s="5">
        <f t="shared" si="28"/>
        <v>6.5</v>
      </c>
      <c r="C140" s="5">
        <f t="shared" si="27"/>
        <v>6.5</v>
      </c>
      <c r="D140" s="5">
        <f t="shared" si="27"/>
        <v>6.5</v>
      </c>
      <c r="E140" s="5">
        <f t="shared" si="27"/>
        <v>6.3486346857192935</v>
      </c>
      <c r="F140" s="5">
        <f t="shared" si="27"/>
        <v>5.9827002106321832</v>
      </c>
      <c r="G140" s="5">
        <f t="shared" si="27"/>
        <v>6.0338587447195007</v>
      </c>
      <c r="H140" s="5">
        <f t="shared" si="27"/>
        <v>5.8750212066304837</v>
      </c>
      <c r="I140" s="5">
        <f t="shared" si="27"/>
        <v>5.5677609604519365</v>
      </c>
      <c r="J140" s="5">
        <f t="shared" si="27"/>
        <v>5.395157573792245</v>
      </c>
      <c r="K140" s="5">
        <f t="shared" si="27"/>
        <v>5.2179765483655514</v>
      </c>
      <c r="L140" s="5">
        <f t="shared" si="27"/>
        <v>4.9380983825189668</v>
      </c>
      <c r="M140" s="5">
        <f t="shared" si="27"/>
        <v>4.9041298735041448</v>
      </c>
      <c r="N140" s="5">
        <f t="shared" si="27"/>
        <v>4.674804141193345</v>
      </c>
      <c r="O140" s="5">
        <f t="shared" si="27"/>
        <v>4.4370124264740536</v>
      </c>
      <c r="P140" s="5">
        <f t="shared" si="27"/>
        <v>4.155893404745326</v>
      </c>
      <c r="Q140" s="5">
        <f t="shared" si="27"/>
        <v>3.6070957068505152</v>
      </c>
      <c r="R140" s="5">
        <f t="shared" ref="R140:AG155" si="29">(($B140-$AJ$2)*((R$2-$AJ$2)/($B$2-$AJ$2)))+$AJ$2</f>
        <v>2.8667501867853362</v>
      </c>
      <c r="S140" s="5">
        <f t="shared" si="29"/>
        <v>2.6306525417941709</v>
      </c>
      <c r="T140" s="5">
        <f t="shared" si="29"/>
        <v>2.117442721718179</v>
      </c>
      <c r="U140" s="5">
        <f t="shared" si="29"/>
        <v>1.6002458244195417</v>
      </c>
      <c r="V140" s="5">
        <f t="shared" si="29"/>
        <v>1.5005678682906818</v>
      </c>
      <c r="W140" s="5">
        <f t="shared" si="29"/>
        <v>1.1998062530864533</v>
      </c>
      <c r="X140" s="5">
        <f t="shared" si="29"/>
        <v>1.0471867227295304</v>
      </c>
      <c r="Y140" s="5">
        <f t="shared" si="29"/>
        <v>0.88843681790710993</v>
      </c>
      <c r="Z140" s="5">
        <f t="shared" si="29"/>
        <v>0.86363042529248824</v>
      </c>
      <c r="AA140" s="5">
        <f t="shared" si="29"/>
        <v>0.78665191036699045</v>
      </c>
      <c r="AB140" s="5">
        <f t="shared" si="29"/>
        <v>0.67424692626745331</v>
      </c>
      <c r="AC140" s="5">
        <f t="shared" si="29"/>
        <v>0.58218377545030775</v>
      </c>
      <c r="AD140" s="5">
        <f t="shared" si="29"/>
        <v>0.56695727292913123</v>
      </c>
      <c r="AE140" s="5">
        <f t="shared" si="29"/>
        <v>0.50486179240003759</v>
      </c>
      <c r="AF140" s="5">
        <f t="shared" si="29"/>
        <v>0.46864651007952562</v>
      </c>
      <c r="AG140" s="5">
        <f t="shared" si="29"/>
        <v>0.44148764192118478</v>
      </c>
      <c r="AH140" s="5">
        <f t="shared" si="21"/>
        <v>0.33971704448509638</v>
      </c>
      <c r="AI140" s="5">
        <f t="shared" si="21"/>
        <v>0.28228852871156845</v>
      </c>
      <c r="AJ140" s="5">
        <f t="shared" si="21"/>
        <v>0.25490740817469892</v>
      </c>
    </row>
    <row r="141" spans="1:36" x14ac:dyDescent="0.2">
      <c r="A141" t="str">
        <f>"semis_procurement_archetype_"&amp;TEXT(ROUND(Table26916[[#This Row],[2016]],3),"0.0")</f>
        <v>semis_procurement_archetype_6.4</v>
      </c>
      <c r="B141" s="5">
        <f t="shared" si="28"/>
        <v>6.4</v>
      </c>
      <c r="C141" s="5">
        <f t="shared" ref="C141:R156" si="30">(($B141-$AJ$2)*((C$2-$AJ$2)/($B$2-$AJ$2)))+$AJ$2</f>
        <v>6.4</v>
      </c>
      <c r="D141" s="5">
        <f t="shared" si="30"/>
        <v>6.4</v>
      </c>
      <c r="E141" s="5">
        <f t="shared" si="30"/>
        <v>6.2510584338391988</v>
      </c>
      <c r="F141" s="5">
        <f t="shared" si="30"/>
        <v>5.8909835111879669</v>
      </c>
      <c r="G141" s="5">
        <f t="shared" si="30"/>
        <v>5.9413228655219799</v>
      </c>
      <c r="H141" s="5">
        <f t="shared" si="30"/>
        <v>5.7850287250808528</v>
      </c>
      <c r="I141" s="5">
        <f t="shared" si="30"/>
        <v>5.4826885059741333</v>
      </c>
      <c r="J141" s="5">
        <f t="shared" si="30"/>
        <v>5.312848943615232</v>
      </c>
      <c r="K141" s="5">
        <f t="shared" si="30"/>
        <v>5.1385050422635059</v>
      </c>
      <c r="L141" s="5">
        <f t="shared" si="30"/>
        <v>4.8631084459330065</v>
      </c>
      <c r="M141" s="5">
        <f t="shared" si="30"/>
        <v>4.8296838601429473</v>
      </c>
      <c r="N141" s="5">
        <f t="shared" si="30"/>
        <v>4.6040302228241572</v>
      </c>
      <c r="O141" s="5">
        <f t="shared" si="30"/>
        <v>4.3700461652568281</v>
      </c>
      <c r="P141" s="5">
        <f t="shared" si="30"/>
        <v>4.0934285823393788</v>
      </c>
      <c r="Q141" s="5">
        <f t="shared" si="30"/>
        <v>3.553418547554851</v>
      </c>
      <c r="R141" s="5">
        <f t="shared" si="30"/>
        <v>2.8249278640542137</v>
      </c>
      <c r="S141" s="5">
        <f t="shared" si="29"/>
        <v>2.5926107498000972</v>
      </c>
      <c r="T141" s="5">
        <f t="shared" si="29"/>
        <v>2.0876187393487022</v>
      </c>
      <c r="U141" s="5">
        <f t="shared" si="29"/>
        <v>1.5787034950390957</v>
      </c>
      <c r="V141" s="5">
        <f t="shared" si="29"/>
        <v>1.4806216394429859</v>
      </c>
      <c r="W141" s="5">
        <f t="shared" si="29"/>
        <v>1.1846759915087688</v>
      </c>
      <c r="X141" s="5">
        <f t="shared" si="29"/>
        <v>1.0345002924980251</v>
      </c>
      <c r="Y141" s="5">
        <f t="shared" si="29"/>
        <v>0.87829238208942984</v>
      </c>
      <c r="Z141" s="5">
        <f t="shared" si="29"/>
        <v>0.85388320364337134</v>
      </c>
      <c r="AA141" s="5">
        <f t="shared" si="29"/>
        <v>0.7781373127949972</v>
      </c>
      <c r="AB141" s="5">
        <f t="shared" si="29"/>
        <v>0.66753222169058835</v>
      </c>
      <c r="AC141" s="5">
        <f t="shared" si="29"/>
        <v>0.57694323878149989</v>
      </c>
      <c r="AD141" s="5">
        <f t="shared" si="29"/>
        <v>0.56196055174099546</v>
      </c>
      <c r="AE141" s="5">
        <f t="shared" si="29"/>
        <v>0.50085937961671845</v>
      </c>
      <c r="AF141" s="5">
        <f t="shared" si="29"/>
        <v>0.46522399714217377</v>
      </c>
      <c r="AG141" s="5">
        <f t="shared" si="29"/>
        <v>0.43850001233838698</v>
      </c>
      <c r="AH141" s="5">
        <f t="shared" si="21"/>
        <v>0.33835902400640228</v>
      </c>
      <c r="AI141" s="5">
        <f t="shared" si="21"/>
        <v>0.28185008652461496</v>
      </c>
      <c r="AJ141" s="5">
        <f t="shared" si="21"/>
        <v>0.25490740817469892</v>
      </c>
    </row>
    <row r="142" spans="1:36" x14ac:dyDescent="0.2">
      <c r="A142" t="str">
        <f>"semis_procurement_archetype_"&amp;TEXT(ROUND(Table26916[[#This Row],[2016]],3),"0.0")</f>
        <v>semis_procurement_archetype_6.3</v>
      </c>
      <c r="B142" s="5">
        <f t="shared" si="28"/>
        <v>6.3000000000000007</v>
      </c>
      <c r="C142" s="5">
        <f t="shared" si="30"/>
        <v>6.3000000000000007</v>
      </c>
      <c r="D142" s="5">
        <f t="shared" si="30"/>
        <v>6.3000000000000007</v>
      </c>
      <c r="E142" s="5">
        <f t="shared" si="30"/>
        <v>6.1534821819591041</v>
      </c>
      <c r="F142" s="5">
        <f t="shared" si="30"/>
        <v>5.7992668117437498</v>
      </c>
      <c r="G142" s="5">
        <f t="shared" si="30"/>
        <v>5.848786986324459</v>
      </c>
      <c r="H142" s="5">
        <f t="shared" si="30"/>
        <v>5.6950362435312218</v>
      </c>
      <c r="I142" s="5">
        <f t="shared" si="30"/>
        <v>5.3976160514963309</v>
      </c>
      <c r="J142" s="5">
        <f t="shared" si="30"/>
        <v>5.2305403134382189</v>
      </c>
      <c r="K142" s="5">
        <f t="shared" si="30"/>
        <v>5.0590335361614605</v>
      </c>
      <c r="L142" s="5">
        <f t="shared" si="30"/>
        <v>4.7881185093470471</v>
      </c>
      <c r="M142" s="5">
        <f t="shared" si="30"/>
        <v>4.7552378467817498</v>
      </c>
      <c r="N142" s="5">
        <f t="shared" si="30"/>
        <v>4.5332563044549694</v>
      </c>
      <c r="O142" s="5">
        <f t="shared" si="30"/>
        <v>4.3030799040396026</v>
      </c>
      <c r="P142" s="5">
        <f t="shared" si="30"/>
        <v>4.0309637599334325</v>
      </c>
      <c r="Q142" s="5">
        <f t="shared" si="30"/>
        <v>3.4997413882591859</v>
      </c>
      <c r="R142" s="5">
        <f t="shared" si="30"/>
        <v>2.7831055413230903</v>
      </c>
      <c r="S142" s="5">
        <f t="shared" si="29"/>
        <v>2.5545689578060236</v>
      </c>
      <c r="T142" s="5">
        <f t="shared" si="29"/>
        <v>2.0577947569792254</v>
      </c>
      <c r="U142" s="5">
        <f t="shared" si="29"/>
        <v>1.5571611656586497</v>
      </c>
      <c r="V142" s="5">
        <f t="shared" si="29"/>
        <v>1.4606754105952899</v>
      </c>
      <c r="W142" s="5">
        <f t="shared" si="29"/>
        <v>1.1695457299310847</v>
      </c>
      <c r="X142" s="5">
        <f t="shared" si="29"/>
        <v>1.0218138622665198</v>
      </c>
      <c r="Y142" s="5">
        <f t="shared" si="29"/>
        <v>0.86814794627174985</v>
      </c>
      <c r="Z142" s="5">
        <f t="shared" si="29"/>
        <v>0.84413598199425455</v>
      </c>
      <c r="AA142" s="5">
        <f t="shared" si="29"/>
        <v>0.76962271522300385</v>
      </c>
      <c r="AB142" s="5">
        <f t="shared" si="29"/>
        <v>0.66081751711372327</v>
      </c>
      <c r="AC142" s="5">
        <f t="shared" si="29"/>
        <v>0.57170270211269214</v>
      </c>
      <c r="AD142" s="5">
        <f t="shared" si="29"/>
        <v>0.5569638305528597</v>
      </c>
      <c r="AE142" s="5">
        <f t="shared" si="29"/>
        <v>0.49685696683339919</v>
      </c>
      <c r="AF142" s="5">
        <f t="shared" si="29"/>
        <v>0.46180148420482181</v>
      </c>
      <c r="AG142" s="5">
        <f t="shared" si="29"/>
        <v>0.43551238275558923</v>
      </c>
      <c r="AH142" s="5">
        <f t="shared" si="21"/>
        <v>0.33700100352770812</v>
      </c>
      <c r="AI142" s="5">
        <f t="shared" si="21"/>
        <v>0.28141164433766147</v>
      </c>
      <c r="AJ142" s="5">
        <f t="shared" si="21"/>
        <v>0.25490740817469892</v>
      </c>
    </row>
    <row r="143" spans="1:36" x14ac:dyDescent="0.2">
      <c r="A143" t="str">
        <f>"semis_procurement_archetype_"&amp;TEXT(ROUND(Table26916[[#This Row],[2016]],3),"0.0")</f>
        <v>semis_procurement_archetype_6.2</v>
      </c>
      <c r="B143" s="5">
        <f t="shared" si="28"/>
        <v>6.2</v>
      </c>
      <c r="C143" s="5">
        <f t="shared" si="30"/>
        <v>6.2</v>
      </c>
      <c r="D143" s="5">
        <f t="shared" si="30"/>
        <v>6.2</v>
      </c>
      <c r="E143" s="5">
        <f t="shared" si="30"/>
        <v>6.0559059300790095</v>
      </c>
      <c r="F143" s="5">
        <f t="shared" si="30"/>
        <v>5.7075501122995318</v>
      </c>
      <c r="G143" s="5">
        <f t="shared" si="30"/>
        <v>5.7562511071269373</v>
      </c>
      <c r="H143" s="5">
        <f t="shared" si="30"/>
        <v>5.6050437619815892</v>
      </c>
      <c r="I143" s="5">
        <f t="shared" si="30"/>
        <v>5.3125435970185269</v>
      </c>
      <c r="J143" s="5">
        <f t="shared" si="30"/>
        <v>5.1482316832612058</v>
      </c>
      <c r="K143" s="5">
        <f t="shared" si="30"/>
        <v>4.9795620300594141</v>
      </c>
      <c r="L143" s="5">
        <f t="shared" si="30"/>
        <v>4.7131285727610868</v>
      </c>
      <c r="M143" s="5">
        <f t="shared" si="30"/>
        <v>4.6807918334205514</v>
      </c>
      <c r="N143" s="5">
        <f t="shared" si="30"/>
        <v>4.4624823860857807</v>
      </c>
      <c r="O143" s="5">
        <f t="shared" si="30"/>
        <v>4.2361136428223762</v>
      </c>
      <c r="P143" s="5">
        <f t="shared" si="30"/>
        <v>3.9684989375274844</v>
      </c>
      <c r="Q143" s="5">
        <f t="shared" si="30"/>
        <v>3.4460642289635208</v>
      </c>
      <c r="R143" s="5">
        <f t="shared" si="30"/>
        <v>2.7412832185919669</v>
      </c>
      <c r="S143" s="5">
        <f t="shared" si="29"/>
        <v>2.5165271658119499</v>
      </c>
      <c r="T143" s="5">
        <f t="shared" si="29"/>
        <v>2.0279707746097486</v>
      </c>
      <c r="U143" s="5">
        <f t="shared" si="29"/>
        <v>1.5356188362782035</v>
      </c>
      <c r="V143" s="5">
        <f t="shared" si="29"/>
        <v>1.4407291817475938</v>
      </c>
      <c r="W143" s="5">
        <f t="shared" si="29"/>
        <v>1.1544154683534003</v>
      </c>
      <c r="X143" s="5">
        <f t="shared" si="29"/>
        <v>1.0091274320350143</v>
      </c>
      <c r="Y143" s="5">
        <f t="shared" si="29"/>
        <v>0.85800351045406964</v>
      </c>
      <c r="Z143" s="5">
        <f t="shared" si="29"/>
        <v>0.83438876034513765</v>
      </c>
      <c r="AA143" s="5">
        <f t="shared" si="29"/>
        <v>0.7611081176510105</v>
      </c>
      <c r="AB143" s="5">
        <f t="shared" si="29"/>
        <v>0.6541028125368582</v>
      </c>
      <c r="AC143" s="5">
        <f t="shared" si="29"/>
        <v>0.56646216544388417</v>
      </c>
      <c r="AD143" s="5">
        <f t="shared" si="29"/>
        <v>0.55196710936472393</v>
      </c>
      <c r="AE143" s="5">
        <f t="shared" si="29"/>
        <v>0.49285455405007994</v>
      </c>
      <c r="AF143" s="5">
        <f t="shared" si="29"/>
        <v>0.4583789712674699</v>
      </c>
      <c r="AG143" s="5">
        <f t="shared" si="29"/>
        <v>0.43252475317279138</v>
      </c>
      <c r="AH143" s="5">
        <f t="shared" si="21"/>
        <v>0.33564298304901402</v>
      </c>
      <c r="AI143" s="5">
        <f t="shared" si="21"/>
        <v>0.28097320215070798</v>
      </c>
      <c r="AJ143" s="5">
        <f t="shared" si="21"/>
        <v>0.25490740817469892</v>
      </c>
    </row>
    <row r="144" spans="1:36" x14ac:dyDescent="0.2">
      <c r="A144" t="str">
        <f>"semis_procurement_archetype_"&amp;TEXT(ROUND(Table26916[[#This Row],[2016]],3),"0.0")</f>
        <v>semis_procurement_archetype_6.1</v>
      </c>
      <c r="B144" s="5">
        <f t="shared" si="28"/>
        <v>6.1000000000000005</v>
      </c>
      <c r="C144" s="5">
        <f t="shared" si="30"/>
        <v>6.1000000000000005</v>
      </c>
      <c r="D144" s="5">
        <f t="shared" si="30"/>
        <v>6.1000000000000005</v>
      </c>
      <c r="E144" s="5">
        <f t="shared" si="30"/>
        <v>5.9583296781989148</v>
      </c>
      <c r="F144" s="5">
        <f t="shared" si="30"/>
        <v>5.6158334128553156</v>
      </c>
      <c r="G144" s="5">
        <f t="shared" si="30"/>
        <v>5.6637152279294165</v>
      </c>
      <c r="H144" s="5">
        <f t="shared" si="30"/>
        <v>5.5150512804319582</v>
      </c>
      <c r="I144" s="5">
        <f t="shared" si="30"/>
        <v>5.2274711425407245</v>
      </c>
      <c r="J144" s="5">
        <f t="shared" si="30"/>
        <v>5.0659230530841919</v>
      </c>
      <c r="K144" s="5">
        <f t="shared" si="30"/>
        <v>4.9000905239573687</v>
      </c>
      <c r="L144" s="5">
        <f t="shared" si="30"/>
        <v>4.6381386361751273</v>
      </c>
      <c r="M144" s="5">
        <f t="shared" si="30"/>
        <v>4.6063458200593539</v>
      </c>
      <c r="N144" s="5">
        <f t="shared" si="30"/>
        <v>4.391708467716593</v>
      </c>
      <c r="O144" s="5">
        <f t="shared" si="30"/>
        <v>4.1691473816051507</v>
      </c>
      <c r="P144" s="5">
        <f t="shared" si="30"/>
        <v>3.9060341151215381</v>
      </c>
      <c r="Q144" s="5">
        <f t="shared" si="30"/>
        <v>3.3923870696678566</v>
      </c>
      <c r="R144" s="5">
        <f t="shared" si="30"/>
        <v>2.6994608958608444</v>
      </c>
      <c r="S144" s="5">
        <f t="shared" si="29"/>
        <v>2.4784853738178771</v>
      </c>
      <c r="T144" s="5">
        <f t="shared" si="29"/>
        <v>1.9981467922402716</v>
      </c>
      <c r="U144" s="5">
        <f t="shared" si="29"/>
        <v>1.5140765068977575</v>
      </c>
      <c r="V144" s="5">
        <f t="shared" si="29"/>
        <v>1.4207829528998979</v>
      </c>
      <c r="W144" s="5">
        <f t="shared" si="29"/>
        <v>1.139285206775716</v>
      </c>
      <c r="X144" s="5">
        <f t="shared" si="29"/>
        <v>0.99644100180350881</v>
      </c>
      <c r="Y144" s="5">
        <f t="shared" si="29"/>
        <v>0.84785907463638965</v>
      </c>
      <c r="Z144" s="5">
        <f t="shared" si="29"/>
        <v>0.82464153869602075</v>
      </c>
      <c r="AA144" s="5">
        <f t="shared" si="29"/>
        <v>0.75259352007901725</v>
      </c>
      <c r="AB144" s="5">
        <f t="shared" si="29"/>
        <v>0.64738810795999313</v>
      </c>
      <c r="AC144" s="5">
        <f t="shared" si="29"/>
        <v>0.56122162877507631</v>
      </c>
      <c r="AD144" s="5">
        <f t="shared" si="29"/>
        <v>0.54697038817658816</v>
      </c>
      <c r="AE144" s="5">
        <f t="shared" si="29"/>
        <v>0.48885214126676069</v>
      </c>
      <c r="AF144" s="5">
        <f t="shared" si="29"/>
        <v>0.454956458330118</v>
      </c>
      <c r="AG144" s="5">
        <f t="shared" si="29"/>
        <v>0.42953712358999363</v>
      </c>
      <c r="AH144" s="5">
        <f t="shared" si="21"/>
        <v>0.33428496257031992</v>
      </c>
      <c r="AI144" s="5">
        <f t="shared" si="21"/>
        <v>0.28053475996375449</v>
      </c>
      <c r="AJ144" s="5">
        <f t="shared" si="21"/>
        <v>0.25490740817469892</v>
      </c>
    </row>
    <row r="145" spans="1:36" x14ac:dyDescent="0.2">
      <c r="A145" t="str">
        <f>"semis_procurement_archetype_"&amp;TEXT(ROUND(Table26916[[#This Row],[2016]],3),"0.0")</f>
        <v>semis_procurement_archetype_6.0</v>
      </c>
      <c r="B145" s="5">
        <f t="shared" si="28"/>
        <v>6</v>
      </c>
      <c r="C145" s="5">
        <f t="shared" si="30"/>
        <v>6</v>
      </c>
      <c r="D145" s="5">
        <f t="shared" si="30"/>
        <v>6</v>
      </c>
      <c r="E145" s="5">
        <f t="shared" si="30"/>
        <v>5.8607534263188192</v>
      </c>
      <c r="F145" s="5">
        <f t="shared" si="30"/>
        <v>5.5241167134110976</v>
      </c>
      <c r="G145" s="5">
        <f t="shared" si="30"/>
        <v>5.5711793487318957</v>
      </c>
      <c r="H145" s="5">
        <f t="shared" si="30"/>
        <v>5.4250587988823264</v>
      </c>
      <c r="I145" s="5">
        <f t="shared" si="30"/>
        <v>5.1423986880629204</v>
      </c>
      <c r="J145" s="5">
        <f t="shared" si="30"/>
        <v>4.9836144229071788</v>
      </c>
      <c r="K145" s="5">
        <f t="shared" si="30"/>
        <v>4.8206190178553232</v>
      </c>
      <c r="L145" s="5">
        <f t="shared" si="30"/>
        <v>4.563148699589167</v>
      </c>
      <c r="M145" s="5">
        <f t="shared" si="30"/>
        <v>4.5318998066981555</v>
      </c>
      <c r="N145" s="5">
        <f t="shared" si="30"/>
        <v>4.3209345493474052</v>
      </c>
      <c r="O145" s="5">
        <f t="shared" si="30"/>
        <v>4.1021811203879244</v>
      </c>
      <c r="P145" s="5">
        <f t="shared" si="30"/>
        <v>3.8435692927155909</v>
      </c>
      <c r="Q145" s="5">
        <f t="shared" si="30"/>
        <v>3.3387099103721916</v>
      </c>
      <c r="R145" s="5">
        <f t="shared" si="30"/>
        <v>2.657638573129721</v>
      </c>
      <c r="S145" s="5">
        <f t="shared" si="29"/>
        <v>2.4404435818238035</v>
      </c>
      <c r="T145" s="5">
        <f t="shared" si="29"/>
        <v>1.9683228098707948</v>
      </c>
      <c r="U145" s="5">
        <f t="shared" si="29"/>
        <v>1.4925341775173113</v>
      </c>
      <c r="V145" s="5">
        <f t="shared" si="29"/>
        <v>1.4008367240522017</v>
      </c>
      <c r="W145" s="5">
        <f t="shared" si="29"/>
        <v>1.1241549451980317</v>
      </c>
      <c r="X145" s="5">
        <f t="shared" si="29"/>
        <v>0.9837545715720033</v>
      </c>
      <c r="Y145" s="5">
        <f t="shared" si="29"/>
        <v>0.83771463881870956</v>
      </c>
      <c r="Z145" s="5">
        <f t="shared" si="29"/>
        <v>0.81489431704690385</v>
      </c>
      <c r="AA145" s="5">
        <f t="shared" si="29"/>
        <v>0.7440789225070239</v>
      </c>
      <c r="AB145" s="5">
        <f t="shared" si="29"/>
        <v>0.64067340338312806</v>
      </c>
      <c r="AC145" s="5">
        <f t="shared" si="29"/>
        <v>0.55598109210626845</v>
      </c>
      <c r="AD145" s="5">
        <f t="shared" si="29"/>
        <v>0.5419736669884524</v>
      </c>
      <c r="AE145" s="5">
        <f t="shared" si="29"/>
        <v>0.48484972848344143</v>
      </c>
      <c r="AF145" s="5">
        <f t="shared" si="29"/>
        <v>0.45153394539276609</v>
      </c>
      <c r="AG145" s="5">
        <f t="shared" si="29"/>
        <v>0.42654949400719583</v>
      </c>
      <c r="AH145" s="5">
        <f t="shared" si="21"/>
        <v>0.33292694209162577</v>
      </c>
      <c r="AI145" s="5">
        <f t="shared" si="21"/>
        <v>0.280096317776801</v>
      </c>
      <c r="AJ145" s="5">
        <f t="shared" si="21"/>
        <v>0.25490740817469892</v>
      </c>
    </row>
    <row r="146" spans="1:36" x14ac:dyDescent="0.2">
      <c r="A146" t="str">
        <f>"semis_procurement_archetype_"&amp;TEXT(ROUND(Table26916[[#This Row],[2016]],3),"0.0")</f>
        <v>semis_procurement_archetype_5.9</v>
      </c>
      <c r="B146" s="5">
        <f t="shared" si="28"/>
        <v>5.9</v>
      </c>
      <c r="C146" s="5">
        <f t="shared" si="30"/>
        <v>5.9</v>
      </c>
      <c r="D146" s="5">
        <f t="shared" si="30"/>
        <v>5.9</v>
      </c>
      <c r="E146" s="5">
        <f t="shared" si="30"/>
        <v>5.7631771744387246</v>
      </c>
      <c r="F146" s="5">
        <f t="shared" si="30"/>
        <v>5.4324000139668804</v>
      </c>
      <c r="G146" s="5">
        <f t="shared" si="30"/>
        <v>5.4786434695343749</v>
      </c>
      <c r="H146" s="5">
        <f t="shared" si="30"/>
        <v>5.3350663173326955</v>
      </c>
      <c r="I146" s="5">
        <f t="shared" si="30"/>
        <v>5.0573262335851181</v>
      </c>
      <c r="J146" s="5">
        <f t="shared" si="30"/>
        <v>4.9013057927301658</v>
      </c>
      <c r="K146" s="5">
        <f t="shared" si="30"/>
        <v>4.7411475117532769</v>
      </c>
      <c r="L146" s="5">
        <f t="shared" si="30"/>
        <v>4.4881587630032076</v>
      </c>
      <c r="M146" s="5">
        <f t="shared" si="30"/>
        <v>4.457453793336958</v>
      </c>
      <c r="N146" s="5">
        <f t="shared" si="30"/>
        <v>4.2501606309782174</v>
      </c>
      <c r="O146" s="5">
        <f t="shared" si="30"/>
        <v>4.0352148591706989</v>
      </c>
      <c r="P146" s="5">
        <f t="shared" si="30"/>
        <v>3.7811044703096437</v>
      </c>
      <c r="Q146" s="5">
        <f t="shared" si="30"/>
        <v>3.2850327510765274</v>
      </c>
      <c r="R146" s="5">
        <f t="shared" si="30"/>
        <v>2.6158162503985976</v>
      </c>
      <c r="S146" s="5">
        <f t="shared" si="29"/>
        <v>2.4024017898297299</v>
      </c>
      <c r="T146" s="5">
        <f t="shared" si="29"/>
        <v>1.938498827501318</v>
      </c>
      <c r="U146" s="5">
        <f t="shared" si="29"/>
        <v>1.4709918481368653</v>
      </c>
      <c r="V146" s="5">
        <f t="shared" si="29"/>
        <v>1.3808904952045058</v>
      </c>
      <c r="W146" s="5">
        <f t="shared" si="29"/>
        <v>1.1090246836203472</v>
      </c>
      <c r="X146" s="5">
        <f t="shared" si="29"/>
        <v>0.9710681413404979</v>
      </c>
      <c r="Y146" s="5">
        <f t="shared" si="29"/>
        <v>0.82757020300102946</v>
      </c>
      <c r="Z146" s="5">
        <f t="shared" si="29"/>
        <v>0.80514709539778706</v>
      </c>
      <c r="AA146" s="5">
        <f t="shared" si="29"/>
        <v>0.73556432493503054</v>
      </c>
      <c r="AB146" s="5">
        <f t="shared" si="29"/>
        <v>0.63395869880626299</v>
      </c>
      <c r="AC146" s="5">
        <f t="shared" si="29"/>
        <v>0.55074055543746048</v>
      </c>
      <c r="AD146" s="5">
        <f t="shared" si="29"/>
        <v>0.53697694580031663</v>
      </c>
      <c r="AE146" s="5">
        <f t="shared" si="29"/>
        <v>0.48084731570012224</v>
      </c>
      <c r="AF146" s="5">
        <f t="shared" si="29"/>
        <v>0.44811143245541418</v>
      </c>
      <c r="AG146" s="5">
        <f t="shared" si="29"/>
        <v>0.42356186442439803</v>
      </c>
      <c r="AH146" s="5">
        <f t="shared" si="21"/>
        <v>0.33156892161293161</v>
      </c>
      <c r="AI146" s="5">
        <f t="shared" si="21"/>
        <v>0.27965787558984745</v>
      </c>
      <c r="AJ146" s="5">
        <f t="shared" si="21"/>
        <v>0.25490740817469892</v>
      </c>
    </row>
    <row r="147" spans="1:36" x14ac:dyDescent="0.2">
      <c r="A147" t="str">
        <f>"semis_procurement_archetype_"&amp;TEXT(ROUND(Table26916[[#This Row],[2016]],3),"0.0")</f>
        <v>semis_procurement_archetype_5.8</v>
      </c>
      <c r="B147" s="5">
        <f t="shared" si="28"/>
        <v>5.8000000000000007</v>
      </c>
      <c r="C147" s="5">
        <f t="shared" si="30"/>
        <v>5.8000000000000007</v>
      </c>
      <c r="D147" s="5">
        <f t="shared" si="30"/>
        <v>5.8000000000000007</v>
      </c>
      <c r="E147" s="5">
        <f t="shared" si="30"/>
        <v>5.6656009225586308</v>
      </c>
      <c r="F147" s="5">
        <f t="shared" si="30"/>
        <v>5.3406833145226642</v>
      </c>
      <c r="G147" s="5">
        <f t="shared" si="30"/>
        <v>5.386107590336854</v>
      </c>
      <c r="H147" s="5">
        <f t="shared" si="30"/>
        <v>5.2450738357830637</v>
      </c>
      <c r="I147" s="5">
        <f t="shared" si="30"/>
        <v>4.9722537791073149</v>
      </c>
      <c r="J147" s="5">
        <f t="shared" si="30"/>
        <v>4.8189971625531527</v>
      </c>
      <c r="K147" s="5">
        <f t="shared" si="30"/>
        <v>4.6616760056512314</v>
      </c>
      <c r="L147" s="5">
        <f t="shared" si="30"/>
        <v>4.4131688264172482</v>
      </c>
      <c r="M147" s="5">
        <f t="shared" si="30"/>
        <v>4.3830077799757596</v>
      </c>
      <c r="N147" s="5">
        <f t="shared" si="30"/>
        <v>4.1793867126090296</v>
      </c>
      <c r="O147" s="5">
        <f t="shared" si="30"/>
        <v>3.9682485979534734</v>
      </c>
      <c r="P147" s="5">
        <f t="shared" si="30"/>
        <v>3.7186396479036974</v>
      </c>
      <c r="Q147" s="5">
        <f t="shared" si="30"/>
        <v>3.2313555917808632</v>
      </c>
      <c r="R147" s="5">
        <f t="shared" si="30"/>
        <v>2.573993927667475</v>
      </c>
      <c r="S147" s="5">
        <f t="shared" si="29"/>
        <v>2.3643599978356562</v>
      </c>
      <c r="T147" s="5">
        <f t="shared" si="29"/>
        <v>1.9086748451318414</v>
      </c>
      <c r="U147" s="5">
        <f t="shared" si="29"/>
        <v>1.4494495187564194</v>
      </c>
      <c r="V147" s="5">
        <f t="shared" si="29"/>
        <v>1.3609442663568099</v>
      </c>
      <c r="W147" s="5">
        <f t="shared" si="29"/>
        <v>1.093894422042663</v>
      </c>
      <c r="X147" s="5">
        <f t="shared" si="29"/>
        <v>0.95838171110899251</v>
      </c>
      <c r="Y147" s="5">
        <f t="shared" si="29"/>
        <v>0.81742576718334947</v>
      </c>
      <c r="Z147" s="5">
        <f t="shared" si="29"/>
        <v>0.79539987374867027</v>
      </c>
      <c r="AA147" s="5">
        <f t="shared" si="29"/>
        <v>0.7270497273630373</v>
      </c>
      <c r="AB147" s="5">
        <f t="shared" si="29"/>
        <v>0.62724399422939792</v>
      </c>
      <c r="AC147" s="5">
        <f t="shared" si="29"/>
        <v>0.54550001876865273</v>
      </c>
      <c r="AD147" s="5">
        <f t="shared" si="29"/>
        <v>0.53198022461218086</v>
      </c>
      <c r="AE147" s="5">
        <f t="shared" si="29"/>
        <v>0.47684490291680304</v>
      </c>
      <c r="AF147" s="5">
        <f t="shared" si="29"/>
        <v>0.44468891951806228</v>
      </c>
      <c r="AG147" s="5">
        <f t="shared" si="29"/>
        <v>0.42057423484160028</v>
      </c>
      <c r="AH147" s="5">
        <f t="shared" ref="AH147:AJ201" si="31">(($B147-$AJ$2)*((AH$2-$AJ$2)/($B$2-$AJ$2)))+$AJ$2</f>
        <v>0.33021090113423751</v>
      </c>
      <c r="AI147" s="5">
        <f t="shared" si="31"/>
        <v>0.27921943340289401</v>
      </c>
      <c r="AJ147" s="5">
        <f t="shared" si="31"/>
        <v>0.25490740817469892</v>
      </c>
    </row>
    <row r="148" spans="1:36" x14ac:dyDescent="0.2">
      <c r="A148" t="str">
        <f>"semis_procurement_archetype_"&amp;TEXT(ROUND(Table26916[[#This Row],[2016]],3),"0.0")</f>
        <v>semis_procurement_archetype_5.7</v>
      </c>
      <c r="B148" s="5">
        <f t="shared" si="28"/>
        <v>5.7</v>
      </c>
      <c r="C148" s="5">
        <f t="shared" si="30"/>
        <v>5.7</v>
      </c>
      <c r="D148" s="5">
        <f t="shared" si="30"/>
        <v>5.7</v>
      </c>
      <c r="E148" s="5">
        <f t="shared" si="30"/>
        <v>5.5680246706785352</v>
      </c>
      <c r="F148" s="5">
        <f t="shared" si="30"/>
        <v>5.2489666150784462</v>
      </c>
      <c r="G148" s="5">
        <f t="shared" si="30"/>
        <v>5.2935717111393323</v>
      </c>
      <c r="H148" s="5">
        <f t="shared" si="30"/>
        <v>5.1550813542334319</v>
      </c>
      <c r="I148" s="5">
        <f t="shared" si="30"/>
        <v>4.8871813246295108</v>
      </c>
      <c r="J148" s="5">
        <f t="shared" si="30"/>
        <v>4.7366885323761387</v>
      </c>
      <c r="K148" s="5">
        <f t="shared" si="30"/>
        <v>4.582204499549186</v>
      </c>
      <c r="L148" s="5">
        <f t="shared" si="30"/>
        <v>4.3381788898312879</v>
      </c>
      <c r="M148" s="5">
        <f t="shared" si="30"/>
        <v>4.3085617666145621</v>
      </c>
      <c r="N148" s="5">
        <f t="shared" si="30"/>
        <v>4.1086127942398409</v>
      </c>
      <c r="O148" s="5">
        <f t="shared" si="30"/>
        <v>3.901282336736247</v>
      </c>
      <c r="P148" s="5">
        <f t="shared" si="30"/>
        <v>3.6561748254977502</v>
      </c>
      <c r="Q148" s="5">
        <f t="shared" si="30"/>
        <v>3.1776784324851981</v>
      </c>
      <c r="R148" s="5">
        <f t="shared" si="30"/>
        <v>2.5321716049363516</v>
      </c>
      <c r="S148" s="5">
        <f t="shared" si="29"/>
        <v>2.3263182058415826</v>
      </c>
      <c r="T148" s="5">
        <f t="shared" si="29"/>
        <v>1.8788508627623643</v>
      </c>
      <c r="U148" s="5">
        <f t="shared" si="29"/>
        <v>1.4279071893759732</v>
      </c>
      <c r="V148" s="5">
        <f t="shared" si="29"/>
        <v>1.3409980375091139</v>
      </c>
      <c r="W148" s="5">
        <f t="shared" si="29"/>
        <v>1.0787641604649787</v>
      </c>
      <c r="X148" s="5">
        <f t="shared" si="29"/>
        <v>0.945695280877487</v>
      </c>
      <c r="Y148" s="5">
        <f t="shared" si="29"/>
        <v>0.80728133136566926</v>
      </c>
      <c r="Z148" s="5">
        <f t="shared" si="29"/>
        <v>0.78565265209955326</v>
      </c>
      <c r="AA148" s="5">
        <f t="shared" si="29"/>
        <v>0.71853512979104395</v>
      </c>
      <c r="AB148" s="5">
        <f t="shared" si="29"/>
        <v>0.62052928965253284</v>
      </c>
      <c r="AC148" s="5">
        <f t="shared" si="29"/>
        <v>0.54025948209984476</v>
      </c>
      <c r="AD148" s="5">
        <f t="shared" si="29"/>
        <v>0.5269835034240451</v>
      </c>
      <c r="AE148" s="5">
        <f t="shared" si="29"/>
        <v>0.47284249013348373</v>
      </c>
      <c r="AF148" s="5">
        <f t="shared" si="29"/>
        <v>0.44126640658071037</v>
      </c>
      <c r="AG148" s="5">
        <f t="shared" si="29"/>
        <v>0.41758660525880248</v>
      </c>
      <c r="AH148" s="5">
        <f t="shared" si="31"/>
        <v>0.32885288065554336</v>
      </c>
      <c r="AI148" s="5">
        <f t="shared" si="31"/>
        <v>0.27878099121594047</v>
      </c>
      <c r="AJ148" s="5">
        <f t="shared" si="31"/>
        <v>0.25490740817469892</v>
      </c>
    </row>
    <row r="149" spans="1:36" x14ac:dyDescent="0.2">
      <c r="A149" t="str">
        <f>"semis_procurement_archetype_"&amp;TEXT(ROUND(Table26916[[#This Row],[2016]],3),"0.0")</f>
        <v>semis_procurement_archetype_5.6</v>
      </c>
      <c r="B149" s="5">
        <f t="shared" si="28"/>
        <v>5.6000000000000005</v>
      </c>
      <c r="C149" s="5">
        <f t="shared" si="30"/>
        <v>5.6000000000000005</v>
      </c>
      <c r="D149" s="5">
        <f t="shared" si="30"/>
        <v>5.6000000000000005</v>
      </c>
      <c r="E149" s="5">
        <f t="shared" si="30"/>
        <v>5.4704484187984406</v>
      </c>
      <c r="F149" s="5">
        <f t="shared" si="30"/>
        <v>5.1572499156342291</v>
      </c>
      <c r="G149" s="5">
        <f t="shared" si="30"/>
        <v>5.2010358319418115</v>
      </c>
      <c r="H149" s="5">
        <f t="shared" si="30"/>
        <v>5.065088872683801</v>
      </c>
      <c r="I149" s="5">
        <f t="shared" si="30"/>
        <v>4.8021088701517085</v>
      </c>
      <c r="J149" s="5">
        <f t="shared" si="30"/>
        <v>4.6543799021991257</v>
      </c>
      <c r="K149" s="5">
        <f t="shared" si="30"/>
        <v>4.5027329934471405</v>
      </c>
      <c r="L149" s="5">
        <f t="shared" si="30"/>
        <v>4.2631889532453284</v>
      </c>
      <c r="M149" s="5">
        <f t="shared" si="30"/>
        <v>4.2341157532533646</v>
      </c>
      <c r="N149" s="5">
        <f t="shared" si="30"/>
        <v>4.0378388758706532</v>
      </c>
      <c r="O149" s="5">
        <f t="shared" si="30"/>
        <v>3.8343160755190215</v>
      </c>
      <c r="P149" s="5">
        <f t="shared" si="30"/>
        <v>3.593710003091803</v>
      </c>
      <c r="Q149" s="5">
        <f t="shared" si="30"/>
        <v>3.1240012731895339</v>
      </c>
      <c r="R149" s="5">
        <f t="shared" si="30"/>
        <v>2.4903492822052291</v>
      </c>
      <c r="S149" s="5">
        <f t="shared" si="29"/>
        <v>2.2882764138475098</v>
      </c>
      <c r="T149" s="5">
        <f t="shared" si="29"/>
        <v>1.8490268803928878</v>
      </c>
      <c r="U149" s="5">
        <f t="shared" si="29"/>
        <v>1.4063648599955272</v>
      </c>
      <c r="V149" s="5">
        <f t="shared" si="29"/>
        <v>1.321051808661418</v>
      </c>
      <c r="W149" s="5">
        <f t="shared" si="29"/>
        <v>1.0636338988872942</v>
      </c>
      <c r="X149" s="5">
        <f t="shared" si="29"/>
        <v>0.9330088506459816</v>
      </c>
      <c r="Y149" s="5">
        <f t="shared" si="29"/>
        <v>0.79713689554798928</v>
      </c>
      <c r="Z149" s="5">
        <f t="shared" si="29"/>
        <v>0.77590543045043647</v>
      </c>
      <c r="AA149" s="5">
        <f t="shared" si="29"/>
        <v>0.7100205322190507</v>
      </c>
      <c r="AB149" s="5">
        <f t="shared" si="29"/>
        <v>0.61381458507566777</v>
      </c>
      <c r="AC149" s="5">
        <f t="shared" si="29"/>
        <v>0.53501894543103701</v>
      </c>
      <c r="AD149" s="5">
        <f t="shared" si="29"/>
        <v>0.52198678223590933</v>
      </c>
      <c r="AE149" s="5">
        <f t="shared" si="29"/>
        <v>0.46884007735016453</v>
      </c>
      <c r="AF149" s="5">
        <f t="shared" si="29"/>
        <v>0.43784389364335846</v>
      </c>
      <c r="AG149" s="5">
        <f t="shared" si="29"/>
        <v>0.41459897567600468</v>
      </c>
      <c r="AH149" s="5">
        <f t="shared" si="31"/>
        <v>0.32749486017684926</v>
      </c>
      <c r="AI149" s="5">
        <f t="shared" si="31"/>
        <v>0.27834254902898697</v>
      </c>
      <c r="AJ149" s="5">
        <f t="shared" si="31"/>
        <v>0.25490740817469892</v>
      </c>
    </row>
    <row r="150" spans="1:36" x14ac:dyDescent="0.2">
      <c r="A150" t="str">
        <f>"semis_procurement_archetype_"&amp;TEXT(ROUND(Table26916[[#This Row],[2016]],3),"0.0")</f>
        <v>semis_procurement_archetype_5.5</v>
      </c>
      <c r="B150" s="5">
        <f t="shared" si="28"/>
        <v>5.5</v>
      </c>
      <c r="C150" s="5">
        <f t="shared" si="30"/>
        <v>5.5</v>
      </c>
      <c r="D150" s="5">
        <f t="shared" si="30"/>
        <v>5.5</v>
      </c>
      <c r="E150" s="5">
        <f t="shared" si="30"/>
        <v>5.3728721669183459</v>
      </c>
      <c r="F150" s="5">
        <f t="shared" si="30"/>
        <v>5.065533216190012</v>
      </c>
      <c r="G150" s="5">
        <f t="shared" si="30"/>
        <v>5.1084999527442898</v>
      </c>
      <c r="H150" s="5">
        <f t="shared" si="30"/>
        <v>4.9750963911341692</v>
      </c>
      <c r="I150" s="5">
        <f t="shared" si="30"/>
        <v>4.7170364156739044</v>
      </c>
      <c r="J150" s="5">
        <f t="shared" si="30"/>
        <v>4.5720712720221117</v>
      </c>
      <c r="K150" s="5">
        <f t="shared" si="30"/>
        <v>4.4232614873450942</v>
      </c>
      <c r="L150" s="5">
        <f t="shared" si="30"/>
        <v>4.1881990166593681</v>
      </c>
      <c r="M150" s="5">
        <f t="shared" si="30"/>
        <v>4.1596697398921663</v>
      </c>
      <c r="N150" s="5">
        <f t="shared" si="30"/>
        <v>3.9670649575014654</v>
      </c>
      <c r="O150" s="5">
        <f t="shared" si="30"/>
        <v>3.7673498143017952</v>
      </c>
      <c r="P150" s="5">
        <f t="shared" si="30"/>
        <v>3.5312451806858558</v>
      </c>
      <c r="Q150" s="5">
        <f t="shared" si="30"/>
        <v>3.0703241138938688</v>
      </c>
      <c r="R150" s="5">
        <f t="shared" si="30"/>
        <v>2.4485269594741057</v>
      </c>
      <c r="S150" s="5">
        <f t="shared" si="29"/>
        <v>2.2502346218534361</v>
      </c>
      <c r="T150" s="5">
        <f t="shared" si="29"/>
        <v>1.8192028980234107</v>
      </c>
      <c r="U150" s="5">
        <f t="shared" si="29"/>
        <v>1.384822530615081</v>
      </c>
      <c r="V150" s="5">
        <f t="shared" si="29"/>
        <v>1.3011055798137219</v>
      </c>
      <c r="W150" s="5">
        <f t="shared" si="29"/>
        <v>1.0485036373096099</v>
      </c>
      <c r="X150" s="5">
        <f t="shared" si="29"/>
        <v>0.92032242041447609</v>
      </c>
      <c r="Y150" s="5">
        <f t="shared" si="29"/>
        <v>0.78699245973030918</v>
      </c>
      <c r="Z150" s="5">
        <f t="shared" si="29"/>
        <v>0.76615820880131957</v>
      </c>
      <c r="AA150" s="5">
        <f t="shared" si="29"/>
        <v>0.70150593464705735</v>
      </c>
      <c r="AB150" s="5">
        <f t="shared" si="29"/>
        <v>0.6070998804988027</v>
      </c>
      <c r="AC150" s="5">
        <f t="shared" si="29"/>
        <v>0.52977840876222904</v>
      </c>
      <c r="AD150" s="5">
        <f t="shared" si="29"/>
        <v>0.51699006104777356</v>
      </c>
      <c r="AE150" s="5">
        <f t="shared" si="29"/>
        <v>0.46483766456684528</v>
      </c>
      <c r="AF150" s="5">
        <f t="shared" si="29"/>
        <v>0.43442138070600655</v>
      </c>
      <c r="AG150" s="5">
        <f t="shared" si="29"/>
        <v>0.41161134609320688</v>
      </c>
      <c r="AH150" s="5">
        <f t="shared" si="31"/>
        <v>0.3261368396981551</v>
      </c>
      <c r="AI150" s="5">
        <f t="shared" si="31"/>
        <v>0.27790410684203348</v>
      </c>
      <c r="AJ150" s="5">
        <f t="shared" si="31"/>
        <v>0.25490740817469892</v>
      </c>
    </row>
    <row r="151" spans="1:36" x14ac:dyDescent="0.2">
      <c r="A151" t="str">
        <f>"semis_procurement_archetype_"&amp;TEXT(ROUND(Table26916[[#This Row],[2016]],3),"0.0")</f>
        <v>semis_procurement_archetype_5.4</v>
      </c>
      <c r="B151" s="5">
        <f t="shared" si="28"/>
        <v>5.4</v>
      </c>
      <c r="C151" s="5">
        <f t="shared" si="30"/>
        <v>5.4</v>
      </c>
      <c r="D151" s="5">
        <f t="shared" si="30"/>
        <v>5.4</v>
      </c>
      <c r="E151" s="5">
        <f t="shared" si="30"/>
        <v>5.2752959150382512</v>
      </c>
      <c r="F151" s="5">
        <f t="shared" si="30"/>
        <v>4.9738165167457948</v>
      </c>
      <c r="G151" s="5">
        <f t="shared" si="30"/>
        <v>5.015964073546769</v>
      </c>
      <c r="H151" s="5">
        <f t="shared" si="30"/>
        <v>4.8851039095845383</v>
      </c>
      <c r="I151" s="5">
        <f t="shared" si="30"/>
        <v>4.6319639611961021</v>
      </c>
      <c r="J151" s="5">
        <f t="shared" si="30"/>
        <v>4.4897626418450987</v>
      </c>
      <c r="K151" s="5">
        <f t="shared" si="30"/>
        <v>4.3437899812430487</v>
      </c>
      <c r="L151" s="5">
        <f t="shared" si="30"/>
        <v>4.1132090800734087</v>
      </c>
      <c r="M151" s="5">
        <f t="shared" si="30"/>
        <v>4.0852237265309679</v>
      </c>
      <c r="N151" s="5">
        <f t="shared" si="30"/>
        <v>3.8962910391322776</v>
      </c>
      <c r="O151" s="5">
        <f t="shared" si="30"/>
        <v>3.7003835530845688</v>
      </c>
      <c r="P151" s="5">
        <f t="shared" si="30"/>
        <v>3.4687803582799086</v>
      </c>
      <c r="Q151" s="5">
        <f t="shared" si="30"/>
        <v>3.0166469545982046</v>
      </c>
      <c r="R151" s="5">
        <f t="shared" si="30"/>
        <v>2.4067046367429823</v>
      </c>
      <c r="S151" s="5">
        <f t="shared" si="29"/>
        <v>2.2121928298593625</v>
      </c>
      <c r="T151" s="5">
        <f t="shared" si="29"/>
        <v>1.7893789156539339</v>
      </c>
      <c r="U151" s="5">
        <f t="shared" si="29"/>
        <v>1.363280201234635</v>
      </c>
      <c r="V151" s="5">
        <f t="shared" si="29"/>
        <v>1.281159350966026</v>
      </c>
      <c r="W151" s="5">
        <f t="shared" si="29"/>
        <v>1.0333733757319257</v>
      </c>
      <c r="X151" s="5">
        <f t="shared" si="29"/>
        <v>0.9076359901829707</v>
      </c>
      <c r="Y151" s="5">
        <f t="shared" si="29"/>
        <v>0.77684802391262908</v>
      </c>
      <c r="Z151" s="5">
        <f t="shared" si="29"/>
        <v>0.75641098715220279</v>
      </c>
      <c r="AA151" s="5">
        <f t="shared" si="29"/>
        <v>0.692991337075064</v>
      </c>
      <c r="AB151" s="5">
        <f t="shared" si="29"/>
        <v>0.60038517592193763</v>
      </c>
      <c r="AC151" s="5">
        <f t="shared" si="29"/>
        <v>0.52453787209342118</v>
      </c>
      <c r="AD151" s="5">
        <f t="shared" si="29"/>
        <v>0.51199333985963769</v>
      </c>
      <c r="AE151" s="5">
        <f t="shared" si="29"/>
        <v>0.46083525178352602</v>
      </c>
      <c r="AF151" s="5">
        <f t="shared" si="29"/>
        <v>0.43099886776865459</v>
      </c>
      <c r="AG151" s="5">
        <f t="shared" si="29"/>
        <v>0.40862371651040907</v>
      </c>
      <c r="AH151" s="5">
        <f t="shared" si="31"/>
        <v>0.324778819219461</v>
      </c>
      <c r="AI151" s="5">
        <f t="shared" si="31"/>
        <v>0.27746566465507999</v>
      </c>
      <c r="AJ151" s="5">
        <f t="shared" si="31"/>
        <v>0.25490740817469892</v>
      </c>
    </row>
    <row r="152" spans="1:36" x14ac:dyDescent="0.2">
      <c r="A152" t="str">
        <f>"semis_procurement_archetype_"&amp;TEXT(ROUND(Table26916[[#This Row],[2016]],3),"0.0")</f>
        <v>semis_procurement_archetype_5.3</v>
      </c>
      <c r="B152" s="5">
        <f t="shared" si="28"/>
        <v>5.3000000000000007</v>
      </c>
      <c r="C152" s="5">
        <f t="shared" si="30"/>
        <v>5.3000000000000007</v>
      </c>
      <c r="D152" s="5">
        <f t="shared" si="30"/>
        <v>5.3000000000000007</v>
      </c>
      <c r="E152" s="5">
        <f t="shared" si="30"/>
        <v>5.1777196631581566</v>
      </c>
      <c r="F152" s="5">
        <f t="shared" si="30"/>
        <v>4.8820998173015777</v>
      </c>
      <c r="G152" s="5">
        <f t="shared" si="30"/>
        <v>4.9234281943492482</v>
      </c>
      <c r="H152" s="5">
        <f t="shared" si="30"/>
        <v>4.7951114280349065</v>
      </c>
      <c r="I152" s="5">
        <f t="shared" si="30"/>
        <v>4.5468915067182989</v>
      </c>
      <c r="J152" s="5">
        <f t="shared" si="30"/>
        <v>4.4074540116680856</v>
      </c>
      <c r="K152" s="5">
        <f t="shared" si="30"/>
        <v>4.2643184751410033</v>
      </c>
      <c r="L152" s="5">
        <f t="shared" si="30"/>
        <v>4.0382191434874493</v>
      </c>
      <c r="M152" s="5">
        <f t="shared" si="30"/>
        <v>4.0107777131697704</v>
      </c>
      <c r="N152" s="5">
        <f t="shared" si="30"/>
        <v>3.8255171207630898</v>
      </c>
      <c r="O152" s="5">
        <f t="shared" si="30"/>
        <v>3.6334172918673433</v>
      </c>
      <c r="P152" s="5">
        <f t="shared" si="30"/>
        <v>3.4063155358739623</v>
      </c>
      <c r="Q152" s="5">
        <f t="shared" si="30"/>
        <v>2.9629697953025405</v>
      </c>
      <c r="R152" s="5">
        <f t="shared" si="30"/>
        <v>2.3648823140118598</v>
      </c>
      <c r="S152" s="5">
        <f t="shared" si="29"/>
        <v>2.1741510378652893</v>
      </c>
      <c r="T152" s="5">
        <f t="shared" si="29"/>
        <v>1.7595549332844573</v>
      </c>
      <c r="U152" s="5">
        <f t="shared" si="29"/>
        <v>1.341737871854189</v>
      </c>
      <c r="V152" s="5">
        <f t="shared" si="29"/>
        <v>1.26121312211833</v>
      </c>
      <c r="W152" s="5">
        <f t="shared" si="29"/>
        <v>1.0182431141542412</v>
      </c>
      <c r="X152" s="5">
        <f t="shared" si="29"/>
        <v>0.8949495599514653</v>
      </c>
      <c r="Y152" s="5">
        <f t="shared" si="29"/>
        <v>0.7667035880949491</v>
      </c>
      <c r="Z152" s="5">
        <f t="shared" si="29"/>
        <v>0.74666376550308589</v>
      </c>
      <c r="AA152" s="5">
        <f t="shared" si="29"/>
        <v>0.68447673950307064</v>
      </c>
      <c r="AB152" s="5">
        <f t="shared" si="29"/>
        <v>0.59367047134507267</v>
      </c>
      <c r="AC152" s="5">
        <f t="shared" si="29"/>
        <v>0.51929733542461332</v>
      </c>
      <c r="AD152" s="5">
        <f t="shared" si="29"/>
        <v>0.50699661867150203</v>
      </c>
      <c r="AE152" s="5">
        <f t="shared" si="29"/>
        <v>0.45683283900020677</v>
      </c>
      <c r="AF152" s="5">
        <f t="shared" si="29"/>
        <v>0.42757635483130274</v>
      </c>
      <c r="AG152" s="5">
        <f t="shared" si="29"/>
        <v>0.40563608692761133</v>
      </c>
      <c r="AH152" s="5">
        <f t="shared" si="31"/>
        <v>0.3234207987407669</v>
      </c>
      <c r="AI152" s="5">
        <f t="shared" si="31"/>
        <v>0.2770272224681265</v>
      </c>
      <c r="AJ152" s="5">
        <f t="shared" si="31"/>
        <v>0.25490740817469892</v>
      </c>
    </row>
    <row r="153" spans="1:36" x14ac:dyDescent="0.2">
      <c r="A153" t="str">
        <f>"semis_procurement_archetype_"&amp;TEXT(ROUND(Table26916[[#This Row],[2016]],3),"0.0")</f>
        <v>semis_procurement_archetype_5.2</v>
      </c>
      <c r="B153" s="5">
        <f t="shared" si="28"/>
        <v>5.2</v>
      </c>
      <c r="C153" s="5">
        <f t="shared" si="30"/>
        <v>5.2</v>
      </c>
      <c r="D153" s="5">
        <f t="shared" si="30"/>
        <v>5.2</v>
      </c>
      <c r="E153" s="5">
        <f t="shared" si="30"/>
        <v>5.080143411278061</v>
      </c>
      <c r="F153" s="5">
        <f t="shared" si="30"/>
        <v>4.7903831178573606</v>
      </c>
      <c r="G153" s="5">
        <f t="shared" si="30"/>
        <v>4.8308923151517265</v>
      </c>
      <c r="H153" s="5">
        <f t="shared" si="30"/>
        <v>4.7051189464852747</v>
      </c>
      <c r="I153" s="5">
        <f t="shared" si="30"/>
        <v>4.4618190522404957</v>
      </c>
      <c r="J153" s="5">
        <f t="shared" si="30"/>
        <v>4.3251453814910716</v>
      </c>
      <c r="K153" s="5">
        <f t="shared" si="30"/>
        <v>4.1848469690389569</v>
      </c>
      <c r="L153" s="5">
        <f t="shared" si="30"/>
        <v>3.9632292069014889</v>
      </c>
      <c r="M153" s="5">
        <f t="shared" si="30"/>
        <v>3.936331699808572</v>
      </c>
      <c r="N153" s="5">
        <f t="shared" si="30"/>
        <v>3.7547432023939011</v>
      </c>
      <c r="O153" s="5">
        <f t="shared" si="30"/>
        <v>3.5664510306501169</v>
      </c>
      <c r="P153" s="5">
        <f t="shared" si="30"/>
        <v>3.3438507134680151</v>
      </c>
      <c r="Q153" s="5">
        <f t="shared" si="30"/>
        <v>2.9092926360068754</v>
      </c>
      <c r="R153" s="5">
        <f t="shared" si="30"/>
        <v>2.3230599912807364</v>
      </c>
      <c r="S153" s="5">
        <f t="shared" si="29"/>
        <v>2.1361092458712156</v>
      </c>
      <c r="T153" s="5">
        <f t="shared" si="29"/>
        <v>1.7297309509149803</v>
      </c>
      <c r="U153" s="5">
        <f t="shared" si="29"/>
        <v>1.3201955424737428</v>
      </c>
      <c r="V153" s="5">
        <f t="shared" si="29"/>
        <v>1.2412668932706339</v>
      </c>
      <c r="W153" s="5">
        <f t="shared" si="29"/>
        <v>1.0031128525765569</v>
      </c>
      <c r="X153" s="5">
        <f t="shared" si="29"/>
        <v>0.88226312971995979</v>
      </c>
      <c r="Y153" s="5">
        <f t="shared" si="29"/>
        <v>0.75655915227726889</v>
      </c>
      <c r="Z153" s="5">
        <f t="shared" si="29"/>
        <v>0.73691654385396899</v>
      </c>
      <c r="AA153" s="5">
        <f t="shared" si="29"/>
        <v>0.67596214193107729</v>
      </c>
      <c r="AB153" s="5">
        <f t="shared" si="29"/>
        <v>0.58695576676820749</v>
      </c>
      <c r="AC153" s="5">
        <f t="shared" si="29"/>
        <v>0.51405679875580546</v>
      </c>
      <c r="AD153" s="5">
        <f t="shared" si="29"/>
        <v>0.50199989748336615</v>
      </c>
      <c r="AE153" s="5">
        <f t="shared" si="29"/>
        <v>0.45283042621688752</v>
      </c>
      <c r="AF153" s="5">
        <f t="shared" si="29"/>
        <v>0.42415384189395078</v>
      </c>
      <c r="AG153" s="5">
        <f t="shared" si="29"/>
        <v>0.40264845734481353</v>
      </c>
      <c r="AH153" s="5">
        <f t="shared" si="31"/>
        <v>0.32206277826207275</v>
      </c>
      <c r="AI153" s="5">
        <f t="shared" si="31"/>
        <v>0.27658878028117301</v>
      </c>
      <c r="AJ153" s="5">
        <f t="shared" si="31"/>
        <v>0.25490740817469892</v>
      </c>
    </row>
    <row r="154" spans="1:36" x14ac:dyDescent="0.2">
      <c r="A154" t="str">
        <f>"semis_procurement_archetype_"&amp;TEXT(ROUND(Table26916[[#This Row],[2016]],3),"0.0")</f>
        <v>semis_procurement_archetype_5.1</v>
      </c>
      <c r="B154" s="5">
        <f t="shared" si="28"/>
        <v>5.1000000000000005</v>
      </c>
      <c r="C154" s="5">
        <f t="shared" si="30"/>
        <v>5.1000000000000005</v>
      </c>
      <c r="D154" s="5">
        <f t="shared" si="30"/>
        <v>5.1000000000000005</v>
      </c>
      <c r="E154" s="5">
        <f t="shared" si="30"/>
        <v>4.9825671593979672</v>
      </c>
      <c r="F154" s="5">
        <f t="shared" si="30"/>
        <v>4.6986664184131435</v>
      </c>
      <c r="G154" s="5">
        <f t="shared" si="30"/>
        <v>4.7383564359542056</v>
      </c>
      <c r="H154" s="5">
        <f t="shared" si="30"/>
        <v>4.6151264649356438</v>
      </c>
      <c r="I154" s="5">
        <f t="shared" si="30"/>
        <v>4.3767465977626925</v>
      </c>
      <c r="J154" s="5">
        <f t="shared" si="30"/>
        <v>4.2428367513140586</v>
      </c>
      <c r="K154" s="5">
        <f t="shared" si="30"/>
        <v>4.1053754629369115</v>
      </c>
      <c r="L154" s="5">
        <f t="shared" si="30"/>
        <v>3.8882392703155295</v>
      </c>
      <c r="M154" s="5">
        <f t="shared" si="30"/>
        <v>3.8618856864473745</v>
      </c>
      <c r="N154" s="5">
        <f t="shared" si="30"/>
        <v>3.6839692840247134</v>
      </c>
      <c r="O154" s="5">
        <f t="shared" si="30"/>
        <v>3.4994847694328914</v>
      </c>
      <c r="P154" s="5">
        <f t="shared" si="30"/>
        <v>3.2813858910620679</v>
      </c>
      <c r="Q154" s="5">
        <f t="shared" si="30"/>
        <v>2.8556154767112112</v>
      </c>
      <c r="R154" s="5">
        <f t="shared" si="30"/>
        <v>2.281237668549613</v>
      </c>
      <c r="S154" s="5">
        <f t="shared" si="29"/>
        <v>2.0980674538771424</v>
      </c>
      <c r="T154" s="5">
        <f t="shared" si="29"/>
        <v>1.6999069685455037</v>
      </c>
      <c r="U154" s="5">
        <f t="shared" si="29"/>
        <v>1.2986532130932968</v>
      </c>
      <c r="V154" s="5">
        <f t="shared" si="29"/>
        <v>1.221320664422938</v>
      </c>
      <c r="W154" s="5">
        <f t="shared" si="29"/>
        <v>0.98798259099887265</v>
      </c>
      <c r="X154" s="5">
        <f t="shared" si="29"/>
        <v>0.8695766994884544</v>
      </c>
      <c r="Y154" s="5">
        <f t="shared" si="29"/>
        <v>0.7464147164595889</v>
      </c>
      <c r="Z154" s="5">
        <f t="shared" si="29"/>
        <v>0.72716932220485209</v>
      </c>
      <c r="AA154" s="5">
        <f t="shared" si="29"/>
        <v>0.66744754435908404</v>
      </c>
      <c r="AB154" s="5">
        <f t="shared" si="29"/>
        <v>0.58024106219134253</v>
      </c>
      <c r="AC154" s="5">
        <f t="shared" si="29"/>
        <v>0.50881626208699759</v>
      </c>
      <c r="AD154" s="5">
        <f t="shared" si="29"/>
        <v>0.49700317629523044</v>
      </c>
      <c r="AE154" s="5">
        <f t="shared" si="29"/>
        <v>0.44882801343356832</v>
      </c>
      <c r="AF154" s="5">
        <f t="shared" si="29"/>
        <v>0.42073132895659893</v>
      </c>
      <c r="AG154" s="5">
        <f t="shared" si="29"/>
        <v>0.39966082776201572</v>
      </c>
      <c r="AH154" s="5">
        <f t="shared" si="31"/>
        <v>0.32070475778337859</v>
      </c>
      <c r="AI154" s="5">
        <f t="shared" si="31"/>
        <v>0.27615033809421952</v>
      </c>
      <c r="AJ154" s="5">
        <f t="shared" si="31"/>
        <v>0.25490740817469892</v>
      </c>
    </row>
    <row r="155" spans="1:36" x14ac:dyDescent="0.2">
      <c r="A155" t="str">
        <f>"semis_procurement_archetype_"&amp;TEXT(ROUND(Table26916[[#This Row],[2016]],3),"0.0")</f>
        <v>semis_procurement_archetype_5.0</v>
      </c>
      <c r="B155" s="5">
        <f t="shared" si="28"/>
        <v>5</v>
      </c>
      <c r="C155" s="5">
        <f t="shared" si="30"/>
        <v>5</v>
      </c>
      <c r="D155" s="5">
        <f t="shared" si="30"/>
        <v>5</v>
      </c>
      <c r="E155" s="5">
        <f t="shared" si="30"/>
        <v>4.8849909075178717</v>
      </c>
      <c r="F155" s="5">
        <f t="shared" si="30"/>
        <v>4.6069497189689255</v>
      </c>
      <c r="G155" s="5">
        <f t="shared" si="30"/>
        <v>4.6458205567566839</v>
      </c>
      <c r="H155" s="5">
        <f t="shared" si="30"/>
        <v>4.525133983386012</v>
      </c>
      <c r="I155" s="5">
        <f t="shared" si="30"/>
        <v>4.2916741432848893</v>
      </c>
      <c r="J155" s="5">
        <f t="shared" si="30"/>
        <v>4.1605281211370446</v>
      </c>
      <c r="K155" s="5">
        <f t="shared" si="30"/>
        <v>4.0259039568348651</v>
      </c>
      <c r="L155" s="5">
        <f t="shared" si="30"/>
        <v>3.8132493337295692</v>
      </c>
      <c r="M155" s="5">
        <f t="shared" si="30"/>
        <v>3.7874396730861761</v>
      </c>
      <c r="N155" s="5">
        <f t="shared" si="30"/>
        <v>3.6131953656555247</v>
      </c>
      <c r="O155" s="5">
        <f t="shared" si="30"/>
        <v>3.4325185082156651</v>
      </c>
      <c r="P155" s="5">
        <f t="shared" si="30"/>
        <v>3.2189210686561207</v>
      </c>
      <c r="Q155" s="5">
        <f t="shared" si="30"/>
        <v>2.8019383174155461</v>
      </c>
      <c r="R155" s="5">
        <f t="shared" si="30"/>
        <v>2.23941534581849</v>
      </c>
      <c r="S155" s="5">
        <f t="shared" si="29"/>
        <v>2.0600256618830688</v>
      </c>
      <c r="T155" s="5">
        <f t="shared" si="29"/>
        <v>1.6700829861760267</v>
      </c>
      <c r="U155" s="5">
        <f t="shared" si="29"/>
        <v>1.2771108837128506</v>
      </c>
      <c r="V155" s="5">
        <f t="shared" si="29"/>
        <v>1.201374435575242</v>
      </c>
      <c r="W155" s="5">
        <f t="shared" si="29"/>
        <v>0.97285232942118827</v>
      </c>
      <c r="X155" s="5">
        <f t="shared" si="29"/>
        <v>0.85689026925694889</v>
      </c>
      <c r="Y155" s="5">
        <f t="shared" si="29"/>
        <v>0.7362702806419088</v>
      </c>
      <c r="Z155" s="5">
        <f t="shared" si="29"/>
        <v>0.7174221005557353</v>
      </c>
      <c r="AA155" s="5">
        <f t="shared" si="29"/>
        <v>0.65893294678709069</v>
      </c>
      <c r="AB155" s="5">
        <f t="shared" si="29"/>
        <v>0.57352635761447734</v>
      </c>
      <c r="AC155" s="5">
        <f t="shared" si="29"/>
        <v>0.50357572541818962</v>
      </c>
      <c r="AD155" s="5">
        <f t="shared" si="29"/>
        <v>0.49200645510709462</v>
      </c>
      <c r="AE155" s="5">
        <f t="shared" si="29"/>
        <v>0.44482560065024901</v>
      </c>
      <c r="AF155" s="5">
        <f t="shared" si="29"/>
        <v>0.41730881601924696</v>
      </c>
      <c r="AG155" s="5">
        <f t="shared" si="29"/>
        <v>0.39667319817921798</v>
      </c>
      <c r="AH155" s="5">
        <f t="shared" si="31"/>
        <v>0.31934673730468449</v>
      </c>
      <c r="AI155" s="5">
        <f t="shared" si="31"/>
        <v>0.27571189590726602</v>
      </c>
      <c r="AJ155" s="5">
        <f t="shared" si="31"/>
        <v>0.25490740817469892</v>
      </c>
    </row>
    <row r="156" spans="1:36" x14ac:dyDescent="0.2">
      <c r="A156" t="str">
        <f>"semis_procurement_archetype_"&amp;TEXT(ROUND(Table26916[[#This Row],[2016]],3),"0.0")</f>
        <v>semis_procurement_archetype_4.9</v>
      </c>
      <c r="B156" s="5">
        <f t="shared" si="28"/>
        <v>4.9000000000000004</v>
      </c>
      <c r="C156" s="5">
        <f t="shared" si="30"/>
        <v>4.9000000000000004</v>
      </c>
      <c r="D156" s="5">
        <f t="shared" si="30"/>
        <v>4.9000000000000004</v>
      </c>
      <c r="E156" s="5">
        <f t="shared" si="30"/>
        <v>4.787414655637777</v>
      </c>
      <c r="F156" s="5">
        <f t="shared" si="30"/>
        <v>4.5152330195247092</v>
      </c>
      <c r="G156" s="5">
        <f t="shared" si="30"/>
        <v>4.5532846775591631</v>
      </c>
      <c r="H156" s="5">
        <f t="shared" si="30"/>
        <v>4.4351415018363811</v>
      </c>
      <c r="I156" s="5">
        <f t="shared" si="30"/>
        <v>4.2066016888070861</v>
      </c>
      <c r="J156" s="5">
        <f t="shared" si="30"/>
        <v>4.0782194909600316</v>
      </c>
      <c r="K156" s="5">
        <f t="shared" si="30"/>
        <v>3.9464324507328197</v>
      </c>
      <c r="L156" s="5">
        <f t="shared" si="30"/>
        <v>3.7382593971436098</v>
      </c>
      <c r="M156" s="5">
        <f t="shared" si="30"/>
        <v>3.7129936597249786</v>
      </c>
      <c r="N156" s="5">
        <f t="shared" si="30"/>
        <v>3.5424214472863369</v>
      </c>
      <c r="O156" s="5">
        <f t="shared" si="30"/>
        <v>3.3655522469984396</v>
      </c>
      <c r="P156" s="5">
        <f t="shared" si="30"/>
        <v>3.1564562462501744</v>
      </c>
      <c r="Q156" s="5">
        <f t="shared" si="30"/>
        <v>2.7482611581198819</v>
      </c>
      <c r="R156" s="5">
        <f t="shared" ref="R156:AG171" si="32">(($B156-$AJ$2)*((R$2-$AJ$2)/($B$2-$AJ$2)))+$AJ$2</f>
        <v>2.197593023087367</v>
      </c>
      <c r="S156" s="5">
        <f t="shared" si="32"/>
        <v>2.0219838698889951</v>
      </c>
      <c r="T156" s="5">
        <f t="shared" si="32"/>
        <v>1.6402590038065501</v>
      </c>
      <c r="U156" s="5">
        <f t="shared" si="32"/>
        <v>1.2555685543324047</v>
      </c>
      <c r="V156" s="5">
        <f t="shared" si="32"/>
        <v>1.1814282067275461</v>
      </c>
      <c r="W156" s="5">
        <f t="shared" si="32"/>
        <v>0.95772206784350389</v>
      </c>
      <c r="X156" s="5">
        <f t="shared" si="32"/>
        <v>0.84420383902544349</v>
      </c>
      <c r="Y156" s="5">
        <f t="shared" si="32"/>
        <v>0.72612584482422871</v>
      </c>
      <c r="Z156" s="5">
        <f t="shared" si="32"/>
        <v>0.7076748789066184</v>
      </c>
      <c r="AA156" s="5">
        <f t="shared" si="32"/>
        <v>0.65041834921509745</v>
      </c>
      <c r="AB156" s="5">
        <f t="shared" si="32"/>
        <v>0.56681165303761238</v>
      </c>
      <c r="AC156" s="5">
        <f t="shared" si="32"/>
        <v>0.49833518874938187</v>
      </c>
      <c r="AD156" s="5">
        <f t="shared" si="32"/>
        <v>0.48700973391895891</v>
      </c>
      <c r="AE156" s="5">
        <f t="shared" si="32"/>
        <v>0.44082318786692981</v>
      </c>
      <c r="AF156" s="5">
        <f t="shared" si="32"/>
        <v>0.41388630308189511</v>
      </c>
      <c r="AG156" s="5">
        <f t="shared" si="32"/>
        <v>0.39368556859642018</v>
      </c>
      <c r="AH156" s="5">
        <f t="shared" si="31"/>
        <v>0.31798871682599034</v>
      </c>
      <c r="AI156" s="5">
        <f t="shared" si="31"/>
        <v>0.27527345372031253</v>
      </c>
      <c r="AJ156" s="5">
        <f t="shared" si="31"/>
        <v>0.25490740817469892</v>
      </c>
    </row>
    <row r="157" spans="1:36" x14ac:dyDescent="0.2">
      <c r="A157" t="str">
        <f>"semis_procurement_archetype_"&amp;TEXT(ROUND(Table26916[[#This Row],[2016]],3),"0.0")</f>
        <v>semis_procurement_archetype_4.8</v>
      </c>
      <c r="B157" s="5">
        <f t="shared" si="28"/>
        <v>4.8000000000000007</v>
      </c>
      <c r="C157" s="5">
        <f t="shared" ref="C157:R172" si="33">(($B157-$AJ$2)*((C$2-$AJ$2)/($B$2-$AJ$2)))+$AJ$2</f>
        <v>4.8000000000000007</v>
      </c>
      <c r="D157" s="5">
        <f t="shared" si="33"/>
        <v>4.8000000000000007</v>
      </c>
      <c r="E157" s="5">
        <f t="shared" si="33"/>
        <v>4.6898384037576832</v>
      </c>
      <c r="F157" s="5">
        <f t="shared" si="33"/>
        <v>4.4235163200804921</v>
      </c>
      <c r="G157" s="5">
        <f t="shared" si="33"/>
        <v>4.4607487983616423</v>
      </c>
      <c r="H157" s="5">
        <f t="shared" si="33"/>
        <v>4.3451490202867493</v>
      </c>
      <c r="I157" s="5">
        <f t="shared" si="33"/>
        <v>4.1215292343292838</v>
      </c>
      <c r="J157" s="5">
        <f t="shared" si="33"/>
        <v>3.9959108607830185</v>
      </c>
      <c r="K157" s="5">
        <f t="shared" si="33"/>
        <v>3.8669609446307742</v>
      </c>
      <c r="L157" s="5">
        <f t="shared" si="33"/>
        <v>3.6632694605576503</v>
      </c>
      <c r="M157" s="5">
        <f t="shared" si="33"/>
        <v>3.6385476463637811</v>
      </c>
      <c r="N157" s="5">
        <f t="shared" si="33"/>
        <v>3.4716475289171491</v>
      </c>
      <c r="O157" s="5">
        <f t="shared" si="33"/>
        <v>3.2985859857812141</v>
      </c>
      <c r="P157" s="5">
        <f t="shared" si="33"/>
        <v>3.0939914238442272</v>
      </c>
      <c r="Q157" s="5">
        <f t="shared" si="33"/>
        <v>2.6945839988242168</v>
      </c>
      <c r="R157" s="5">
        <f t="shared" si="33"/>
        <v>2.1557707003562441</v>
      </c>
      <c r="S157" s="5">
        <f t="shared" si="32"/>
        <v>1.9839420778949222</v>
      </c>
      <c r="T157" s="5">
        <f t="shared" si="32"/>
        <v>1.6104350214370733</v>
      </c>
      <c r="U157" s="5">
        <f t="shared" si="32"/>
        <v>1.2340262249519587</v>
      </c>
      <c r="V157" s="5">
        <f t="shared" si="32"/>
        <v>1.1614819778798502</v>
      </c>
      <c r="W157" s="5">
        <f t="shared" si="32"/>
        <v>0.94259180626581962</v>
      </c>
      <c r="X157" s="5">
        <f t="shared" si="32"/>
        <v>0.8315174087939381</v>
      </c>
      <c r="Y157" s="5">
        <f t="shared" si="32"/>
        <v>0.71598140900654861</v>
      </c>
      <c r="Z157" s="5">
        <f t="shared" si="32"/>
        <v>0.6979276572575015</v>
      </c>
      <c r="AA157" s="5">
        <f t="shared" si="32"/>
        <v>0.64190375164310409</v>
      </c>
      <c r="AB157" s="5">
        <f t="shared" si="32"/>
        <v>0.56009694846074731</v>
      </c>
      <c r="AC157" s="5">
        <f t="shared" si="32"/>
        <v>0.49309465208057401</v>
      </c>
      <c r="AD157" s="5">
        <f t="shared" si="32"/>
        <v>0.48201301273082314</v>
      </c>
      <c r="AE157" s="5">
        <f t="shared" si="32"/>
        <v>0.43682077508361061</v>
      </c>
      <c r="AF157" s="5">
        <f t="shared" si="32"/>
        <v>0.41046379014454315</v>
      </c>
      <c r="AG157" s="5">
        <f t="shared" si="32"/>
        <v>0.39069793901362238</v>
      </c>
      <c r="AH157" s="5">
        <f t="shared" si="31"/>
        <v>0.31663069634729624</v>
      </c>
      <c r="AI157" s="5">
        <f t="shared" si="31"/>
        <v>0.27483501153335904</v>
      </c>
      <c r="AJ157" s="5">
        <f t="shared" si="31"/>
        <v>0.25490740817469892</v>
      </c>
    </row>
    <row r="158" spans="1:36" x14ac:dyDescent="0.2">
      <c r="A158" t="str">
        <f>"semis_procurement_archetype_"&amp;TEXT(ROUND(Table26916[[#This Row],[2016]],3),"0.0")</f>
        <v>semis_procurement_archetype_4.7</v>
      </c>
      <c r="B158" s="5">
        <f t="shared" si="28"/>
        <v>4.7</v>
      </c>
      <c r="C158" s="5">
        <f t="shared" si="33"/>
        <v>4.7</v>
      </c>
      <c r="D158" s="5">
        <f t="shared" si="33"/>
        <v>4.7</v>
      </c>
      <c r="E158" s="5">
        <f t="shared" si="33"/>
        <v>4.5922621518775877</v>
      </c>
      <c r="F158" s="5">
        <f t="shared" si="33"/>
        <v>4.3317996206362741</v>
      </c>
      <c r="G158" s="5">
        <f t="shared" si="33"/>
        <v>4.3682129191641206</v>
      </c>
      <c r="H158" s="5">
        <f t="shared" si="33"/>
        <v>4.2551565387371175</v>
      </c>
      <c r="I158" s="5">
        <f t="shared" si="33"/>
        <v>4.0364567798514797</v>
      </c>
      <c r="J158" s="5">
        <f t="shared" si="33"/>
        <v>3.9136022306060054</v>
      </c>
      <c r="K158" s="5">
        <f t="shared" si="33"/>
        <v>3.7874894385287279</v>
      </c>
      <c r="L158" s="5">
        <f t="shared" si="33"/>
        <v>3.58827952397169</v>
      </c>
      <c r="M158" s="5">
        <f t="shared" si="33"/>
        <v>3.5641016330025828</v>
      </c>
      <c r="N158" s="5">
        <f t="shared" si="33"/>
        <v>3.4008736105479613</v>
      </c>
      <c r="O158" s="5">
        <f t="shared" si="33"/>
        <v>3.2316197245639877</v>
      </c>
      <c r="P158" s="5">
        <f t="shared" si="33"/>
        <v>3.03152660143828</v>
      </c>
      <c r="Q158" s="5">
        <f t="shared" si="33"/>
        <v>2.6409068395285527</v>
      </c>
      <c r="R158" s="5">
        <f t="shared" si="33"/>
        <v>2.1139483776251207</v>
      </c>
      <c r="S158" s="5">
        <f t="shared" si="32"/>
        <v>1.9459002859008485</v>
      </c>
      <c r="T158" s="5">
        <f t="shared" si="32"/>
        <v>1.5806110390675963</v>
      </c>
      <c r="U158" s="5">
        <f t="shared" si="32"/>
        <v>1.2124838955715125</v>
      </c>
      <c r="V158" s="5">
        <f t="shared" si="32"/>
        <v>1.141535749032154</v>
      </c>
      <c r="W158" s="5">
        <f t="shared" si="32"/>
        <v>0.92746154468813524</v>
      </c>
      <c r="X158" s="5">
        <f t="shared" si="32"/>
        <v>0.81883097856243259</v>
      </c>
      <c r="Y158" s="5">
        <f t="shared" si="32"/>
        <v>0.70583697318886851</v>
      </c>
      <c r="Z158" s="5">
        <f t="shared" si="32"/>
        <v>0.68818043560838471</v>
      </c>
      <c r="AA158" s="5">
        <f t="shared" si="32"/>
        <v>0.63338915407111074</v>
      </c>
      <c r="AB158" s="5">
        <f t="shared" si="32"/>
        <v>0.55338224388388224</v>
      </c>
      <c r="AC158" s="5">
        <f t="shared" si="32"/>
        <v>0.48785411541176604</v>
      </c>
      <c r="AD158" s="5">
        <f t="shared" si="32"/>
        <v>0.47701629154268732</v>
      </c>
      <c r="AE158" s="5">
        <f t="shared" si="32"/>
        <v>0.43281836230029136</v>
      </c>
      <c r="AF158" s="5">
        <f t="shared" si="32"/>
        <v>0.40704127720719124</v>
      </c>
      <c r="AG158" s="5">
        <f t="shared" si="32"/>
        <v>0.38771030943082457</v>
      </c>
      <c r="AH158" s="5">
        <f t="shared" si="31"/>
        <v>0.31527267586860208</v>
      </c>
      <c r="AI158" s="5">
        <f t="shared" si="31"/>
        <v>0.27439656934640555</v>
      </c>
      <c r="AJ158" s="5">
        <f t="shared" si="31"/>
        <v>0.25490740817469892</v>
      </c>
    </row>
    <row r="159" spans="1:36" x14ac:dyDescent="0.2">
      <c r="A159" t="str">
        <f>"semis_procurement_archetype_"&amp;TEXT(ROUND(Table26916[[#This Row],[2016]],3),"0.0")</f>
        <v>semis_procurement_archetype_4.6</v>
      </c>
      <c r="B159" s="5">
        <f t="shared" si="28"/>
        <v>4.6000000000000005</v>
      </c>
      <c r="C159" s="5">
        <f t="shared" si="33"/>
        <v>4.6000000000000005</v>
      </c>
      <c r="D159" s="5">
        <f t="shared" si="33"/>
        <v>4.6000000000000005</v>
      </c>
      <c r="E159" s="5">
        <f t="shared" si="33"/>
        <v>4.494685899997493</v>
      </c>
      <c r="F159" s="5">
        <f t="shared" si="33"/>
        <v>4.2400829211920579</v>
      </c>
      <c r="G159" s="5">
        <f t="shared" si="33"/>
        <v>4.2756770399665998</v>
      </c>
      <c r="H159" s="5">
        <f t="shared" si="33"/>
        <v>4.1651640571874866</v>
      </c>
      <c r="I159" s="5">
        <f t="shared" si="33"/>
        <v>3.9513843253736765</v>
      </c>
      <c r="J159" s="5">
        <f t="shared" si="33"/>
        <v>3.8312936004289915</v>
      </c>
      <c r="K159" s="5">
        <f t="shared" si="33"/>
        <v>3.7080179324266824</v>
      </c>
      <c r="L159" s="5">
        <f t="shared" si="33"/>
        <v>3.5132895873857306</v>
      </c>
      <c r="M159" s="5">
        <f t="shared" si="33"/>
        <v>3.4896556196413853</v>
      </c>
      <c r="N159" s="5">
        <f t="shared" si="33"/>
        <v>3.3300996921787736</v>
      </c>
      <c r="O159" s="5">
        <f t="shared" si="33"/>
        <v>3.1646534633467622</v>
      </c>
      <c r="P159" s="5">
        <f t="shared" si="33"/>
        <v>2.9690617790323328</v>
      </c>
      <c r="Q159" s="5">
        <f t="shared" si="33"/>
        <v>2.5872296802328876</v>
      </c>
      <c r="R159" s="5">
        <f t="shared" si="33"/>
        <v>2.0721260548939977</v>
      </c>
      <c r="S159" s="5">
        <f t="shared" si="32"/>
        <v>1.9078584939067751</v>
      </c>
      <c r="T159" s="5">
        <f t="shared" si="32"/>
        <v>1.5507870566981197</v>
      </c>
      <c r="U159" s="5">
        <f t="shared" si="32"/>
        <v>1.1909415661910665</v>
      </c>
      <c r="V159" s="5">
        <f t="shared" si="32"/>
        <v>1.1215895201844583</v>
      </c>
      <c r="W159" s="5">
        <f t="shared" si="32"/>
        <v>0.91233128311045097</v>
      </c>
      <c r="X159" s="5">
        <f t="shared" si="32"/>
        <v>0.80614454833092719</v>
      </c>
      <c r="Y159" s="5">
        <f t="shared" si="32"/>
        <v>0.69569253737118841</v>
      </c>
      <c r="Z159" s="5">
        <f t="shared" si="32"/>
        <v>0.67843321395926781</v>
      </c>
      <c r="AA159" s="5">
        <f t="shared" si="32"/>
        <v>0.6248745564991175</v>
      </c>
      <c r="AB159" s="5">
        <f t="shared" si="32"/>
        <v>0.54666753930701728</v>
      </c>
      <c r="AC159" s="5">
        <f t="shared" si="32"/>
        <v>0.48261357874295824</v>
      </c>
      <c r="AD159" s="5">
        <f t="shared" si="32"/>
        <v>0.47201957035455155</v>
      </c>
      <c r="AE159" s="5">
        <f t="shared" si="32"/>
        <v>0.42881594951697211</v>
      </c>
      <c r="AF159" s="5">
        <f t="shared" si="32"/>
        <v>0.40361876426983934</v>
      </c>
      <c r="AG159" s="5">
        <f t="shared" si="32"/>
        <v>0.38472267984802677</v>
      </c>
      <c r="AH159" s="5">
        <f t="shared" si="31"/>
        <v>0.31391465538990798</v>
      </c>
      <c r="AI159" s="5">
        <f t="shared" si="31"/>
        <v>0.27395812715945206</v>
      </c>
      <c r="AJ159" s="5">
        <f t="shared" si="31"/>
        <v>0.25490740817469892</v>
      </c>
    </row>
    <row r="160" spans="1:36" x14ac:dyDescent="0.2">
      <c r="A160" t="str">
        <f>"semis_procurement_archetype_"&amp;TEXT(ROUND(Table26916[[#This Row],[2016]],3),"0.0")</f>
        <v>semis_procurement_archetype_4.5</v>
      </c>
      <c r="B160" s="5">
        <f t="shared" si="28"/>
        <v>4.5</v>
      </c>
      <c r="C160" s="5">
        <f t="shared" si="33"/>
        <v>4.5</v>
      </c>
      <c r="D160" s="5">
        <f t="shared" si="33"/>
        <v>4.5</v>
      </c>
      <c r="E160" s="5">
        <f t="shared" si="33"/>
        <v>4.3971096481173984</v>
      </c>
      <c r="F160" s="5">
        <f t="shared" si="33"/>
        <v>4.1483662217478399</v>
      </c>
      <c r="G160" s="5">
        <f t="shared" si="33"/>
        <v>4.1831411607690789</v>
      </c>
      <c r="H160" s="5">
        <f t="shared" si="33"/>
        <v>4.0751715756378548</v>
      </c>
      <c r="I160" s="5">
        <f t="shared" si="33"/>
        <v>3.8663118708958732</v>
      </c>
      <c r="J160" s="5">
        <f t="shared" si="33"/>
        <v>3.7489849702519784</v>
      </c>
      <c r="K160" s="5">
        <f t="shared" si="33"/>
        <v>3.6285464263246361</v>
      </c>
      <c r="L160" s="5">
        <f t="shared" si="33"/>
        <v>3.4382996507997703</v>
      </c>
      <c r="M160" s="5">
        <f t="shared" si="33"/>
        <v>3.4152096062801869</v>
      </c>
      <c r="N160" s="5">
        <f t="shared" si="33"/>
        <v>3.2593257738095849</v>
      </c>
      <c r="O160" s="5">
        <f t="shared" si="33"/>
        <v>3.0976872021295359</v>
      </c>
      <c r="P160" s="5">
        <f t="shared" si="33"/>
        <v>2.9065969566263856</v>
      </c>
      <c r="Q160" s="5">
        <f t="shared" si="33"/>
        <v>2.5335525209372234</v>
      </c>
      <c r="R160" s="5">
        <f t="shared" si="33"/>
        <v>2.0303037321628743</v>
      </c>
      <c r="S160" s="5">
        <f t="shared" si="32"/>
        <v>1.8698167019127014</v>
      </c>
      <c r="T160" s="5">
        <f t="shared" si="32"/>
        <v>1.5209630743286426</v>
      </c>
      <c r="U160" s="5">
        <f t="shared" si="32"/>
        <v>1.1693992368106203</v>
      </c>
      <c r="V160" s="5">
        <f t="shared" si="32"/>
        <v>1.101643291336762</v>
      </c>
      <c r="W160" s="5">
        <f t="shared" si="32"/>
        <v>0.8972010215327666</v>
      </c>
      <c r="X160" s="5">
        <f t="shared" si="32"/>
        <v>0.79345811809942168</v>
      </c>
      <c r="Y160" s="5">
        <f t="shared" si="32"/>
        <v>0.68554810155350832</v>
      </c>
      <c r="Z160" s="5">
        <f t="shared" si="32"/>
        <v>0.66868599231015091</v>
      </c>
      <c r="AA160" s="5">
        <f t="shared" si="32"/>
        <v>0.61635995892712414</v>
      </c>
      <c r="AB160" s="5">
        <f t="shared" si="32"/>
        <v>0.5399528347301521</v>
      </c>
      <c r="AC160" s="5">
        <f t="shared" si="32"/>
        <v>0.47737304207415032</v>
      </c>
      <c r="AD160" s="5">
        <f t="shared" si="32"/>
        <v>0.46702284916641579</v>
      </c>
      <c r="AE160" s="5">
        <f t="shared" si="32"/>
        <v>0.42481353673365285</v>
      </c>
      <c r="AF160" s="5">
        <f t="shared" si="32"/>
        <v>0.40019625133248743</v>
      </c>
      <c r="AG160" s="5">
        <f t="shared" si="32"/>
        <v>0.38173505026522903</v>
      </c>
      <c r="AH160" s="5">
        <f t="shared" si="31"/>
        <v>0.31255663491121383</v>
      </c>
      <c r="AI160" s="5">
        <f t="shared" si="31"/>
        <v>0.27351968497249857</v>
      </c>
      <c r="AJ160" s="5">
        <f t="shared" si="31"/>
        <v>0.25490740817469892</v>
      </c>
    </row>
    <row r="161" spans="1:36" x14ac:dyDescent="0.2">
      <c r="A161" t="str">
        <f>"semis_procurement_archetype_"&amp;TEXT(ROUND(Table26916[[#This Row],[2016]],3),"0.0")</f>
        <v>semis_procurement_archetype_4.4</v>
      </c>
      <c r="B161" s="5">
        <f t="shared" si="28"/>
        <v>4.4000000000000004</v>
      </c>
      <c r="C161" s="5">
        <f t="shared" si="33"/>
        <v>4.4000000000000004</v>
      </c>
      <c r="D161" s="5">
        <f t="shared" si="33"/>
        <v>4.4000000000000004</v>
      </c>
      <c r="E161" s="5">
        <f t="shared" si="33"/>
        <v>4.2995333962373037</v>
      </c>
      <c r="F161" s="5">
        <f t="shared" si="33"/>
        <v>4.0566495223036227</v>
      </c>
      <c r="G161" s="5">
        <f t="shared" si="33"/>
        <v>4.0906052815715581</v>
      </c>
      <c r="H161" s="5">
        <f t="shared" si="33"/>
        <v>3.9851790940882239</v>
      </c>
      <c r="I161" s="5">
        <f t="shared" si="33"/>
        <v>3.78123941641807</v>
      </c>
      <c r="J161" s="5">
        <f t="shared" si="33"/>
        <v>3.6666763400749653</v>
      </c>
      <c r="K161" s="5">
        <f t="shared" si="33"/>
        <v>3.5490749202225906</v>
      </c>
      <c r="L161" s="5">
        <f t="shared" si="33"/>
        <v>3.3633097142138109</v>
      </c>
      <c r="M161" s="5">
        <f t="shared" si="33"/>
        <v>3.3407635929189885</v>
      </c>
      <c r="N161" s="5">
        <f t="shared" si="33"/>
        <v>3.1885518554403971</v>
      </c>
      <c r="O161" s="5">
        <f t="shared" si="33"/>
        <v>3.0307209409123104</v>
      </c>
      <c r="P161" s="5">
        <f t="shared" si="33"/>
        <v>2.8441321342204393</v>
      </c>
      <c r="Q161" s="5">
        <f t="shared" si="33"/>
        <v>2.4798753616415583</v>
      </c>
      <c r="R161" s="5">
        <f t="shared" si="33"/>
        <v>1.9884814094317516</v>
      </c>
      <c r="S161" s="5">
        <f t="shared" si="32"/>
        <v>1.8317749099186282</v>
      </c>
      <c r="T161" s="5">
        <f t="shared" si="32"/>
        <v>1.4911390919591661</v>
      </c>
      <c r="U161" s="5">
        <f t="shared" si="32"/>
        <v>1.1478569074301743</v>
      </c>
      <c r="V161" s="5">
        <f t="shared" si="32"/>
        <v>1.0816970624890661</v>
      </c>
      <c r="W161" s="5">
        <f t="shared" si="32"/>
        <v>0.88207075995508222</v>
      </c>
      <c r="X161" s="5">
        <f t="shared" si="32"/>
        <v>0.78077168786791629</v>
      </c>
      <c r="Y161" s="5">
        <f t="shared" si="32"/>
        <v>0.67540366573582833</v>
      </c>
      <c r="Z161" s="5">
        <f t="shared" si="32"/>
        <v>0.65893877066103412</v>
      </c>
      <c r="AA161" s="5">
        <f t="shared" si="32"/>
        <v>0.6078453613551309</v>
      </c>
      <c r="AB161" s="5">
        <f t="shared" si="32"/>
        <v>0.53323813015328714</v>
      </c>
      <c r="AC161" s="5">
        <f t="shared" si="32"/>
        <v>0.47213250540534246</v>
      </c>
      <c r="AD161" s="5">
        <f t="shared" si="32"/>
        <v>0.46202612797828002</v>
      </c>
      <c r="AE161" s="5">
        <f t="shared" si="32"/>
        <v>0.4208111239503336</v>
      </c>
      <c r="AF161" s="5">
        <f t="shared" si="32"/>
        <v>0.39677373839513552</v>
      </c>
      <c r="AG161" s="5">
        <f t="shared" si="32"/>
        <v>0.37874742068243122</v>
      </c>
      <c r="AH161" s="5">
        <f t="shared" si="31"/>
        <v>0.31119861443251973</v>
      </c>
      <c r="AI161" s="5">
        <f t="shared" si="31"/>
        <v>0.27308124278554508</v>
      </c>
      <c r="AJ161" s="5">
        <f t="shared" si="31"/>
        <v>0.25490740817469892</v>
      </c>
    </row>
    <row r="162" spans="1:36" x14ac:dyDescent="0.2">
      <c r="A162" t="str">
        <f>"semis_procurement_archetype_"&amp;TEXT(ROUND(Table26916[[#This Row],[2016]],3),"0.0")</f>
        <v>semis_procurement_archetype_4.3</v>
      </c>
      <c r="B162" s="5">
        <f t="shared" si="28"/>
        <v>4.3</v>
      </c>
      <c r="C162" s="5">
        <f t="shared" si="33"/>
        <v>4.3</v>
      </c>
      <c r="D162" s="5">
        <f t="shared" si="33"/>
        <v>4.3</v>
      </c>
      <c r="E162" s="5">
        <f t="shared" si="33"/>
        <v>4.2019571443572081</v>
      </c>
      <c r="F162" s="5">
        <f t="shared" si="33"/>
        <v>3.9649328228594056</v>
      </c>
      <c r="G162" s="5">
        <f t="shared" si="33"/>
        <v>3.9980694023740364</v>
      </c>
      <c r="H162" s="5">
        <f t="shared" si="33"/>
        <v>3.8951866125385921</v>
      </c>
      <c r="I162" s="5">
        <f t="shared" si="33"/>
        <v>3.6961669619402668</v>
      </c>
      <c r="J162" s="5">
        <f t="shared" si="33"/>
        <v>3.5843677098979514</v>
      </c>
      <c r="K162" s="5">
        <f t="shared" si="33"/>
        <v>3.4696034141205443</v>
      </c>
      <c r="L162" s="5">
        <f t="shared" si="33"/>
        <v>3.2883197776278505</v>
      </c>
      <c r="M162" s="5">
        <f t="shared" si="33"/>
        <v>3.266317579557791</v>
      </c>
      <c r="N162" s="5">
        <f t="shared" si="33"/>
        <v>3.1177779370712084</v>
      </c>
      <c r="O162" s="5">
        <f t="shared" si="33"/>
        <v>2.963754679695084</v>
      </c>
      <c r="P162" s="5">
        <f t="shared" si="33"/>
        <v>2.7816673118144921</v>
      </c>
      <c r="Q162" s="5">
        <f t="shared" si="33"/>
        <v>2.4261982023458932</v>
      </c>
      <c r="R162" s="5">
        <f t="shared" si="33"/>
        <v>1.9466590867006281</v>
      </c>
      <c r="S162" s="5">
        <f t="shared" si="32"/>
        <v>1.7937331179245546</v>
      </c>
      <c r="T162" s="5">
        <f t="shared" si="32"/>
        <v>1.461315109589689</v>
      </c>
      <c r="U162" s="5">
        <f t="shared" si="32"/>
        <v>1.1263145780497281</v>
      </c>
      <c r="V162" s="5">
        <f t="shared" si="32"/>
        <v>1.0617508336413701</v>
      </c>
      <c r="W162" s="5">
        <f t="shared" si="32"/>
        <v>0.86694049837739784</v>
      </c>
      <c r="X162" s="5">
        <f t="shared" si="32"/>
        <v>0.76808525763641078</v>
      </c>
      <c r="Y162" s="5">
        <f t="shared" si="32"/>
        <v>0.66525922991814812</v>
      </c>
      <c r="Z162" s="5">
        <f t="shared" si="32"/>
        <v>0.64919154901191711</v>
      </c>
      <c r="AA162" s="5">
        <f t="shared" si="32"/>
        <v>0.59933076378313754</v>
      </c>
      <c r="AB162" s="5">
        <f t="shared" si="32"/>
        <v>0.52652342557642196</v>
      </c>
      <c r="AC162" s="5">
        <f t="shared" si="32"/>
        <v>0.4668919687365346</v>
      </c>
      <c r="AD162" s="5">
        <f t="shared" si="32"/>
        <v>0.45702940679014425</v>
      </c>
      <c r="AE162" s="5">
        <f t="shared" si="32"/>
        <v>0.41680871116701435</v>
      </c>
      <c r="AF162" s="5">
        <f t="shared" si="32"/>
        <v>0.39335122545778356</v>
      </c>
      <c r="AG162" s="5">
        <f t="shared" si="32"/>
        <v>0.37575979109963342</v>
      </c>
      <c r="AH162" s="5">
        <f t="shared" si="31"/>
        <v>0.30984059395382557</v>
      </c>
      <c r="AI162" s="5">
        <f t="shared" si="31"/>
        <v>0.27264280059859158</v>
      </c>
      <c r="AJ162" s="5">
        <f t="shared" si="31"/>
        <v>0.25490740817469892</v>
      </c>
    </row>
    <row r="163" spans="1:36" x14ac:dyDescent="0.2">
      <c r="A163" t="str">
        <f>"semis_procurement_archetype_"&amp;TEXT(ROUND(Table26916[[#This Row],[2016]],3),"0.0")</f>
        <v>semis_procurement_archetype_4.2</v>
      </c>
      <c r="B163" s="5">
        <f t="shared" si="28"/>
        <v>4.2</v>
      </c>
      <c r="C163" s="5">
        <f t="shared" si="33"/>
        <v>4.2</v>
      </c>
      <c r="D163" s="5">
        <f t="shared" si="33"/>
        <v>4.2</v>
      </c>
      <c r="E163" s="5">
        <f t="shared" si="33"/>
        <v>4.1043808924771144</v>
      </c>
      <c r="F163" s="5">
        <f t="shared" si="33"/>
        <v>3.8732161234151885</v>
      </c>
      <c r="G163" s="5">
        <f t="shared" si="33"/>
        <v>3.9055335231765156</v>
      </c>
      <c r="H163" s="5">
        <f t="shared" si="33"/>
        <v>3.8051941309889603</v>
      </c>
      <c r="I163" s="5">
        <f t="shared" si="33"/>
        <v>3.6110945074624636</v>
      </c>
      <c r="J163" s="5">
        <f t="shared" si="33"/>
        <v>3.5020590797209383</v>
      </c>
      <c r="K163" s="5">
        <f t="shared" si="33"/>
        <v>3.3901319080184988</v>
      </c>
      <c r="L163" s="5">
        <f t="shared" si="33"/>
        <v>3.2133298410418911</v>
      </c>
      <c r="M163" s="5">
        <f t="shared" si="33"/>
        <v>3.1918715661965926</v>
      </c>
      <c r="N163" s="5">
        <f t="shared" si="33"/>
        <v>3.0470040187020215</v>
      </c>
      <c r="O163" s="5">
        <f t="shared" si="33"/>
        <v>2.8967884184778585</v>
      </c>
      <c r="P163" s="5">
        <f t="shared" si="33"/>
        <v>2.7192024894085449</v>
      </c>
      <c r="Q163" s="5">
        <f t="shared" si="33"/>
        <v>2.372521043050229</v>
      </c>
      <c r="R163" s="5">
        <f t="shared" si="33"/>
        <v>1.9048367639695052</v>
      </c>
      <c r="S163" s="5">
        <f t="shared" si="32"/>
        <v>1.7556913259304812</v>
      </c>
      <c r="T163" s="5">
        <f t="shared" si="32"/>
        <v>1.4314911272202122</v>
      </c>
      <c r="U163" s="5">
        <f t="shared" si="32"/>
        <v>1.1047722486692821</v>
      </c>
      <c r="V163" s="5">
        <f t="shared" si="32"/>
        <v>1.0418046047936742</v>
      </c>
      <c r="W163" s="5">
        <f t="shared" si="32"/>
        <v>0.85181023679971357</v>
      </c>
      <c r="X163" s="5">
        <f t="shared" si="32"/>
        <v>0.75539882740490538</v>
      </c>
      <c r="Y163" s="5">
        <f t="shared" si="32"/>
        <v>0.65511479410046813</v>
      </c>
      <c r="Z163" s="5">
        <f t="shared" si="32"/>
        <v>0.63944432736280032</v>
      </c>
      <c r="AA163" s="5">
        <f t="shared" si="32"/>
        <v>0.59081616621114419</v>
      </c>
      <c r="AB163" s="5">
        <f t="shared" si="32"/>
        <v>0.51980872099955699</v>
      </c>
      <c r="AC163" s="5">
        <f t="shared" si="32"/>
        <v>0.46165143206772674</v>
      </c>
      <c r="AD163" s="5">
        <f t="shared" si="32"/>
        <v>0.45203268560200849</v>
      </c>
      <c r="AE163" s="5">
        <f t="shared" si="32"/>
        <v>0.41280629838369509</v>
      </c>
      <c r="AF163" s="5">
        <f t="shared" si="32"/>
        <v>0.38992871252043171</v>
      </c>
      <c r="AG163" s="5">
        <f t="shared" si="32"/>
        <v>0.37277216151683562</v>
      </c>
      <c r="AH163" s="5">
        <f t="shared" si="31"/>
        <v>0.30848257347513147</v>
      </c>
      <c r="AI163" s="5">
        <f t="shared" si="31"/>
        <v>0.27220435841163809</v>
      </c>
      <c r="AJ163" s="5">
        <f t="shared" si="31"/>
        <v>0.25490740817469892</v>
      </c>
    </row>
    <row r="164" spans="1:36" x14ac:dyDescent="0.2">
      <c r="A164" t="str">
        <f>"semis_procurement_archetype_"&amp;TEXT(ROUND(Table26916[[#This Row],[2016]],3),"0.0")</f>
        <v>semis_procurement_archetype_4.1</v>
      </c>
      <c r="B164" s="5">
        <f t="shared" si="28"/>
        <v>4.1000000000000005</v>
      </c>
      <c r="C164" s="5">
        <f t="shared" si="33"/>
        <v>4.1000000000000005</v>
      </c>
      <c r="D164" s="5">
        <f t="shared" si="33"/>
        <v>4.1000000000000005</v>
      </c>
      <c r="E164" s="5">
        <f t="shared" si="33"/>
        <v>4.0068046405970197</v>
      </c>
      <c r="F164" s="5">
        <f t="shared" si="33"/>
        <v>3.7814994239709714</v>
      </c>
      <c r="G164" s="5">
        <f t="shared" si="33"/>
        <v>3.8129976439789948</v>
      </c>
      <c r="H164" s="5">
        <f t="shared" si="33"/>
        <v>3.7152016494393294</v>
      </c>
      <c r="I164" s="5">
        <f t="shared" si="33"/>
        <v>3.5260220529846613</v>
      </c>
      <c r="J164" s="5">
        <f t="shared" si="33"/>
        <v>3.4197504495439253</v>
      </c>
      <c r="K164" s="5">
        <f t="shared" si="33"/>
        <v>3.3106604019164534</v>
      </c>
      <c r="L164" s="5">
        <f t="shared" si="33"/>
        <v>3.1383399044559317</v>
      </c>
      <c r="M164" s="5">
        <f t="shared" si="33"/>
        <v>3.1174255528353951</v>
      </c>
      <c r="N164" s="5">
        <f t="shared" si="33"/>
        <v>2.9762301003328338</v>
      </c>
      <c r="O164" s="5">
        <f t="shared" si="33"/>
        <v>2.8298221572606321</v>
      </c>
      <c r="P164" s="5">
        <f t="shared" si="33"/>
        <v>2.6567376670025977</v>
      </c>
      <c r="Q164" s="5">
        <f t="shared" si="33"/>
        <v>2.3188438837545648</v>
      </c>
      <c r="R164" s="5">
        <f t="shared" si="33"/>
        <v>1.8630144412383824</v>
      </c>
      <c r="S164" s="5">
        <f t="shared" si="32"/>
        <v>1.717649533936408</v>
      </c>
      <c r="T164" s="5">
        <f t="shared" si="32"/>
        <v>1.4016671448507356</v>
      </c>
      <c r="U164" s="5">
        <f t="shared" si="32"/>
        <v>1.0832299192888362</v>
      </c>
      <c r="V164" s="5">
        <f t="shared" si="32"/>
        <v>1.0218583759459783</v>
      </c>
      <c r="W164" s="5">
        <f t="shared" si="32"/>
        <v>0.8366799752220293</v>
      </c>
      <c r="X164" s="5">
        <f t="shared" si="32"/>
        <v>0.74271239717339999</v>
      </c>
      <c r="Y164" s="5">
        <f t="shared" si="32"/>
        <v>0.64497035828278815</v>
      </c>
      <c r="Z164" s="5">
        <f t="shared" si="32"/>
        <v>0.62969710571368354</v>
      </c>
      <c r="AA164" s="5">
        <f t="shared" si="32"/>
        <v>0.58230156863915083</v>
      </c>
      <c r="AB164" s="5">
        <f t="shared" si="32"/>
        <v>0.51309401642269181</v>
      </c>
      <c r="AC164" s="5">
        <f t="shared" si="32"/>
        <v>0.45641089539891888</v>
      </c>
      <c r="AD164" s="5">
        <f t="shared" si="32"/>
        <v>0.44703596441387272</v>
      </c>
      <c r="AE164" s="5">
        <f t="shared" si="32"/>
        <v>0.40880388560037589</v>
      </c>
      <c r="AF164" s="5">
        <f t="shared" si="32"/>
        <v>0.3865061995830798</v>
      </c>
      <c r="AG164" s="5">
        <f t="shared" si="32"/>
        <v>0.36978453193403787</v>
      </c>
      <c r="AH164" s="5">
        <f t="shared" si="31"/>
        <v>0.30712455299643732</v>
      </c>
      <c r="AI164" s="5">
        <f t="shared" si="31"/>
        <v>0.2717659162246846</v>
      </c>
      <c r="AJ164" s="5">
        <f t="shared" si="31"/>
        <v>0.25490740817469892</v>
      </c>
    </row>
    <row r="165" spans="1:36" x14ac:dyDescent="0.2">
      <c r="A165" t="str">
        <f>"semis_procurement_archetype_"&amp;TEXT(ROUND(Table26916[[#This Row],[2016]],3),"0.0")</f>
        <v>semis_procurement_archetype_4.0</v>
      </c>
      <c r="B165" s="5">
        <f t="shared" si="28"/>
        <v>4</v>
      </c>
      <c r="C165" s="5">
        <f t="shared" si="33"/>
        <v>4</v>
      </c>
      <c r="D165" s="5">
        <f t="shared" si="33"/>
        <v>4</v>
      </c>
      <c r="E165" s="5">
        <f t="shared" si="33"/>
        <v>3.9092283887169241</v>
      </c>
      <c r="F165" s="5">
        <f t="shared" si="33"/>
        <v>3.6897827245267543</v>
      </c>
      <c r="G165" s="5">
        <f t="shared" si="33"/>
        <v>3.7204617647814731</v>
      </c>
      <c r="H165" s="5">
        <f t="shared" si="33"/>
        <v>3.6252091678896976</v>
      </c>
      <c r="I165" s="5">
        <f t="shared" si="33"/>
        <v>3.4409495985068572</v>
      </c>
      <c r="J165" s="5">
        <f t="shared" si="33"/>
        <v>3.3374418193669113</v>
      </c>
      <c r="K165" s="5">
        <f t="shared" si="33"/>
        <v>3.2311888958144079</v>
      </c>
      <c r="L165" s="5">
        <f t="shared" si="33"/>
        <v>3.0633499678699714</v>
      </c>
      <c r="M165" s="5">
        <f t="shared" si="33"/>
        <v>3.0429795394741967</v>
      </c>
      <c r="N165" s="5">
        <f t="shared" si="33"/>
        <v>2.9054561819636451</v>
      </c>
      <c r="O165" s="5">
        <f t="shared" si="33"/>
        <v>2.7628558960434066</v>
      </c>
      <c r="P165" s="5">
        <f t="shared" si="33"/>
        <v>2.5942728445966505</v>
      </c>
      <c r="Q165" s="5">
        <f t="shared" si="33"/>
        <v>2.2651667244588998</v>
      </c>
      <c r="R165" s="5">
        <f t="shared" si="33"/>
        <v>1.821192118507259</v>
      </c>
      <c r="S165" s="5">
        <f t="shared" si="32"/>
        <v>1.6796077419423343</v>
      </c>
      <c r="T165" s="5">
        <f t="shared" si="32"/>
        <v>1.3718431624812586</v>
      </c>
      <c r="U165" s="5">
        <f t="shared" si="32"/>
        <v>1.06168758990839</v>
      </c>
      <c r="V165" s="5">
        <f t="shared" si="32"/>
        <v>1.0019121470982824</v>
      </c>
      <c r="W165" s="5">
        <f t="shared" si="32"/>
        <v>0.82154971364434493</v>
      </c>
      <c r="X165" s="5">
        <f t="shared" si="32"/>
        <v>0.73002596694189448</v>
      </c>
      <c r="Y165" s="5">
        <f t="shared" si="32"/>
        <v>0.63482592246510794</v>
      </c>
      <c r="Z165" s="5">
        <f t="shared" si="32"/>
        <v>0.61994988406456653</v>
      </c>
      <c r="AA165" s="5">
        <f t="shared" si="32"/>
        <v>0.57378697106715748</v>
      </c>
      <c r="AB165" s="5">
        <f t="shared" si="32"/>
        <v>0.50637931184582685</v>
      </c>
      <c r="AC165" s="5">
        <f t="shared" si="32"/>
        <v>0.45117035873011097</v>
      </c>
      <c r="AD165" s="5">
        <f t="shared" si="32"/>
        <v>0.44203924322573696</v>
      </c>
      <c r="AE165" s="5">
        <f t="shared" si="32"/>
        <v>0.40480147281705664</v>
      </c>
      <c r="AF165" s="5">
        <f t="shared" si="32"/>
        <v>0.38308368664572789</v>
      </c>
      <c r="AG165" s="5">
        <f t="shared" si="32"/>
        <v>0.36679690235124007</v>
      </c>
      <c r="AH165" s="5">
        <f t="shared" si="31"/>
        <v>0.30576653251774322</v>
      </c>
      <c r="AI165" s="5">
        <f t="shared" si="31"/>
        <v>0.27132747403773105</v>
      </c>
      <c r="AJ165" s="5">
        <f t="shared" si="31"/>
        <v>0.25490740817469892</v>
      </c>
    </row>
    <row r="166" spans="1:36" x14ac:dyDescent="0.2">
      <c r="A166" t="str">
        <f>"semis_procurement_archetype_"&amp;TEXT(ROUND(Table26916[[#This Row],[2016]],3),"0.0")</f>
        <v>semis_procurement_archetype_3.9</v>
      </c>
      <c r="B166" s="5">
        <f t="shared" si="28"/>
        <v>3.9000000000000004</v>
      </c>
      <c r="C166" s="5">
        <f t="shared" si="33"/>
        <v>3.9000000000000004</v>
      </c>
      <c r="D166" s="5">
        <f t="shared" si="33"/>
        <v>3.9000000000000004</v>
      </c>
      <c r="E166" s="5">
        <f t="shared" si="33"/>
        <v>3.8116521368368295</v>
      </c>
      <c r="F166" s="5">
        <f t="shared" si="33"/>
        <v>3.5980660250825371</v>
      </c>
      <c r="G166" s="5">
        <f t="shared" si="33"/>
        <v>3.6279258855839522</v>
      </c>
      <c r="H166" s="5">
        <f t="shared" si="33"/>
        <v>3.5352166863400667</v>
      </c>
      <c r="I166" s="5">
        <f t="shared" si="33"/>
        <v>3.3558771440290549</v>
      </c>
      <c r="J166" s="5">
        <f t="shared" si="33"/>
        <v>3.2551331891898982</v>
      </c>
      <c r="K166" s="5">
        <f t="shared" si="33"/>
        <v>3.1517173897123616</v>
      </c>
      <c r="L166" s="5">
        <f t="shared" si="33"/>
        <v>2.988360031284012</v>
      </c>
      <c r="M166" s="5">
        <f t="shared" si="33"/>
        <v>2.9685335261129993</v>
      </c>
      <c r="N166" s="5">
        <f t="shared" si="33"/>
        <v>2.8346822635944573</v>
      </c>
      <c r="O166" s="5">
        <f t="shared" si="33"/>
        <v>2.6958896348261803</v>
      </c>
      <c r="P166" s="5">
        <f t="shared" si="33"/>
        <v>2.5318080221907042</v>
      </c>
      <c r="Q166" s="5">
        <f t="shared" si="33"/>
        <v>2.2114895651632356</v>
      </c>
      <c r="R166" s="5">
        <f t="shared" si="33"/>
        <v>1.7793697957761361</v>
      </c>
      <c r="S166" s="5">
        <f t="shared" si="32"/>
        <v>1.6415659499482609</v>
      </c>
      <c r="T166" s="5">
        <f t="shared" si="32"/>
        <v>1.342019180111782</v>
      </c>
      <c r="U166" s="5">
        <f t="shared" si="32"/>
        <v>1.040145260527944</v>
      </c>
      <c r="V166" s="5">
        <f t="shared" si="32"/>
        <v>0.98196591825058632</v>
      </c>
      <c r="W166" s="5">
        <f t="shared" si="32"/>
        <v>0.80641945206666055</v>
      </c>
      <c r="X166" s="5">
        <f t="shared" si="32"/>
        <v>0.71733953671038919</v>
      </c>
      <c r="Y166" s="5">
        <f t="shared" si="32"/>
        <v>0.62468148664742795</v>
      </c>
      <c r="Z166" s="5">
        <f t="shared" si="32"/>
        <v>0.61020266241544974</v>
      </c>
      <c r="AA166" s="5">
        <f t="shared" si="32"/>
        <v>0.56527237349516435</v>
      </c>
      <c r="AB166" s="5">
        <f t="shared" si="32"/>
        <v>0.49966460726896178</v>
      </c>
      <c r="AC166" s="5">
        <f t="shared" si="32"/>
        <v>0.4459298220613031</v>
      </c>
      <c r="AD166" s="5">
        <f t="shared" si="32"/>
        <v>0.43704252203760119</v>
      </c>
      <c r="AE166" s="5">
        <f t="shared" si="32"/>
        <v>0.40079906003373744</v>
      </c>
      <c r="AF166" s="5">
        <f t="shared" si="32"/>
        <v>0.37966117370837593</v>
      </c>
      <c r="AG166" s="5">
        <f t="shared" si="32"/>
        <v>0.36380927276844227</v>
      </c>
      <c r="AH166" s="5">
        <f t="shared" si="31"/>
        <v>0.30440851203904906</v>
      </c>
      <c r="AI166" s="5">
        <f t="shared" si="31"/>
        <v>0.27088903185077762</v>
      </c>
      <c r="AJ166" s="5">
        <f t="shared" si="31"/>
        <v>0.25490740817469892</v>
      </c>
    </row>
    <row r="167" spans="1:36" x14ac:dyDescent="0.2">
      <c r="A167" t="str">
        <f>"semis_procurement_archetype_"&amp;TEXT(ROUND(Table26916[[#This Row],[2016]],3),"0.0")</f>
        <v>semis_procurement_archetype_3.8</v>
      </c>
      <c r="B167" s="5">
        <f t="shared" si="28"/>
        <v>3.8000000000000003</v>
      </c>
      <c r="C167" s="5">
        <f t="shared" si="33"/>
        <v>3.8</v>
      </c>
      <c r="D167" s="5">
        <f t="shared" si="33"/>
        <v>3.8</v>
      </c>
      <c r="E167" s="5">
        <f t="shared" si="33"/>
        <v>3.7140758849567348</v>
      </c>
      <c r="F167" s="5">
        <f t="shared" si="33"/>
        <v>3.5063493256383191</v>
      </c>
      <c r="G167" s="5">
        <f t="shared" si="33"/>
        <v>3.5353900063864305</v>
      </c>
      <c r="H167" s="5">
        <f t="shared" si="33"/>
        <v>3.4452242047904349</v>
      </c>
      <c r="I167" s="5">
        <f t="shared" si="33"/>
        <v>3.2708046895512508</v>
      </c>
      <c r="J167" s="5">
        <f t="shared" si="33"/>
        <v>3.1728245590128843</v>
      </c>
      <c r="K167" s="5">
        <f t="shared" si="33"/>
        <v>3.0722458836103161</v>
      </c>
      <c r="L167" s="5">
        <f t="shared" si="33"/>
        <v>2.9133700946980516</v>
      </c>
      <c r="M167" s="5">
        <f t="shared" si="33"/>
        <v>2.8940875127518009</v>
      </c>
      <c r="N167" s="5">
        <f t="shared" si="33"/>
        <v>2.7639083452252686</v>
      </c>
      <c r="O167" s="5">
        <f t="shared" si="33"/>
        <v>2.6289233736089539</v>
      </c>
      <c r="P167" s="5">
        <f t="shared" si="33"/>
        <v>2.469343199784757</v>
      </c>
      <c r="Q167" s="5">
        <f t="shared" si="33"/>
        <v>2.1578124058675705</v>
      </c>
      <c r="R167" s="5">
        <f t="shared" si="33"/>
        <v>1.7375474730450127</v>
      </c>
      <c r="S167" s="5">
        <f t="shared" si="32"/>
        <v>1.6035241579541872</v>
      </c>
      <c r="T167" s="5">
        <f t="shared" si="32"/>
        <v>1.312195197742305</v>
      </c>
      <c r="U167" s="5">
        <f t="shared" si="32"/>
        <v>1.0186029311474978</v>
      </c>
      <c r="V167" s="5">
        <f t="shared" si="32"/>
        <v>0.96201968940289018</v>
      </c>
      <c r="W167" s="5">
        <f t="shared" si="32"/>
        <v>0.79128919048897617</v>
      </c>
      <c r="X167" s="5">
        <f t="shared" si="32"/>
        <v>0.70465310647888368</v>
      </c>
      <c r="Y167" s="5">
        <f t="shared" si="32"/>
        <v>0.61453705082974786</v>
      </c>
      <c r="Z167" s="5">
        <f t="shared" si="32"/>
        <v>0.60045544076633284</v>
      </c>
      <c r="AA167" s="5">
        <f t="shared" si="32"/>
        <v>0.55675777592317088</v>
      </c>
      <c r="AB167" s="5">
        <f t="shared" si="32"/>
        <v>0.49294990269209665</v>
      </c>
      <c r="AC167" s="5">
        <f t="shared" si="32"/>
        <v>0.44068928539249519</v>
      </c>
      <c r="AD167" s="5">
        <f t="shared" si="32"/>
        <v>0.43204580084946537</v>
      </c>
      <c r="AE167" s="5">
        <f t="shared" si="32"/>
        <v>0.39679664725041819</v>
      </c>
      <c r="AF167" s="5">
        <f t="shared" si="32"/>
        <v>0.37623866077102402</v>
      </c>
      <c r="AG167" s="5">
        <f t="shared" si="32"/>
        <v>0.36082164318564447</v>
      </c>
      <c r="AH167" s="5">
        <f t="shared" si="31"/>
        <v>0.30305049156035496</v>
      </c>
      <c r="AI167" s="5">
        <f t="shared" si="31"/>
        <v>0.27045058966382407</v>
      </c>
      <c r="AJ167" s="5">
        <f t="shared" si="31"/>
        <v>0.25490740817469892</v>
      </c>
    </row>
    <row r="168" spans="1:36" x14ac:dyDescent="0.2">
      <c r="A168" t="str">
        <f>"semis_procurement_archetype_"&amp;TEXT(ROUND(Table26916[[#This Row],[2016]],3),"0.0")</f>
        <v>semis_procurement_archetype_3.7</v>
      </c>
      <c r="B168" s="5">
        <f t="shared" si="28"/>
        <v>3.7</v>
      </c>
      <c r="C168" s="5">
        <f t="shared" si="33"/>
        <v>3.7</v>
      </c>
      <c r="D168" s="5">
        <f t="shared" si="33"/>
        <v>3.7</v>
      </c>
      <c r="E168" s="5">
        <f t="shared" si="33"/>
        <v>3.6164996330766401</v>
      </c>
      <c r="F168" s="5">
        <f t="shared" si="33"/>
        <v>3.4146326261941029</v>
      </c>
      <c r="G168" s="5">
        <f t="shared" si="33"/>
        <v>3.4428541271889097</v>
      </c>
      <c r="H168" s="5">
        <f t="shared" si="33"/>
        <v>3.3552317232408031</v>
      </c>
      <c r="I168" s="5">
        <f t="shared" si="33"/>
        <v>3.1857322350734476</v>
      </c>
      <c r="J168" s="5">
        <f t="shared" si="33"/>
        <v>3.0905159288358712</v>
      </c>
      <c r="K168" s="5">
        <f t="shared" si="33"/>
        <v>2.9927743775082707</v>
      </c>
      <c r="L168" s="5">
        <f t="shared" si="33"/>
        <v>2.8383801581120922</v>
      </c>
      <c r="M168" s="5">
        <f t="shared" si="33"/>
        <v>2.8196414993906034</v>
      </c>
      <c r="N168" s="5">
        <f t="shared" si="33"/>
        <v>2.6931344268560808</v>
      </c>
      <c r="O168" s="5">
        <f t="shared" si="33"/>
        <v>2.5619571123917284</v>
      </c>
      <c r="P168" s="5">
        <f t="shared" si="33"/>
        <v>2.4068783773788098</v>
      </c>
      <c r="Q168" s="5">
        <f t="shared" si="33"/>
        <v>2.1041352465719063</v>
      </c>
      <c r="R168" s="5">
        <f t="shared" si="33"/>
        <v>1.6957251503138897</v>
      </c>
      <c r="S168" s="5">
        <f t="shared" si="32"/>
        <v>1.565482365960114</v>
      </c>
      <c r="T168" s="5">
        <f t="shared" si="32"/>
        <v>1.2823712153728284</v>
      </c>
      <c r="U168" s="5">
        <f t="shared" si="32"/>
        <v>0.9970606017670518</v>
      </c>
      <c r="V168" s="5">
        <f t="shared" si="32"/>
        <v>0.94207346055519425</v>
      </c>
      <c r="W168" s="5">
        <f t="shared" si="32"/>
        <v>0.7761589289112919</v>
      </c>
      <c r="X168" s="5">
        <f t="shared" si="32"/>
        <v>0.69196667624737818</v>
      </c>
      <c r="Y168" s="5">
        <f t="shared" si="32"/>
        <v>0.60439261501206776</v>
      </c>
      <c r="Z168" s="5">
        <f t="shared" si="32"/>
        <v>0.59070821911721594</v>
      </c>
      <c r="AA168" s="5">
        <f t="shared" si="32"/>
        <v>0.54824317835117764</v>
      </c>
      <c r="AB168" s="5">
        <f t="shared" si="32"/>
        <v>0.48623519811523164</v>
      </c>
      <c r="AC168" s="5">
        <f t="shared" si="32"/>
        <v>0.43544874872368733</v>
      </c>
      <c r="AD168" s="5">
        <f t="shared" si="32"/>
        <v>0.42704907966132966</v>
      </c>
      <c r="AE168" s="5">
        <f t="shared" si="32"/>
        <v>0.39279423446709893</v>
      </c>
      <c r="AF168" s="5">
        <f t="shared" si="32"/>
        <v>0.37281614783367212</v>
      </c>
      <c r="AG168" s="5">
        <f t="shared" si="32"/>
        <v>0.35783401360284672</v>
      </c>
      <c r="AH168" s="5">
        <f t="shared" si="31"/>
        <v>0.30169247108166081</v>
      </c>
      <c r="AI168" s="5">
        <f t="shared" si="31"/>
        <v>0.27001214747687058</v>
      </c>
      <c r="AJ168" s="5">
        <f t="shared" si="31"/>
        <v>0.25490740817469892</v>
      </c>
    </row>
    <row r="169" spans="1:36" x14ac:dyDescent="0.2">
      <c r="A169" t="str">
        <f>"semis_procurement_archetype_"&amp;TEXT(ROUND(Table26916[[#This Row],[2016]],3),"0.0")</f>
        <v>semis_procurement_archetype_3.6</v>
      </c>
      <c r="B169" s="5">
        <f t="shared" si="28"/>
        <v>3.6</v>
      </c>
      <c r="C169" s="5">
        <f t="shared" si="33"/>
        <v>3.5999999999999996</v>
      </c>
      <c r="D169" s="5">
        <f t="shared" si="33"/>
        <v>3.5999999999999996</v>
      </c>
      <c r="E169" s="5">
        <f t="shared" si="33"/>
        <v>3.5189233811965446</v>
      </c>
      <c r="F169" s="5">
        <f t="shared" si="33"/>
        <v>3.3229159267498849</v>
      </c>
      <c r="G169" s="5">
        <f t="shared" si="33"/>
        <v>3.350318247991388</v>
      </c>
      <c r="H169" s="5">
        <f t="shared" si="33"/>
        <v>3.2652392416911713</v>
      </c>
      <c r="I169" s="5">
        <f t="shared" si="33"/>
        <v>3.1006597805956444</v>
      </c>
      <c r="J169" s="5">
        <f t="shared" si="33"/>
        <v>3.0082072986588573</v>
      </c>
      <c r="K169" s="5">
        <f t="shared" si="33"/>
        <v>2.9133028714062243</v>
      </c>
      <c r="L169" s="5">
        <f t="shared" si="33"/>
        <v>2.7633902215261319</v>
      </c>
      <c r="M169" s="5">
        <f t="shared" si="33"/>
        <v>2.745195486029405</v>
      </c>
      <c r="N169" s="5">
        <f t="shared" si="33"/>
        <v>2.6223605084868931</v>
      </c>
      <c r="O169" s="5">
        <f t="shared" si="33"/>
        <v>2.494990851174502</v>
      </c>
      <c r="P169" s="5">
        <f t="shared" si="33"/>
        <v>2.3444135549728626</v>
      </c>
      <c r="Q169" s="5">
        <f t="shared" si="33"/>
        <v>2.0504580872762412</v>
      </c>
      <c r="R169" s="5">
        <f t="shared" si="33"/>
        <v>1.6539028275827665</v>
      </c>
      <c r="S169" s="5">
        <f t="shared" si="32"/>
        <v>1.5274405739660404</v>
      </c>
      <c r="T169" s="5">
        <f t="shared" si="32"/>
        <v>1.2525472330033514</v>
      </c>
      <c r="U169" s="5">
        <f t="shared" si="32"/>
        <v>0.9755182723866056</v>
      </c>
      <c r="V169" s="5">
        <f t="shared" si="32"/>
        <v>0.92212723170749822</v>
      </c>
      <c r="W169" s="5">
        <f t="shared" si="32"/>
        <v>0.76102866733360752</v>
      </c>
      <c r="X169" s="5">
        <f t="shared" si="32"/>
        <v>0.67928024601587267</v>
      </c>
      <c r="Y169" s="5">
        <f t="shared" si="32"/>
        <v>0.59424817919438766</v>
      </c>
      <c r="Z169" s="5">
        <f t="shared" si="32"/>
        <v>0.58096099746809915</v>
      </c>
      <c r="AA169" s="5">
        <f t="shared" si="32"/>
        <v>0.53972858077918429</v>
      </c>
      <c r="AB169" s="5">
        <f t="shared" si="32"/>
        <v>0.47952049353836657</v>
      </c>
      <c r="AC169" s="5">
        <f t="shared" si="32"/>
        <v>0.43020821205487947</v>
      </c>
      <c r="AD169" s="5">
        <f t="shared" si="32"/>
        <v>0.42205235847319378</v>
      </c>
      <c r="AE169" s="5">
        <f t="shared" si="32"/>
        <v>0.38879182168377968</v>
      </c>
      <c r="AF169" s="5">
        <f t="shared" si="32"/>
        <v>0.36939363489632021</v>
      </c>
      <c r="AG169" s="5">
        <f t="shared" si="32"/>
        <v>0.35484638402004887</v>
      </c>
      <c r="AH169" s="5">
        <f t="shared" si="31"/>
        <v>0.30033445060296671</v>
      </c>
      <c r="AI169" s="5">
        <f t="shared" si="31"/>
        <v>0.26957370528991709</v>
      </c>
      <c r="AJ169" s="5">
        <f t="shared" si="31"/>
        <v>0.25490740817469892</v>
      </c>
    </row>
    <row r="170" spans="1:36" x14ac:dyDescent="0.2">
      <c r="A170" t="str">
        <f>"semis_procurement_archetype_"&amp;TEXT(ROUND(Table26916[[#This Row],[2016]],3),"0.0")</f>
        <v>semis_procurement_archetype_3.5</v>
      </c>
      <c r="B170" s="5">
        <f t="shared" si="28"/>
        <v>3.5</v>
      </c>
      <c r="C170" s="5">
        <f t="shared" si="33"/>
        <v>3.5</v>
      </c>
      <c r="D170" s="5">
        <f t="shared" si="33"/>
        <v>3.5</v>
      </c>
      <c r="E170" s="5">
        <f t="shared" si="33"/>
        <v>3.4213471293164508</v>
      </c>
      <c r="F170" s="5">
        <f t="shared" si="33"/>
        <v>3.2311992273056678</v>
      </c>
      <c r="G170" s="5">
        <f t="shared" si="33"/>
        <v>3.2577823687938672</v>
      </c>
      <c r="H170" s="5">
        <f t="shared" si="33"/>
        <v>3.1752467601415404</v>
      </c>
      <c r="I170" s="5">
        <f t="shared" si="33"/>
        <v>3.0155873261178412</v>
      </c>
      <c r="J170" s="5">
        <f t="shared" si="33"/>
        <v>2.9258986684818442</v>
      </c>
      <c r="K170" s="5">
        <f t="shared" si="33"/>
        <v>2.8338313653041789</v>
      </c>
      <c r="L170" s="5">
        <f t="shared" si="33"/>
        <v>2.6884002849401725</v>
      </c>
      <c r="M170" s="5">
        <f t="shared" si="33"/>
        <v>2.6707494726682075</v>
      </c>
      <c r="N170" s="5">
        <f t="shared" si="33"/>
        <v>2.5515865901177053</v>
      </c>
      <c r="O170" s="5">
        <f t="shared" si="33"/>
        <v>2.4280245899572765</v>
      </c>
      <c r="P170" s="5">
        <f t="shared" si="33"/>
        <v>2.2819487325669154</v>
      </c>
      <c r="Q170" s="5">
        <f t="shared" si="33"/>
        <v>1.996780927980577</v>
      </c>
      <c r="R170" s="5">
        <f t="shared" si="33"/>
        <v>1.6120805048516436</v>
      </c>
      <c r="S170" s="5">
        <f t="shared" si="32"/>
        <v>1.489398781971967</v>
      </c>
      <c r="T170" s="5">
        <f t="shared" si="32"/>
        <v>1.2227232506338748</v>
      </c>
      <c r="U170" s="5">
        <f t="shared" si="32"/>
        <v>0.95397594300615962</v>
      </c>
      <c r="V170" s="5">
        <f t="shared" si="32"/>
        <v>0.90218100285980229</v>
      </c>
      <c r="W170" s="5">
        <f t="shared" si="32"/>
        <v>0.74589840575592326</v>
      </c>
      <c r="X170" s="5">
        <f t="shared" si="32"/>
        <v>0.66659381578436738</v>
      </c>
      <c r="Y170" s="5">
        <f t="shared" si="32"/>
        <v>0.58410374337670756</v>
      </c>
      <c r="Z170" s="5">
        <f t="shared" si="32"/>
        <v>0.57121377581898225</v>
      </c>
      <c r="AA170" s="5">
        <f t="shared" si="32"/>
        <v>0.53121398320719093</v>
      </c>
      <c r="AB170" s="5">
        <f t="shared" si="32"/>
        <v>0.47280578896150149</v>
      </c>
      <c r="AC170" s="5">
        <f t="shared" si="32"/>
        <v>0.42496767538607161</v>
      </c>
      <c r="AD170" s="5">
        <f t="shared" si="32"/>
        <v>0.41705563728505807</v>
      </c>
      <c r="AE170" s="5">
        <f t="shared" si="32"/>
        <v>0.38478940890046043</v>
      </c>
      <c r="AF170" s="5">
        <f t="shared" si="32"/>
        <v>0.3659711219589683</v>
      </c>
      <c r="AG170" s="5">
        <f t="shared" si="32"/>
        <v>0.35185875443725112</v>
      </c>
      <c r="AH170" s="5">
        <f t="shared" si="31"/>
        <v>0.29897643012427255</v>
      </c>
      <c r="AI170" s="5">
        <f t="shared" si="31"/>
        <v>0.2691352631029636</v>
      </c>
      <c r="AJ170" s="5">
        <f t="shared" si="31"/>
        <v>0.25490740817469892</v>
      </c>
    </row>
    <row r="171" spans="1:36" x14ac:dyDescent="0.2">
      <c r="A171" t="str">
        <f>"semis_procurement_archetype_"&amp;TEXT(ROUND(Table26916[[#This Row],[2016]],3),"0.0")</f>
        <v>semis_procurement_archetype_3.4</v>
      </c>
      <c r="B171" s="5">
        <f t="shared" si="28"/>
        <v>3.4000000000000004</v>
      </c>
      <c r="C171" s="5">
        <f t="shared" si="33"/>
        <v>3.4000000000000004</v>
      </c>
      <c r="D171" s="5">
        <f t="shared" si="33"/>
        <v>3.4000000000000004</v>
      </c>
      <c r="E171" s="5">
        <f t="shared" si="33"/>
        <v>3.3237708774363561</v>
      </c>
      <c r="F171" s="5">
        <f t="shared" si="33"/>
        <v>3.1394825278614515</v>
      </c>
      <c r="G171" s="5">
        <f t="shared" si="33"/>
        <v>3.1652464895963464</v>
      </c>
      <c r="H171" s="5">
        <f t="shared" si="33"/>
        <v>3.0852542785919095</v>
      </c>
      <c r="I171" s="5">
        <f t="shared" si="33"/>
        <v>2.9305148716400389</v>
      </c>
      <c r="J171" s="5">
        <f t="shared" si="33"/>
        <v>2.8435900383048311</v>
      </c>
      <c r="K171" s="5">
        <f t="shared" si="33"/>
        <v>2.7543598592021334</v>
      </c>
      <c r="L171" s="5">
        <f t="shared" si="33"/>
        <v>2.613410348354213</v>
      </c>
      <c r="M171" s="5">
        <f t="shared" si="33"/>
        <v>2.5963034593070091</v>
      </c>
      <c r="N171" s="5">
        <f t="shared" si="33"/>
        <v>2.4808126717485175</v>
      </c>
      <c r="O171" s="5">
        <f t="shared" si="33"/>
        <v>2.3610583287400511</v>
      </c>
      <c r="P171" s="5">
        <f t="shared" si="33"/>
        <v>2.2194839101609691</v>
      </c>
      <c r="Q171" s="5">
        <f t="shared" si="33"/>
        <v>1.9431037686849126</v>
      </c>
      <c r="R171" s="5">
        <f t="shared" si="33"/>
        <v>1.5702581821205206</v>
      </c>
      <c r="S171" s="5">
        <f t="shared" si="32"/>
        <v>1.4513569899778938</v>
      </c>
      <c r="T171" s="5">
        <f t="shared" si="32"/>
        <v>1.192899268264398</v>
      </c>
      <c r="U171" s="5">
        <f t="shared" si="32"/>
        <v>0.93243361362571364</v>
      </c>
      <c r="V171" s="5">
        <f t="shared" si="32"/>
        <v>0.88223477401210637</v>
      </c>
      <c r="W171" s="5">
        <f t="shared" si="32"/>
        <v>0.73076814417823899</v>
      </c>
      <c r="X171" s="5">
        <f t="shared" si="32"/>
        <v>0.65390738555286188</v>
      </c>
      <c r="Y171" s="5">
        <f t="shared" si="32"/>
        <v>0.57395930755902747</v>
      </c>
      <c r="Z171" s="5">
        <f t="shared" si="32"/>
        <v>0.56146655416986546</v>
      </c>
      <c r="AA171" s="5">
        <f t="shared" si="32"/>
        <v>0.52269938563519769</v>
      </c>
      <c r="AB171" s="5">
        <f t="shared" si="32"/>
        <v>0.46609108438463642</v>
      </c>
      <c r="AC171" s="5">
        <f t="shared" si="32"/>
        <v>0.41972713871726375</v>
      </c>
      <c r="AD171" s="5">
        <f t="shared" si="32"/>
        <v>0.4120589160969223</v>
      </c>
      <c r="AE171" s="5">
        <f t="shared" si="32"/>
        <v>0.38078699611714117</v>
      </c>
      <c r="AF171" s="5">
        <f t="shared" si="32"/>
        <v>0.3625486090216164</v>
      </c>
      <c r="AG171" s="5">
        <f t="shared" si="32"/>
        <v>0.34887112485445332</v>
      </c>
      <c r="AH171" s="5">
        <f t="shared" si="31"/>
        <v>0.29761840964557845</v>
      </c>
      <c r="AI171" s="5">
        <f t="shared" si="31"/>
        <v>0.2686968209160101</v>
      </c>
      <c r="AJ171" s="5">
        <f t="shared" si="31"/>
        <v>0.25490740817469892</v>
      </c>
    </row>
    <row r="172" spans="1:36" x14ac:dyDescent="0.2">
      <c r="A172" t="str">
        <f>"semis_procurement_archetype_"&amp;TEXT(ROUND(Table26916[[#This Row],[2016]],3),"0.0")</f>
        <v>semis_procurement_archetype_3.3</v>
      </c>
      <c r="B172" s="5">
        <f t="shared" si="28"/>
        <v>3.3000000000000003</v>
      </c>
      <c r="C172" s="5">
        <f t="shared" si="33"/>
        <v>3.3</v>
      </c>
      <c r="D172" s="5">
        <f t="shared" si="33"/>
        <v>3.3</v>
      </c>
      <c r="E172" s="5">
        <f t="shared" si="33"/>
        <v>3.2261946255562606</v>
      </c>
      <c r="F172" s="5">
        <f t="shared" si="33"/>
        <v>3.0477658284172335</v>
      </c>
      <c r="G172" s="5">
        <f t="shared" si="33"/>
        <v>3.0727106103988246</v>
      </c>
      <c r="H172" s="5">
        <f t="shared" si="33"/>
        <v>2.9952617970422777</v>
      </c>
      <c r="I172" s="5">
        <f t="shared" si="33"/>
        <v>2.8454424171622348</v>
      </c>
      <c r="J172" s="5">
        <f t="shared" si="33"/>
        <v>2.7612814081278172</v>
      </c>
      <c r="K172" s="5">
        <f t="shared" si="33"/>
        <v>2.6748883531000871</v>
      </c>
      <c r="L172" s="5">
        <f t="shared" si="33"/>
        <v>2.5384204117682527</v>
      </c>
      <c r="M172" s="5">
        <f t="shared" si="33"/>
        <v>2.5218574459458116</v>
      </c>
      <c r="N172" s="5">
        <f t="shared" si="33"/>
        <v>2.4100387533793288</v>
      </c>
      <c r="O172" s="5">
        <f t="shared" si="33"/>
        <v>2.2940920675228247</v>
      </c>
      <c r="P172" s="5">
        <f t="shared" si="33"/>
        <v>2.1570190877550219</v>
      </c>
      <c r="Q172" s="5">
        <f t="shared" si="33"/>
        <v>1.8894266093892476</v>
      </c>
      <c r="R172" s="5">
        <f t="shared" ref="R172:AG187" si="34">(($B172-$AJ$2)*((R$2-$AJ$2)/($B$2-$AJ$2)))+$AJ$2</f>
        <v>1.5284358593893972</v>
      </c>
      <c r="S172" s="5">
        <f t="shared" si="34"/>
        <v>1.4133151979838201</v>
      </c>
      <c r="T172" s="5">
        <f t="shared" si="34"/>
        <v>1.1630752858949209</v>
      </c>
      <c r="U172" s="5">
        <f t="shared" si="34"/>
        <v>0.91089128424526744</v>
      </c>
      <c r="V172" s="5">
        <f t="shared" si="34"/>
        <v>0.86228854516441034</v>
      </c>
      <c r="W172" s="5">
        <f t="shared" si="34"/>
        <v>0.7156378826005545</v>
      </c>
      <c r="X172" s="5">
        <f t="shared" si="34"/>
        <v>0.64122095532135637</v>
      </c>
      <c r="Y172" s="5">
        <f t="shared" si="34"/>
        <v>0.56381487174134737</v>
      </c>
      <c r="Z172" s="5">
        <f t="shared" si="34"/>
        <v>0.55171933252074856</v>
      </c>
      <c r="AA172" s="5">
        <f t="shared" si="34"/>
        <v>0.51418478806320433</v>
      </c>
      <c r="AB172" s="5">
        <f t="shared" si="34"/>
        <v>0.45937637980777135</v>
      </c>
      <c r="AC172" s="5">
        <f t="shared" si="34"/>
        <v>0.41448660204845589</v>
      </c>
      <c r="AD172" s="5">
        <f t="shared" si="34"/>
        <v>0.40706219490878648</v>
      </c>
      <c r="AE172" s="5">
        <f t="shared" si="34"/>
        <v>0.37678458333382192</v>
      </c>
      <c r="AF172" s="5">
        <f t="shared" si="34"/>
        <v>0.35912609608426449</v>
      </c>
      <c r="AG172" s="5">
        <f t="shared" si="34"/>
        <v>0.34588349527165552</v>
      </c>
      <c r="AH172" s="5">
        <f t="shared" si="31"/>
        <v>0.2962603891668843</v>
      </c>
      <c r="AI172" s="5">
        <f t="shared" si="31"/>
        <v>0.26825837872905661</v>
      </c>
      <c r="AJ172" s="5">
        <f t="shared" si="31"/>
        <v>0.25490740817469892</v>
      </c>
    </row>
    <row r="173" spans="1:36" x14ac:dyDescent="0.2">
      <c r="A173" t="str">
        <f>"semis_procurement_archetype_"&amp;TEXT(ROUND(Table26916[[#This Row],[2016]],3),"0.0")</f>
        <v>semis_procurement_archetype_3.2</v>
      </c>
      <c r="B173" s="5">
        <f t="shared" si="28"/>
        <v>3.2</v>
      </c>
      <c r="C173" s="5">
        <f t="shared" ref="C173:R188" si="35">(($B173-$AJ$2)*((C$2-$AJ$2)/($B$2-$AJ$2)))+$AJ$2</f>
        <v>3.2</v>
      </c>
      <c r="D173" s="5">
        <f t="shared" si="35"/>
        <v>3.2</v>
      </c>
      <c r="E173" s="5">
        <f t="shared" si="35"/>
        <v>3.1286183736761659</v>
      </c>
      <c r="F173" s="5">
        <f t="shared" si="35"/>
        <v>2.9560491289730164</v>
      </c>
      <c r="G173" s="5">
        <f t="shared" si="35"/>
        <v>2.9801747312013038</v>
      </c>
      <c r="H173" s="5">
        <f t="shared" si="35"/>
        <v>2.9052693154926459</v>
      </c>
      <c r="I173" s="5">
        <f t="shared" si="35"/>
        <v>2.7603699626844325</v>
      </c>
      <c r="J173" s="5">
        <f t="shared" si="35"/>
        <v>2.6789727779508041</v>
      </c>
      <c r="K173" s="5">
        <f t="shared" si="35"/>
        <v>2.5954168469980416</v>
      </c>
      <c r="L173" s="5">
        <f t="shared" si="35"/>
        <v>2.4634304751822924</v>
      </c>
      <c r="M173" s="5">
        <f t="shared" si="35"/>
        <v>2.4474114325846132</v>
      </c>
      <c r="N173" s="5">
        <f t="shared" si="35"/>
        <v>2.339264835010141</v>
      </c>
      <c r="O173" s="5">
        <f t="shared" si="35"/>
        <v>2.2271258063055992</v>
      </c>
      <c r="P173" s="5">
        <f t="shared" si="35"/>
        <v>2.0945542653490747</v>
      </c>
      <c r="Q173" s="5">
        <f t="shared" si="35"/>
        <v>1.8357494500935831</v>
      </c>
      <c r="R173" s="5">
        <f t="shared" si="35"/>
        <v>1.4866135366582742</v>
      </c>
      <c r="S173" s="5">
        <f t="shared" si="34"/>
        <v>1.3752734059897467</v>
      </c>
      <c r="T173" s="5">
        <f t="shared" si="34"/>
        <v>1.1332513035254443</v>
      </c>
      <c r="U173" s="5">
        <f t="shared" si="34"/>
        <v>0.88934895486482146</v>
      </c>
      <c r="V173" s="5">
        <f t="shared" si="34"/>
        <v>0.84234231631671441</v>
      </c>
      <c r="W173" s="5">
        <f t="shared" si="34"/>
        <v>0.70050762102287023</v>
      </c>
      <c r="X173" s="5">
        <f t="shared" si="34"/>
        <v>0.62853452508985108</v>
      </c>
      <c r="Y173" s="5">
        <f t="shared" si="34"/>
        <v>0.55367043592366727</v>
      </c>
      <c r="Z173" s="5">
        <f t="shared" si="34"/>
        <v>0.54197211087163166</v>
      </c>
      <c r="AA173" s="5">
        <f t="shared" si="34"/>
        <v>0.50567019049121109</v>
      </c>
      <c r="AB173" s="5">
        <f t="shared" si="34"/>
        <v>0.45266167523090628</v>
      </c>
      <c r="AC173" s="5">
        <f t="shared" si="34"/>
        <v>0.40924606537964803</v>
      </c>
      <c r="AD173" s="5">
        <f t="shared" si="34"/>
        <v>0.40206547372065071</v>
      </c>
      <c r="AE173" s="5">
        <f t="shared" si="34"/>
        <v>0.37278217055050272</v>
      </c>
      <c r="AF173" s="5">
        <f t="shared" si="34"/>
        <v>0.35570358314691258</v>
      </c>
      <c r="AG173" s="5">
        <f t="shared" si="34"/>
        <v>0.34289586568885777</v>
      </c>
      <c r="AH173" s="5">
        <f t="shared" si="31"/>
        <v>0.2949023686881902</v>
      </c>
      <c r="AI173" s="5">
        <f t="shared" si="31"/>
        <v>0.26781993654210312</v>
      </c>
      <c r="AJ173" s="5">
        <f t="shared" si="31"/>
        <v>0.25490740817469892</v>
      </c>
    </row>
    <row r="174" spans="1:36" x14ac:dyDescent="0.2">
      <c r="A174" t="str">
        <f>"semis_procurement_archetype_"&amp;TEXT(ROUND(Table26916[[#This Row],[2016]],3),"0.0")</f>
        <v>semis_procurement_archetype_3.1</v>
      </c>
      <c r="B174" s="5">
        <f t="shared" si="28"/>
        <v>3.1</v>
      </c>
      <c r="C174" s="5">
        <f t="shared" si="35"/>
        <v>3.0999999999999996</v>
      </c>
      <c r="D174" s="5">
        <f t="shared" si="35"/>
        <v>3.0999999999999996</v>
      </c>
      <c r="E174" s="5">
        <f t="shared" si="35"/>
        <v>3.0310421217960712</v>
      </c>
      <c r="F174" s="5">
        <f t="shared" si="35"/>
        <v>2.8643324295287993</v>
      </c>
      <c r="G174" s="5">
        <f t="shared" si="35"/>
        <v>2.8876388520037821</v>
      </c>
      <c r="H174" s="5">
        <f t="shared" si="35"/>
        <v>2.8152768339430141</v>
      </c>
      <c r="I174" s="5">
        <f t="shared" si="35"/>
        <v>2.6752975082066284</v>
      </c>
      <c r="J174" s="5">
        <f t="shared" si="35"/>
        <v>2.5966641477737902</v>
      </c>
      <c r="K174" s="5">
        <f t="shared" si="35"/>
        <v>2.5159453408959953</v>
      </c>
      <c r="L174" s="5">
        <f t="shared" si="35"/>
        <v>2.388440538596333</v>
      </c>
      <c r="M174" s="5">
        <f t="shared" si="35"/>
        <v>2.3729654192234149</v>
      </c>
      <c r="N174" s="5">
        <f t="shared" si="35"/>
        <v>2.2684909166409524</v>
      </c>
      <c r="O174" s="5">
        <f t="shared" si="35"/>
        <v>2.1601595450883728</v>
      </c>
      <c r="P174" s="5">
        <f t="shared" si="35"/>
        <v>2.0320894429431275</v>
      </c>
      <c r="Q174" s="5">
        <f t="shared" si="35"/>
        <v>1.7820722907979183</v>
      </c>
      <c r="R174" s="5">
        <f t="shared" si="35"/>
        <v>1.444791213927151</v>
      </c>
      <c r="S174" s="5">
        <f t="shared" si="34"/>
        <v>1.337231613995673</v>
      </c>
      <c r="T174" s="5">
        <f t="shared" si="34"/>
        <v>1.1034273211559673</v>
      </c>
      <c r="U174" s="5">
        <f t="shared" si="34"/>
        <v>0.86780662548437526</v>
      </c>
      <c r="V174" s="5">
        <f t="shared" si="34"/>
        <v>0.82239608746901827</v>
      </c>
      <c r="W174" s="5">
        <f t="shared" si="34"/>
        <v>0.68537735944518574</v>
      </c>
      <c r="X174" s="5">
        <f t="shared" si="34"/>
        <v>0.61584809485834557</v>
      </c>
      <c r="Y174" s="5">
        <f t="shared" si="34"/>
        <v>0.54352600010598717</v>
      </c>
      <c r="Z174" s="5">
        <f t="shared" si="34"/>
        <v>0.53222488922251476</v>
      </c>
      <c r="AA174" s="5">
        <f t="shared" si="34"/>
        <v>0.49715559291921768</v>
      </c>
      <c r="AB174" s="5">
        <f t="shared" si="34"/>
        <v>0.44594697065404121</v>
      </c>
      <c r="AC174" s="5">
        <f t="shared" si="34"/>
        <v>0.40400552871084011</v>
      </c>
      <c r="AD174" s="5">
        <f t="shared" si="34"/>
        <v>0.39706875253251495</v>
      </c>
      <c r="AE174" s="5">
        <f t="shared" si="34"/>
        <v>0.36877975776718347</v>
      </c>
      <c r="AF174" s="5">
        <f t="shared" si="34"/>
        <v>0.35228107020956068</v>
      </c>
      <c r="AG174" s="5">
        <f t="shared" si="34"/>
        <v>0.33990823610605997</v>
      </c>
      <c r="AH174" s="5">
        <f t="shared" si="31"/>
        <v>0.29354434820949604</v>
      </c>
      <c r="AI174" s="5">
        <f t="shared" si="31"/>
        <v>0.26738149435514963</v>
      </c>
      <c r="AJ174" s="5">
        <f t="shared" si="31"/>
        <v>0.25490740817469892</v>
      </c>
    </row>
    <row r="175" spans="1:36" x14ac:dyDescent="0.2">
      <c r="A175" t="str">
        <f>"semis_procurement_archetype_"&amp;TEXT(ROUND(Table26916[[#This Row],[2016]],3),"0.0")</f>
        <v>semis_procurement_archetype_3.0</v>
      </c>
      <c r="B175" s="5">
        <f t="shared" si="28"/>
        <v>3</v>
      </c>
      <c r="C175" s="5">
        <f t="shared" si="35"/>
        <v>3</v>
      </c>
      <c r="D175" s="5">
        <f t="shared" si="35"/>
        <v>3</v>
      </c>
      <c r="E175" s="5">
        <f t="shared" si="35"/>
        <v>2.9334658699159766</v>
      </c>
      <c r="F175" s="5">
        <f t="shared" si="35"/>
        <v>2.7726157300845822</v>
      </c>
      <c r="G175" s="5">
        <f t="shared" si="35"/>
        <v>2.7951029728062613</v>
      </c>
      <c r="H175" s="5">
        <f t="shared" si="35"/>
        <v>2.7252843523933832</v>
      </c>
      <c r="I175" s="5">
        <f t="shared" si="35"/>
        <v>2.5902250537288261</v>
      </c>
      <c r="J175" s="5">
        <f t="shared" si="35"/>
        <v>2.5143555175967771</v>
      </c>
      <c r="K175" s="5">
        <f t="shared" si="35"/>
        <v>2.4364738347939499</v>
      </c>
      <c r="L175" s="5">
        <f t="shared" si="35"/>
        <v>2.3134506020103727</v>
      </c>
      <c r="M175" s="5">
        <f t="shared" si="35"/>
        <v>2.2985194058622174</v>
      </c>
      <c r="N175" s="5">
        <f t="shared" si="35"/>
        <v>2.197716998271765</v>
      </c>
      <c r="O175" s="5">
        <f t="shared" si="35"/>
        <v>2.0931932838711473</v>
      </c>
      <c r="P175" s="5">
        <f t="shared" si="35"/>
        <v>1.9696246205371808</v>
      </c>
      <c r="Q175" s="5">
        <f t="shared" si="35"/>
        <v>1.7283951315022539</v>
      </c>
      <c r="R175" s="5">
        <f t="shared" si="35"/>
        <v>1.4029688911960281</v>
      </c>
      <c r="S175" s="5">
        <f t="shared" si="34"/>
        <v>1.2991898220015998</v>
      </c>
      <c r="T175" s="5">
        <f t="shared" si="34"/>
        <v>1.0736033387864907</v>
      </c>
      <c r="U175" s="5">
        <f t="shared" si="34"/>
        <v>0.84626429610392928</v>
      </c>
      <c r="V175" s="5">
        <f t="shared" si="34"/>
        <v>0.80244985862132245</v>
      </c>
      <c r="W175" s="5">
        <f t="shared" si="34"/>
        <v>0.67024709786750147</v>
      </c>
      <c r="X175" s="5">
        <f t="shared" si="34"/>
        <v>0.60316166462684007</v>
      </c>
      <c r="Y175" s="5">
        <f t="shared" si="34"/>
        <v>0.53338156428830719</v>
      </c>
      <c r="Z175" s="5">
        <f t="shared" si="34"/>
        <v>0.52247766757339797</v>
      </c>
      <c r="AA175" s="5">
        <f t="shared" si="34"/>
        <v>0.48864099534722438</v>
      </c>
      <c r="AB175" s="5">
        <f t="shared" si="34"/>
        <v>0.43923226607717619</v>
      </c>
      <c r="AC175" s="5">
        <f t="shared" si="34"/>
        <v>0.39876499204203225</v>
      </c>
      <c r="AD175" s="5">
        <f t="shared" si="34"/>
        <v>0.39207203134437918</v>
      </c>
      <c r="AE175" s="5">
        <f t="shared" si="34"/>
        <v>0.36477734498386427</v>
      </c>
      <c r="AF175" s="5">
        <f t="shared" si="34"/>
        <v>0.34885855727220877</v>
      </c>
      <c r="AG175" s="5">
        <f t="shared" si="34"/>
        <v>0.33692060652326217</v>
      </c>
      <c r="AH175" s="5">
        <f t="shared" si="31"/>
        <v>0.29218632773080194</v>
      </c>
      <c r="AI175" s="5">
        <f t="shared" si="31"/>
        <v>0.26694305216819614</v>
      </c>
      <c r="AJ175" s="5">
        <f t="shared" si="31"/>
        <v>0.25490740817469892</v>
      </c>
    </row>
    <row r="176" spans="1:36" x14ac:dyDescent="0.2">
      <c r="A176" t="str">
        <f>"semis_procurement_archetype_"&amp;TEXT(ROUND(Table26916[[#This Row],[2016]],3),"0.0")</f>
        <v>semis_procurement_archetype_2.9</v>
      </c>
      <c r="B176" s="5">
        <f t="shared" si="28"/>
        <v>2.9000000000000004</v>
      </c>
      <c r="C176" s="5">
        <f t="shared" si="35"/>
        <v>2.9000000000000004</v>
      </c>
      <c r="D176" s="5">
        <f t="shared" si="35"/>
        <v>2.9000000000000004</v>
      </c>
      <c r="E176" s="5">
        <f t="shared" si="35"/>
        <v>2.8358896180358819</v>
      </c>
      <c r="F176" s="5">
        <f t="shared" si="35"/>
        <v>2.6808990306403651</v>
      </c>
      <c r="G176" s="5">
        <f t="shared" si="35"/>
        <v>2.7025670936087405</v>
      </c>
      <c r="H176" s="5">
        <f t="shared" si="35"/>
        <v>2.6352918708437523</v>
      </c>
      <c r="I176" s="5">
        <f t="shared" si="35"/>
        <v>2.5051525992510228</v>
      </c>
      <c r="J176" s="5">
        <f t="shared" si="35"/>
        <v>2.432046887419764</v>
      </c>
      <c r="K176" s="5">
        <f t="shared" si="35"/>
        <v>2.3570023286919044</v>
      </c>
      <c r="L176" s="5">
        <f t="shared" si="35"/>
        <v>2.2384606654244132</v>
      </c>
      <c r="M176" s="5">
        <f t="shared" si="35"/>
        <v>2.2240733925010199</v>
      </c>
      <c r="N176" s="5">
        <f t="shared" si="35"/>
        <v>2.1269430799025772</v>
      </c>
      <c r="O176" s="5">
        <f t="shared" si="35"/>
        <v>2.0262270226539214</v>
      </c>
      <c r="P176" s="5">
        <f t="shared" si="35"/>
        <v>1.907159798131234</v>
      </c>
      <c r="Q176" s="5">
        <f t="shared" si="35"/>
        <v>1.6747179722065895</v>
      </c>
      <c r="R176" s="5">
        <f t="shared" si="35"/>
        <v>1.3611465684649051</v>
      </c>
      <c r="S176" s="5">
        <f t="shared" si="34"/>
        <v>1.2611480300075264</v>
      </c>
      <c r="T176" s="5">
        <f t="shared" si="34"/>
        <v>1.0437793564170139</v>
      </c>
      <c r="U176" s="5">
        <f t="shared" si="34"/>
        <v>0.8247219667234833</v>
      </c>
      <c r="V176" s="5">
        <f t="shared" si="34"/>
        <v>0.78250362977362653</v>
      </c>
      <c r="W176" s="5">
        <f t="shared" si="34"/>
        <v>0.65511683628981721</v>
      </c>
      <c r="X176" s="5">
        <f t="shared" si="34"/>
        <v>0.59047523439533478</v>
      </c>
      <c r="Y176" s="5">
        <f t="shared" si="34"/>
        <v>0.5232371284706272</v>
      </c>
      <c r="Z176" s="5">
        <f t="shared" si="34"/>
        <v>0.51273044592428119</v>
      </c>
      <c r="AA176" s="5">
        <f t="shared" si="34"/>
        <v>0.48012639777523114</v>
      </c>
      <c r="AB176" s="5">
        <f t="shared" si="34"/>
        <v>0.43251756150031118</v>
      </c>
      <c r="AC176" s="5">
        <f t="shared" si="34"/>
        <v>0.39352445537322439</v>
      </c>
      <c r="AD176" s="5">
        <f t="shared" si="34"/>
        <v>0.38707531015624341</v>
      </c>
      <c r="AE176" s="5">
        <f t="shared" si="34"/>
        <v>0.36077493220054502</v>
      </c>
      <c r="AF176" s="5">
        <f t="shared" si="34"/>
        <v>0.34543604433485686</v>
      </c>
      <c r="AG176" s="5">
        <f t="shared" si="34"/>
        <v>0.33393297694046442</v>
      </c>
      <c r="AH176" s="5">
        <f t="shared" si="31"/>
        <v>0.29082830725210779</v>
      </c>
      <c r="AI176" s="5">
        <f t="shared" si="31"/>
        <v>0.26650460998124265</v>
      </c>
      <c r="AJ176" s="5">
        <f t="shared" si="31"/>
        <v>0.25490740817469892</v>
      </c>
    </row>
    <row r="177" spans="1:36" x14ac:dyDescent="0.2">
      <c r="A177" t="str">
        <f>"semis_procurement_archetype_"&amp;TEXT(ROUND(Table26916[[#This Row],[2016]],3),"0.0")</f>
        <v>semis_procurement_archetype_2.8</v>
      </c>
      <c r="B177" s="5">
        <f t="shared" si="28"/>
        <v>2.8000000000000003</v>
      </c>
      <c r="C177" s="5">
        <f t="shared" si="35"/>
        <v>2.8</v>
      </c>
      <c r="D177" s="5">
        <f t="shared" si="35"/>
        <v>2.8</v>
      </c>
      <c r="E177" s="5">
        <f t="shared" si="35"/>
        <v>2.7383133661557872</v>
      </c>
      <c r="F177" s="5">
        <f t="shared" si="35"/>
        <v>2.5891823311961479</v>
      </c>
      <c r="G177" s="5">
        <f t="shared" si="35"/>
        <v>2.6100312144112188</v>
      </c>
      <c r="H177" s="5">
        <f t="shared" si="35"/>
        <v>2.5452993892941196</v>
      </c>
      <c r="I177" s="5">
        <f t="shared" si="35"/>
        <v>2.4200801447732188</v>
      </c>
      <c r="J177" s="5">
        <f t="shared" si="35"/>
        <v>2.349738257242751</v>
      </c>
      <c r="K177" s="5">
        <f t="shared" si="35"/>
        <v>2.2775308225898581</v>
      </c>
      <c r="L177" s="5">
        <f t="shared" si="35"/>
        <v>2.1634707288384534</v>
      </c>
      <c r="M177" s="5">
        <f t="shared" si="35"/>
        <v>2.1496273791398215</v>
      </c>
      <c r="N177" s="5">
        <f t="shared" si="35"/>
        <v>2.056169161533389</v>
      </c>
      <c r="O177" s="5">
        <f t="shared" si="35"/>
        <v>1.9592607614366953</v>
      </c>
      <c r="P177" s="5">
        <f t="shared" si="35"/>
        <v>1.8446949757252868</v>
      </c>
      <c r="Q177" s="5">
        <f t="shared" si="35"/>
        <v>1.6210408129109246</v>
      </c>
      <c r="R177" s="5">
        <f t="shared" si="35"/>
        <v>1.3193242457337817</v>
      </c>
      <c r="S177" s="5">
        <f t="shared" si="34"/>
        <v>1.2231062380134528</v>
      </c>
      <c r="T177" s="5">
        <f t="shared" si="34"/>
        <v>1.0139553740475371</v>
      </c>
      <c r="U177" s="5">
        <f t="shared" si="34"/>
        <v>0.8031796373430371</v>
      </c>
      <c r="V177" s="5">
        <f t="shared" si="34"/>
        <v>0.76255740092593038</v>
      </c>
      <c r="W177" s="5">
        <f t="shared" si="34"/>
        <v>0.63998657471213283</v>
      </c>
      <c r="X177" s="5">
        <f t="shared" si="34"/>
        <v>0.57778880416382927</v>
      </c>
      <c r="Y177" s="5">
        <f t="shared" si="34"/>
        <v>0.51309269265294699</v>
      </c>
      <c r="Z177" s="5">
        <f t="shared" si="34"/>
        <v>0.50298322427516418</v>
      </c>
      <c r="AA177" s="5">
        <f t="shared" si="34"/>
        <v>0.47161180020323779</v>
      </c>
      <c r="AB177" s="5">
        <f t="shared" si="34"/>
        <v>0.42580285692344605</v>
      </c>
      <c r="AC177" s="5">
        <f t="shared" si="34"/>
        <v>0.38828391870441648</v>
      </c>
      <c r="AD177" s="5">
        <f t="shared" si="34"/>
        <v>0.38207858896810765</v>
      </c>
      <c r="AE177" s="5">
        <f t="shared" si="34"/>
        <v>0.35677251941722576</v>
      </c>
      <c r="AF177" s="5">
        <f t="shared" si="34"/>
        <v>0.3420135313975049</v>
      </c>
      <c r="AG177" s="5">
        <f t="shared" si="34"/>
        <v>0.33094534735766656</v>
      </c>
      <c r="AH177" s="5">
        <f t="shared" si="31"/>
        <v>0.28947028677341369</v>
      </c>
      <c r="AI177" s="5">
        <f t="shared" si="31"/>
        <v>0.26606616779428915</v>
      </c>
      <c r="AJ177" s="5">
        <f t="shared" si="31"/>
        <v>0.25490740817469892</v>
      </c>
    </row>
    <row r="178" spans="1:36" x14ac:dyDescent="0.2">
      <c r="A178" t="str">
        <f>"semis_procurement_archetype_"&amp;TEXT(ROUND(Table26916[[#This Row],[2016]],3),"0.0")</f>
        <v>semis_procurement_archetype_2.7</v>
      </c>
      <c r="B178" s="5">
        <f t="shared" si="28"/>
        <v>2.7</v>
      </c>
      <c r="C178" s="5">
        <f t="shared" si="35"/>
        <v>2.7</v>
      </c>
      <c r="D178" s="5">
        <f t="shared" si="35"/>
        <v>2.7</v>
      </c>
      <c r="E178" s="5">
        <f t="shared" si="35"/>
        <v>2.6407371142756926</v>
      </c>
      <c r="F178" s="5">
        <f t="shared" si="35"/>
        <v>2.4974656317519308</v>
      </c>
      <c r="G178" s="5">
        <f t="shared" si="35"/>
        <v>2.5174953352136979</v>
      </c>
      <c r="H178" s="5">
        <f t="shared" si="35"/>
        <v>2.4553069077444887</v>
      </c>
      <c r="I178" s="5">
        <f t="shared" si="35"/>
        <v>2.3350076902954164</v>
      </c>
      <c r="J178" s="5">
        <f t="shared" si="35"/>
        <v>2.2674296270657379</v>
      </c>
      <c r="K178" s="5">
        <f t="shared" si="35"/>
        <v>2.1980593164878126</v>
      </c>
      <c r="L178" s="5">
        <f t="shared" si="35"/>
        <v>2.0884807922524935</v>
      </c>
      <c r="M178" s="5">
        <f t="shared" si="35"/>
        <v>2.075181365778624</v>
      </c>
      <c r="N178" s="5">
        <f t="shared" si="35"/>
        <v>1.985395243164201</v>
      </c>
      <c r="O178" s="5">
        <f t="shared" si="35"/>
        <v>1.8922945002194695</v>
      </c>
      <c r="P178" s="5">
        <f t="shared" si="35"/>
        <v>1.7822301533193399</v>
      </c>
      <c r="Q178" s="5">
        <f t="shared" si="35"/>
        <v>1.5673636536152602</v>
      </c>
      <c r="R178" s="5">
        <f t="shared" si="35"/>
        <v>1.2775019230026587</v>
      </c>
      <c r="S178" s="5">
        <f t="shared" si="34"/>
        <v>1.1850644460193793</v>
      </c>
      <c r="T178" s="5">
        <f t="shared" si="34"/>
        <v>0.9841313916780603</v>
      </c>
      <c r="U178" s="5">
        <f t="shared" si="34"/>
        <v>0.78163730796259112</v>
      </c>
      <c r="V178" s="5">
        <f t="shared" si="34"/>
        <v>0.74261117207823446</v>
      </c>
      <c r="W178" s="5">
        <f t="shared" si="34"/>
        <v>0.62485631313444856</v>
      </c>
      <c r="X178" s="5">
        <f t="shared" si="34"/>
        <v>0.56510237393232376</v>
      </c>
      <c r="Y178" s="5">
        <f t="shared" si="34"/>
        <v>0.502948256835267</v>
      </c>
      <c r="Z178" s="5">
        <f t="shared" si="34"/>
        <v>0.49323600262604739</v>
      </c>
      <c r="AA178" s="5">
        <f t="shared" si="34"/>
        <v>0.46309720263124443</v>
      </c>
      <c r="AB178" s="5">
        <f t="shared" si="34"/>
        <v>0.41908815234658103</v>
      </c>
      <c r="AC178" s="5">
        <f t="shared" si="34"/>
        <v>0.38304338203560861</v>
      </c>
      <c r="AD178" s="5">
        <f t="shared" si="34"/>
        <v>0.37708186777997188</v>
      </c>
      <c r="AE178" s="5">
        <f t="shared" si="34"/>
        <v>0.35277010663390651</v>
      </c>
      <c r="AF178" s="5">
        <f t="shared" si="34"/>
        <v>0.33859101846015305</v>
      </c>
      <c r="AG178" s="5">
        <f t="shared" si="34"/>
        <v>0.32795771777486882</v>
      </c>
      <c r="AH178" s="5">
        <f t="shared" si="31"/>
        <v>0.28811226629471953</v>
      </c>
      <c r="AI178" s="5">
        <f t="shared" si="31"/>
        <v>0.26562772560733566</v>
      </c>
      <c r="AJ178" s="5">
        <f t="shared" si="31"/>
        <v>0.25490740817469892</v>
      </c>
    </row>
    <row r="179" spans="1:36" x14ac:dyDescent="0.2">
      <c r="A179" t="str">
        <f>"semis_procurement_archetype_"&amp;TEXT(ROUND(Table26916[[#This Row],[2016]],3),"0.0")</f>
        <v>semis_procurement_archetype_2.6</v>
      </c>
      <c r="B179" s="5">
        <f t="shared" si="28"/>
        <v>2.6</v>
      </c>
      <c r="C179" s="5">
        <f t="shared" si="35"/>
        <v>2.5999999999999996</v>
      </c>
      <c r="D179" s="5">
        <f t="shared" si="35"/>
        <v>2.5999999999999996</v>
      </c>
      <c r="E179" s="5">
        <f t="shared" si="35"/>
        <v>2.543160862395597</v>
      </c>
      <c r="F179" s="5">
        <f t="shared" si="35"/>
        <v>2.4057489323077128</v>
      </c>
      <c r="G179" s="5">
        <f t="shared" si="35"/>
        <v>2.4249594560161771</v>
      </c>
      <c r="H179" s="5">
        <f t="shared" si="35"/>
        <v>2.3653144261948569</v>
      </c>
      <c r="I179" s="5">
        <f t="shared" si="35"/>
        <v>2.2499352358176123</v>
      </c>
      <c r="J179" s="5">
        <f t="shared" si="35"/>
        <v>2.185120996888724</v>
      </c>
      <c r="K179" s="5">
        <f t="shared" si="35"/>
        <v>2.1185878103857663</v>
      </c>
      <c r="L179" s="5">
        <f t="shared" si="35"/>
        <v>2.0134908556665336</v>
      </c>
      <c r="M179" s="5">
        <f t="shared" si="35"/>
        <v>2.0007353524174256</v>
      </c>
      <c r="N179" s="5">
        <f t="shared" si="35"/>
        <v>1.9146213247950126</v>
      </c>
      <c r="O179" s="5">
        <f t="shared" si="35"/>
        <v>1.8253282390022434</v>
      </c>
      <c r="P179" s="5">
        <f t="shared" si="35"/>
        <v>1.7197653309133927</v>
      </c>
      <c r="Q179" s="5">
        <f t="shared" si="35"/>
        <v>1.5136864943195953</v>
      </c>
      <c r="R179" s="5">
        <f t="shared" si="35"/>
        <v>1.2356796002715356</v>
      </c>
      <c r="S179" s="5">
        <f t="shared" si="34"/>
        <v>1.1470226540253057</v>
      </c>
      <c r="T179" s="5">
        <f t="shared" si="34"/>
        <v>0.95430740930858327</v>
      </c>
      <c r="U179" s="5">
        <f t="shared" si="34"/>
        <v>0.76009497858214492</v>
      </c>
      <c r="V179" s="5">
        <f t="shared" si="34"/>
        <v>0.72266494323053843</v>
      </c>
      <c r="W179" s="5">
        <f t="shared" si="34"/>
        <v>0.60972605155676418</v>
      </c>
      <c r="X179" s="5">
        <f t="shared" si="34"/>
        <v>0.55241594370081826</v>
      </c>
      <c r="Y179" s="5">
        <f t="shared" si="34"/>
        <v>0.4928038210175868</v>
      </c>
      <c r="Z179" s="5">
        <f t="shared" si="34"/>
        <v>0.48348878097693049</v>
      </c>
      <c r="AA179" s="5">
        <f t="shared" si="34"/>
        <v>0.45458260505925108</v>
      </c>
      <c r="AB179" s="5">
        <f t="shared" si="34"/>
        <v>0.41237344776971591</v>
      </c>
      <c r="AC179" s="5">
        <f t="shared" si="34"/>
        <v>0.37780284536680075</v>
      </c>
      <c r="AD179" s="5">
        <f t="shared" si="34"/>
        <v>0.37208514659183611</v>
      </c>
      <c r="AE179" s="5">
        <f t="shared" si="34"/>
        <v>0.34876769385058726</v>
      </c>
      <c r="AF179" s="5">
        <f t="shared" si="34"/>
        <v>0.33516850552280109</v>
      </c>
      <c r="AG179" s="5">
        <f t="shared" si="34"/>
        <v>0.32497008819207102</v>
      </c>
      <c r="AH179" s="5">
        <f t="shared" si="31"/>
        <v>0.28675424581602538</v>
      </c>
      <c r="AI179" s="5">
        <f t="shared" si="31"/>
        <v>0.26518928342038217</v>
      </c>
      <c r="AJ179" s="5">
        <f t="shared" si="31"/>
        <v>0.25490740817469892</v>
      </c>
    </row>
    <row r="180" spans="1:36" x14ac:dyDescent="0.2">
      <c r="A180" t="str">
        <f>"semis_procurement_archetype_"&amp;TEXT(ROUND(Table26916[[#This Row],[2016]],3),"0.0")</f>
        <v>semis_procurement_archetype_2.5</v>
      </c>
      <c r="B180" s="5">
        <f t="shared" si="28"/>
        <v>2.5</v>
      </c>
      <c r="C180" s="5">
        <f t="shared" si="35"/>
        <v>2.5</v>
      </c>
      <c r="D180" s="5">
        <f t="shared" si="35"/>
        <v>2.5</v>
      </c>
      <c r="E180" s="5">
        <f t="shared" si="35"/>
        <v>2.4455846105155032</v>
      </c>
      <c r="F180" s="5">
        <f t="shared" si="35"/>
        <v>2.3140322328634966</v>
      </c>
      <c r="G180" s="5">
        <f t="shared" si="35"/>
        <v>2.3324235768186563</v>
      </c>
      <c r="H180" s="5">
        <f t="shared" si="35"/>
        <v>2.275321944645226</v>
      </c>
      <c r="I180" s="5">
        <f t="shared" si="35"/>
        <v>2.16486278133981</v>
      </c>
      <c r="J180" s="5">
        <f t="shared" si="35"/>
        <v>2.1028123667117109</v>
      </c>
      <c r="K180" s="5">
        <f t="shared" si="35"/>
        <v>2.0391163042837208</v>
      </c>
      <c r="L180" s="5">
        <f t="shared" si="35"/>
        <v>1.938500919080574</v>
      </c>
      <c r="M180" s="5">
        <f t="shared" si="35"/>
        <v>1.9262893390562279</v>
      </c>
      <c r="N180" s="5">
        <f t="shared" si="35"/>
        <v>1.843847406425825</v>
      </c>
      <c r="O180" s="5">
        <f t="shared" si="35"/>
        <v>1.7583619777850177</v>
      </c>
      <c r="P180" s="5">
        <f t="shared" si="35"/>
        <v>1.6573005085074459</v>
      </c>
      <c r="Q180" s="5">
        <f t="shared" si="35"/>
        <v>1.4600093350239309</v>
      </c>
      <c r="R180" s="5">
        <f t="shared" si="35"/>
        <v>1.1938572775404126</v>
      </c>
      <c r="S180" s="5">
        <f t="shared" si="34"/>
        <v>1.1089808620312325</v>
      </c>
      <c r="T180" s="5">
        <f t="shared" si="34"/>
        <v>0.92448342693910657</v>
      </c>
      <c r="U180" s="5">
        <f t="shared" si="34"/>
        <v>0.73855264920169894</v>
      </c>
      <c r="V180" s="5">
        <f t="shared" si="34"/>
        <v>0.7027187143828425</v>
      </c>
      <c r="W180" s="5">
        <f t="shared" si="34"/>
        <v>0.59459578997907991</v>
      </c>
      <c r="X180" s="5">
        <f t="shared" si="34"/>
        <v>0.53972951346931297</v>
      </c>
      <c r="Y180" s="5">
        <f t="shared" si="34"/>
        <v>0.48265938519990681</v>
      </c>
      <c r="Z180" s="5">
        <f t="shared" si="34"/>
        <v>0.47374155932781359</v>
      </c>
      <c r="AA180" s="5">
        <f t="shared" si="34"/>
        <v>0.44606800748725783</v>
      </c>
      <c r="AB180" s="5">
        <f t="shared" si="34"/>
        <v>0.40565874319285089</v>
      </c>
      <c r="AC180" s="5">
        <f t="shared" si="34"/>
        <v>0.37256230869799289</v>
      </c>
      <c r="AD180" s="5">
        <f t="shared" si="34"/>
        <v>0.36708842540370035</v>
      </c>
      <c r="AE180" s="5">
        <f t="shared" si="34"/>
        <v>0.344765281067268</v>
      </c>
      <c r="AF180" s="5">
        <f t="shared" si="34"/>
        <v>0.33174599258544918</v>
      </c>
      <c r="AG180" s="5">
        <f t="shared" si="34"/>
        <v>0.32198245860927321</v>
      </c>
      <c r="AH180" s="5">
        <f t="shared" si="31"/>
        <v>0.28539622533733128</v>
      </c>
      <c r="AI180" s="5">
        <f t="shared" si="31"/>
        <v>0.26475084123342868</v>
      </c>
      <c r="AJ180" s="5">
        <f t="shared" si="31"/>
        <v>0.25490740817469892</v>
      </c>
    </row>
    <row r="181" spans="1:36" x14ac:dyDescent="0.2">
      <c r="A181" t="str">
        <f>"semis_procurement_archetype_"&amp;TEXT(ROUND(Table26916[[#This Row],[2016]],3),"0.0")</f>
        <v>semis_procurement_archetype_2.4</v>
      </c>
      <c r="B181" s="5">
        <f t="shared" si="28"/>
        <v>2.4000000000000004</v>
      </c>
      <c r="C181" s="5">
        <f t="shared" si="35"/>
        <v>2.4000000000000004</v>
      </c>
      <c r="D181" s="5">
        <f t="shared" si="35"/>
        <v>2.4000000000000004</v>
      </c>
      <c r="E181" s="5">
        <f t="shared" si="35"/>
        <v>2.3480083586354086</v>
      </c>
      <c r="F181" s="5">
        <f t="shared" si="35"/>
        <v>2.2223155334192795</v>
      </c>
      <c r="G181" s="5">
        <f t="shared" si="35"/>
        <v>2.239887697621135</v>
      </c>
      <c r="H181" s="5">
        <f t="shared" si="35"/>
        <v>2.1853294630955946</v>
      </c>
      <c r="I181" s="5">
        <f t="shared" si="35"/>
        <v>2.0797903268620068</v>
      </c>
      <c r="J181" s="5">
        <f t="shared" si="35"/>
        <v>2.0205037365346978</v>
      </c>
      <c r="K181" s="5">
        <f t="shared" si="35"/>
        <v>1.9596447981816754</v>
      </c>
      <c r="L181" s="5">
        <f t="shared" si="35"/>
        <v>1.8635109824946146</v>
      </c>
      <c r="M181" s="5">
        <f t="shared" si="35"/>
        <v>1.8518433256950302</v>
      </c>
      <c r="N181" s="5">
        <f t="shared" si="35"/>
        <v>1.7730734880566372</v>
      </c>
      <c r="O181" s="5">
        <f t="shared" si="35"/>
        <v>1.691395716567792</v>
      </c>
      <c r="P181" s="5">
        <f t="shared" si="35"/>
        <v>1.5948356861014992</v>
      </c>
      <c r="Q181" s="5">
        <f t="shared" si="35"/>
        <v>1.4063321757282665</v>
      </c>
      <c r="R181" s="5">
        <f t="shared" si="35"/>
        <v>1.1520349548092896</v>
      </c>
      <c r="S181" s="5">
        <f t="shared" si="34"/>
        <v>1.0709390700371593</v>
      </c>
      <c r="T181" s="5">
        <f t="shared" si="34"/>
        <v>0.89465944456962987</v>
      </c>
      <c r="U181" s="5">
        <f t="shared" si="34"/>
        <v>0.71701031982125296</v>
      </c>
      <c r="V181" s="5">
        <f t="shared" si="34"/>
        <v>0.68277248553514658</v>
      </c>
      <c r="W181" s="5">
        <f t="shared" si="34"/>
        <v>0.57946552840139565</v>
      </c>
      <c r="X181" s="5">
        <f t="shared" si="34"/>
        <v>0.52704308323780757</v>
      </c>
      <c r="Y181" s="5">
        <f t="shared" si="34"/>
        <v>0.47251494938222671</v>
      </c>
      <c r="Z181" s="5">
        <f t="shared" si="34"/>
        <v>0.4639943376786968</v>
      </c>
      <c r="AA181" s="5">
        <f t="shared" si="34"/>
        <v>0.43755340991526454</v>
      </c>
      <c r="AB181" s="5">
        <f t="shared" si="34"/>
        <v>0.39894403861598582</v>
      </c>
      <c r="AC181" s="5">
        <f t="shared" si="34"/>
        <v>0.36732177202918503</v>
      </c>
      <c r="AD181" s="5">
        <f t="shared" si="34"/>
        <v>0.36209170421556458</v>
      </c>
      <c r="AE181" s="5">
        <f t="shared" si="34"/>
        <v>0.34076286828394881</v>
      </c>
      <c r="AF181" s="5">
        <f t="shared" si="34"/>
        <v>0.32832347964809727</v>
      </c>
      <c r="AG181" s="5">
        <f t="shared" si="34"/>
        <v>0.31899482902647547</v>
      </c>
      <c r="AH181" s="5">
        <f t="shared" si="31"/>
        <v>0.28403820485863718</v>
      </c>
      <c r="AI181" s="5">
        <f t="shared" si="31"/>
        <v>0.26431239904647519</v>
      </c>
      <c r="AJ181" s="5">
        <f t="shared" si="31"/>
        <v>0.25490740817469892</v>
      </c>
    </row>
    <row r="182" spans="1:36" x14ac:dyDescent="0.2">
      <c r="A182" t="str">
        <f>"semis_procurement_archetype_"&amp;TEXT(ROUND(Table26916[[#This Row],[2016]],3),"0.0")</f>
        <v>semis_procurement_archetype_2.3</v>
      </c>
      <c r="B182" s="5">
        <f t="shared" si="28"/>
        <v>2.3000000000000003</v>
      </c>
      <c r="C182" s="5">
        <f t="shared" si="35"/>
        <v>2.2999999999999998</v>
      </c>
      <c r="D182" s="5">
        <f t="shared" si="35"/>
        <v>2.2999999999999998</v>
      </c>
      <c r="E182" s="5">
        <f t="shared" si="35"/>
        <v>2.250432106755313</v>
      </c>
      <c r="F182" s="5">
        <f t="shared" si="35"/>
        <v>2.1305988339750614</v>
      </c>
      <c r="G182" s="5">
        <f t="shared" si="35"/>
        <v>2.1473518184236138</v>
      </c>
      <c r="H182" s="5">
        <f t="shared" si="35"/>
        <v>2.0953369815459628</v>
      </c>
      <c r="I182" s="5">
        <f t="shared" si="35"/>
        <v>1.9947178723842032</v>
      </c>
      <c r="J182" s="5">
        <f t="shared" si="35"/>
        <v>1.9381951063576837</v>
      </c>
      <c r="K182" s="5">
        <f t="shared" si="35"/>
        <v>1.8801732920796292</v>
      </c>
      <c r="L182" s="5">
        <f t="shared" si="35"/>
        <v>1.7885210459086542</v>
      </c>
      <c r="M182" s="5">
        <f t="shared" si="35"/>
        <v>1.7773973123338318</v>
      </c>
      <c r="N182" s="5">
        <f t="shared" si="35"/>
        <v>1.7022995696874488</v>
      </c>
      <c r="O182" s="5">
        <f t="shared" si="35"/>
        <v>1.6244294553505656</v>
      </c>
      <c r="P182" s="5">
        <f t="shared" si="35"/>
        <v>1.5323708636955518</v>
      </c>
      <c r="Q182" s="5">
        <f t="shared" si="35"/>
        <v>1.3526550164326017</v>
      </c>
      <c r="R182" s="5">
        <f t="shared" si="35"/>
        <v>1.1102126320781665</v>
      </c>
      <c r="S182" s="5">
        <f t="shared" si="34"/>
        <v>1.0328972780430856</v>
      </c>
      <c r="T182" s="5">
        <f t="shared" si="34"/>
        <v>0.86483546220015295</v>
      </c>
      <c r="U182" s="5">
        <f t="shared" si="34"/>
        <v>0.69546799044080676</v>
      </c>
      <c r="V182" s="5">
        <f t="shared" si="34"/>
        <v>0.66282625668745054</v>
      </c>
      <c r="W182" s="5">
        <f t="shared" si="34"/>
        <v>0.56433526682371116</v>
      </c>
      <c r="X182" s="5">
        <f t="shared" si="34"/>
        <v>0.51435665300630207</v>
      </c>
      <c r="Y182" s="5">
        <f t="shared" si="34"/>
        <v>0.46237051356454661</v>
      </c>
      <c r="Z182" s="5">
        <f t="shared" si="34"/>
        <v>0.4542471160295799</v>
      </c>
      <c r="AA182" s="5">
        <f t="shared" si="34"/>
        <v>0.42903881234327118</v>
      </c>
      <c r="AB182" s="5">
        <f t="shared" si="34"/>
        <v>0.39222933403912075</v>
      </c>
      <c r="AC182" s="5">
        <f t="shared" si="34"/>
        <v>0.36208123536037712</v>
      </c>
      <c r="AD182" s="5">
        <f t="shared" si="34"/>
        <v>0.35709498302742876</v>
      </c>
      <c r="AE182" s="5">
        <f t="shared" si="34"/>
        <v>0.33676045550062955</v>
      </c>
      <c r="AF182" s="5">
        <f t="shared" si="34"/>
        <v>0.32490096671074536</v>
      </c>
      <c r="AG182" s="5">
        <f t="shared" si="34"/>
        <v>0.31600719944367767</v>
      </c>
      <c r="AH182" s="5">
        <f t="shared" si="31"/>
        <v>0.28268018437994302</v>
      </c>
      <c r="AI182" s="5">
        <f t="shared" si="31"/>
        <v>0.2638739568595217</v>
      </c>
      <c r="AJ182" s="5">
        <f t="shared" si="31"/>
        <v>0.25490740817469892</v>
      </c>
    </row>
    <row r="183" spans="1:36" x14ac:dyDescent="0.2">
      <c r="A183" t="str">
        <f>"semis_procurement_archetype_"&amp;TEXT(ROUND(Table26916[[#This Row],[2016]],3),"0.0")</f>
        <v>semis_procurement_archetype_2.2</v>
      </c>
      <c r="B183" s="5">
        <f t="shared" si="28"/>
        <v>2.2000000000000002</v>
      </c>
      <c r="C183" s="5">
        <f t="shared" si="35"/>
        <v>2.2000000000000002</v>
      </c>
      <c r="D183" s="5">
        <f t="shared" si="35"/>
        <v>2.2000000000000002</v>
      </c>
      <c r="E183" s="5">
        <f t="shared" si="35"/>
        <v>2.1528558548752184</v>
      </c>
      <c r="F183" s="5">
        <f t="shared" si="35"/>
        <v>2.0388821345308448</v>
      </c>
      <c r="G183" s="5">
        <f t="shared" si="35"/>
        <v>2.0548159392260925</v>
      </c>
      <c r="H183" s="5">
        <f t="shared" si="35"/>
        <v>2.0053444999963315</v>
      </c>
      <c r="I183" s="5">
        <f t="shared" si="35"/>
        <v>1.9096454179064002</v>
      </c>
      <c r="J183" s="5">
        <f t="shared" si="35"/>
        <v>1.8558864761806704</v>
      </c>
      <c r="K183" s="5">
        <f t="shared" si="35"/>
        <v>1.8007017859775836</v>
      </c>
      <c r="L183" s="5">
        <f t="shared" si="35"/>
        <v>1.7135311093226946</v>
      </c>
      <c r="M183" s="5">
        <f t="shared" si="35"/>
        <v>1.7029512989726339</v>
      </c>
      <c r="N183" s="5">
        <f t="shared" si="35"/>
        <v>1.6315256513182608</v>
      </c>
      <c r="O183" s="5">
        <f t="shared" si="35"/>
        <v>1.5574631941333399</v>
      </c>
      <c r="P183" s="5">
        <f t="shared" si="35"/>
        <v>1.4699060412896048</v>
      </c>
      <c r="Q183" s="5">
        <f t="shared" si="35"/>
        <v>1.298977857136937</v>
      </c>
      <c r="R183" s="5">
        <f t="shared" si="35"/>
        <v>1.0683903093470433</v>
      </c>
      <c r="S183" s="5">
        <f t="shared" si="34"/>
        <v>0.99485548604901208</v>
      </c>
      <c r="T183" s="5">
        <f t="shared" si="34"/>
        <v>0.83501147983067614</v>
      </c>
      <c r="U183" s="5">
        <f t="shared" si="34"/>
        <v>0.67392566106036078</v>
      </c>
      <c r="V183" s="5">
        <f t="shared" si="34"/>
        <v>0.64288002783975462</v>
      </c>
      <c r="W183" s="5">
        <f t="shared" si="34"/>
        <v>0.54920500524602689</v>
      </c>
      <c r="X183" s="5">
        <f t="shared" si="34"/>
        <v>0.50167022277479667</v>
      </c>
      <c r="Y183" s="5">
        <f t="shared" si="34"/>
        <v>0.45222607774686652</v>
      </c>
      <c r="Z183" s="5">
        <f t="shared" si="34"/>
        <v>0.444499894380463</v>
      </c>
      <c r="AA183" s="5">
        <f t="shared" si="34"/>
        <v>0.42052421477127788</v>
      </c>
      <c r="AB183" s="5">
        <f t="shared" si="34"/>
        <v>0.38551462946225568</v>
      </c>
      <c r="AC183" s="5">
        <f t="shared" si="34"/>
        <v>0.35684069869156926</v>
      </c>
      <c r="AD183" s="5">
        <f t="shared" si="34"/>
        <v>0.35209826183929305</v>
      </c>
      <c r="AE183" s="5">
        <f t="shared" si="34"/>
        <v>0.3327580427173103</v>
      </c>
      <c r="AF183" s="5">
        <f t="shared" si="34"/>
        <v>0.32147845377339346</v>
      </c>
      <c r="AG183" s="5">
        <f t="shared" si="34"/>
        <v>0.31301956986087986</v>
      </c>
      <c r="AH183" s="5">
        <f t="shared" si="31"/>
        <v>0.28132216390124892</v>
      </c>
      <c r="AI183" s="5">
        <f t="shared" si="31"/>
        <v>0.26343551467256821</v>
      </c>
      <c r="AJ183" s="5">
        <f t="shared" si="31"/>
        <v>0.25490740817469892</v>
      </c>
    </row>
    <row r="184" spans="1:36" x14ac:dyDescent="0.2">
      <c r="A184" t="str">
        <f>"semis_procurement_archetype_"&amp;TEXT(ROUND(Table26916[[#This Row],[2016]],3),"0.0")</f>
        <v>semis_procurement_archetype_2.1</v>
      </c>
      <c r="B184" s="5">
        <f t="shared" si="28"/>
        <v>2.1</v>
      </c>
      <c r="C184" s="5">
        <f t="shared" si="35"/>
        <v>2.1</v>
      </c>
      <c r="D184" s="5">
        <f t="shared" si="35"/>
        <v>2.1</v>
      </c>
      <c r="E184" s="5">
        <f t="shared" si="35"/>
        <v>2.0552796029951237</v>
      </c>
      <c r="F184" s="5">
        <f t="shared" si="35"/>
        <v>1.9471654350866274</v>
      </c>
      <c r="G184" s="5">
        <f t="shared" si="35"/>
        <v>1.9622800600285712</v>
      </c>
      <c r="H184" s="5">
        <f t="shared" si="35"/>
        <v>1.9153520184466999</v>
      </c>
      <c r="I184" s="5">
        <f t="shared" si="35"/>
        <v>1.824572963428597</v>
      </c>
      <c r="J184" s="5">
        <f t="shared" si="35"/>
        <v>1.7735778460036571</v>
      </c>
      <c r="K184" s="5">
        <f t="shared" si="35"/>
        <v>1.7212302798755377</v>
      </c>
      <c r="L184" s="5">
        <f t="shared" si="35"/>
        <v>1.6385411727367347</v>
      </c>
      <c r="M184" s="5">
        <f t="shared" si="35"/>
        <v>1.6285052856114359</v>
      </c>
      <c r="N184" s="5">
        <f t="shared" si="35"/>
        <v>1.5607517329490728</v>
      </c>
      <c r="O184" s="5">
        <f t="shared" si="35"/>
        <v>1.490496932916114</v>
      </c>
      <c r="P184" s="5">
        <f t="shared" si="35"/>
        <v>1.4074412188836578</v>
      </c>
      <c r="Q184" s="5">
        <f t="shared" si="35"/>
        <v>1.2453006978412726</v>
      </c>
      <c r="R184" s="5">
        <f t="shared" si="35"/>
        <v>1.0265679866159201</v>
      </c>
      <c r="S184" s="5">
        <f t="shared" si="34"/>
        <v>0.95681369405493866</v>
      </c>
      <c r="T184" s="5">
        <f t="shared" si="34"/>
        <v>0.80518749746119933</v>
      </c>
      <c r="U184" s="5">
        <f t="shared" si="34"/>
        <v>0.65238333167991458</v>
      </c>
      <c r="V184" s="5">
        <f t="shared" si="34"/>
        <v>0.62293379899205858</v>
      </c>
      <c r="W184" s="5">
        <f t="shared" si="34"/>
        <v>0.53407474366834251</v>
      </c>
      <c r="X184" s="5">
        <f t="shared" si="34"/>
        <v>0.48898379254329116</v>
      </c>
      <c r="Y184" s="5">
        <f t="shared" si="34"/>
        <v>0.44208164192918642</v>
      </c>
      <c r="Z184" s="5">
        <f t="shared" si="34"/>
        <v>0.43475267273134616</v>
      </c>
      <c r="AA184" s="5">
        <f t="shared" si="34"/>
        <v>0.41200961719928453</v>
      </c>
      <c r="AB184" s="5">
        <f t="shared" si="34"/>
        <v>0.3787999248853906</v>
      </c>
      <c r="AC184" s="5">
        <f t="shared" si="34"/>
        <v>0.3516001620227614</v>
      </c>
      <c r="AD184" s="5">
        <f t="shared" si="34"/>
        <v>0.34710154065115723</v>
      </c>
      <c r="AE184" s="5">
        <f t="shared" si="34"/>
        <v>0.3287556299339911</v>
      </c>
      <c r="AF184" s="5">
        <f t="shared" si="34"/>
        <v>0.31805594083604155</v>
      </c>
      <c r="AG184" s="5">
        <f t="shared" si="34"/>
        <v>0.31003194027808206</v>
      </c>
      <c r="AH184" s="5">
        <f t="shared" si="31"/>
        <v>0.27996414342255477</v>
      </c>
      <c r="AI184" s="5">
        <f t="shared" si="31"/>
        <v>0.26299707248561471</v>
      </c>
      <c r="AJ184" s="5">
        <f t="shared" si="31"/>
        <v>0.25490740817469892</v>
      </c>
    </row>
    <row r="185" spans="1:36" x14ac:dyDescent="0.2">
      <c r="A185" t="str">
        <f>"semis_procurement_archetype_"&amp;TEXT(ROUND(Table26916[[#This Row],[2016]],3),"0.0")</f>
        <v>semis_procurement_archetype_2.0</v>
      </c>
      <c r="B185" s="5">
        <f t="shared" si="28"/>
        <v>2</v>
      </c>
      <c r="C185" s="5">
        <f t="shared" si="35"/>
        <v>2</v>
      </c>
      <c r="D185" s="5">
        <f t="shared" si="35"/>
        <v>2</v>
      </c>
      <c r="E185" s="5">
        <f t="shared" si="35"/>
        <v>1.9577033511150288</v>
      </c>
      <c r="F185" s="5">
        <f t="shared" si="35"/>
        <v>1.8554487356424101</v>
      </c>
      <c r="G185" s="5">
        <f t="shared" si="35"/>
        <v>1.86974418083105</v>
      </c>
      <c r="H185" s="5">
        <f t="shared" si="35"/>
        <v>1.8253595368970683</v>
      </c>
      <c r="I185" s="5">
        <f t="shared" si="35"/>
        <v>1.7395005089507938</v>
      </c>
      <c r="J185" s="5">
        <f t="shared" si="35"/>
        <v>1.6912692158266436</v>
      </c>
      <c r="K185" s="5">
        <f t="shared" si="35"/>
        <v>1.6417587737734918</v>
      </c>
      <c r="L185" s="5">
        <f t="shared" si="35"/>
        <v>1.5635512361507748</v>
      </c>
      <c r="M185" s="5">
        <f t="shared" si="35"/>
        <v>1.554059272250238</v>
      </c>
      <c r="N185" s="5">
        <f t="shared" si="35"/>
        <v>1.4899778145798848</v>
      </c>
      <c r="O185" s="5">
        <f t="shared" si="35"/>
        <v>1.423530671698888</v>
      </c>
      <c r="P185" s="5">
        <f t="shared" si="35"/>
        <v>1.3449763964777108</v>
      </c>
      <c r="Q185" s="5">
        <f t="shared" si="35"/>
        <v>1.191623538545608</v>
      </c>
      <c r="R185" s="5">
        <f t="shared" si="35"/>
        <v>0.98474566388479701</v>
      </c>
      <c r="S185" s="5">
        <f t="shared" si="34"/>
        <v>0.91877190206086512</v>
      </c>
      <c r="T185" s="5">
        <f t="shared" si="34"/>
        <v>0.77536351509172252</v>
      </c>
      <c r="U185" s="5">
        <f t="shared" si="34"/>
        <v>0.6308410022994686</v>
      </c>
      <c r="V185" s="5">
        <f t="shared" si="34"/>
        <v>0.60298757014436255</v>
      </c>
      <c r="W185" s="5">
        <f t="shared" si="34"/>
        <v>0.51894448209065813</v>
      </c>
      <c r="X185" s="5">
        <f t="shared" si="34"/>
        <v>0.47629736231178571</v>
      </c>
      <c r="Y185" s="5">
        <f t="shared" si="34"/>
        <v>0.43193720611150638</v>
      </c>
      <c r="Z185" s="5">
        <f t="shared" si="34"/>
        <v>0.42500545108222931</v>
      </c>
      <c r="AA185" s="5">
        <f t="shared" si="34"/>
        <v>0.40349501962729123</v>
      </c>
      <c r="AB185" s="5">
        <f t="shared" si="34"/>
        <v>0.37208522030852553</v>
      </c>
      <c r="AC185" s="5">
        <f t="shared" si="34"/>
        <v>0.34635962535395348</v>
      </c>
      <c r="AD185" s="5">
        <f t="shared" si="34"/>
        <v>0.34210481946302146</v>
      </c>
      <c r="AE185" s="5">
        <f t="shared" si="34"/>
        <v>0.32475321715067185</v>
      </c>
      <c r="AF185" s="5">
        <f t="shared" si="34"/>
        <v>0.31463342789868964</v>
      </c>
      <c r="AG185" s="5">
        <f t="shared" si="34"/>
        <v>0.30704431069528426</v>
      </c>
      <c r="AH185" s="5">
        <f t="shared" si="31"/>
        <v>0.27860612294386067</v>
      </c>
      <c r="AI185" s="5">
        <f t="shared" si="31"/>
        <v>0.26255863029866117</v>
      </c>
      <c r="AJ185" s="5">
        <f t="shared" si="31"/>
        <v>0.25490740817469892</v>
      </c>
    </row>
    <row r="186" spans="1:36" x14ac:dyDescent="0.2">
      <c r="A186" t="str">
        <f>"semis_procurement_archetype_"&amp;TEXT(ROUND(Table26916[[#This Row],[2016]],3),"0.0")</f>
        <v>semis_procurement_archetype_1.9</v>
      </c>
      <c r="B186" s="5">
        <f t="shared" si="28"/>
        <v>1.9000000000000001</v>
      </c>
      <c r="C186" s="5">
        <f t="shared" si="35"/>
        <v>1.9000000000000001</v>
      </c>
      <c r="D186" s="5">
        <f t="shared" si="35"/>
        <v>1.9000000000000001</v>
      </c>
      <c r="E186" s="5">
        <f t="shared" si="35"/>
        <v>1.8601270992349341</v>
      </c>
      <c r="F186" s="5">
        <f t="shared" si="35"/>
        <v>1.763732036198193</v>
      </c>
      <c r="G186" s="5">
        <f t="shared" si="35"/>
        <v>1.7772083016335289</v>
      </c>
      <c r="H186" s="5">
        <f t="shared" si="35"/>
        <v>1.735367055347437</v>
      </c>
      <c r="I186" s="5">
        <f t="shared" si="35"/>
        <v>1.6544280544729906</v>
      </c>
      <c r="J186" s="5">
        <f t="shared" si="35"/>
        <v>1.6089605856496303</v>
      </c>
      <c r="K186" s="5">
        <f t="shared" si="35"/>
        <v>1.5622872676714461</v>
      </c>
      <c r="L186" s="5">
        <f t="shared" si="35"/>
        <v>1.488561299564815</v>
      </c>
      <c r="M186" s="5">
        <f t="shared" si="35"/>
        <v>1.4796132588890401</v>
      </c>
      <c r="N186" s="5">
        <f t="shared" si="35"/>
        <v>1.4192038962106968</v>
      </c>
      <c r="O186" s="5">
        <f t="shared" si="35"/>
        <v>1.3565644104816621</v>
      </c>
      <c r="P186" s="5">
        <f t="shared" si="35"/>
        <v>1.2825115740717639</v>
      </c>
      <c r="Q186" s="5">
        <f t="shared" si="35"/>
        <v>1.1379463792499434</v>
      </c>
      <c r="R186" s="5">
        <f t="shared" si="35"/>
        <v>0.94292334115367393</v>
      </c>
      <c r="S186" s="5">
        <f t="shared" si="34"/>
        <v>0.8807301100667918</v>
      </c>
      <c r="T186" s="5">
        <f t="shared" si="34"/>
        <v>0.74553953272224582</v>
      </c>
      <c r="U186" s="5">
        <f t="shared" si="34"/>
        <v>0.60929867291902251</v>
      </c>
      <c r="V186" s="5">
        <f t="shared" si="34"/>
        <v>0.58304134129666663</v>
      </c>
      <c r="W186" s="5">
        <f t="shared" si="34"/>
        <v>0.50381422051297386</v>
      </c>
      <c r="X186" s="5">
        <f t="shared" si="34"/>
        <v>0.46361093208028031</v>
      </c>
      <c r="Y186" s="5">
        <f t="shared" si="34"/>
        <v>0.42179277029382634</v>
      </c>
      <c r="Z186" s="5">
        <f t="shared" si="34"/>
        <v>0.41525822943311241</v>
      </c>
      <c r="AA186" s="5">
        <f t="shared" si="34"/>
        <v>0.39498042205529793</v>
      </c>
      <c r="AB186" s="5">
        <f t="shared" si="34"/>
        <v>0.36537051573166046</v>
      </c>
      <c r="AC186" s="5">
        <f t="shared" si="34"/>
        <v>0.34111908868514562</v>
      </c>
      <c r="AD186" s="5">
        <f t="shared" si="34"/>
        <v>0.33710809827488569</v>
      </c>
      <c r="AE186" s="5">
        <f t="shared" si="34"/>
        <v>0.32075080436735259</v>
      </c>
      <c r="AF186" s="5">
        <f t="shared" si="34"/>
        <v>0.31121091496133774</v>
      </c>
      <c r="AG186" s="5">
        <f t="shared" si="34"/>
        <v>0.30405668111248652</v>
      </c>
      <c r="AH186" s="5">
        <f t="shared" si="31"/>
        <v>0.27724810246516651</v>
      </c>
      <c r="AI186" s="5">
        <f t="shared" si="31"/>
        <v>0.26212018811170767</v>
      </c>
      <c r="AJ186" s="5">
        <f t="shared" si="31"/>
        <v>0.25490740817469892</v>
      </c>
    </row>
    <row r="187" spans="1:36" x14ac:dyDescent="0.2">
      <c r="A187" t="str">
        <f>"semis_procurement_archetype_"&amp;TEXT(ROUND(Table26916[[#This Row],[2016]],3),"0.0")</f>
        <v>semis_procurement_archetype_1.8</v>
      </c>
      <c r="B187" s="5">
        <f t="shared" si="28"/>
        <v>1.8</v>
      </c>
      <c r="C187" s="5">
        <f t="shared" si="35"/>
        <v>1.8</v>
      </c>
      <c r="D187" s="5">
        <f t="shared" si="35"/>
        <v>1.8</v>
      </c>
      <c r="E187" s="5">
        <f t="shared" si="35"/>
        <v>1.7625508473548392</v>
      </c>
      <c r="F187" s="5">
        <f t="shared" si="35"/>
        <v>1.6720153367539758</v>
      </c>
      <c r="G187" s="5">
        <f t="shared" si="35"/>
        <v>1.6846724224360079</v>
      </c>
      <c r="H187" s="5">
        <f t="shared" si="35"/>
        <v>1.6453745737978054</v>
      </c>
      <c r="I187" s="5">
        <f t="shared" si="35"/>
        <v>1.5693555999951874</v>
      </c>
      <c r="J187" s="5">
        <f t="shared" si="35"/>
        <v>1.5266519554726168</v>
      </c>
      <c r="K187" s="5">
        <f t="shared" si="35"/>
        <v>1.4828157615694004</v>
      </c>
      <c r="L187" s="5">
        <f t="shared" si="35"/>
        <v>1.4135713629788551</v>
      </c>
      <c r="M187" s="5">
        <f t="shared" si="35"/>
        <v>1.4051672455278421</v>
      </c>
      <c r="N187" s="5">
        <f t="shared" si="35"/>
        <v>1.3484299778415088</v>
      </c>
      <c r="O187" s="5">
        <f t="shared" si="35"/>
        <v>1.2895981492644362</v>
      </c>
      <c r="P187" s="5">
        <f t="shared" si="35"/>
        <v>1.2200467516658167</v>
      </c>
      <c r="Q187" s="5">
        <f t="shared" si="35"/>
        <v>1.0842692199542787</v>
      </c>
      <c r="R187" s="5">
        <f t="shared" si="35"/>
        <v>0.90110101842255086</v>
      </c>
      <c r="S187" s="5">
        <f t="shared" si="34"/>
        <v>0.84268831807271827</v>
      </c>
      <c r="T187" s="5">
        <f t="shared" si="34"/>
        <v>0.7157155503527689</v>
      </c>
      <c r="U187" s="5">
        <f t="shared" si="34"/>
        <v>0.58775634353857642</v>
      </c>
      <c r="V187" s="5">
        <f t="shared" si="34"/>
        <v>0.5630951124489707</v>
      </c>
      <c r="W187" s="5">
        <f t="shared" si="34"/>
        <v>0.48868395893528949</v>
      </c>
      <c r="X187" s="5">
        <f t="shared" si="34"/>
        <v>0.45092450184877486</v>
      </c>
      <c r="Y187" s="5">
        <f t="shared" si="34"/>
        <v>0.41164833447614624</v>
      </c>
      <c r="Z187" s="5">
        <f t="shared" si="34"/>
        <v>0.40551100778399551</v>
      </c>
      <c r="AA187" s="5">
        <f t="shared" si="34"/>
        <v>0.38646582448330458</v>
      </c>
      <c r="AB187" s="5">
        <f t="shared" si="34"/>
        <v>0.35865581115479545</v>
      </c>
      <c r="AC187" s="5">
        <f t="shared" si="34"/>
        <v>0.33587855201633776</v>
      </c>
      <c r="AD187" s="5">
        <f t="shared" si="34"/>
        <v>0.33211137708674993</v>
      </c>
      <c r="AE187" s="5">
        <f t="shared" si="34"/>
        <v>0.31674839158403334</v>
      </c>
      <c r="AF187" s="5">
        <f t="shared" si="34"/>
        <v>0.30778840202398583</v>
      </c>
      <c r="AG187" s="5">
        <f t="shared" si="34"/>
        <v>0.30106905152968871</v>
      </c>
      <c r="AH187" s="5">
        <f t="shared" si="31"/>
        <v>0.27589008198647236</v>
      </c>
      <c r="AI187" s="5">
        <f t="shared" si="31"/>
        <v>0.26168174592475418</v>
      </c>
      <c r="AJ187" s="5">
        <f t="shared" si="31"/>
        <v>0.25490740817469892</v>
      </c>
    </row>
    <row r="188" spans="1:36" x14ac:dyDescent="0.2">
      <c r="A188" t="str">
        <f>"semis_procurement_archetype_"&amp;TEXT(ROUND(Table26916[[#This Row],[2016]],3),"0.0")</f>
        <v>semis_procurement_archetype_1.7</v>
      </c>
      <c r="B188" s="5">
        <f t="shared" si="28"/>
        <v>1.7000000000000002</v>
      </c>
      <c r="C188" s="5">
        <f t="shared" si="35"/>
        <v>1.7000000000000002</v>
      </c>
      <c r="D188" s="5">
        <f t="shared" si="35"/>
        <v>1.7000000000000002</v>
      </c>
      <c r="E188" s="5">
        <f t="shared" si="35"/>
        <v>1.6649745954747446</v>
      </c>
      <c r="F188" s="5">
        <f t="shared" si="35"/>
        <v>1.5802986373097587</v>
      </c>
      <c r="G188" s="5">
        <f t="shared" si="35"/>
        <v>1.5921365432384869</v>
      </c>
      <c r="H188" s="5">
        <f t="shared" si="35"/>
        <v>1.555382092248174</v>
      </c>
      <c r="I188" s="5">
        <f t="shared" si="35"/>
        <v>1.4842831455173844</v>
      </c>
      <c r="J188" s="5">
        <f t="shared" si="35"/>
        <v>1.4443433252956035</v>
      </c>
      <c r="K188" s="5">
        <f t="shared" si="35"/>
        <v>1.4033442554673548</v>
      </c>
      <c r="L188" s="5">
        <f t="shared" si="35"/>
        <v>1.3385814263928955</v>
      </c>
      <c r="M188" s="5">
        <f t="shared" si="35"/>
        <v>1.3307212321666442</v>
      </c>
      <c r="N188" s="5">
        <f t="shared" si="35"/>
        <v>1.2776560594723207</v>
      </c>
      <c r="O188" s="5">
        <f t="shared" si="35"/>
        <v>1.2226318880472102</v>
      </c>
      <c r="P188" s="5">
        <f t="shared" si="35"/>
        <v>1.1575819292598699</v>
      </c>
      <c r="Q188" s="5">
        <f t="shared" si="35"/>
        <v>1.0305920606586141</v>
      </c>
      <c r="R188" s="5">
        <f t="shared" ref="R188:AG201" si="36">(($B188-$AJ$2)*((R$2-$AJ$2)/($B$2-$AJ$2)))+$AJ$2</f>
        <v>0.85927869569142779</v>
      </c>
      <c r="S188" s="5">
        <f t="shared" si="36"/>
        <v>0.80464652607864484</v>
      </c>
      <c r="T188" s="5">
        <f t="shared" si="36"/>
        <v>0.68589156798329221</v>
      </c>
      <c r="U188" s="5">
        <f t="shared" si="36"/>
        <v>0.56621401415813044</v>
      </c>
      <c r="V188" s="5">
        <f t="shared" si="36"/>
        <v>0.54314888360127467</v>
      </c>
      <c r="W188" s="5">
        <f t="shared" si="36"/>
        <v>0.47355369735760522</v>
      </c>
      <c r="X188" s="5">
        <f t="shared" si="36"/>
        <v>0.43823807161726946</v>
      </c>
      <c r="Y188" s="5">
        <f t="shared" si="36"/>
        <v>0.40150389865846614</v>
      </c>
      <c r="Z188" s="5">
        <f t="shared" si="36"/>
        <v>0.39576378613487873</v>
      </c>
      <c r="AA188" s="5">
        <f t="shared" si="36"/>
        <v>0.37795122691131128</v>
      </c>
      <c r="AB188" s="5">
        <f t="shared" si="36"/>
        <v>0.35194110657793037</v>
      </c>
      <c r="AC188" s="5">
        <f t="shared" si="36"/>
        <v>0.3306380153475299</v>
      </c>
      <c r="AD188" s="5">
        <f t="shared" si="36"/>
        <v>0.32711465589861416</v>
      </c>
      <c r="AE188" s="5">
        <f t="shared" si="36"/>
        <v>0.31274597880071409</v>
      </c>
      <c r="AF188" s="5">
        <f t="shared" si="36"/>
        <v>0.30436588908663392</v>
      </c>
      <c r="AG188" s="5">
        <f t="shared" si="36"/>
        <v>0.29808142194689091</v>
      </c>
      <c r="AH188" s="5">
        <f t="shared" si="31"/>
        <v>0.27453206150777826</v>
      </c>
      <c r="AI188" s="5">
        <f t="shared" si="31"/>
        <v>0.26124330373780069</v>
      </c>
      <c r="AJ188" s="5">
        <f t="shared" si="31"/>
        <v>0.25490740817469892</v>
      </c>
    </row>
    <row r="189" spans="1:36" x14ac:dyDescent="0.2">
      <c r="A189" t="str">
        <f>"semis_procurement_archetype_"&amp;TEXT(ROUND(Table26916[[#This Row],[2016]],3),"0.0")</f>
        <v>semis_procurement_archetype_1.6</v>
      </c>
      <c r="B189" s="5">
        <f t="shared" si="28"/>
        <v>1.6</v>
      </c>
      <c r="C189" s="5">
        <f t="shared" ref="C189:R201" si="37">(($B189-$AJ$2)*((C$2-$AJ$2)/($B$2-$AJ$2)))+$AJ$2</f>
        <v>1.6</v>
      </c>
      <c r="D189" s="5">
        <f t="shared" si="37"/>
        <v>1.6</v>
      </c>
      <c r="E189" s="5">
        <f t="shared" si="37"/>
        <v>1.5673983435946497</v>
      </c>
      <c r="F189" s="5">
        <f t="shared" si="37"/>
        <v>1.4885819378655414</v>
      </c>
      <c r="G189" s="5">
        <f t="shared" si="37"/>
        <v>1.4996006640409656</v>
      </c>
      <c r="H189" s="5">
        <f t="shared" si="37"/>
        <v>1.4653896106985427</v>
      </c>
      <c r="I189" s="5">
        <f t="shared" si="37"/>
        <v>1.3992106910395812</v>
      </c>
      <c r="J189" s="5">
        <f t="shared" si="37"/>
        <v>1.3620346951185902</v>
      </c>
      <c r="K189" s="5">
        <f t="shared" si="37"/>
        <v>1.3238727493653089</v>
      </c>
      <c r="L189" s="5">
        <f t="shared" si="37"/>
        <v>1.2635914898069356</v>
      </c>
      <c r="M189" s="5">
        <f t="shared" si="37"/>
        <v>1.2562752188054462</v>
      </c>
      <c r="N189" s="5">
        <f t="shared" si="37"/>
        <v>1.2068821411031327</v>
      </c>
      <c r="O189" s="5">
        <f t="shared" si="37"/>
        <v>1.1556656268299843</v>
      </c>
      <c r="P189" s="5">
        <f t="shared" si="37"/>
        <v>1.0951171068539227</v>
      </c>
      <c r="Q189" s="5">
        <f t="shared" si="37"/>
        <v>0.97691490136294945</v>
      </c>
      <c r="R189" s="5">
        <f t="shared" si="37"/>
        <v>0.81745637296030471</v>
      </c>
      <c r="S189" s="5">
        <f t="shared" si="36"/>
        <v>0.76660473408457142</v>
      </c>
      <c r="T189" s="5">
        <f t="shared" si="36"/>
        <v>0.6560675856138154</v>
      </c>
      <c r="U189" s="5">
        <f t="shared" si="36"/>
        <v>0.54467168477768424</v>
      </c>
      <c r="V189" s="5">
        <f t="shared" si="36"/>
        <v>0.52320265475357863</v>
      </c>
      <c r="W189" s="5">
        <f t="shared" si="36"/>
        <v>0.45842343577992084</v>
      </c>
      <c r="X189" s="5">
        <f t="shared" si="36"/>
        <v>0.42555164138576396</v>
      </c>
      <c r="Y189" s="5">
        <f t="shared" si="36"/>
        <v>0.39135946284078604</v>
      </c>
      <c r="Z189" s="5">
        <f t="shared" si="36"/>
        <v>0.38601656448576183</v>
      </c>
      <c r="AA189" s="5">
        <f t="shared" si="36"/>
        <v>0.36943662933931798</v>
      </c>
      <c r="AB189" s="5">
        <f t="shared" si="36"/>
        <v>0.3452264020010653</v>
      </c>
      <c r="AC189" s="5">
        <f t="shared" si="36"/>
        <v>0.32539747867872204</v>
      </c>
      <c r="AD189" s="5">
        <f t="shared" si="36"/>
        <v>0.32211793471047839</v>
      </c>
      <c r="AE189" s="5">
        <f t="shared" si="36"/>
        <v>0.30874356601739489</v>
      </c>
      <c r="AF189" s="5">
        <f t="shared" si="36"/>
        <v>0.30094337614928202</v>
      </c>
      <c r="AG189" s="5">
        <f t="shared" si="36"/>
        <v>0.29509379236409311</v>
      </c>
      <c r="AH189" s="5">
        <f t="shared" si="31"/>
        <v>0.27317404102908416</v>
      </c>
      <c r="AI189" s="5">
        <f t="shared" si="31"/>
        <v>0.2608048615508472</v>
      </c>
      <c r="AJ189" s="5">
        <f t="shared" si="31"/>
        <v>0.25490740817469892</v>
      </c>
    </row>
    <row r="190" spans="1:36" x14ac:dyDescent="0.2">
      <c r="A190" t="str">
        <f>"semis_procurement_archetype_"&amp;TEXT(ROUND(Table26916[[#This Row],[2016]],3),"0.0")</f>
        <v>semis_procurement_archetype_1.5</v>
      </c>
      <c r="B190" s="5">
        <f t="shared" si="28"/>
        <v>1.5</v>
      </c>
      <c r="C190" s="5">
        <f t="shared" si="37"/>
        <v>1.5</v>
      </c>
      <c r="D190" s="5">
        <f t="shared" si="37"/>
        <v>1.5</v>
      </c>
      <c r="E190" s="5">
        <f t="shared" si="37"/>
        <v>1.469822091714555</v>
      </c>
      <c r="F190" s="5">
        <f t="shared" si="37"/>
        <v>1.3968652384213243</v>
      </c>
      <c r="G190" s="5">
        <f t="shared" si="37"/>
        <v>1.4070647848434443</v>
      </c>
      <c r="H190" s="5">
        <f t="shared" si="37"/>
        <v>1.3753971291489111</v>
      </c>
      <c r="I190" s="5">
        <f t="shared" si="37"/>
        <v>1.3141382365617778</v>
      </c>
      <c r="J190" s="5">
        <f t="shared" si="37"/>
        <v>1.2797260649415767</v>
      </c>
      <c r="K190" s="5">
        <f t="shared" si="37"/>
        <v>1.244401243263263</v>
      </c>
      <c r="L190" s="5">
        <f t="shared" si="37"/>
        <v>1.1886015532209757</v>
      </c>
      <c r="M190" s="5">
        <f t="shared" si="37"/>
        <v>1.1818292054442483</v>
      </c>
      <c r="N190" s="5">
        <f t="shared" si="37"/>
        <v>1.1361082227339447</v>
      </c>
      <c r="O190" s="5">
        <f t="shared" si="37"/>
        <v>1.0886993656127584</v>
      </c>
      <c r="P190" s="5">
        <f t="shared" si="37"/>
        <v>1.0326522844479757</v>
      </c>
      <c r="Q190" s="5">
        <f t="shared" si="37"/>
        <v>0.92323774206728482</v>
      </c>
      <c r="R190" s="5">
        <f t="shared" si="37"/>
        <v>0.77563405022918153</v>
      </c>
      <c r="S190" s="5">
        <f t="shared" si="36"/>
        <v>0.72856294209049799</v>
      </c>
      <c r="T190" s="5">
        <f t="shared" si="36"/>
        <v>0.62624360324433848</v>
      </c>
      <c r="U190" s="5">
        <f t="shared" si="36"/>
        <v>0.52312935539723826</v>
      </c>
      <c r="V190" s="5">
        <f t="shared" si="36"/>
        <v>0.50325642590588271</v>
      </c>
      <c r="W190" s="5">
        <f t="shared" si="36"/>
        <v>0.44329317420223646</v>
      </c>
      <c r="X190" s="5">
        <f t="shared" si="36"/>
        <v>0.41286521115425856</v>
      </c>
      <c r="Y190" s="5">
        <f t="shared" si="36"/>
        <v>0.38121502702310595</v>
      </c>
      <c r="Z190" s="5">
        <f t="shared" si="36"/>
        <v>0.37626934283664493</v>
      </c>
      <c r="AA190" s="5">
        <f t="shared" si="36"/>
        <v>0.36092203176732462</v>
      </c>
      <c r="AB190" s="5">
        <f t="shared" si="36"/>
        <v>0.33851169742420023</v>
      </c>
      <c r="AC190" s="5">
        <f t="shared" si="36"/>
        <v>0.32015694200991418</v>
      </c>
      <c r="AD190" s="5">
        <f t="shared" si="36"/>
        <v>0.31712121352234257</v>
      </c>
      <c r="AE190" s="5">
        <f t="shared" si="36"/>
        <v>0.30474115323407563</v>
      </c>
      <c r="AF190" s="5">
        <f t="shared" si="36"/>
        <v>0.29752086321193005</v>
      </c>
      <c r="AG190" s="5">
        <f t="shared" si="36"/>
        <v>0.29210616278129531</v>
      </c>
      <c r="AH190" s="5">
        <f t="shared" si="31"/>
        <v>0.27181602055039</v>
      </c>
      <c r="AI190" s="5">
        <f t="shared" si="31"/>
        <v>0.26036641936389371</v>
      </c>
      <c r="AJ190" s="5">
        <f t="shared" si="31"/>
        <v>0.25490740817469892</v>
      </c>
    </row>
    <row r="191" spans="1:36" x14ac:dyDescent="0.2">
      <c r="A191" t="str">
        <f>"semis_procurement_archetype_"&amp;TEXT(ROUND(Table26916[[#This Row],[2016]],3),"0.0")</f>
        <v>semis_procurement_archetype_1.4</v>
      </c>
      <c r="B191" s="5">
        <f t="shared" si="28"/>
        <v>1.4000000000000001</v>
      </c>
      <c r="C191" s="5">
        <f t="shared" si="37"/>
        <v>1.4000000000000001</v>
      </c>
      <c r="D191" s="5">
        <f t="shared" si="37"/>
        <v>1.4000000000000001</v>
      </c>
      <c r="E191" s="5">
        <f t="shared" si="37"/>
        <v>1.3722458398344604</v>
      </c>
      <c r="F191" s="5">
        <f t="shared" si="37"/>
        <v>1.3051485389771071</v>
      </c>
      <c r="G191" s="5">
        <f t="shared" si="37"/>
        <v>1.3145289056459233</v>
      </c>
      <c r="H191" s="5">
        <f t="shared" si="37"/>
        <v>1.2854046475992797</v>
      </c>
      <c r="I191" s="5">
        <f t="shared" si="37"/>
        <v>1.2290657820839748</v>
      </c>
      <c r="J191" s="5">
        <f t="shared" si="37"/>
        <v>1.1974174347645634</v>
      </c>
      <c r="K191" s="5">
        <f t="shared" si="37"/>
        <v>1.1649297371612173</v>
      </c>
      <c r="L191" s="5">
        <f t="shared" si="37"/>
        <v>1.1136116166350161</v>
      </c>
      <c r="M191" s="5">
        <f t="shared" si="37"/>
        <v>1.1073831920830504</v>
      </c>
      <c r="N191" s="5">
        <f t="shared" si="37"/>
        <v>1.065334304364757</v>
      </c>
      <c r="O191" s="5">
        <f t="shared" si="37"/>
        <v>1.0217331043955324</v>
      </c>
      <c r="P191" s="5">
        <f t="shared" si="37"/>
        <v>0.97018746204202888</v>
      </c>
      <c r="Q191" s="5">
        <f t="shared" si="37"/>
        <v>0.86956058277162029</v>
      </c>
      <c r="R191" s="5">
        <f t="shared" si="37"/>
        <v>0.73381172749805845</v>
      </c>
      <c r="S191" s="5">
        <f t="shared" si="36"/>
        <v>0.69052115009642456</v>
      </c>
      <c r="T191" s="5">
        <f t="shared" si="36"/>
        <v>0.59641962087486178</v>
      </c>
      <c r="U191" s="5">
        <f t="shared" si="36"/>
        <v>0.50158702601679217</v>
      </c>
      <c r="V191" s="5">
        <f t="shared" si="36"/>
        <v>0.48331019705818673</v>
      </c>
      <c r="W191" s="5">
        <f t="shared" si="36"/>
        <v>0.42816291262455219</v>
      </c>
      <c r="X191" s="5">
        <f t="shared" si="36"/>
        <v>0.40017878092275311</v>
      </c>
      <c r="Y191" s="5">
        <f t="shared" si="36"/>
        <v>0.3710705912054259</v>
      </c>
      <c r="Z191" s="5">
        <f t="shared" si="36"/>
        <v>0.36652212118752808</v>
      </c>
      <c r="AA191" s="5">
        <f t="shared" si="36"/>
        <v>0.35240743419533133</v>
      </c>
      <c r="AB191" s="5">
        <f t="shared" si="36"/>
        <v>0.33179699284733521</v>
      </c>
      <c r="AC191" s="5">
        <f t="shared" si="36"/>
        <v>0.31491640534110626</v>
      </c>
      <c r="AD191" s="5">
        <f t="shared" si="36"/>
        <v>0.3121244923342068</v>
      </c>
      <c r="AE191" s="5">
        <f t="shared" si="36"/>
        <v>0.30073874045075638</v>
      </c>
      <c r="AF191" s="5">
        <f t="shared" si="36"/>
        <v>0.2940983502745782</v>
      </c>
      <c r="AG191" s="5">
        <f t="shared" si="36"/>
        <v>0.28911853319849756</v>
      </c>
      <c r="AH191" s="5">
        <f t="shared" si="31"/>
        <v>0.27045800007169585</v>
      </c>
      <c r="AI191" s="5">
        <f t="shared" si="31"/>
        <v>0.25992797717694022</v>
      </c>
      <c r="AJ191" s="5">
        <f t="shared" si="31"/>
        <v>0.25490740817469892</v>
      </c>
    </row>
    <row r="192" spans="1:36" x14ac:dyDescent="0.2">
      <c r="A192" t="str">
        <f>"semis_procurement_archetype_"&amp;TEXT(ROUND(Table26916[[#This Row],[2016]],3),"0.0")</f>
        <v>semis_procurement_archetype_1.3</v>
      </c>
      <c r="B192" s="5">
        <f t="shared" si="28"/>
        <v>1.3</v>
      </c>
      <c r="C192" s="5">
        <f t="shared" si="37"/>
        <v>1.3</v>
      </c>
      <c r="D192" s="5">
        <f t="shared" si="37"/>
        <v>1.3</v>
      </c>
      <c r="E192" s="5">
        <f t="shared" si="37"/>
        <v>1.2746695879543655</v>
      </c>
      <c r="F192" s="5">
        <f t="shared" si="37"/>
        <v>1.2134318395328898</v>
      </c>
      <c r="G192" s="5">
        <f t="shared" si="37"/>
        <v>1.221993026448402</v>
      </c>
      <c r="H192" s="5">
        <f t="shared" si="37"/>
        <v>1.1954121660496482</v>
      </c>
      <c r="I192" s="5">
        <f t="shared" si="37"/>
        <v>1.1439933276061716</v>
      </c>
      <c r="J192" s="5">
        <f t="shared" si="37"/>
        <v>1.1151088045875499</v>
      </c>
      <c r="K192" s="5">
        <f t="shared" si="37"/>
        <v>1.0854582310591714</v>
      </c>
      <c r="L192" s="5">
        <f t="shared" si="37"/>
        <v>1.0386216800490562</v>
      </c>
      <c r="M192" s="5">
        <f t="shared" si="37"/>
        <v>1.0329371787218524</v>
      </c>
      <c r="N192" s="5">
        <f t="shared" si="37"/>
        <v>0.99456038599556873</v>
      </c>
      <c r="O192" s="5">
        <f t="shared" si="37"/>
        <v>0.95476684317830662</v>
      </c>
      <c r="P192" s="5">
        <f t="shared" si="37"/>
        <v>0.9077226396360818</v>
      </c>
      <c r="Q192" s="5">
        <f t="shared" si="37"/>
        <v>0.81588342347595566</v>
      </c>
      <c r="R192" s="5">
        <f t="shared" si="37"/>
        <v>0.69198940476693527</v>
      </c>
      <c r="S192" s="5">
        <f t="shared" si="36"/>
        <v>0.65247935810235103</v>
      </c>
      <c r="T192" s="5">
        <f t="shared" si="36"/>
        <v>0.56659563850538497</v>
      </c>
      <c r="U192" s="5">
        <f t="shared" si="36"/>
        <v>0.48004469663634608</v>
      </c>
      <c r="V192" s="5">
        <f t="shared" si="36"/>
        <v>0.46336396821049075</v>
      </c>
      <c r="W192" s="5">
        <f t="shared" si="36"/>
        <v>0.41303265104686782</v>
      </c>
      <c r="X192" s="5">
        <f t="shared" si="36"/>
        <v>0.38749235069124766</v>
      </c>
      <c r="Y192" s="5">
        <f t="shared" si="36"/>
        <v>0.36092615538774586</v>
      </c>
      <c r="Z192" s="5">
        <f t="shared" si="36"/>
        <v>0.35677489953841124</v>
      </c>
      <c r="AA192" s="5">
        <f t="shared" si="36"/>
        <v>0.34389283662333803</v>
      </c>
      <c r="AB192" s="5">
        <f t="shared" si="36"/>
        <v>0.32508228827047014</v>
      </c>
      <c r="AC192" s="5">
        <f t="shared" si="36"/>
        <v>0.3096758686722984</v>
      </c>
      <c r="AD192" s="5">
        <f t="shared" si="36"/>
        <v>0.30712777114607104</v>
      </c>
      <c r="AE192" s="5">
        <f t="shared" si="36"/>
        <v>0.29673632766743713</v>
      </c>
      <c r="AF192" s="5">
        <f t="shared" si="36"/>
        <v>0.29067583733722624</v>
      </c>
      <c r="AG192" s="5">
        <f t="shared" si="36"/>
        <v>0.28613090361569976</v>
      </c>
      <c r="AH192" s="5">
        <f t="shared" si="31"/>
        <v>0.26909997959300175</v>
      </c>
      <c r="AI192" s="5">
        <f t="shared" si="31"/>
        <v>0.25948953498998673</v>
      </c>
      <c r="AJ192" s="5">
        <f t="shared" si="31"/>
        <v>0.25490740817469892</v>
      </c>
    </row>
    <row r="193" spans="1:36" x14ac:dyDescent="0.2">
      <c r="A193" t="str">
        <f>"semis_procurement_archetype_"&amp;TEXT(ROUND(Table26916[[#This Row],[2016]],3),"0.0")</f>
        <v>semis_procurement_archetype_1.2</v>
      </c>
      <c r="B193" s="5">
        <f t="shared" si="28"/>
        <v>1.2000000000000002</v>
      </c>
      <c r="C193" s="5">
        <f t="shared" si="37"/>
        <v>1.2000000000000002</v>
      </c>
      <c r="D193" s="5">
        <f t="shared" si="37"/>
        <v>1.2000000000000002</v>
      </c>
      <c r="E193" s="5">
        <f t="shared" si="37"/>
        <v>1.1770933360742708</v>
      </c>
      <c r="F193" s="5">
        <f t="shared" si="37"/>
        <v>1.1217151400886727</v>
      </c>
      <c r="G193" s="5">
        <f t="shared" si="37"/>
        <v>1.1294571472508812</v>
      </c>
      <c r="H193" s="5">
        <f t="shared" si="37"/>
        <v>1.1054196845000168</v>
      </c>
      <c r="I193" s="5">
        <f t="shared" si="37"/>
        <v>1.0589208731283684</v>
      </c>
      <c r="J193" s="5">
        <f t="shared" si="37"/>
        <v>1.0328001744105366</v>
      </c>
      <c r="K193" s="5">
        <f t="shared" si="37"/>
        <v>1.0059867249571259</v>
      </c>
      <c r="L193" s="5">
        <f t="shared" si="37"/>
        <v>0.96363174346309632</v>
      </c>
      <c r="M193" s="5">
        <f t="shared" si="37"/>
        <v>0.9584911653606546</v>
      </c>
      <c r="N193" s="5">
        <f t="shared" si="37"/>
        <v>0.92378646762638084</v>
      </c>
      <c r="O193" s="5">
        <f t="shared" si="37"/>
        <v>0.8878005819610808</v>
      </c>
      <c r="P193" s="5">
        <f t="shared" si="37"/>
        <v>0.84525781723013493</v>
      </c>
      <c r="Q193" s="5">
        <f t="shared" si="37"/>
        <v>0.76220626418029114</v>
      </c>
      <c r="R193" s="5">
        <f t="shared" si="37"/>
        <v>0.6501670820358123</v>
      </c>
      <c r="S193" s="5">
        <f t="shared" si="36"/>
        <v>0.61443756610827771</v>
      </c>
      <c r="T193" s="5">
        <f t="shared" si="36"/>
        <v>0.53677165613590816</v>
      </c>
      <c r="U193" s="5">
        <f t="shared" si="36"/>
        <v>0.45850236725589999</v>
      </c>
      <c r="V193" s="5">
        <f t="shared" si="36"/>
        <v>0.44341773936279477</v>
      </c>
      <c r="W193" s="5">
        <f t="shared" si="36"/>
        <v>0.39790238946918355</v>
      </c>
      <c r="X193" s="5">
        <f t="shared" si="36"/>
        <v>0.37480592045974226</v>
      </c>
      <c r="Y193" s="5">
        <f t="shared" si="36"/>
        <v>0.35078171957006576</v>
      </c>
      <c r="Z193" s="5">
        <f t="shared" si="36"/>
        <v>0.34702767788929434</v>
      </c>
      <c r="AA193" s="5">
        <f t="shared" si="36"/>
        <v>0.33537823905134473</v>
      </c>
      <c r="AB193" s="5">
        <f t="shared" si="36"/>
        <v>0.31836758369360507</v>
      </c>
      <c r="AC193" s="5">
        <f t="shared" si="36"/>
        <v>0.30443533200349054</v>
      </c>
      <c r="AD193" s="5">
        <f t="shared" si="36"/>
        <v>0.30213104995793527</v>
      </c>
      <c r="AE193" s="5">
        <f t="shared" si="36"/>
        <v>0.29273391488411793</v>
      </c>
      <c r="AF193" s="5">
        <f t="shared" si="36"/>
        <v>0.28725332439987433</v>
      </c>
      <c r="AG193" s="5">
        <f t="shared" si="36"/>
        <v>0.28314327403290196</v>
      </c>
      <c r="AH193" s="5">
        <f t="shared" si="31"/>
        <v>0.26774195911430759</v>
      </c>
      <c r="AI193" s="5">
        <f t="shared" si="31"/>
        <v>0.25905109280303323</v>
      </c>
      <c r="AJ193" s="5">
        <f t="shared" si="31"/>
        <v>0.25490740817469892</v>
      </c>
    </row>
    <row r="194" spans="1:36" x14ac:dyDescent="0.2">
      <c r="A194" t="str">
        <f>"semis_procurement_archetype_"&amp;TEXT(ROUND(Table26916[[#This Row],[2016]],3),"0.0")</f>
        <v>semis_procurement_archetype_1.1</v>
      </c>
      <c r="B194" s="5">
        <f t="shared" si="28"/>
        <v>1.1000000000000001</v>
      </c>
      <c r="C194" s="5">
        <f t="shared" si="37"/>
        <v>1.1000000000000001</v>
      </c>
      <c r="D194" s="5">
        <f t="shared" si="37"/>
        <v>1.1000000000000001</v>
      </c>
      <c r="E194" s="5">
        <f t="shared" si="37"/>
        <v>1.0795170841941759</v>
      </c>
      <c r="F194" s="5">
        <f t="shared" si="37"/>
        <v>1.0299984406444556</v>
      </c>
      <c r="G194" s="5">
        <f t="shared" si="37"/>
        <v>1.0369212680533599</v>
      </c>
      <c r="H194" s="5">
        <f t="shared" si="37"/>
        <v>1.0154272029503852</v>
      </c>
      <c r="I194" s="5">
        <f t="shared" si="37"/>
        <v>0.97384841865056526</v>
      </c>
      <c r="J194" s="5">
        <f t="shared" si="37"/>
        <v>0.95049154423352322</v>
      </c>
      <c r="K194" s="5">
        <f t="shared" si="37"/>
        <v>0.92651521885507993</v>
      </c>
      <c r="L194" s="5">
        <f t="shared" si="37"/>
        <v>0.88864180687713645</v>
      </c>
      <c r="M194" s="5">
        <f t="shared" si="37"/>
        <v>0.88404515199945655</v>
      </c>
      <c r="N194" s="5">
        <f t="shared" si="37"/>
        <v>0.85301254925719272</v>
      </c>
      <c r="O194" s="5">
        <f t="shared" si="37"/>
        <v>0.82083432074385487</v>
      </c>
      <c r="P194" s="5">
        <f t="shared" si="37"/>
        <v>0.78279299482418785</v>
      </c>
      <c r="Q194" s="5">
        <f t="shared" si="37"/>
        <v>0.7085291048846265</v>
      </c>
      <c r="R194" s="5">
        <f t="shared" si="37"/>
        <v>0.60834475930468912</v>
      </c>
      <c r="S194" s="5">
        <f t="shared" si="36"/>
        <v>0.57639577411420417</v>
      </c>
      <c r="T194" s="5">
        <f t="shared" si="36"/>
        <v>0.50694767376643135</v>
      </c>
      <c r="U194" s="5">
        <f t="shared" si="36"/>
        <v>0.43696003787545395</v>
      </c>
      <c r="V194" s="5">
        <f t="shared" si="36"/>
        <v>0.42347151051509879</v>
      </c>
      <c r="W194" s="5">
        <f t="shared" si="36"/>
        <v>0.38277212789149917</v>
      </c>
      <c r="X194" s="5">
        <f t="shared" si="36"/>
        <v>0.36211949022823681</v>
      </c>
      <c r="Y194" s="5">
        <f t="shared" si="36"/>
        <v>0.34063728375238567</v>
      </c>
      <c r="Z194" s="5">
        <f t="shared" si="36"/>
        <v>0.3372804562401775</v>
      </c>
      <c r="AA194" s="5">
        <f t="shared" si="36"/>
        <v>0.32686364147935143</v>
      </c>
      <c r="AB194" s="5">
        <f t="shared" si="36"/>
        <v>0.31165287911674</v>
      </c>
      <c r="AC194" s="5">
        <f t="shared" si="36"/>
        <v>0.29919479533468268</v>
      </c>
      <c r="AD194" s="5">
        <f t="shared" si="36"/>
        <v>0.29713432876979951</v>
      </c>
      <c r="AE194" s="5">
        <f t="shared" si="36"/>
        <v>0.28873150210079868</v>
      </c>
      <c r="AF194" s="5">
        <f t="shared" si="36"/>
        <v>0.28383081146252243</v>
      </c>
      <c r="AG194" s="5">
        <f t="shared" si="36"/>
        <v>0.28015564445010421</v>
      </c>
      <c r="AH194" s="5">
        <f t="shared" si="31"/>
        <v>0.26638393863561349</v>
      </c>
      <c r="AI194" s="5">
        <f t="shared" si="31"/>
        <v>0.25861265061607974</v>
      </c>
      <c r="AJ194" s="5">
        <f t="shared" si="31"/>
        <v>0.25490740817469892</v>
      </c>
    </row>
    <row r="195" spans="1:36" x14ac:dyDescent="0.2">
      <c r="A195" t="str">
        <f>"semis_procurement_archetype_"&amp;TEXT(ROUND(Table26916[[#This Row],[2016]],3),"0.0")</f>
        <v>semis_procurement_archetype_1.0</v>
      </c>
      <c r="B195" s="5">
        <f t="shared" si="28"/>
        <v>1</v>
      </c>
      <c r="C195" s="5">
        <f t="shared" si="37"/>
        <v>1</v>
      </c>
      <c r="D195" s="5">
        <f t="shared" si="37"/>
        <v>1</v>
      </c>
      <c r="E195" s="5">
        <f t="shared" si="37"/>
        <v>0.98194083231408114</v>
      </c>
      <c r="F195" s="5">
        <f t="shared" si="37"/>
        <v>0.93828174120023822</v>
      </c>
      <c r="G195" s="5">
        <f t="shared" si="37"/>
        <v>0.94438538885583878</v>
      </c>
      <c r="H195" s="5">
        <f t="shared" si="37"/>
        <v>0.92543472140075378</v>
      </c>
      <c r="I195" s="5">
        <f t="shared" si="37"/>
        <v>0.88877596417276195</v>
      </c>
      <c r="J195" s="5">
        <f t="shared" si="37"/>
        <v>0.86818291405650982</v>
      </c>
      <c r="K195" s="5">
        <f t="shared" si="37"/>
        <v>0.84704371275303414</v>
      </c>
      <c r="L195" s="5">
        <f t="shared" si="37"/>
        <v>0.81365187029117658</v>
      </c>
      <c r="M195" s="5">
        <f t="shared" si="37"/>
        <v>0.80959913863825861</v>
      </c>
      <c r="N195" s="5">
        <f t="shared" si="37"/>
        <v>0.78223863088800472</v>
      </c>
      <c r="O195" s="5">
        <f t="shared" si="37"/>
        <v>0.75386805952662894</v>
      </c>
      <c r="P195" s="5">
        <f t="shared" si="37"/>
        <v>0.72032817241824076</v>
      </c>
      <c r="Q195" s="5">
        <f t="shared" si="37"/>
        <v>0.65485194558896187</v>
      </c>
      <c r="R195" s="5">
        <f t="shared" si="37"/>
        <v>0.56652243657356605</v>
      </c>
      <c r="S195" s="5">
        <f t="shared" si="36"/>
        <v>0.53835398212013064</v>
      </c>
      <c r="T195" s="5">
        <f t="shared" si="36"/>
        <v>0.47712369139695449</v>
      </c>
      <c r="U195" s="5">
        <f t="shared" si="36"/>
        <v>0.41541770849500786</v>
      </c>
      <c r="V195" s="5">
        <f t="shared" si="36"/>
        <v>0.40352528166740276</v>
      </c>
      <c r="W195" s="5">
        <f t="shared" si="36"/>
        <v>0.36764186631381479</v>
      </c>
      <c r="X195" s="5">
        <f t="shared" si="36"/>
        <v>0.34943305999673135</v>
      </c>
      <c r="Y195" s="5">
        <f t="shared" si="36"/>
        <v>0.33049284793470557</v>
      </c>
      <c r="Z195" s="5">
        <f t="shared" si="36"/>
        <v>0.32753323459106065</v>
      </c>
      <c r="AA195" s="5">
        <f t="shared" si="36"/>
        <v>0.31834904390735808</v>
      </c>
      <c r="AB195" s="5">
        <f t="shared" si="36"/>
        <v>0.30493817453987493</v>
      </c>
      <c r="AC195" s="5">
        <f t="shared" si="36"/>
        <v>0.29395425866587477</v>
      </c>
      <c r="AD195" s="5">
        <f t="shared" si="36"/>
        <v>0.29213760758166374</v>
      </c>
      <c r="AE195" s="5">
        <f t="shared" si="36"/>
        <v>0.28472908931747942</v>
      </c>
      <c r="AF195" s="5">
        <f t="shared" si="36"/>
        <v>0.28040829852517052</v>
      </c>
      <c r="AG195" s="5">
        <f t="shared" si="36"/>
        <v>0.27716801486730641</v>
      </c>
      <c r="AH195" s="5">
        <f t="shared" si="31"/>
        <v>0.26502591815691934</v>
      </c>
      <c r="AI195" s="5">
        <f t="shared" si="31"/>
        <v>0.25817420842912625</v>
      </c>
      <c r="AJ195" s="5">
        <f t="shared" si="31"/>
        <v>0.25490740817469892</v>
      </c>
    </row>
    <row r="196" spans="1:36" x14ac:dyDescent="0.2">
      <c r="A196" t="str">
        <f>"semis_procurement_archetype_"&amp;TEXT(ROUND(Table26916[[#This Row],[2016]],3),"0.0")</f>
        <v>semis_procurement_archetype_0.9</v>
      </c>
      <c r="B196" s="5">
        <f t="shared" si="28"/>
        <v>0.9</v>
      </c>
      <c r="C196" s="5">
        <f t="shared" si="37"/>
        <v>0.9</v>
      </c>
      <c r="D196" s="5">
        <f t="shared" si="37"/>
        <v>0.9</v>
      </c>
      <c r="E196" s="5">
        <f t="shared" si="37"/>
        <v>0.88436458043398636</v>
      </c>
      <c r="F196" s="5">
        <f t="shared" si="37"/>
        <v>0.8465650417560211</v>
      </c>
      <c r="G196" s="5">
        <f t="shared" si="37"/>
        <v>0.85184950965831763</v>
      </c>
      <c r="H196" s="5">
        <f t="shared" si="37"/>
        <v>0.83544223985112231</v>
      </c>
      <c r="I196" s="5">
        <f t="shared" si="37"/>
        <v>0.80370350969495885</v>
      </c>
      <c r="J196" s="5">
        <f t="shared" si="37"/>
        <v>0.78587428387949643</v>
      </c>
      <c r="K196" s="5">
        <f t="shared" si="37"/>
        <v>0.76757220665098835</v>
      </c>
      <c r="L196" s="5">
        <f t="shared" si="37"/>
        <v>0.73866193370521682</v>
      </c>
      <c r="M196" s="5">
        <f t="shared" si="37"/>
        <v>0.73515312527706067</v>
      </c>
      <c r="N196" s="5">
        <f t="shared" si="37"/>
        <v>0.71146471251881671</v>
      </c>
      <c r="O196" s="5">
        <f t="shared" si="37"/>
        <v>0.68690179830940301</v>
      </c>
      <c r="P196" s="5">
        <f t="shared" si="37"/>
        <v>0.65786335001229379</v>
      </c>
      <c r="Q196" s="5">
        <f t="shared" si="37"/>
        <v>0.60117478629329724</v>
      </c>
      <c r="R196" s="5">
        <f t="shared" si="37"/>
        <v>0.52470011384244297</v>
      </c>
      <c r="S196" s="5">
        <f t="shared" si="36"/>
        <v>0.50031219012605721</v>
      </c>
      <c r="T196" s="5">
        <f t="shared" si="36"/>
        <v>0.44729970902747768</v>
      </c>
      <c r="U196" s="5">
        <f t="shared" si="36"/>
        <v>0.39387537911456183</v>
      </c>
      <c r="V196" s="5">
        <f t="shared" si="36"/>
        <v>0.38357905281970683</v>
      </c>
      <c r="W196" s="5">
        <f t="shared" si="36"/>
        <v>0.35251160473613047</v>
      </c>
      <c r="X196" s="5">
        <f t="shared" si="36"/>
        <v>0.3367466297652259</v>
      </c>
      <c r="Y196" s="5">
        <f t="shared" si="36"/>
        <v>0.32034841211702553</v>
      </c>
      <c r="Z196" s="5">
        <f t="shared" si="36"/>
        <v>0.31778601294194375</v>
      </c>
      <c r="AA196" s="5">
        <f t="shared" si="36"/>
        <v>0.30983444633536478</v>
      </c>
      <c r="AB196" s="5">
        <f t="shared" si="36"/>
        <v>0.29822346996300986</v>
      </c>
      <c r="AC196" s="5">
        <f t="shared" si="36"/>
        <v>0.28871372199706691</v>
      </c>
      <c r="AD196" s="5">
        <f t="shared" si="36"/>
        <v>0.28714088639352797</v>
      </c>
      <c r="AE196" s="5">
        <f t="shared" si="36"/>
        <v>0.28072667653416017</v>
      </c>
      <c r="AF196" s="5">
        <f t="shared" si="36"/>
        <v>0.27698578558781861</v>
      </c>
      <c r="AG196" s="5">
        <f t="shared" si="36"/>
        <v>0.27418038528450861</v>
      </c>
      <c r="AH196" s="5">
        <f t="shared" si="31"/>
        <v>0.26366789767822524</v>
      </c>
      <c r="AI196" s="5">
        <f t="shared" si="31"/>
        <v>0.25773576624217276</v>
      </c>
      <c r="AJ196" s="5">
        <f t="shared" si="31"/>
        <v>0.25490740817469892</v>
      </c>
    </row>
    <row r="197" spans="1:36" x14ac:dyDescent="0.2">
      <c r="A197" t="str">
        <f>"semis_procurement_archetype_"&amp;TEXT(ROUND(Table26916[[#This Row],[2016]],3),"0.0")</f>
        <v>semis_procurement_archetype_0.8</v>
      </c>
      <c r="B197" s="5">
        <f t="shared" si="28"/>
        <v>0.8</v>
      </c>
      <c r="C197" s="5">
        <f t="shared" si="37"/>
        <v>0.8</v>
      </c>
      <c r="D197" s="5">
        <f t="shared" si="37"/>
        <v>0.8</v>
      </c>
      <c r="E197" s="5">
        <f t="shared" si="37"/>
        <v>0.78678832855389158</v>
      </c>
      <c r="F197" s="5">
        <f t="shared" si="37"/>
        <v>0.75484834231180398</v>
      </c>
      <c r="G197" s="5">
        <f t="shared" si="37"/>
        <v>0.75931363046079647</v>
      </c>
      <c r="H197" s="5">
        <f t="shared" si="37"/>
        <v>0.74544975830149096</v>
      </c>
      <c r="I197" s="5">
        <f t="shared" si="37"/>
        <v>0.71863105521715576</v>
      </c>
      <c r="J197" s="5">
        <f t="shared" si="37"/>
        <v>0.70356565370248303</v>
      </c>
      <c r="K197" s="5">
        <f t="shared" si="37"/>
        <v>0.68810070054894257</v>
      </c>
      <c r="L197" s="5">
        <f t="shared" si="37"/>
        <v>0.66367199711925706</v>
      </c>
      <c r="M197" s="5">
        <f t="shared" si="37"/>
        <v>0.66070711191586273</v>
      </c>
      <c r="N197" s="5">
        <f t="shared" si="37"/>
        <v>0.64069079414962871</v>
      </c>
      <c r="O197" s="5">
        <f t="shared" si="37"/>
        <v>0.61993553709217708</v>
      </c>
      <c r="P197" s="5">
        <f t="shared" si="37"/>
        <v>0.59539852760634682</v>
      </c>
      <c r="Q197" s="5">
        <f t="shared" si="37"/>
        <v>0.5474976269976326</v>
      </c>
      <c r="R197" s="5">
        <f t="shared" si="37"/>
        <v>0.4828777911113199</v>
      </c>
      <c r="S197" s="5">
        <f t="shared" si="36"/>
        <v>0.46227039813198378</v>
      </c>
      <c r="T197" s="5">
        <f t="shared" si="36"/>
        <v>0.41747572665800092</v>
      </c>
      <c r="U197" s="5">
        <f t="shared" si="36"/>
        <v>0.37233304973411574</v>
      </c>
      <c r="V197" s="5">
        <f t="shared" si="36"/>
        <v>0.3636328239720108</v>
      </c>
      <c r="W197" s="5">
        <f t="shared" si="36"/>
        <v>0.33738134315844615</v>
      </c>
      <c r="X197" s="5">
        <f t="shared" si="36"/>
        <v>0.32406019953372045</v>
      </c>
      <c r="Y197" s="5">
        <f t="shared" si="36"/>
        <v>0.31020397629934543</v>
      </c>
      <c r="Z197" s="5">
        <f t="shared" si="36"/>
        <v>0.30803879129282691</v>
      </c>
      <c r="AA197" s="5">
        <f t="shared" si="36"/>
        <v>0.30131984876337142</v>
      </c>
      <c r="AB197" s="5">
        <f t="shared" si="36"/>
        <v>0.29150876538614479</v>
      </c>
      <c r="AC197" s="5">
        <f t="shared" si="36"/>
        <v>0.28347318532825905</v>
      </c>
      <c r="AD197" s="5">
        <f t="shared" si="36"/>
        <v>0.28214416520539221</v>
      </c>
      <c r="AE197" s="5">
        <f t="shared" si="36"/>
        <v>0.27672426375084092</v>
      </c>
      <c r="AF197" s="5">
        <f t="shared" si="36"/>
        <v>0.2735632726504667</v>
      </c>
      <c r="AG197" s="5">
        <f t="shared" si="36"/>
        <v>0.27119275570171081</v>
      </c>
      <c r="AH197" s="5">
        <f t="shared" si="31"/>
        <v>0.26230987719953108</v>
      </c>
      <c r="AI197" s="5">
        <f t="shared" si="31"/>
        <v>0.25729732405521927</v>
      </c>
      <c r="AJ197" s="5">
        <f t="shared" si="31"/>
        <v>0.25490740817469892</v>
      </c>
    </row>
    <row r="198" spans="1:36" x14ac:dyDescent="0.2">
      <c r="A198" t="str">
        <f>"semis_procurement_archetype_"&amp;TEXT(ROUND(Table26916[[#This Row],[2016]],3),"0.0")</f>
        <v>semis_procurement_archetype_0.7</v>
      </c>
      <c r="B198" s="5">
        <f t="shared" si="28"/>
        <v>0.70000000000000007</v>
      </c>
      <c r="C198" s="5">
        <f t="shared" si="37"/>
        <v>0.70000000000000007</v>
      </c>
      <c r="D198" s="5">
        <f t="shared" si="37"/>
        <v>0.70000000000000007</v>
      </c>
      <c r="E198" s="5">
        <f t="shared" si="37"/>
        <v>0.6892120766737968</v>
      </c>
      <c r="F198" s="5">
        <f t="shared" si="37"/>
        <v>0.66313164286758675</v>
      </c>
      <c r="G198" s="5">
        <f t="shared" si="37"/>
        <v>0.66677775126327543</v>
      </c>
      <c r="H198" s="5">
        <f t="shared" si="37"/>
        <v>0.6554572767518595</v>
      </c>
      <c r="I198" s="5">
        <f t="shared" si="37"/>
        <v>0.63355860073935255</v>
      </c>
      <c r="J198" s="5">
        <f t="shared" si="37"/>
        <v>0.62125702352546974</v>
      </c>
      <c r="K198" s="5">
        <f t="shared" si="37"/>
        <v>0.60862919444689689</v>
      </c>
      <c r="L198" s="5">
        <f t="shared" si="37"/>
        <v>0.58868206053329719</v>
      </c>
      <c r="M198" s="5">
        <f t="shared" si="37"/>
        <v>0.58626109855466479</v>
      </c>
      <c r="N198" s="5">
        <f t="shared" si="37"/>
        <v>0.5699168757804407</v>
      </c>
      <c r="O198" s="5">
        <f t="shared" si="37"/>
        <v>0.55296927587495115</v>
      </c>
      <c r="P198" s="5">
        <f t="shared" si="37"/>
        <v>0.53293370520039984</v>
      </c>
      <c r="Q198" s="5">
        <f t="shared" si="37"/>
        <v>0.49382046770196808</v>
      </c>
      <c r="R198" s="5">
        <f t="shared" si="37"/>
        <v>0.44105546838019682</v>
      </c>
      <c r="S198" s="5">
        <f t="shared" si="36"/>
        <v>0.42422860613791036</v>
      </c>
      <c r="T198" s="5">
        <f t="shared" si="36"/>
        <v>0.38765174428852411</v>
      </c>
      <c r="U198" s="5">
        <f t="shared" si="36"/>
        <v>0.35079072035366965</v>
      </c>
      <c r="V198" s="5">
        <f t="shared" si="36"/>
        <v>0.34368659512431488</v>
      </c>
      <c r="W198" s="5">
        <f t="shared" si="36"/>
        <v>0.32225108158076182</v>
      </c>
      <c r="X198" s="5">
        <f t="shared" si="36"/>
        <v>0.31137376930221505</v>
      </c>
      <c r="Y198" s="5">
        <f t="shared" si="36"/>
        <v>0.30005954048166539</v>
      </c>
      <c r="Z198" s="5">
        <f t="shared" si="36"/>
        <v>0.29829156964371006</v>
      </c>
      <c r="AA198" s="5">
        <f t="shared" si="36"/>
        <v>0.29280525119137812</v>
      </c>
      <c r="AB198" s="5">
        <f t="shared" si="36"/>
        <v>0.28479406080927977</v>
      </c>
      <c r="AC198" s="5">
        <f t="shared" si="36"/>
        <v>0.27823264865945119</v>
      </c>
      <c r="AD198" s="5">
        <f t="shared" si="36"/>
        <v>0.27714744401725644</v>
      </c>
      <c r="AE198" s="5">
        <f t="shared" si="36"/>
        <v>0.27272185096752172</v>
      </c>
      <c r="AF198" s="5">
        <f t="shared" si="36"/>
        <v>0.2701407597131148</v>
      </c>
      <c r="AG198" s="5">
        <f t="shared" si="36"/>
        <v>0.26820512611891301</v>
      </c>
      <c r="AH198" s="5">
        <f t="shared" si="31"/>
        <v>0.26095185672083698</v>
      </c>
      <c r="AI198" s="5">
        <f t="shared" si="31"/>
        <v>0.25685888186826578</v>
      </c>
      <c r="AJ198" s="5">
        <f t="shared" si="31"/>
        <v>0.25490740817469892</v>
      </c>
    </row>
    <row r="199" spans="1:36" x14ac:dyDescent="0.2">
      <c r="A199" t="str">
        <f>"semis_procurement_archetype_"&amp;TEXT(ROUND(Table26916[[#This Row],[2016]],3),"0.0")</f>
        <v>semis_procurement_archetype_0.6</v>
      </c>
      <c r="B199" s="5">
        <f>MROUND(B198-0.1,0.1)</f>
        <v>0.60000000000000009</v>
      </c>
      <c r="C199" s="5">
        <f t="shared" si="37"/>
        <v>0.60000000000000009</v>
      </c>
      <c r="D199" s="5">
        <f t="shared" si="37"/>
        <v>0.60000000000000009</v>
      </c>
      <c r="E199" s="5">
        <f t="shared" si="37"/>
        <v>0.59163582479370214</v>
      </c>
      <c r="F199" s="5">
        <f t="shared" si="37"/>
        <v>0.57141494342336963</v>
      </c>
      <c r="G199" s="5">
        <f t="shared" si="37"/>
        <v>0.57424187206575428</v>
      </c>
      <c r="H199" s="5">
        <f t="shared" si="37"/>
        <v>0.56546479520222803</v>
      </c>
      <c r="I199" s="5">
        <f t="shared" si="37"/>
        <v>0.54848614626154935</v>
      </c>
      <c r="J199" s="5">
        <f t="shared" si="37"/>
        <v>0.53894839334845634</v>
      </c>
      <c r="K199" s="5">
        <f t="shared" si="37"/>
        <v>0.529157688344851</v>
      </c>
      <c r="L199" s="5">
        <f t="shared" si="37"/>
        <v>0.51369212394733743</v>
      </c>
      <c r="M199" s="5">
        <f t="shared" si="37"/>
        <v>0.51181508519346686</v>
      </c>
      <c r="N199" s="5">
        <f t="shared" si="37"/>
        <v>0.4991429574112527</v>
      </c>
      <c r="O199" s="5">
        <f t="shared" si="37"/>
        <v>0.48600301465772527</v>
      </c>
      <c r="P199" s="5">
        <f t="shared" si="37"/>
        <v>0.47046888279445287</v>
      </c>
      <c r="Q199" s="5">
        <f t="shared" si="37"/>
        <v>0.44014330840630345</v>
      </c>
      <c r="R199" s="5">
        <f t="shared" si="37"/>
        <v>0.3992331456490737</v>
      </c>
      <c r="S199" s="5">
        <f t="shared" si="36"/>
        <v>0.38618681414383693</v>
      </c>
      <c r="T199" s="5">
        <f t="shared" si="36"/>
        <v>0.3578277619190473</v>
      </c>
      <c r="U199" s="5">
        <f t="shared" si="36"/>
        <v>0.32924839097322361</v>
      </c>
      <c r="V199" s="5">
        <f t="shared" si="36"/>
        <v>0.3237403662766189</v>
      </c>
      <c r="W199" s="5">
        <f t="shared" si="36"/>
        <v>0.3071208200030775</v>
      </c>
      <c r="X199" s="5">
        <f t="shared" si="36"/>
        <v>0.2986873390707096</v>
      </c>
      <c r="Y199" s="5">
        <f t="shared" si="36"/>
        <v>0.28991510466398529</v>
      </c>
      <c r="Z199" s="5">
        <f t="shared" si="36"/>
        <v>0.28854434799459316</v>
      </c>
      <c r="AA199" s="5">
        <f t="shared" si="36"/>
        <v>0.28429065361938483</v>
      </c>
      <c r="AB199" s="5">
        <f t="shared" si="36"/>
        <v>0.2780793562324147</v>
      </c>
      <c r="AC199" s="5">
        <f t="shared" si="36"/>
        <v>0.27299211199064333</v>
      </c>
      <c r="AD199" s="5">
        <f t="shared" si="36"/>
        <v>0.27215072282912067</v>
      </c>
      <c r="AE199" s="5">
        <f t="shared" si="36"/>
        <v>0.26871943818420246</v>
      </c>
      <c r="AF199" s="5">
        <f t="shared" si="36"/>
        <v>0.26671824677576289</v>
      </c>
      <c r="AG199" s="5">
        <f t="shared" si="36"/>
        <v>0.26521749653611526</v>
      </c>
      <c r="AH199" s="5">
        <f t="shared" si="31"/>
        <v>0.25959383624214283</v>
      </c>
      <c r="AI199" s="5">
        <f t="shared" si="31"/>
        <v>0.25642043968131228</v>
      </c>
      <c r="AJ199" s="5">
        <f t="shared" si="31"/>
        <v>0.25490740817469892</v>
      </c>
    </row>
    <row r="200" spans="1:36" x14ac:dyDescent="0.2">
      <c r="A200" t="str">
        <f>"semis_procurement_archetype_"&amp;TEXT(ROUND(Table26916[[#This Row],[2016]],3),"0.0")</f>
        <v>semis_procurement_archetype_0.5</v>
      </c>
      <c r="B200" s="5">
        <f>MROUND(B199-0.1,0.1)</f>
        <v>0.5</v>
      </c>
      <c r="C200" s="5">
        <f t="shared" si="37"/>
        <v>0.5</v>
      </c>
      <c r="D200" s="5">
        <f t="shared" si="37"/>
        <v>0.5</v>
      </c>
      <c r="E200" s="5">
        <f t="shared" si="37"/>
        <v>0.49405957291360725</v>
      </c>
      <c r="F200" s="5">
        <f t="shared" si="37"/>
        <v>0.47969824397915234</v>
      </c>
      <c r="G200" s="5">
        <f t="shared" si="37"/>
        <v>0.48170599286823307</v>
      </c>
      <c r="H200" s="5">
        <f t="shared" si="37"/>
        <v>0.47547231365259651</v>
      </c>
      <c r="I200" s="5">
        <f t="shared" si="37"/>
        <v>0.46341369178374614</v>
      </c>
      <c r="J200" s="5">
        <f t="shared" si="37"/>
        <v>0.45663976317144289</v>
      </c>
      <c r="K200" s="5">
        <f t="shared" si="37"/>
        <v>0.44968618224280521</v>
      </c>
      <c r="L200" s="5">
        <f t="shared" si="37"/>
        <v>0.43870218736137756</v>
      </c>
      <c r="M200" s="5">
        <f t="shared" si="37"/>
        <v>0.43736907183226892</v>
      </c>
      <c r="N200" s="5">
        <f t="shared" si="37"/>
        <v>0.42836903904206469</v>
      </c>
      <c r="O200" s="5">
        <f t="shared" si="37"/>
        <v>0.41903675344049929</v>
      </c>
      <c r="P200" s="5">
        <f t="shared" si="37"/>
        <v>0.40800406038850578</v>
      </c>
      <c r="Q200" s="5">
        <f t="shared" si="37"/>
        <v>0.38646614911063881</v>
      </c>
      <c r="R200" s="5">
        <f t="shared" si="37"/>
        <v>0.35741082291795057</v>
      </c>
      <c r="S200" s="5">
        <f t="shared" si="36"/>
        <v>0.34814502214976339</v>
      </c>
      <c r="T200" s="5">
        <f t="shared" si="36"/>
        <v>0.3280037795495705</v>
      </c>
      <c r="U200" s="5">
        <f t="shared" si="36"/>
        <v>0.30770606159277752</v>
      </c>
      <c r="V200" s="5">
        <f t="shared" si="36"/>
        <v>0.30379413742892286</v>
      </c>
      <c r="W200" s="5">
        <f t="shared" si="36"/>
        <v>0.29199055842539312</v>
      </c>
      <c r="X200" s="5">
        <f t="shared" si="36"/>
        <v>0.28600090883920415</v>
      </c>
      <c r="Y200" s="5">
        <f t="shared" si="36"/>
        <v>0.27977066884630519</v>
      </c>
      <c r="Z200" s="5">
        <f t="shared" si="36"/>
        <v>0.27879712634547632</v>
      </c>
      <c r="AA200" s="5">
        <f t="shared" si="36"/>
        <v>0.27577605604739147</v>
      </c>
      <c r="AB200" s="5">
        <f t="shared" si="36"/>
        <v>0.27136465165554963</v>
      </c>
      <c r="AC200" s="5">
        <f t="shared" si="36"/>
        <v>0.26775157532183541</v>
      </c>
      <c r="AD200" s="5">
        <f t="shared" si="36"/>
        <v>0.26715400164098485</v>
      </c>
      <c r="AE200" s="5">
        <f t="shared" si="36"/>
        <v>0.26471702540088321</v>
      </c>
      <c r="AF200" s="5">
        <f t="shared" si="36"/>
        <v>0.26329573383841098</v>
      </c>
      <c r="AG200" s="5">
        <f t="shared" si="36"/>
        <v>0.26222986695331746</v>
      </c>
      <c r="AH200" s="5">
        <f t="shared" si="31"/>
        <v>0.25823581576344873</v>
      </c>
      <c r="AI200" s="5">
        <f t="shared" si="31"/>
        <v>0.25598199749435879</v>
      </c>
      <c r="AJ200" s="5">
        <f t="shared" si="31"/>
        <v>0.25490740817469892</v>
      </c>
    </row>
    <row r="201" spans="1:36" x14ac:dyDescent="0.2">
      <c r="A201" t="str">
        <f>"semis_procurement_archetype_"&amp;TEXT(ROUND(Table26916[[#This Row],[2016]],3),"0.0")</f>
        <v>semis_procurement_archetype_0.4</v>
      </c>
      <c r="B201" s="5">
        <f>MROUND(B200-0.1,0.1)</f>
        <v>0.4</v>
      </c>
      <c r="C201" s="5">
        <f t="shared" si="37"/>
        <v>0.4</v>
      </c>
      <c r="D201" s="5">
        <f t="shared" si="37"/>
        <v>0.4</v>
      </c>
      <c r="E201" s="5">
        <f t="shared" si="37"/>
        <v>0.39648332103351253</v>
      </c>
      <c r="F201" s="5">
        <f t="shared" si="37"/>
        <v>0.38798154453493516</v>
      </c>
      <c r="G201" s="5">
        <f t="shared" si="37"/>
        <v>0.38917011367071197</v>
      </c>
      <c r="H201" s="5">
        <f t="shared" si="37"/>
        <v>0.3854798321029651</v>
      </c>
      <c r="I201" s="5">
        <f t="shared" si="37"/>
        <v>0.37834123730594293</v>
      </c>
      <c r="J201" s="5">
        <f t="shared" si="37"/>
        <v>0.37433113299442955</v>
      </c>
      <c r="K201" s="5">
        <f t="shared" si="37"/>
        <v>0.37021467614075942</v>
      </c>
      <c r="L201" s="5">
        <f t="shared" si="37"/>
        <v>0.36371225077541774</v>
      </c>
      <c r="M201" s="5">
        <f t="shared" si="37"/>
        <v>0.36292305847107098</v>
      </c>
      <c r="N201" s="5">
        <f t="shared" si="37"/>
        <v>0.35759512067287669</v>
      </c>
      <c r="O201" s="5">
        <f t="shared" si="37"/>
        <v>0.35207049222327341</v>
      </c>
      <c r="P201" s="5">
        <f t="shared" si="37"/>
        <v>0.34553923798255881</v>
      </c>
      <c r="Q201" s="5">
        <f t="shared" si="37"/>
        <v>0.33278898981497423</v>
      </c>
      <c r="R201" s="5">
        <f t="shared" si="37"/>
        <v>0.31558850018682749</v>
      </c>
      <c r="S201" s="5">
        <f t="shared" si="36"/>
        <v>0.31010323015568997</v>
      </c>
      <c r="T201" s="5">
        <f t="shared" si="36"/>
        <v>0.29817979718009369</v>
      </c>
      <c r="U201" s="5">
        <f t="shared" si="36"/>
        <v>0.28616373221233143</v>
      </c>
      <c r="V201" s="5">
        <f t="shared" si="36"/>
        <v>0.28384790858122688</v>
      </c>
      <c r="W201" s="5">
        <f t="shared" si="36"/>
        <v>0.2768602968477088</v>
      </c>
      <c r="X201" s="5">
        <f t="shared" si="36"/>
        <v>0.2733144786076987</v>
      </c>
      <c r="Y201" s="5">
        <f t="shared" si="36"/>
        <v>0.26962623302862515</v>
      </c>
      <c r="Z201" s="5">
        <f t="shared" si="36"/>
        <v>0.26904990469635942</v>
      </c>
      <c r="AA201" s="5">
        <f t="shared" si="36"/>
        <v>0.26726145847539817</v>
      </c>
      <c r="AB201" s="5">
        <f t="shared" si="36"/>
        <v>0.26464994707868456</v>
      </c>
      <c r="AC201" s="5">
        <f t="shared" si="36"/>
        <v>0.26251103865302755</v>
      </c>
      <c r="AD201" s="5">
        <f t="shared" si="36"/>
        <v>0.26215728045284908</v>
      </c>
      <c r="AE201" s="5">
        <f t="shared" si="36"/>
        <v>0.26071461261756396</v>
      </c>
      <c r="AF201" s="5">
        <f t="shared" si="36"/>
        <v>0.25987322090105908</v>
      </c>
      <c r="AG201" s="5">
        <f t="shared" si="36"/>
        <v>0.25924223737051966</v>
      </c>
      <c r="AH201" s="5">
        <f t="shared" si="31"/>
        <v>0.25687779528475457</v>
      </c>
      <c r="AI201" s="5">
        <f t="shared" si="31"/>
        <v>0.2555435553074053</v>
      </c>
      <c r="AJ201" s="5">
        <f t="shared" si="31"/>
        <v>0.25490740817469892</v>
      </c>
    </row>
    <row r="202" spans="1:36" x14ac:dyDescent="0.2">
      <c r="A202" t="s">
        <v>213</v>
      </c>
      <c r="B202" s="5">
        <v>0</v>
      </c>
      <c r="C202" s="5">
        <v>0</v>
      </c>
      <c r="D202" s="5">
        <v>0</v>
      </c>
      <c r="E202" s="5">
        <v>0</v>
      </c>
      <c r="F202" s="5">
        <v>0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v>0</v>
      </c>
      <c r="V202" s="5">
        <v>0</v>
      </c>
      <c r="W202" s="5">
        <v>0</v>
      </c>
      <c r="X202" s="5">
        <v>0</v>
      </c>
      <c r="Y202" s="5">
        <v>0</v>
      </c>
      <c r="Z202" s="5">
        <v>0</v>
      </c>
      <c r="AA202" s="5">
        <v>0</v>
      </c>
      <c r="AB202" s="5">
        <v>0</v>
      </c>
      <c r="AC202" s="5">
        <v>0</v>
      </c>
      <c r="AD202" s="5">
        <v>0</v>
      </c>
      <c r="AE202" s="5">
        <v>0</v>
      </c>
      <c r="AF202" s="5">
        <v>0</v>
      </c>
      <c r="AG202" s="5">
        <v>0</v>
      </c>
      <c r="AH202" s="5">
        <v>0</v>
      </c>
      <c r="AI202" s="5">
        <v>0</v>
      </c>
      <c r="AJ202" s="5">
        <v>0</v>
      </c>
    </row>
  </sheetData>
  <phoneticPr fontId="2" type="noConversion"/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A4D95-3733-4CD1-9640-167BFB44F89F}">
  <sheetPr>
    <tabColor theme="9"/>
  </sheetPr>
  <dimension ref="A1:AJ251"/>
  <sheetViews>
    <sheetView topLeftCell="A199" workbookViewId="0">
      <selection activeCell="A250" sqref="A250"/>
    </sheetView>
  </sheetViews>
  <sheetFormatPr baseColWidth="10" defaultColWidth="8.83203125" defaultRowHeight="15" x14ac:dyDescent="0.2"/>
  <cols>
    <col min="1" max="1" width="43.83203125" bestFit="1" customWidth="1"/>
    <col min="2" max="2" width="16.83203125" style="4" bestFit="1" customWidth="1"/>
  </cols>
  <sheetData>
    <row r="1" spans="1:36" x14ac:dyDescent="0.2">
      <c r="A1" t="s">
        <v>110</v>
      </c>
      <c r="B1" t="s">
        <v>175</v>
      </c>
      <c r="C1" t="s">
        <v>176</v>
      </c>
      <c r="D1" t="s">
        <v>177</v>
      </c>
      <c r="E1" t="s">
        <v>178</v>
      </c>
      <c r="F1" t="s">
        <v>179</v>
      </c>
      <c r="G1" t="s">
        <v>68</v>
      </c>
      <c r="H1" t="s">
        <v>180</v>
      </c>
      <c r="I1" t="s">
        <v>181</v>
      </c>
      <c r="J1" t="s">
        <v>182</v>
      </c>
      <c r="K1" t="s">
        <v>183</v>
      </c>
      <c r="L1" t="s">
        <v>184</v>
      </c>
      <c r="M1" t="s">
        <v>185</v>
      </c>
      <c r="N1" t="s">
        <v>186</v>
      </c>
      <c r="O1" t="s">
        <v>187</v>
      </c>
      <c r="P1" t="s">
        <v>188</v>
      </c>
      <c r="Q1" t="s">
        <v>189</v>
      </c>
      <c r="R1" t="s">
        <v>190</v>
      </c>
      <c r="S1" t="s">
        <v>191</v>
      </c>
      <c r="T1" t="s">
        <v>192</v>
      </c>
      <c r="U1" t="s">
        <v>193</v>
      </c>
      <c r="V1" t="s">
        <v>194</v>
      </c>
      <c r="W1" t="s">
        <v>195</v>
      </c>
      <c r="X1" t="s">
        <v>196</v>
      </c>
      <c r="Y1" t="s">
        <v>197</v>
      </c>
      <c r="Z1" t="s">
        <v>198</v>
      </c>
      <c r="AA1" t="s">
        <v>199</v>
      </c>
      <c r="AB1" t="s">
        <v>200</v>
      </c>
      <c r="AC1" t="s">
        <v>201</v>
      </c>
      <c r="AD1" t="s">
        <v>202</v>
      </c>
      <c r="AE1" t="s">
        <v>203</v>
      </c>
      <c r="AF1" t="s">
        <v>204</v>
      </c>
      <c r="AG1" t="s">
        <v>205</v>
      </c>
      <c r="AH1" t="s">
        <v>206</v>
      </c>
      <c r="AI1" t="s">
        <v>207</v>
      </c>
      <c r="AJ1" t="s">
        <v>208</v>
      </c>
    </row>
    <row r="2" spans="1:36" x14ac:dyDescent="0.2">
      <c r="A2" t="s">
        <v>222</v>
      </c>
      <c r="B2" s="5">
        <f>'Sectoral Slopes'!C22</f>
        <v>11.510120801913299</v>
      </c>
      <c r="C2" s="5">
        <f>'Sectoral Slopes'!D22</f>
        <v>11.510120801913299</v>
      </c>
      <c r="D2" s="5">
        <f>'Sectoral Slopes'!E22</f>
        <v>11.510120801913299</v>
      </c>
      <c r="E2" s="5">
        <f>'Sectoral Slopes'!F22</f>
        <v>11.211029187958896</v>
      </c>
      <c r="F2" s="5">
        <f>'Sectoral Slopes'!G22</f>
        <v>10.487957767828986</v>
      </c>
      <c r="G2" s="5">
        <f>'Sectoral Slopes'!H22</f>
        <v>10.589044919799226</v>
      </c>
      <c r="H2" s="5">
        <f>'Sectoral Slopes'!I22</f>
        <v>10.275188499989028</v>
      </c>
      <c r="I2" s="5">
        <f>'Sectoral Slopes'!J22</f>
        <v>9.6680549346126021</v>
      </c>
      <c r="J2" s="5">
        <f>'Sectoral Slopes'!K22</f>
        <v>9.3269977661631263</v>
      </c>
      <c r="K2" s="5">
        <f>'Sectoral Slopes'!L22</f>
        <v>8.9768953724357914</v>
      </c>
      <c r="L2" s="5">
        <f>'Sectoral Slopes'!M22</f>
        <v>8.4238676676974755</v>
      </c>
      <c r="M2" s="5">
        <f>'Sectoral Slopes'!N22</f>
        <v>8.3567472958134221</v>
      </c>
      <c r="N2" s="5">
        <f>'Sectoral Slopes'!O22</f>
        <v>7.9036091133701607</v>
      </c>
      <c r="O2" s="5">
        <f>'Sectoral Slopes'!P22</f>
        <v>7.4337424990909948</v>
      </c>
      <c r="P2" s="5">
        <f>'Sectoral Slopes'!Q22</f>
        <v>6.8782629143414757</v>
      </c>
      <c r="Q2" s="5">
        <f>'Sectoral Slopes'!R22</f>
        <v>5.9813656633986465</v>
      </c>
      <c r="R2" s="5">
        <f>'Sectoral Slopes'!S22</f>
        <v>4.7714227933001441</v>
      </c>
      <c r="S2" s="5">
        <f>'Sectoral Slopes'!T22</f>
        <v>4.3855696281740029</v>
      </c>
      <c r="T2" s="5">
        <f>'Sectoral Slopes'!U22</f>
        <v>3.5468334626457594</v>
      </c>
      <c r="U2" s="5">
        <f>'Sectoral Slopes'!V22</f>
        <v>2.7015812373490351</v>
      </c>
      <c r="V2" s="5">
        <f>'Sectoral Slopes'!W22</f>
        <v>2.5310495141336729</v>
      </c>
      <c r="W2" s="5">
        <f>'Sectoral Slopes'!X22</f>
        <v>2.0164984688503225</v>
      </c>
      <c r="X2" s="5">
        <f>'Sectoral Slopes'!Y22</f>
        <v>1.7553928792208633</v>
      </c>
      <c r="Y2" s="5">
        <f>'Sectoral Slopes'!Z22</f>
        <v>1.4837992803849822</v>
      </c>
      <c r="Z2" s="5">
        <f>'Sectoral Slopes'!AA22</f>
        <v>1.4413598379684509</v>
      </c>
      <c r="AA2" s="5">
        <f>'Sectoral Slopes'!AB22</f>
        <v>1.3115031674900615</v>
      </c>
      <c r="AB2" s="5">
        <f>'Sectoral Slopes'!AC22</f>
        <v>1.1218848435399411</v>
      </c>
      <c r="AC2" s="5">
        <f>'Sectoral Slopes'!AD22</f>
        <v>0.96658158456651466</v>
      </c>
      <c r="AD2" s="5">
        <f>'Sectoral Slopes'!AE22</f>
        <v>0.94089567828026777</v>
      </c>
      <c r="AE2" s="5">
        <f>'Sectoral Slopes'!AF22</f>
        <v>0.83614551050854746</v>
      </c>
      <c r="AF2" s="5">
        <f>'Sectoral Slopes'!AG22</f>
        <v>0.76649174841835666</v>
      </c>
      <c r="AG2" s="5">
        <f>'Sectoral Slopes'!AH22</f>
        <v>0.71425641515219895</v>
      </c>
      <c r="AH2" s="5">
        <f>'Sectoral Slopes'!AI22</f>
        <v>0.51851846897650689</v>
      </c>
      <c r="AI2" s="5">
        <f>'Sectoral Slopes'!AJ22</f>
        <v>0.40806476218277432</v>
      </c>
      <c r="AJ2" s="5">
        <f>'Sectoral Slopes'!AK22</f>
        <v>0.35540196533477858</v>
      </c>
    </row>
    <row r="4" spans="1:36" x14ac:dyDescent="0.2">
      <c r="A4" t="s">
        <v>223</v>
      </c>
      <c r="B4" t="s">
        <v>175</v>
      </c>
      <c r="C4" t="s">
        <v>176</v>
      </c>
      <c r="D4" t="s">
        <v>177</v>
      </c>
      <c r="E4" t="s">
        <v>178</v>
      </c>
      <c r="F4" t="s">
        <v>179</v>
      </c>
      <c r="G4" t="s">
        <v>68</v>
      </c>
      <c r="H4" t="s">
        <v>180</v>
      </c>
      <c r="I4" t="s">
        <v>181</v>
      </c>
      <c r="J4" t="s">
        <v>182</v>
      </c>
      <c r="K4" t="s">
        <v>183</v>
      </c>
      <c r="L4" t="s">
        <v>184</v>
      </c>
      <c r="M4" t="s">
        <v>185</v>
      </c>
      <c r="N4" t="s">
        <v>186</v>
      </c>
      <c r="O4" t="s">
        <v>187</v>
      </c>
      <c r="P4" t="s">
        <v>188</v>
      </c>
      <c r="Q4" t="s">
        <v>189</v>
      </c>
      <c r="R4" t="s">
        <v>190</v>
      </c>
      <c r="S4" t="s">
        <v>191</v>
      </c>
      <c r="T4" t="s">
        <v>192</v>
      </c>
      <c r="U4" t="s">
        <v>193</v>
      </c>
      <c r="V4" t="s">
        <v>194</v>
      </c>
      <c r="W4" t="s">
        <v>195</v>
      </c>
      <c r="X4" t="s">
        <v>196</v>
      </c>
      <c r="Y4" t="s">
        <v>197</v>
      </c>
      <c r="Z4" t="s">
        <v>198</v>
      </c>
      <c r="AA4" t="s">
        <v>199</v>
      </c>
      <c r="AB4" t="s">
        <v>200</v>
      </c>
      <c r="AC4" t="s">
        <v>201</v>
      </c>
      <c r="AD4" t="s">
        <v>202</v>
      </c>
      <c r="AE4" t="s">
        <v>203</v>
      </c>
      <c r="AF4" t="s">
        <v>204</v>
      </c>
      <c r="AG4" t="s">
        <v>205</v>
      </c>
      <c r="AH4" t="s">
        <v>206</v>
      </c>
      <c r="AI4" t="s">
        <v>207</v>
      </c>
      <c r="AJ4" t="s">
        <v>208</v>
      </c>
    </row>
    <row r="5" spans="1:36" x14ac:dyDescent="0.2">
      <c r="A5" t="str">
        <f>"post-semis_procurement_archetype_"&amp;TEXT(ROUND(Table2691617[[#This Row],[2016]],3),"0.0")</f>
        <v>post-semis_procurement_archetype_25.0</v>
      </c>
      <c r="B5" s="5">
        <v>25</v>
      </c>
      <c r="C5" s="5">
        <f>(($B5-$AJ$2)*((C$2-$AJ$2)/($B$2-$AJ$2)))+$AJ$2</f>
        <v>25</v>
      </c>
      <c r="D5" s="5">
        <f t="shared" ref="D5:AJ12" si="0">(($B5-$AJ$2)*((D$2-$AJ$2)/($B$2-$AJ$2)))+$AJ$2</f>
        <v>25</v>
      </c>
      <c r="E5" s="5">
        <f t="shared" si="0"/>
        <v>24.33920408847289</v>
      </c>
      <c r="F5" s="5">
        <f t="shared" si="0"/>
        <v>22.741691433916191</v>
      </c>
      <c r="G5" s="5">
        <f t="shared" si="0"/>
        <v>22.96502760789544</v>
      </c>
      <c r="H5" s="5">
        <f t="shared" si="0"/>
        <v>22.271611178477482</v>
      </c>
      <c r="I5" s="5">
        <f t="shared" si="0"/>
        <v>20.930244991551287</v>
      </c>
      <c r="J5" s="5">
        <f t="shared" si="0"/>
        <v>20.176732783272573</v>
      </c>
      <c r="K5" s="5">
        <f t="shared" si="0"/>
        <v>19.403236571419082</v>
      </c>
      <c r="L5" s="5">
        <f t="shared" si="0"/>
        <v>18.181408779523814</v>
      </c>
      <c r="M5" s="5">
        <f t="shared" si="0"/>
        <v>18.033116867441237</v>
      </c>
      <c r="N5" s="5">
        <f t="shared" si="0"/>
        <v>17.031979274994455</v>
      </c>
      <c r="O5" s="5">
        <f t="shared" si="0"/>
        <v>15.993882841685254</v>
      </c>
      <c r="P5" s="5">
        <f t="shared" si="0"/>
        <v>14.766638006277674</v>
      </c>
      <c r="Q5" s="5">
        <f t="shared" si="0"/>
        <v>12.785084499487343</v>
      </c>
      <c r="R5" s="5">
        <f t="shared" si="0"/>
        <v>10.111905899888237</v>
      </c>
      <c r="S5" s="5">
        <f t="shared" si="0"/>
        <v>9.2594239777303677</v>
      </c>
      <c r="T5" s="5">
        <f t="shared" si="0"/>
        <v>7.4063682477376105</v>
      </c>
      <c r="U5" s="5">
        <f t="shared" si="0"/>
        <v>5.5389163078433086</v>
      </c>
      <c r="V5" s="5">
        <f t="shared" si="0"/>
        <v>5.1621532685975371</v>
      </c>
      <c r="W5" s="5">
        <f t="shared" si="0"/>
        <v>4.025333608227271</v>
      </c>
      <c r="X5" s="5">
        <f t="shared" si="0"/>
        <v>3.4484618470206003</v>
      </c>
      <c r="Y5" s="5">
        <f t="shared" si="0"/>
        <v>2.8484184779174986</v>
      </c>
      <c r="Z5" s="5">
        <f t="shared" si="0"/>
        <v>2.75465520028642</v>
      </c>
      <c r="AA5" s="5">
        <f t="shared" si="0"/>
        <v>2.4677572969913957</v>
      </c>
      <c r="AB5" s="5">
        <f t="shared" si="0"/>
        <v>2.0488254133446526</v>
      </c>
      <c r="AC5" s="5">
        <f t="shared" si="0"/>
        <v>1.705707272318735</v>
      </c>
      <c r="AD5" s="5">
        <f t="shared" si="0"/>
        <v>1.6489582995427612</v>
      </c>
      <c r="AE5" s="5">
        <f t="shared" si="0"/>
        <v>1.4175292678819669</v>
      </c>
      <c r="AF5" s="5">
        <f t="shared" si="0"/>
        <v>1.26364022832268</v>
      </c>
      <c r="AG5" s="5">
        <f t="shared" si="0"/>
        <v>1.1482344695213142</v>
      </c>
      <c r="AH5" s="5">
        <f t="shared" si="0"/>
        <v>0.71578224241430677</v>
      </c>
      <c r="AI5" s="5">
        <f t="shared" si="0"/>
        <v>0.47175213773394048</v>
      </c>
      <c r="AJ5" s="5">
        <f t="shared" si="0"/>
        <v>0.35540196533477858</v>
      </c>
    </row>
    <row r="6" spans="1:36" x14ac:dyDescent="0.2">
      <c r="A6" t="str">
        <f>"post-semis_procurement_archetype_"&amp;TEXT(ROUND(Table2691617[[#This Row],[2016]],3),"0.0")</f>
        <v>post-semis_procurement_archetype_24.9</v>
      </c>
      <c r="B6" s="5">
        <f>MROUND(B5-0.1,0.1)</f>
        <v>24.900000000000002</v>
      </c>
      <c r="C6" s="5">
        <f t="shared" ref="C6:R28" si="1">(($B6-$AJ$2)*((C$2-$AJ$2)/($B$2-$AJ$2)))+$AJ$2</f>
        <v>24.900000000000002</v>
      </c>
      <c r="D6" s="5">
        <f t="shared" si="0"/>
        <v>24.900000000000002</v>
      </c>
      <c r="E6" s="5">
        <f t="shared" si="0"/>
        <v>24.241885389708148</v>
      </c>
      <c r="F6" s="5">
        <f t="shared" si="0"/>
        <v>22.650854937264501</v>
      </c>
      <c r="G6" s="5">
        <f t="shared" si="0"/>
        <v>22.873284883543604</v>
      </c>
      <c r="H6" s="5">
        <f t="shared" si="0"/>
        <v>22.182682119126159</v>
      </c>
      <c r="I6" s="5">
        <f t="shared" si="0"/>
        <v>20.846758772797486</v>
      </c>
      <c r="J6" s="5">
        <f t="shared" si="0"/>
        <v>20.096304079221259</v>
      </c>
      <c r="K6" s="5">
        <f t="shared" si="0"/>
        <v>19.325946470849004</v>
      </c>
      <c r="L6" s="5">
        <f t="shared" si="0"/>
        <v>18.109076470475337</v>
      </c>
      <c r="M6" s="5">
        <f t="shared" si="0"/>
        <v>17.961386280165112</v>
      </c>
      <c r="N6" s="5">
        <f t="shared" si="0"/>
        <v>16.964310988069254</v>
      </c>
      <c r="O6" s="5">
        <f t="shared" si="0"/>
        <v>15.930426822421508</v>
      </c>
      <c r="P6" s="5">
        <f t="shared" si="0"/>
        <v>14.708161759188263</v>
      </c>
      <c r="Q6" s="5">
        <f t="shared" si="0"/>
        <v>12.734648771070638</v>
      </c>
      <c r="R6" s="5">
        <f t="shared" si="0"/>
        <v>10.072317086466205</v>
      </c>
      <c r="S6" s="5">
        <f t="shared" si="0"/>
        <v>9.2232942668709281</v>
      </c>
      <c r="T6" s="5">
        <f t="shared" si="0"/>
        <v>7.3777576521316899</v>
      </c>
      <c r="U6" s="5">
        <f t="shared" si="0"/>
        <v>5.5178832427666649</v>
      </c>
      <c r="V6" s="5">
        <f t="shared" si="0"/>
        <v>5.1426489890126099</v>
      </c>
      <c r="W6" s="5">
        <f t="shared" si="0"/>
        <v>4.0104421839981956</v>
      </c>
      <c r="X6" s="5">
        <f t="shared" si="0"/>
        <v>3.4359111863146112</v>
      </c>
      <c r="Y6" s="5">
        <f t="shared" si="0"/>
        <v>2.8383026038055492</v>
      </c>
      <c r="Z6" s="5">
        <f t="shared" si="0"/>
        <v>2.7449197879596423</v>
      </c>
      <c r="AA6" s="5">
        <f t="shared" si="0"/>
        <v>2.4591860257996916</v>
      </c>
      <c r="AB6" s="5">
        <f t="shared" si="0"/>
        <v>2.0419540355050634</v>
      </c>
      <c r="AC6" s="5">
        <f t="shared" si="0"/>
        <v>1.7002281595935667</v>
      </c>
      <c r="AD6" s="5">
        <f t="shared" si="0"/>
        <v>1.6437094562368635</v>
      </c>
      <c r="AE6" s="5">
        <f t="shared" si="0"/>
        <v>1.4132194905382538</v>
      </c>
      <c r="AF6" s="5">
        <f t="shared" si="0"/>
        <v>1.2599548841279387</v>
      </c>
      <c r="AG6" s="5">
        <f t="shared" si="0"/>
        <v>1.1450174054690974</v>
      </c>
      <c r="AH6" s="5">
        <f t="shared" si="0"/>
        <v>0.71431993300040353</v>
      </c>
      <c r="AI6" s="5">
        <f t="shared" si="0"/>
        <v>0.47128002545913084</v>
      </c>
      <c r="AJ6" s="5">
        <f t="shared" si="0"/>
        <v>0.35540196533477858</v>
      </c>
    </row>
    <row r="7" spans="1:36" x14ac:dyDescent="0.2">
      <c r="A7" t="str">
        <f>"post-semis_procurement_archetype_"&amp;TEXT(ROUND(Table2691617[[#This Row],[2016]],3),"0.0")</f>
        <v>post-semis_procurement_archetype_24.8</v>
      </c>
      <c r="B7" s="5">
        <f t="shared" ref="B7:B70" si="2">MROUND(B6-0.1,0.1)</f>
        <v>24.8</v>
      </c>
      <c r="C7" s="5">
        <f t="shared" si="1"/>
        <v>24.8</v>
      </c>
      <c r="D7" s="5">
        <f t="shared" si="0"/>
        <v>24.8</v>
      </c>
      <c r="E7" s="5">
        <f t="shared" si="0"/>
        <v>24.1445666909434</v>
      </c>
      <c r="F7" s="5">
        <f t="shared" si="0"/>
        <v>22.560018440612811</v>
      </c>
      <c r="G7" s="5">
        <f t="shared" si="0"/>
        <v>22.781542159191769</v>
      </c>
      <c r="H7" s="5">
        <f t="shared" si="0"/>
        <v>22.093753059774834</v>
      </c>
      <c r="I7" s="5">
        <f t="shared" si="0"/>
        <v>20.763272554043677</v>
      </c>
      <c r="J7" s="5">
        <f t="shared" si="0"/>
        <v>20.015875375169941</v>
      </c>
      <c r="K7" s="5">
        <f t="shared" si="0"/>
        <v>19.248656370278926</v>
      </c>
      <c r="L7" s="5">
        <f t="shared" si="0"/>
        <v>18.03674416142686</v>
      </c>
      <c r="M7" s="5">
        <f t="shared" si="0"/>
        <v>17.889655692888983</v>
      </c>
      <c r="N7" s="5">
        <f t="shared" si="0"/>
        <v>16.896642701144053</v>
      </c>
      <c r="O7" s="5">
        <f t="shared" si="0"/>
        <v>15.866970803157757</v>
      </c>
      <c r="P7" s="5">
        <f t="shared" si="0"/>
        <v>14.649685512098852</v>
      </c>
      <c r="Q7" s="5">
        <f t="shared" si="0"/>
        <v>12.684213042653932</v>
      </c>
      <c r="R7" s="5">
        <f t="shared" si="0"/>
        <v>10.032728273044173</v>
      </c>
      <c r="S7" s="5">
        <f t="shared" si="0"/>
        <v>9.1871645560114885</v>
      </c>
      <c r="T7" s="5">
        <f t="shared" si="0"/>
        <v>7.3491470565257684</v>
      </c>
      <c r="U7" s="5">
        <f t="shared" si="0"/>
        <v>5.4968501776900203</v>
      </c>
      <c r="V7" s="5">
        <f t="shared" si="0"/>
        <v>5.123144709427681</v>
      </c>
      <c r="W7" s="5">
        <f t="shared" si="0"/>
        <v>3.9955507597691193</v>
      </c>
      <c r="X7" s="5">
        <f t="shared" si="0"/>
        <v>3.4233605256086213</v>
      </c>
      <c r="Y7" s="5">
        <f t="shared" si="0"/>
        <v>2.8281867296935994</v>
      </c>
      <c r="Z7" s="5">
        <f t="shared" si="0"/>
        <v>2.7351843756328642</v>
      </c>
      <c r="AA7" s="5">
        <f t="shared" si="0"/>
        <v>2.4506147546079871</v>
      </c>
      <c r="AB7" s="5">
        <f t="shared" si="0"/>
        <v>2.0350826576654737</v>
      </c>
      <c r="AC7" s="5">
        <f t="shared" si="0"/>
        <v>1.6947490468683981</v>
      </c>
      <c r="AD7" s="5">
        <f t="shared" si="0"/>
        <v>1.6384606129309653</v>
      </c>
      <c r="AE7" s="5">
        <f t="shared" si="0"/>
        <v>1.4089097131945405</v>
      </c>
      <c r="AF7" s="5">
        <f t="shared" si="0"/>
        <v>1.2562695399331971</v>
      </c>
      <c r="AG7" s="5">
        <f t="shared" si="0"/>
        <v>1.1418003414168807</v>
      </c>
      <c r="AH7" s="5">
        <f t="shared" si="0"/>
        <v>0.71285762358650029</v>
      </c>
      <c r="AI7" s="5">
        <f t="shared" si="0"/>
        <v>0.47080791318432114</v>
      </c>
      <c r="AJ7" s="5">
        <f t="shared" si="0"/>
        <v>0.35540196533477858</v>
      </c>
    </row>
    <row r="8" spans="1:36" x14ac:dyDescent="0.2">
      <c r="A8" t="str">
        <f>"post-semis_procurement_archetype_"&amp;TEXT(ROUND(Table2691617[[#This Row],[2016]],3),"0.0")</f>
        <v>post-semis_procurement_archetype_24.7</v>
      </c>
      <c r="B8" s="5">
        <f t="shared" si="2"/>
        <v>24.700000000000003</v>
      </c>
      <c r="C8" s="5">
        <f t="shared" si="1"/>
        <v>24.700000000000003</v>
      </c>
      <c r="D8" s="5">
        <f t="shared" si="0"/>
        <v>24.700000000000003</v>
      </c>
      <c r="E8" s="5">
        <f t="shared" si="0"/>
        <v>24.047247992178658</v>
      </c>
      <c r="F8" s="5">
        <f t="shared" si="0"/>
        <v>22.469181943961122</v>
      </c>
      <c r="G8" s="5">
        <f t="shared" si="0"/>
        <v>22.689799434839937</v>
      </c>
      <c r="H8" s="5">
        <f t="shared" si="0"/>
        <v>22.004824000423515</v>
      </c>
      <c r="I8" s="5">
        <f t="shared" si="0"/>
        <v>20.679786335289876</v>
      </c>
      <c r="J8" s="5">
        <f t="shared" si="0"/>
        <v>19.935446671118623</v>
      </c>
      <c r="K8" s="5">
        <f t="shared" si="0"/>
        <v>19.171366269708848</v>
      </c>
      <c r="L8" s="5">
        <f t="shared" si="0"/>
        <v>17.964411852378383</v>
      </c>
      <c r="M8" s="5">
        <f t="shared" si="0"/>
        <v>17.817925105612858</v>
      </c>
      <c r="N8" s="5">
        <f t="shared" si="0"/>
        <v>16.828974414218855</v>
      </c>
      <c r="O8" s="5">
        <f t="shared" si="0"/>
        <v>15.803514783894011</v>
      </c>
      <c r="P8" s="5">
        <f t="shared" si="0"/>
        <v>14.591209265009443</v>
      </c>
      <c r="Q8" s="5">
        <f t="shared" si="0"/>
        <v>12.633777314237227</v>
      </c>
      <c r="R8" s="5">
        <f t="shared" si="0"/>
        <v>9.9931394596221406</v>
      </c>
      <c r="S8" s="5">
        <f t="shared" si="0"/>
        <v>9.1510348451520507</v>
      </c>
      <c r="T8" s="5">
        <f t="shared" si="0"/>
        <v>7.3205364609198478</v>
      </c>
      <c r="U8" s="5">
        <f t="shared" si="0"/>
        <v>5.4758171126133766</v>
      </c>
      <c r="V8" s="5">
        <f t="shared" si="0"/>
        <v>5.1036404298427538</v>
      </c>
      <c r="W8" s="5">
        <f t="shared" si="0"/>
        <v>3.9806593355400439</v>
      </c>
      <c r="X8" s="5">
        <f t="shared" si="0"/>
        <v>3.4108098649026317</v>
      </c>
      <c r="Y8" s="5">
        <f t="shared" si="0"/>
        <v>2.81807085558165</v>
      </c>
      <c r="Z8" s="5">
        <f t="shared" si="0"/>
        <v>2.7254489633060865</v>
      </c>
      <c r="AA8" s="5">
        <f t="shared" si="0"/>
        <v>2.4420434834162825</v>
      </c>
      <c r="AB8" s="5">
        <f t="shared" si="0"/>
        <v>2.0282112798258844</v>
      </c>
      <c r="AC8" s="5">
        <f t="shared" si="0"/>
        <v>1.6892699341432298</v>
      </c>
      <c r="AD8" s="5">
        <f t="shared" si="0"/>
        <v>1.6332117696250676</v>
      </c>
      <c r="AE8" s="5">
        <f t="shared" si="0"/>
        <v>1.4045999358508274</v>
      </c>
      <c r="AF8" s="5">
        <f t="shared" si="0"/>
        <v>1.2525841957384558</v>
      </c>
      <c r="AG8" s="5">
        <f t="shared" si="0"/>
        <v>1.138583277364664</v>
      </c>
      <c r="AH8" s="5">
        <f t="shared" si="0"/>
        <v>0.71139531417259705</v>
      </c>
      <c r="AI8" s="5">
        <f t="shared" si="0"/>
        <v>0.47033580090951144</v>
      </c>
      <c r="AJ8" s="5">
        <f t="shared" si="0"/>
        <v>0.35540196533477858</v>
      </c>
    </row>
    <row r="9" spans="1:36" x14ac:dyDescent="0.2">
      <c r="A9" t="str">
        <f>"post-semis_procurement_archetype_"&amp;TEXT(ROUND(Table2691617[[#This Row],[2016]],3),"0.0")</f>
        <v>post-semis_procurement_archetype_24.6</v>
      </c>
      <c r="B9" s="5">
        <f t="shared" si="2"/>
        <v>24.6</v>
      </c>
      <c r="C9" s="5">
        <f t="shared" si="1"/>
        <v>24.6</v>
      </c>
      <c r="D9" s="5">
        <f t="shared" si="0"/>
        <v>24.6</v>
      </c>
      <c r="E9" s="5">
        <f t="shared" si="0"/>
        <v>23.949929293413913</v>
      </c>
      <c r="F9" s="5">
        <f t="shared" si="0"/>
        <v>22.378345447309428</v>
      </c>
      <c r="G9" s="5">
        <f t="shared" si="0"/>
        <v>22.598056710488102</v>
      </c>
      <c r="H9" s="5">
        <f t="shared" si="0"/>
        <v>21.915894941072189</v>
      </c>
      <c r="I9" s="5">
        <f t="shared" si="0"/>
        <v>20.596300116536071</v>
      </c>
      <c r="J9" s="5">
        <f t="shared" si="0"/>
        <v>19.855017967067305</v>
      </c>
      <c r="K9" s="5">
        <f t="shared" si="0"/>
        <v>19.09407616913877</v>
      </c>
      <c r="L9" s="5">
        <f t="shared" si="0"/>
        <v>17.892079543329903</v>
      </c>
      <c r="M9" s="5">
        <f t="shared" si="0"/>
        <v>17.746194518336726</v>
      </c>
      <c r="N9" s="5">
        <f t="shared" si="0"/>
        <v>16.761306127293654</v>
      </c>
      <c r="O9" s="5">
        <f t="shared" si="0"/>
        <v>15.740058764630263</v>
      </c>
      <c r="P9" s="5">
        <f t="shared" si="0"/>
        <v>14.53273301792003</v>
      </c>
      <c r="Q9" s="5">
        <f t="shared" si="0"/>
        <v>12.58334158582052</v>
      </c>
      <c r="R9" s="5">
        <f t="shared" si="0"/>
        <v>9.9535506462001084</v>
      </c>
      <c r="S9" s="5">
        <f t="shared" si="0"/>
        <v>9.1149051342926111</v>
      </c>
      <c r="T9" s="5">
        <f t="shared" si="0"/>
        <v>7.2919258653139263</v>
      </c>
      <c r="U9" s="5">
        <f t="shared" si="0"/>
        <v>5.454784047536732</v>
      </c>
      <c r="V9" s="5">
        <f t="shared" si="0"/>
        <v>5.0841361502578257</v>
      </c>
      <c r="W9" s="5">
        <f t="shared" si="0"/>
        <v>3.9657679113109676</v>
      </c>
      <c r="X9" s="5">
        <f t="shared" si="0"/>
        <v>3.3982592041966422</v>
      </c>
      <c r="Y9" s="5">
        <f t="shared" si="0"/>
        <v>2.8079549814697007</v>
      </c>
      <c r="Z9" s="5">
        <f t="shared" si="0"/>
        <v>2.7157135509793089</v>
      </c>
      <c r="AA9" s="5">
        <f t="shared" si="0"/>
        <v>2.433472212224578</v>
      </c>
      <c r="AB9" s="5">
        <f t="shared" si="0"/>
        <v>2.0213399019862948</v>
      </c>
      <c r="AC9" s="5">
        <f t="shared" si="0"/>
        <v>1.6837908214180612</v>
      </c>
      <c r="AD9" s="5">
        <f t="shared" si="0"/>
        <v>1.6279629263191695</v>
      </c>
      <c r="AE9" s="5">
        <f t="shared" si="0"/>
        <v>1.4002901585071144</v>
      </c>
      <c r="AF9" s="5">
        <f t="shared" si="0"/>
        <v>1.2488988515437143</v>
      </c>
      <c r="AG9" s="5">
        <f t="shared" si="0"/>
        <v>1.1353662133124471</v>
      </c>
      <c r="AH9" s="5">
        <f t="shared" si="0"/>
        <v>0.70993300475869381</v>
      </c>
      <c r="AI9" s="5">
        <f t="shared" si="0"/>
        <v>0.46986368863470174</v>
      </c>
      <c r="AJ9" s="5">
        <f t="shared" si="0"/>
        <v>0.35540196533477858</v>
      </c>
    </row>
    <row r="10" spans="1:36" x14ac:dyDescent="0.2">
      <c r="A10" t="str">
        <f>"post-semis_procurement_archetype_"&amp;TEXT(ROUND(Table2691617[[#This Row],[2016]],3),"0.0")</f>
        <v>post-semis_procurement_archetype_24.5</v>
      </c>
      <c r="B10" s="5">
        <f t="shared" si="2"/>
        <v>24.5</v>
      </c>
      <c r="C10" s="5">
        <f t="shared" si="1"/>
        <v>24.5</v>
      </c>
      <c r="D10" s="5">
        <f t="shared" si="0"/>
        <v>24.5</v>
      </c>
      <c r="E10" s="5">
        <f t="shared" si="0"/>
        <v>23.852610594649164</v>
      </c>
      <c r="F10" s="5">
        <f t="shared" si="0"/>
        <v>22.287508950657735</v>
      </c>
      <c r="G10" s="5">
        <f t="shared" si="0"/>
        <v>22.506313986136263</v>
      </c>
      <c r="H10" s="5">
        <f t="shared" si="0"/>
        <v>21.826965881720863</v>
      </c>
      <c r="I10" s="5">
        <f t="shared" si="0"/>
        <v>20.512813897782262</v>
      </c>
      <c r="J10" s="5">
        <f t="shared" si="0"/>
        <v>19.774589263015987</v>
      </c>
      <c r="K10" s="5">
        <f t="shared" si="0"/>
        <v>19.016786068568692</v>
      </c>
      <c r="L10" s="5">
        <f t="shared" si="0"/>
        <v>17.819747234281426</v>
      </c>
      <c r="M10" s="5">
        <f t="shared" si="0"/>
        <v>17.674463931060597</v>
      </c>
      <c r="N10" s="5">
        <f t="shared" si="0"/>
        <v>16.693637840368449</v>
      </c>
      <c r="O10" s="5">
        <f t="shared" si="0"/>
        <v>15.676602745366512</v>
      </c>
      <c r="P10" s="5">
        <f t="shared" si="0"/>
        <v>14.474256770830619</v>
      </c>
      <c r="Q10" s="5">
        <f t="shared" si="0"/>
        <v>12.532905857403813</v>
      </c>
      <c r="R10" s="5">
        <f t="shared" si="0"/>
        <v>9.9139618327780745</v>
      </c>
      <c r="S10" s="5">
        <f t="shared" si="0"/>
        <v>9.0787754234331715</v>
      </c>
      <c r="T10" s="5">
        <f t="shared" si="0"/>
        <v>7.2633152697080048</v>
      </c>
      <c r="U10" s="5">
        <f t="shared" si="0"/>
        <v>5.4337509824600874</v>
      </c>
      <c r="V10" s="5">
        <f t="shared" si="0"/>
        <v>5.0646318706728977</v>
      </c>
      <c r="W10" s="5">
        <f t="shared" si="0"/>
        <v>3.9508764870818918</v>
      </c>
      <c r="X10" s="5">
        <f t="shared" si="0"/>
        <v>3.3857085434906522</v>
      </c>
      <c r="Y10" s="5">
        <f t="shared" si="0"/>
        <v>2.7978391073577509</v>
      </c>
      <c r="Z10" s="5">
        <f t="shared" si="0"/>
        <v>2.7059781386525308</v>
      </c>
      <c r="AA10" s="5">
        <f t="shared" si="0"/>
        <v>2.4249009410328735</v>
      </c>
      <c r="AB10" s="5">
        <f t="shared" si="0"/>
        <v>2.0144685241467055</v>
      </c>
      <c r="AC10" s="5">
        <f t="shared" si="0"/>
        <v>1.6783117086928927</v>
      </c>
      <c r="AD10" s="5">
        <f t="shared" si="0"/>
        <v>1.6227140830132716</v>
      </c>
      <c r="AE10" s="5">
        <f t="shared" si="0"/>
        <v>1.3959803811634011</v>
      </c>
      <c r="AF10" s="5">
        <f t="shared" si="0"/>
        <v>1.2452135073489727</v>
      </c>
      <c r="AG10" s="5">
        <f t="shared" si="0"/>
        <v>1.1321491492602302</v>
      </c>
      <c r="AH10" s="5">
        <f t="shared" si="0"/>
        <v>0.70847069534479046</v>
      </c>
      <c r="AI10" s="5">
        <f t="shared" si="0"/>
        <v>0.46939157635989204</v>
      </c>
      <c r="AJ10" s="5">
        <f t="shared" si="0"/>
        <v>0.35540196533477858</v>
      </c>
    </row>
    <row r="11" spans="1:36" x14ac:dyDescent="0.2">
      <c r="A11" t="str">
        <f>"post-semis_procurement_archetype_"&amp;TEXT(ROUND(Table2691617[[#This Row],[2016]],3),"0.0")</f>
        <v>post-semis_procurement_archetype_24.4</v>
      </c>
      <c r="B11" s="5">
        <f t="shared" si="2"/>
        <v>24.400000000000002</v>
      </c>
      <c r="C11" s="5">
        <f t="shared" si="1"/>
        <v>24.400000000000002</v>
      </c>
      <c r="D11" s="5">
        <f t="shared" si="0"/>
        <v>24.400000000000002</v>
      </c>
      <c r="E11" s="5">
        <f t="shared" si="0"/>
        <v>23.755291895884422</v>
      </c>
      <c r="F11" s="5">
        <f t="shared" si="0"/>
        <v>22.196672454006048</v>
      </c>
      <c r="G11" s="5">
        <f t="shared" si="0"/>
        <v>22.414571261784431</v>
      </c>
      <c r="H11" s="5">
        <f t="shared" si="0"/>
        <v>21.738036822369541</v>
      </c>
      <c r="I11" s="5">
        <f t="shared" si="0"/>
        <v>20.429327679028461</v>
      </c>
      <c r="J11" s="5">
        <f t="shared" si="0"/>
        <v>19.694160558964668</v>
      </c>
      <c r="K11" s="5">
        <f t="shared" si="0"/>
        <v>18.939495967998614</v>
      </c>
      <c r="L11" s="5">
        <f t="shared" si="0"/>
        <v>17.747414925232949</v>
      </c>
      <c r="M11" s="5">
        <f t="shared" si="0"/>
        <v>17.602733343784472</v>
      </c>
      <c r="N11" s="5">
        <f t="shared" si="0"/>
        <v>16.625969553443252</v>
      </c>
      <c r="O11" s="5">
        <f t="shared" si="0"/>
        <v>15.613146726102766</v>
      </c>
      <c r="P11" s="5">
        <f t="shared" si="0"/>
        <v>14.41578052374121</v>
      </c>
      <c r="Q11" s="5">
        <f t="shared" si="0"/>
        <v>12.48247012898711</v>
      </c>
      <c r="R11" s="5">
        <f t="shared" si="0"/>
        <v>9.8743730193560442</v>
      </c>
      <c r="S11" s="5">
        <f t="shared" si="0"/>
        <v>9.0426457125737318</v>
      </c>
      <c r="T11" s="5">
        <f t="shared" si="0"/>
        <v>7.2347046741020842</v>
      </c>
      <c r="U11" s="5">
        <f t="shared" si="0"/>
        <v>5.4127179173834437</v>
      </c>
      <c r="V11" s="5">
        <f t="shared" si="0"/>
        <v>5.0451275910879696</v>
      </c>
      <c r="W11" s="5">
        <f t="shared" si="0"/>
        <v>3.9359850628528159</v>
      </c>
      <c r="X11" s="5">
        <f t="shared" si="0"/>
        <v>3.3731578827846631</v>
      </c>
      <c r="Y11" s="5">
        <f t="shared" si="0"/>
        <v>2.7877232332458015</v>
      </c>
      <c r="Z11" s="5">
        <f t="shared" si="0"/>
        <v>2.6962427263257531</v>
      </c>
      <c r="AA11" s="5">
        <f t="shared" si="0"/>
        <v>2.4163296698411694</v>
      </c>
      <c r="AB11" s="5">
        <f t="shared" si="0"/>
        <v>2.0075971463071163</v>
      </c>
      <c r="AC11" s="5">
        <f t="shared" si="0"/>
        <v>1.6728325959677244</v>
      </c>
      <c r="AD11" s="5">
        <f t="shared" si="0"/>
        <v>1.6174652397073737</v>
      </c>
      <c r="AE11" s="5">
        <f t="shared" si="0"/>
        <v>1.391670603819688</v>
      </c>
      <c r="AF11" s="5">
        <f t="shared" si="0"/>
        <v>1.2415281631542314</v>
      </c>
      <c r="AG11" s="5">
        <f t="shared" si="0"/>
        <v>1.1289320852080136</v>
      </c>
      <c r="AH11" s="5">
        <f t="shared" si="0"/>
        <v>0.70700838593088733</v>
      </c>
      <c r="AI11" s="5">
        <f t="shared" si="0"/>
        <v>0.46891946408508234</v>
      </c>
      <c r="AJ11" s="5">
        <f t="shared" si="0"/>
        <v>0.35540196533477858</v>
      </c>
    </row>
    <row r="12" spans="1:36" x14ac:dyDescent="0.2">
      <c r="A12" t="str">
        <f>"post-semis_procurement_archetype_"&amp;TEXT(ROUND(Table2691617[[#This Row],[2016]],3),"0.0")</f>
        <v>post-semis_procurement_archetype_24.3</v>
      </c>
      <c r="B12" s="5">
        <f t="shared" si="2"/>
        <v>24.3</v>
      </c>
      <c r="C12" s="5">
        <f t="shared" si="1"/>
        <v>24.3</v>
      </c>
      <c r="D12" s="5">
        <f t="shared" si="0"/>
        <v>24.3</v>
      </c>
      <c r="E12" s="5">
        <f t="shared" si="0"/>
        <v>23.657973197119677</v>
      </c>
      <c r="F12" s="5">
        <f t="shared" si="0"/>
        <v>22.105835957354355</v>
      </c>
      <c r="G12" s="5">
        <f t="shared" si="0"/>
        <v>22.322828537432596</v>
      </c>
      <c r="H12" s="5">
        <f t="shared" si="0"/>
        <v>21.649107763018215</v>
      </c>
      <c r="I12" s="5">
        <f t="shared" si="0"/>
        <v>20.345841460274652</v>
      </c>
      <c r="J12" s="5">
        <f t="shared" si="0"/>
        <v>19.61373185491335</v>
      </c>
      <c r="K12" s="5">
        <f t="shared" si="0"/>
        <v>18.862205867428536</v>
      </c>
      <c r="L12" s="5">
        <f t="shared" si="0"/>
        <v>17.675082616184472</v>
      </c>
      <c r="M12" s="5">
        <f t="shared" si="0"/>
        <v>17.531002756508343</v>
      </c>
      <c r="N12" s="5">
        <f t="shared" si="0"/>
        <v>16.55830126651805</v>
      </c>
      <c r="O12" s="5">
        <f t="shared" si="0"/>
        <v>15.549690706839018</v>
      </c>
      <c r="P12" s="5">
        <f t="shared" si="0"/>
        <v>14.357304276651798</v>
      </c>
      <c r="Q12" s="5">
        <f t="shared" si="0"/>
        <v>12.432034400570403</v>
      </c>
      <c r="R12" s="5">
        <f t="shared" si="0"/>
        <v>9.8347842059340103</v>
      </c>
      <c r="S12" s="5">
        <f t="shared" si="0"/>
        <v>9.0065160017142922</v>
      </c>
      <c r="T12" s="5">
        <f t="shared" si="0"/>
        <v>7.2060940784961627</v>
      </c>
      <c r="U12" s="5">
        <f t="shared" si="0"/>
        <v>5.3916848523067991</v>
      </c>
      <c r="V12" s="5">
        <f t="shared" si="0"/>
        <v>5.0256233115030415</v>
      </c>
      <c r="W12" s="5">
        <f t="shared" si="0"/>
        <v>3.9210936386237401</v>
      </c>
      <c r="X12" s="5">
        <f t="shared" si="0"/>
        <v>3.3606072220786731</v>
      </c>
      <c r="Y12" s="5">
        <f t="shared" si="0"/>
        <v>2.7776073591338521</v>
      </c>
      <c r="Z12" s="5">
        <f t="shared" si="0"/>
        <v>2.686507313998975</v>
      </c>
      <c r="AA12" s="5">
        <f t="shared" si="0"/>
        <v>2.4077583986494648</v>
      </c>
      <c r="AB12" s="5">
        <f t="shared" ref="AB12:AJ12" si="3">(($B12-$AJ$2)*((AB$2-$AJ$2)/($B$2-$AJ$2)))+$AJ$2</f>
        <v>2.0007257684675266</v>
      </c>
      <c r="AC12" s="5">
        <f t="shared" si="3"/>
        <v>1.6673534832425558</v>
      </c>
      <c r="AD12" s="5">
        <f t="shared" si="3"/>
        <v>1.6122163964014757</v>
      </c>
      <c r="AE12" s="5">
        <f t="shared" si="3"/>
        <v>1.3873608264759747</v>
      </c>
      <c r="AF12" s="5">
        <f t="shared" si="3"/>
        <v>1.2378428189594899</v>
      </c>
      <c r="AG12" s="5">
        <f t="shared" si="3"/>
        <v>1.1257150211557967</v>
      </c>
      <c r="AH12" s="5">
        <f t="shared" si="3"/>
        <v>0.70554607651698398</v>
      </c>
      <c r="AI12" s="5">
        <f t="shared" si="3"/>
        <v>0.46844735181027269</v>
      </c>
      <c r="AJ12" s="5">
        <f t="shared" si="3"/>
        <v>0.35540196533477858</v>
      </c>
    </row>
    <row r="13" spans="1:36" x14ac:dyDescent="0.2">
      <c r="A13" t="str">
        <f>"post-semis_procurement_archetype_"&amp;TEXT(ROUND(Table2691617[[#This Row],[2016]],3),"0.0")</f>
        <v>post-semis_procurement_archetype_24.2</v>
      </c>
      <c r="B13" s="5">
        <f t="shared" si="2"/>
        <v>24.200000000000003</v>
      </c>
      <c r="C13" s="5">
        <f t="shared" si="1"/>
        <v>24.200000000000003</v>
      </c>
      <c r="D13" s="5">
        <f t="shared" si="1"/>
        <v>24.200000000000003</v>
      </c>
      <c r="E13" s="5">
        <f t="shared" si="1"/>
        <v>23.560654498354932</v>
      </c>
      <c r="F13" s="5">
        <f t="shared" si="1"/>
        <v>22.014999460702665</v>
      </c>
      <c r="G13" s="5">
        <f t="shared" si="1"/>
        <v>22.23108581308076</v>
      </c>
      <c r="H13" s="5">
        <f t="shared" si="1"/>
        <v>21.560178703666892</v>
      </c>
      <c r="I13" s="5">
        <f t="shared" si="1"/>
        <v>20.262355241520851</v>
      </c>
      <c r="J13" s="5">
        <f t="shared" si="1"/>
        <v>19.533303150862032</v>
      </c>
      <c r="K13" s="5">
        <f t="shared" si="1"/>
        <v>18.784915766858457</v>
      </c>
      <c r="L13" s="5">
        <f t="shared" si="1"/>
        <v>17.602750307135995</v>
      </c>
      <c r="M13" s="5">
        <f t="shared" si="1"/>
        <v>17.459272169232214</v>
      </c>
      <c r="N13" s="5">
        <f t="shared" si="1"/>
        <v>16.490632979592849</v>
      </c>
      <c r="O13" s="5">
        <f t="shared" si="1"/>
        <v>15.486234687575269</v>
      </c>
      <c r="P13" s="5">
        <f t="shared" si="1"/>
        <v>14.298828029562388</v>
      </c>
      <c r="Q13" s="5">
        <f t="shared" si="1"/>
        <v>12.381598672153698</v>
      </c>
      <c r="R13" s="5">
        <f t="shared" si="1"/>
        <v>9.7951953925119799</v>
      </c>
      <c r="S13" s="5">
        <f t="shared" ref="S13:AH29" si="4">(($B13-$AJ$2)*((S$2-$AJ$2)/($B$2-$AJ$2)))+$AJ$2</f>
        <v>8.9703862908548544</v>
      </c>
      <c r="T13" s="5">
        <f t="shared" si="4"/>
        <v>7.177483482890243</v>
      </c>
      <c r="U13" s="5">
        <f t="shared" si="4"/>
        <v>5.3706517872301553</v>
      </c>
      <c r="V13" s="5">
        <f t="shared" si="4"/>
        <v>5.0061190319181144</v>
      </c>
      <c r="W13" s="5">
        <f t="shared" si="4"/>
        <v>3.9062022143946642</v>
      </c>
      <c r="X13" s="5">
        <f t="shared" si="4"/>
        <v>3.3480565613726836</v>
      </c>
      <c r="Y13" s="5">
        <f t="shared" si="4"/>
        <v>2.7674914850219028</v>
      </c>
      <c r="Z13" s="5">
        <f t="shared" si="4"/>
        <v>2.6767719016721978</v>
      </c>
      <c r="AA13" s="5">
        <f t="shared" si="4"/>
        <v>2.3991871274577603</v>
      </c>
      <c r="AB13" s="5">
        <f t="shared" si="4"/>
        <v>1.9938543906279376</v>
      </c>
      <c r="AC13" s="5">
        <f t="shared" si="4"/>
        <v>1.6618743705173875</v>
      </c>
      <c r="AD13" s="5">
        <f t="shared" si="4"/>
        <v>1.6069675530955778</v>
      </c>
      <c r="AE13" s="5">
        <f t="shared" si="4"/>
        <v>1.3830510491322616</v>
      </c>
      <c r="AF13" s="5">
        <f t="shared" si="4"/>
        <v>1.2341574747647486</v>
      </c>
      <c r="AG13" s="5">
        <f t="shared" si="4"/>
        <v>1.12249795710358</v>
      </c>
      <c r="AH13" s="5">
        <f t="shared" si="4"/>
        <v>0.70408376710308074</v>
      </c>
      <c r="AI13" s="5">
        <f t="shared" ref="AI13:AJ32" si="5">(($B13-$AJ$2)*((AI$2-$AJ$2)/($B$2-$AJ$2)))+$AJ$2</f>
        <v>0.46797523953546299</v>
      </c>
      <c r="AJ13" s="5">
        <f t="shared" si="5"/>
        <v>0.35540196533477858</v>
      </c>
    </row>
    <row r="14" spans="1:36" x14ac:dyDescent="0.2">
      <c r="A14" t="str">
        <f>"post-semis_procurement_archetype_"&amp;TEXT(ROUND(Table2691617[[#This Row],[2016]],3),"0.0")</f>
        <v>post-semis_procurement_archetype_24.1</v>
      </c>
      <c r="B14" s="5">
        <f t="shared" si="2"/>
        <v>24.1</v>
      </c>
      <c r="C14" s="5">
        <f t="shared" si="1"/>
        <v>24.1</v>
      </c>
      <c r="D14" s="5">
        <f t="shared" si="1"/>
        <v>24.1</v>
      </c>
      <c r="E14" s="5">
        <f t="shared" si="1"/>
        <v>23.463335799590187</v>
      </c>
      <c r="F14" s="5">
        <f t="shared" si="1"/>
        <v>21.924162964050971</v>
      </c>
      <c r="G14" s="5">
        <f t="shared" si="1"/>
        <v>22.139343088728925</v>
      </c>
      <c r="H14" s="5">
        <f t="shared" si="1"/>
        <v>21.471249644315566</v>
      </c>
      <c r="I14" s="5">
        <f t="shared" si="1"/>
        <v>20.178869022767046</v>
      </c>
      <c r="J14" s="5">
        <f t="shared" si="1"/>
        <v>19.452874446810714</v>
      </c>
      <c r="K14" s="5">
        <f t="shared" si="1"/>
        <v>18.707625666288379</v>
      </c>
      <c r="L14" s="5">
        <f t="shared" si="1"/>
        <v>17.530417998087518</v>
      </c>
      <c r="M14" s="5">
        <f t="shared" si="1"/>
        <v>17.387541581956086</v>
      </c>
      <c r="N14" s="5">
        <f t="shared" si="1"/>
        <v>16.422964692667648</v>
      </c>
      <c r="O14" s="5">
        <f t="shared" si="1"/>
        <v>15.422778668311521</v>
      </c>
      <c r="P14" s="5">
        <f t="shared" si="1"/>
        <v>14.240351782472978</v>
      </c>
      <c r="Q14" s="5">
        <f t="shared" si="1"/>
        <v>12.331162943736992</v>
      </c>
      <c r="R14" s="5">
        <f t="shared" si="1"/>
        <v>9.755606579089946</v>
      </c>
      <c r="S14" s="5">
        <f t="shared" si="4"/>
        <v>8.9342565799954148</v>
      </c>
      <c r="T14" s="5">
        <f t="shared" si="4"/>
        <v>7.1488728872843215</v>
      </c>
      <c r="U14" s="5">
        <f t="shared" si="4"/>
        <v>5.3496187221535108</v>
      </c>
      <c r="V14" s="5">
        <f t="shared" si="4"/>
        <v>4.9866147523331863</v>
      </c>
      <c r="W14" s="5">
        <f t="shared" si="4"/>
        <v>3.8913107901655883</v>
      </c>
      <c r="X14" s="5">
        <f t="shared" si="4"/>
        <v>3.3355059006666941</v>
      </c>
      <c r="Y14" s="5">
        <f t="shared" si="4"/>
        <v>2.757375610909953</v>
      </c>
      <c r="Z14" s="5">
        <f t="shared" si="4"/>
        <v>2.6670364893454197</v>
      </c>
      <c r="AA14" s="5">
        <f t="shared" si="4"/>
        <v>2.3906158562660558</v>
      </c>
      <c r="AB14" s="5">
        <f t="shared" si="4"/>
        <v>1.9869830127883481</v>
      </c>
      <c r="AC14" s="5">
        <f t="shared" si="4"/>
        <v>1.656395257792219</v>
      </c>
      <c r="AD14" s="5">
        <f t="shared" si="4"/>
        <v>1.6017187097896799</v>
      </c>
      <c r="AE14" s="5">
        <f t="shared" si="4"/>
        <v>1.3787412717885483</v>
      </c>
      <c r="AF14" s="5">
        <f t="shared" si="4"/>
        <v>1.230472130570007</v>
      </c>
      <c r="AG14" s="5">
        <f t="shared" si="4"/>
        <v>1.1192808930513634</v>
      </c>
      <c r="AH14" s="5">
        <f t="shared" si="4"/>
        <v>0.70262145768917739</v>
      </c>
      <c r="AI14" s="5">
        <f t="shared" si="5"/>
        <v>0.4675031272606533</v>
      </c>
      <c r="AJ14" s="5">
        <f t="shared" si="5"/>
        <v>0.35540196533477858</v>
      </c>
    </row>
    <row r="15" spans="1:36" x14ac:dyDescent="0.2">
      <c r="A15" t="str">
        <f>"post-semis_procurement_archetype_"&amp;TEXT(ROUND(Table2691617[[#This Row],[2016]],3),"0.0")</f>
        <v>post-semis_procurement_archetype_24.0</v>
      </c>
      <c r="B15" s="5">
        <f t="shared" si="2"/>
        <v>24</v>
      </c>
      <c r="C15" s="5">
        <f t="shared" si="1"/>
        <v>24</v>
      </c>
      <c r="D15" s="5">
        <f t="shared" si="1"/>
        <v>24</v>
      </c>
      <c r="E15" s="5">
        <f t="shared" si="1"/>
        <v>23.366017100825442</v>
      </c>
      <c r="F15" s="5">
        <f t="shared" si="1"/>
        <v>21.833326467399282</v>
      </c>
      <c r="G15" s="5">
        <f t="shared" si="1"/>
        <v>22.047600364377089</v>
      </c>
      <c r="H15" s="5">
        <f t="shared" si="1"/>
        <v>21.382320584964241</v>
      </c>
      <c r="I15" s="5">
        <f t="shared" si="1"/>
        <v>20.095382804013237</v>
      </c>
      <c r="J15" s="5">
        <f t="shared" si="1"/>
        <v>19.372445742759396</v>
      </c>
      <c r="K15" s="5">
        <f t="shared" si="1"/>
        <v>18.630335565718298</v>
      </c>
      <c r="L15" s="5">
        <f t="shared" si="1"/>
        <v>17.458085689039038</v>
      </c>
      <c r="M15" s="5">
        <f t="shared" si="1"/>
        <v>17.315810994679957</v>
      </c>
      <c r="N15" s="5">
        <f t="shared" si="1"/>
        <v>16.355296405742447</v>
      </c>
      <c r="O15" s="5">
        <f t="shared" si="1"/>
        <v>15.359322649047773</v>
      </c>
      <c r="P15" s="5">
        <f t="shared" si="1"/>
        <v>14.181875535383567</v>
      </c>
      <c r="Q15" s="5">
        <f t="shared" si="1"/>
        <v>12.280727215320285</v>
      </c>
      <c r="R15" s="5">
        <f t="shared" si="1"/>
        <v>9.7160177656679139</v>
      </c>
      <c r="S15" s="5">
        <f t="shared" si="4"/>
        <v>8.8981268691359752</v>
      </c>
      <c r="T15" s="5">
        <f t="shared" si="4"/>
        <v>7.1202622916784</v>
      </c>
      <c r="U15" s="5">
        <f t="shared" si="4"/>
        <v>5.3285856570768662</v>
      </c>
      <c r="V15" s="5">
        <f t="shared" si="4"/>
        <v>4.9671104727482573</v>
      </c>
      <c r="W15" s="5">
        <f t="shared" si="4"/>
        <v>3.876419365936512</v>
      </c>
      <c r="X15" s="5">
        <f t="shared" si="4"/>
        <v>3.3229552399607041</v>
      </c>
      <c r="Y15" s="5">
        <f t="shared" si="4"/>
        <v>2.7472597367980032</v>
      </c>
      <c r="Z15" s="5">
        <f t="shared" si="4"/>
        <v>2.6573010770186416</v>
      </c>
      <c r="AA15" s="5">
        <f t="shared" si="4"/>
        <v>2.3820445850743512</v>
      </c>
      <c r="AB15" s="5">
        <f t="shared" si="4"/>
        <v>1.9801116349487584</v>
      </c>
      <c r="AC15" s="5">
        <f t="shared" si="4"/>
        <v>1.6509161450670504</v>
      </c>
      <c r="AD15" s="5">
        <f t="shared" si="4"/>
        <v>1.5964698664837818</v>
      </c>
      <c r="AE15" s="5">
        <f t="shared" si="4"/>
        <v>1.374431494444835</v>
      </c>
      <c r="AF15" s="5">
        <f t="shared" si="4"/>
        <v>1.2267867863752655</v>
      </c>
      <c r="AG15" s="5">
        <f t="shared" si="4"/>
        <v>1.1160638289991465</v>
      </c>
      <c r="AH15" s="5">
        <f t="shared" si="4"/>
        <v>0.70115914827527415</v>
      </c>
      <c r="AI15" s="5">
        <f t="shared" si="5"/>
        <v>0.4670310149858436</v>
      </c>
      <c r="AJ15" s="5">
        <f t="shared" si="5"/>
        <v>0.35540196533477858</v>
      </c>
    </row>
    <row r="16" spans="1:36" x14ac:dyDescent="0.2">
      <c r="A16" t="str">
        <f>"post-semis_procurement_archetype_"&amp;TEXT(ROUND(Table2691617[[#This Row],[2016]],3),"0.0")</f>
        <v>post-semis_procurement_archetype_23.9</v>
      </c>
      <c r="B16" s="5">
        <f t="shared" si="2"/>
        <v>23.900000000000002</v>
      </c>
      <c r="C16" s="5">
        <f t="shared" si="1"/>
        <v>23.900000000000002</v>
      </c>
      <c r="D16" s="5">
        <f t="shared" si="1"/>
        <v>23.900000000000002</v>
      </c>
      <c r="E16" s="5">
        <f t="shared" si="1"/>
        <v>23.268698402060696</v>
      </c>
      <c r="F16" s="5">
        <f t="shared" si="1"/>
        <v>21.742489970747592</v>
      </c>
      <c r="G16" s="5">
        <f t="shared" si="1"/>
        <v>21.955857640025258</v>
      </c>
      <c r="H16" s="5">
        <f t="shared" si="1"/>
        <v>21.293391525612918</v>
      </c>
      <c r="I16" s="5">
        <f t="shared" si="1"/>
        <v>20.011896585259436</v>
      </c>
      <c r="J16" s="5">
        <f t="shared" si="1"/>
        <v>19.292017038708078</v>
      </c>
      <c r="K16" s="5">
        <f t="shared" si="1"/>
        <v>18.553045465148223</v>
      </c>
      <c r="L16" s="5">
        <f t="shared" si="1"/>
        <v>17.385753379990561</v>
      </c>
      <c r="M16" s="5">
        <f t="shared" si="1"/>
        <v>17.244080407403832</v>
      </c>
      <c r="N16" s="5">
        <f t="shared" si="1"/>
        <v>16.287628118817249</v>
      </c>
      <c r="O16" s="5">
        <f t="shared" si="1"/>
        <v>15.295866629784024</v>
      </c>
      <c r="P16" s="5">
        <f t="shared" si="1"/>
        <v>14.123399288294156</v>
      </c>
      <c r="Q16" s="5">
        <f t="shared" si="1"/>
        <v>12.23029148690358</v>
      </c>
      <c r="R16" s="5">
        <f t="shared" si="1"/>
        <v>9.6764289522458817</v>
      </c>
      <c r="S16" s="5">
        <f t="shared" si="4"/>
        <v>8.8619971582765356</v>
      </c>
      <c r="T16" s="5">
        <f t="shared" si="4"/>
        <v>7.0916516960724794</v>
      </c>
      <c r="U16" s="5">
        <f t="shared" si="4"/>
        <v>5.3075525920002224</v>
      </c>
      <c r="V16" s="5">
        <f t="shared" si="4"/>
        <v>4.9476061931633302</v>
      </c>
      <c r="W16" s="5">
        <f t="shared" si="4"/>
        <v>3.8615279417074366</v>
      </c>
      <c r="X16" s="5">
        <f t="shared" si="4"/>
        <v>3.3104045792547145</v>
      </c>
      <c r="Y16" s="5">
        <f t="shared" si="4"/>
        <v>2.7371438626860538</v>
      </c>
      <c r="Z16" s="5">
        <f t="shared" si="4"/>
        <v>2.6475656646918639</v>
      </c>
      <c r="AA16" s="5">
        <f t="shared" si="4"/>
        <v>2.3734733138826472</v>
      </c>
      <c r="AB16" s="5">
        <f t="shared" si="4"/>
        <v>1.9732402571091692</v>
      </c>
      <c r="AC16" s="5">
        <f t="shared" si="4"/>
        <v>1.6454370323418821</v>
      </c>
      <c r="AD16" s="5">
        <f t="shared" si="4"/>
        <v>1.5912210231778841</v>
      </c>
      <c r="AE16" s="5">
        <f t="shared" si="4"/>
        <v>1.370121717101122</v>
      </c>
      <c r="AF16" s="5">
        <f t="shared" si="4"/>
        <v>1.2231014421805242</v>
      </c>
      <c r="AG16" s="5">
        <f t="shared" si="4"/>
        <v>1.1128467649469298</v>
      </c>
      <c r="AH16" s="5">
        <f t="shared" si="4"/>
        <v>0.69969683886137091</v>
      </c>
      <c r="AI16" s="5">
        <f t="shared" si="5"/>
        <v>0.46655890271103395</v>
      </c>
      <c r="AJ16" s="5">
        <f t="shared" si="5"/>
        <v>0.35540196533477858</v>
      </c>
    </row>
    <row r="17" spans="1:36" x14ac:dyDescent="0.2">
      <c r="A17" t="str">
        <f>"post-semis_procurement_archetype_"&amp;TEXT(ROUND(Table2691617[[#This Row],[2016]],3),"0.0")</f>
        <v>post-semis_procurement_archetype_23.8</v>
      </c>
      <c r="B17" s="5">
        <f t="shared" si="2"/>
        <v>23.8</v>
      </c>
      <c r="C17" s="5">
        <f t="shared" si="1"/>
        <v>23.8</v>
      </c>
      <c r="D17" s="5">
        <f t="shared" si="1"/>
        <v>23.8</v>
      </c>
      <c r="E17" s="5">
        <f t="shared" si="1"/>
        <v>23.171379703295951</v>
      </c>
      <c r="F17" s="5">
        <f t="shared" si="1"/>
        <v>21.651653474095898</v>
      </c>
      <c r="G17" s="5">
        <f t="shared" si="1"/>
        <v>21.864114915673419</v>
      </c>
      <c r="H17" s="5">
        <f t="shared" si="1"/>
        <v>21.204462466261592</v>
      </c>
      <c r="I17" s="5">
        <f t="shared" si="1"/>
        <v>19.928410366505631</v>
      </c>
      <c r="J17" s="5">
        <f t="shared" si="1"/>
        <v>19.21158833465676</v>
      </c>
      <c r="K17" s="5">
        <f t="shared" si="1"/>
        <v>18.475755364578141</v>
      </c>
      <c r="L17" s="5">
        <f t="shared" si="1"/>
        <v>17.313421070942084</v>
      </c>
      <c r="M17" s="5">
        <f t="shared" si="1"/>
        <v>17.172349820127703</v>
      </c>
      <c r="N17" s="5">
        <f t="shared" si="1"/>
        <v>16.219959831892048</v>
      </c>
      <c r="O17" s="5">
        <f t="shared" si="1"/>
        <v>15.232410610520276</v>
      </c>
      <c r="P17" s="5">
        <f t="shared" si="1"/>
        <v>14.064923041204745</v>
      </c>
      <c r="Q17" s="5">
        <f t="shared" si="1"/>
        <v>12.179855758486873</v>
      </c>
      <c r="R17" s="5">
        <f t="shared" si="1"/>
        <v>9.6368401388238496</v>
      </c>
      <c r="S17" s="5">
        <f t="shared" si="4"/>
        <v>8.8258674474170959</v>
      </c>
      <c r="T17" s="5">
        <f t="shared" si="4"/>
        <v>7.0630411004665579</v>
      </c>
      <c r="U17" s="5">
        <f t="shared" si="4"/>
        <v>5.2865195269235778</v>
      </c>
      <c r="V17" s="5">
        <f t="shared" si="4"/>
        <v>4.9281019135784021</v>
      </c>
      <c r="W17" s="5">
        <f t="shared" si="4"/>
        <v>3.8466365174783608</v>
      </c>
      <c r="X17" s="5">
        <f t="shared" si="4"/>
        <v>3.297853918548725</v>
      </c>
      <c r="Y17" s="5">
        <f t="shared" si="4"/>
        <v>2.7270279885741044</v>
      </c>
      <c r="Z17" s="5">
        <f t="shared" si="4"/>
        <v>2.6378302523650863</v>
      </c>
      <c r="AA17" s="5">
        <f t="shared" si="4"/>
        <v>2.3649020426909426</v>
      </c>
      <c r="AB17" s="5">
        <f t="shared" si="4"/>
        <v>1.9663688792695797</v>
      </c>
      <c r="AC17" s="5">
        <f t="shared" si="4"/>
        <v>1.6399579196167136</v>
      </c>
      <c r="AD17" s="5">
        <f t="shared" si="4"/>
        <v>1.5859721798719859</v>
      </c>
      <c r="AE17" s="5">
        <f t="shared" si="4"/>
        <v>1.3658119397574087</v>
      </c>
      <c r="AF17" s="5">
        <f t="shared" si="4"/>
        <v>1.2194160979857827</v>
      </c>
      <c r="AG17" s="5">
        <f t="shared" si="4"/>
        <v>1.1096297008947129</v>
      </c>
      <c r="AH17" s="5">
        <f t="shared" si="4"/>
        <v>0.69823452944746767</v>
      </c>
      <c r="AI17" s="5">
        <f t="shared" si="5"/>
        <v>0.46608679043622425</v>
      </c>
      <c r="AJ17" s="5">
        <f t="shared" si="5"/>
        <v>0.35540196533477858</v>
      </c>
    </row>
    <row r="18" spans="1:36" x14ac:dyDescent="0.2">
      <c r="A18" t="str">
        <f>"post-semis_procurement_archetype_"&amp;TEXT(ROUND(Table2691617[[#This Row],[2016]],3),"0.0")</f>
        <v>post-semis_procurement_archetype_23.7</v>
      </c>
      <c r="B18" s="5">
        <f t="shared" si="2"/>
        <v>23.700000000000003</v>
      </c>
      <c r="C18" s="5">
        <f t="shared" si="1"/>
        <v>23.700000000000003</v>
      </c>
      <c r="D18" s="5">
        <f t="shared" si="1"/>
        <v>23.700000000000003</v>
      </c>
      <c r="E18" s="5">
        <f t="shared" si="1"/>
        <v>23.07406100453121</v>
      </c>
      <c r="F18" s="5">
        <f t="shared" si="1"/>
        <v>21.560816977444208</v>
      </c>
      <c r="G18" s="5">
        <f t="shared" si="1"/>
        <v>21.772372191321587</v>
      </c>
      <c r="H18" s="5">
        <f t="shared" si="1"/>
        <v>21.11553340691027</v>
      </c>
      <c r="I18" s="5">
        <f t="shared" si="1"/>
        <v>19.844924147751826</v>
      </c>
      <c r="J18" s="5">
        <f t="shared" si="1"/>
        <v>19.131159630605445</v>
      </c>
      <c r="K18" s="5">
        <f t="shared" si="1"/>
        <v>18.398465264008067</v>
      </c>
      <c r="L18" s="5">
        <f t="shared" si="1"/>
        <v>17.241088761893607</v>
      </c>
      <c r="M18" s="5">
        <f t="shared" si="1"/>
        <v>17.100619232851574</v>
      </c>
      <c r="N18" s="5">
        <f t="shared" si="1"/>
        <v>16.152291544966847</v>
      </c>
      <c r="O18" s="5">
        <f t="shared" si="1"/>
        <v>15.168954591256529</v>
      </c>
      <c r="P18" s="5">
        <f t="shared" si="1"/>
        <v>14.006446794115336</v>
      </c>
      <c r="Q18" s="5">
        <f t="shared" si="1"/>
        <v>12.129420030070168</v>
      </c>
      <c r="R18" s="5">
        <f t="shared" si="1"/>
        <v>9.5972513254018175</v>
      </c>
      <c r="S18" s="5">
        <f t="shared" si="4"/>
        <v>8.7897377365576581</v>
      </c>
      <c r="T18" s="5">
        <f t="shared" si="4"/>
        <v>7.0344305048606373</v>
      </c>
      <c r="U18" s="5">
        <f t="shared" si="4"/>
        <v>5.2654864618469341</v>
      </c>
      <c r="V18" s="5">
        <f t="shared" si="4"/>
        <v>4.9085976339934749</v>
      </c>
      <c r="W18" s="5">
        <f t="shared" si="4"/>
        <v>3.8317450932492849</v>
      </c>
      <c r="X18" s="5">
        <f t="shared" si="4"/>
        <v>3.2853032578427355</v>
      </c>
      <c r="Y18" s="5">
        <f t="shared" si="4"/>
        <v>2.7169121144621551</v>
      </c>
      <c r="Z18" s="5">
        <f t="shared" si="4"/>
        <v>2.6280948400383086</v>
      </c>
      <c r="AA18" s="5">
        <f t="shared" si="4"/>
        <v>2.3563307714992385</v>
      </c>
      <c r="AB18" s="5">
        <f t="shared" si="4"/>
        <v>1.9594975014299905</v>
      </c>
      <c r="AC18" s="5">
        <f t="shared" si="4"/>
        <v>1.6344788068915452</v>
      </c>
      <c r="AD18" s="5">
        <f t="shared" si="4"/>
        <v>1.5807233365660882</v>
      </c>
      <c r="AE18" s="5">
        <f t="shared" si="4"/>
        <v>1.3615021624136956</v>
      </c>
      <c r="AF18" s="5">
        <f t="shared" si="4"/>
        <v>1.2157307537910413</v>
      </c>
      <c r="AG18" s="5">
        <f t="shared" si="4"/>
        <v>1.1064126368424962</v>
      </c>
      <c r="AH18" s="5">
        <f t="shared" si="4"/>
        <v>0.69677222003356443</v>
      </c>
      <c r="AI18" s="5">
        <f t="shared" si="5"/>
        <v>0.46561467816141455</v>
      </c>
      <c r="AJ18" s="5">
        <f t="shared" si="5"/>
        <v>0.35540196533477858</v>
      </c>
    </row>
    <row r="19" spans="1:36" x14ac:dyDescent="0.2">
      <c r="A19" t="str">
        <f>"post-semis_procurement_archetype_"&amp;TEXT(ROUND(Table2691617[[#This Row],[2016]],3),"0.0")</f>
        <v>post-semis_procurement_archetype_23.6</v>
      </c>
      <c r="B19" s="5">
        <f t="shared" si="2"/>
        <v>23.6</v>
      </c>
      <c r="C19" s="5">
        <f t="shared" si="1"/>
        <v>23.6</v>
      </c>
      <c r="D19" s="5">
        <f t="shared" si="1"/>
        <v>23.6</v>
      </c>
      <c r="E19" s="5">
        <f t="shared" si="1"/>
        <v>22.976742305766461</v>
      </c>
      <c r="F19" s="5">
        <f t="shared" si="1"/>
        <v>21.469980480792518</v>
      </c>
      <c r="G19" s="5">
        <f t="shared" si="1"/>
        <v>21.680629466969751</v>
      </c>
      <c r="H19" s="5">
        <f t="shared" si="1"/>
        <v>21.026604347558944</v>
      </c>
      <c r="I19" s="5">
        <f t="shared" si="1"/>
        <v>19.761437928998021</v>
      </c>
      <c r="J19" s="5">
        <f t="shared" si="1"/>
        <v>19.050730926554124</v>
      </c>
      <c r="K19" s="5">
        <f t="shared" si="1"/>
        <v>18.321175163437985</v>
      </c>
      <c r="L19" s="5">
        <f t="shared" si="1"/>
        <v>17.16875645284513</v>
      </c>
      <c r="M19" s="5">
        <f t="shared" si="1"/>
        <v>17.028888645575446</v>
      </c>
      <c r="N19" s="5">
        <f t="shared" si="1"/>
        <v>16.084623258041645</v>
      </c>
      <c r="O19" s="5">
        <f t="shared" si="1"/>
        <v>15.105498571992779</v>
      </c>
      <c r="P19" s="5">
        <f t="shared" si="1"/>
        <v>13.947970547025923</v>
      </c>
      <c r="Q19" s="5">
        <f t="shared" si="1"/>
        <v>12.078984301653463</v>
      </c>
      <c r="R19" s="5">
        <f t="shared" si="1"/>
        <v>9.5576625119797853</v>
      </c>
      <c r="S19" s="5">
        <f t="shared" si="4"/>
        <v>8.7536080256982185</v>
      </c>
      <c r="T19" s="5">
        <f t="shared" si="4"/>
        <v>7.0058199092547158</v>
      </c>
      <c r="U19" s="5">
        <f t="shared" si="4"/>
        <v>5.2444533967702895</v>
      </c>
      <c r="V19" s="5">
        <f t="shared" si="4"/>
        <v>4.889093354408546</v>
      </c>
      <c r="W19" s="5">
        <f t="shared" si="4"/>
        <v>3.8168536690202091</v>
      </c>
      <c r="X19" s="5">
        <f t="shared" si="4"/>
        <v>3.2727525971367459</v>
      </c>
      <c r="Y19" s="5">
        <f t="shared" si="4"/>
        <v>2.7067962403502053</v>
      </c>
      <c r="Z19" s="5">
        <f t="shared" si="4"/>
        <v>2.6183594277115305</v>
      </c>
      <c r="AA19" s="5">
        <f t="shared" si="4"/>
        <v>2.347759500307534</v>
      </c>
      <c r="AB19" s="5">
        <f t="shared" si="4"/>
        <v>1.952626123590401</v>
      </c>
      <c r="AC19" s="5">
        <f t="shared" si="4"/>
        <v>1.6289996941663767</v>
      </c>
      <c r="AD19" s="5">
        <f t="shared" si="4"/>
        <v>1.5754744932601901</v>
      </c>
      <c r="AE19" s="5">
        <f t="shared" si="4"/>
        <v>1.3571923850699823</v>
      </c>
      <c r="AF19" s="5">
        <f t="shared" si="4"/>
        <v>1.2120454095962998</v>
      </c>
      <c r="AG19" s="5">
        <f t="shared" si="4"/>
        <v>1.1031955727902794</v>
      </c>
      <c r="AH19" s="5">
        <f t="shared" si="4"/>
        <v>0.69530991061966119</v>
      </c>
      <c r="AI19" s="5">
        <f t="shared" si="5"/>
        <v>0.46514256588660485</v>
      </c>
      <c r="AJ19" s="5">
        <f t="shared" si="5"/>
        <v>0.35540196533477858</v>
      </c>
    </row>
    <row r="20" spans="1:36" x14ac:dyDescent="0.2">
      <c r="A20" t="str">
        <f>"post-semis_procurement_archetype_"&amp;TEXT(ROUND(Table2691617[[#This Row],[2016]],3),"0.0")</f>
        <v>post-semis_procurement_archetype_23.5</v>
      </c>
      <c r="B20" s="5">
        <f t="shared" si="2"/>
        <v>23.5</v>
      </c>
      <c r="C20" s="5">
        <f t="shared" si="1"/>
        <v>23.5</v>
      </c>
      <c r="D20" s="5">
        <f t="shared" si="1"/>
        <v>23.5</v>
      </c>
      <c r="E20" s="5">
        <f t="shared" si="1"/>
        <v>22.879423607001716</v>
      </c>
      <c r="F20" s="5">
        <f t="shared" si="1"/>
        <v>21.379143984140825</v>
      </c>
      <c r="G20" s="5">
        <f t="shared" si="1"/>
        <v>21.588886742617913</v>
      </c>
      <c r="H20" s="5">
        <f t="shared" si="1"/>
        <v>20.937675288207622</v>
      </c>
      <c r="I20" s="5">
        <f t="shared" si="1"/>
        <v>19.677951710244216</v>
      </c>
      <c r="J20" s="5">
        <f t="shared" si="1"/>
        <v>18.970302222502806</v>
      </c>
      <c r="K20" s="5">
        <f t="shared" si="1"/>
        <v>18.243885062867907</v>
      </c>
      <c r="L20" s="5">
        <f t="shared" si="1"/>
        <v>17.09642414379665</v>
      </c>
      <c r="M20" s="5">
        <f t="shared" si="1"/>
        <v>16.957158058299317</v>
      </c>
      <c r="N20" s="5">
        <f t="shared" si="1"/>
        <v>16.016954971116444</v>
      </c>
      <c r="O20" s="5">
        <f t="shared" si="1"/>
        <v>15.042042552729031</v>
      </c>
      <c r="P20" s="5">
        <f t="shared" si="1"/>
        <v>13.889494299936512</v>
      </c>
      <c r="Q20" s="5">
        <f t="shared" si="1"/>
        <v>12.028548573236757</v>
      </c>
      <c r="R20" s="5">
        <f t="shared" si="1"/>
        <v>9.5180736985577514</v>
      </c>
      <c r="S20" s="5">
        <f t="shared" si="4"/>
        <v>8.7174783148387789</v>
      </c>
      <c r="T20" s="5">
        <f t="shared" si="4"/>
        <v>6.9772093136487943</v>
      </c>
      <c r="U20" s="5">
        <f t="shared" si="4"/>
        <v>5.2234203316936449</v>
      </c>
      <c r="V20" s="5">
        <f t="shared" si="4"/>
        <v>4.8695890748236179</v>
      </c>
      <c r="W20" s="5">
        <f t="shared" si="4"/>
        <v>3.8019622447911328</v>
      </c>
      <c r="X20" s="5">
        <f t="shared" si="4"/>
        <v>3.260201936430756</v>
      </c>
      <c r="Y20" s="5">
        <f t="shared" si="4"/>
        <v>2.6966803662382555</v>
      </c>
      <c r="Z20" s="5">
        <f t="shared" si="4"/>
        <v>2.6086240153847524</v>
      </c>
      <c r="AA20" s="5">
        <f t="shared" si="4"/>
        <v>2.3391882291158295</v>
      </c>
      <c r="AB20" s="5">
        <f t="shared" si="4"/>
        <v>1.9457547457508115</v>
      </c>
      <c r="AC20" s="5">
        <f t="shared" si="4"/>
        <v>1.6235205814412081</v>
      </c>
      <c r="AD20" s="5">
        <f t="shared" si="4"/>
        <v>1.5702256499542921</v>
      </c>
      <c r="AE20" s="5">
        <f t="shared" si="4"/>
        <v>1.352882607726269</v>
      </c>
      <c r="AF20" s="5">
        <f t="shared" si="4"/>
        <v>1.2083600654015583</v>
      </c>
      <c r="AG20" s="5">
        <f t="shared" si="4"/>
        <v>1.0999785087380627</v>
      </c>
      <c r="AH20" s="5">
        <f>(($B20-$AJ$2)*((AH$2-$AJ$2)/($B$2-$AJ$2)))+$AJ$2</f>
        <v>0.69384760120575784</v>
      </c>
      <c r="AI20" s="5">
        <f t="shared" si="5"/>
        <v>0.46467045361179515</v>
      </c>
      <c r="AJ20" s="5">
        <f t="shared" si="5"/>
        <v>0.35540196533477858</v>
      </c>
    </row>
    <row r="21" spans="1:36" x14ac:dyDescent="0.2">
      <c r="A21" t="str">
        <f>"post-semis_procurement_archetype_"&amp;TEXT(ROUND(Table2691617[[#This Row],[2016]],3),"0.0")</f>
        <v>post-semis_procurement_archetype_23.4</v>
      </c>
      <c r="B21" s="5">
        <f t="shared" si="2"/>
        <v>23.400000000000002</v>
      </c>
      <c r="C21" s="5">
        <f t="shared" si="1"/>
        <v>23.400000000000002</v>
      </c>
      <c r="D21" s="5">
        <f t="shared" si="1"/>
        <v>23.400000000000002</v>
      </c>
      <c r="E21" s="5">
        <f t="shared" si="1"/>
        <v>22.782104908236974</v>
      </c>
      <c r="F21" s="5">
        <f t="shared" si="1"/>
        <v>21.288307487489135</v>
      </c>
      <c r="G21" s="5">
        <f t="shared" si="1"/>
        <v>21.497144018266081</v>
      </c>
      <c r="H21" s="5">
        <f t="shared" si="1"/>
        <v>20.848746228856299</v>
      </c>
      <c r="I21" s="5">
        <f t="shared" si="1"/>
        <v>19.594465491490411</v>
      </c>
      <c r="J21" s="5">
        <f t="shared" si="1"/>
        <v>18.889873518451491</v>
      </c>
      <c r="K21" s="5">
        <f t="shared" si="1"/>
        <v>18.166594962297829</v>
      </c>
      <c r="L21" s="5">
        <f t="shared" si="1"/>
        <v>17.024091834748177</v>
      </c>
      <c r="M21" s="5">
        <f t="shared" si="1"/>
        <v>16.885427471023192</v>
      </c>
      <c r="N21" s="5">
        <f t="shared" si="1"/>
        <v>15.949286684191243</v>
      </c>
      <c r="O21" s="5">
        <f t="shared" si="1"/>
        <v>14.978586533465284</v>
      </c>
      <c r="P21" s="5">
        <f t="shared" si="1"/>
        <v>13.831018052847103</v>
      </c>
      <c r="Q21" s="5">
        <f t="shared" si="1"/>
        <v>11.978112844820052</v>
      </c>
      <c r="R21" s="5">
        <f t="shared" si="1"/>
        <v>9.4784848851357211</v>
      </c>
      <c r="S21" s="5">
        <f t="shared" si="4"/>
        <v>8.6813486039793393</v>
      </c>
      <c r="T21" s="5">
        <f t="shared" si="4"/>
        <v>6.9485987180428737</v>
      </c>
      <c r="U21" s="5">
        <f t="shared" si="4"/>
        <v>5.2023872666170012</v>
      </c>
      <c r="V21" s="5">
        <f t="shared" si="4"/>
        <v>4.8500847952386907</v>
      </c>
      <c r="W21" s="5">
        <f t="shared" si="4"/>
        <v>3.7870708205620573</v>
      </c>
      <c r="X21" s="5">
        <f t="shared" si="4"/>
        <v>3.2476512757247664</v>
      </c>
      <c r="Y21" s="5">
        <f t="shared" si="4"/>
        <v>2.6865644921263065</v>
      </c>
      <c r="Z21" s="5">
        <f t="shared" si="4"/>
        <v>2.5988886030579752</v>
      </c>
      <c r="AA21" s="5">
        <f t="shared" si="4"/>
        <v>2.3306169579241249</v>
      </c>
      <c r="AB21" s="5">
        <f t="shared" si="4"/>
        <v>1.9388833679112221</v>
      </c>
      <c r="AC21" s="5">
        <f t="shared" si="4"/>
        <v>1.6180414687160398</v>
      </c>
      <c r="AD21" s="5">
        <f t="shared" si="4"/>
        <v>1.5649768066483942</v>
      </c>
      <c r="AE21" s="5">
        <f t="shared" si="4"/>
        <v>1.3485728303825559</v>
      </c>
      <c r="AF21" s="5">
        <f t="shared" si="4"/>
        <v>1.204674721206817</v>
      </c>
      <c r="AG21" s="5">
        <f t="shared" si="4"/>
        <v>1.0967614446858458</v>
      </c>
      <c r="AH21" s="5">
        <f t="shared" si="4"/>
        <v>0.6923852917918546</v>
      </c>
      <c r="AI21" s="5">
        <f t="shared" si="5"/>
        <v>0.46419834133698545</v>
      </c>
      <c r="AJ21" s="5">
        <f t="shared" si="5"/>
        <v>0.35540196533477858</v>
      </c>
    </row>
    <row r="22" spans="1:36" x14ac:dyDescent="0.2">
      <c r="A22" t="str">
        <f>"post-semis_procurement_archetype_"&amp;TEXT(ROUND(Table2691617[[#This Row],[2016]],3),"0.0")</f>
        <v>post-semis_procurement_archetype_23.3</v>
      </c>
      <c r="B22" s="5">
        <f t="shared" si="2"/>
        <v>23.3</v>
      </c>
      <c r="C22" s="5">
        <f t="shared" si="1"/>
        <v>23.3</v>
      </c>
      <c r="D22" s="5">
        <f t="shared" si="1"/>
        <v>23.3</v>
      </c>
      <c r="E22" s="5">
        <f t="shared" si="1"/>
        <v>22.684786209472225</v>
      </c>
      <c r="F22" s="5">
        <f t="shared" si="1"/>
        <v>21.197470990837441</v>
      </c>
      <c r="G22" s="5">
        <f t="shared" si="1"/>
        <v>21.405401293914245</v>
      </c>
      <c r="H22" s="5">
        <f t="shared" si="1"/>
        <v>20.759817169504974</v>
      </c>
      <c r="I22" s="5">
        <f t="shared" si="1"/>
        <v>19.510979272736606</v>
      </c>
      <c r="J22" s="5">
        <f t="shared" si="1"/>
        <v>18.80944481440017</v>
      </c>
      <c r="K22" s="5">
        <f t="shared" si="1"/>
        <v>18.089304861727751</v>
      </c>
      <c r="L22" s="5">
        <f t="shared" si="1"/>
        <v>16.951759525699696</v>
      </c>
      <c r="M22" s="5">
        <f t="shared" si="1"/>
        <v>16.813696883747063</v>
      </c>
      <c r="N22" s="5">
        <f t="shared" si="1"/>
        <v>15.88161839726604</v>
      </c>
      <c r="O22" s="5">
        <f t="shared" si="1"/>
        <v>14.915130514201534</v>
      </c>
      <c r="P22" s="5">
        <f t="shared" si="1"/>
        <v>13.77254180575769</v>
      </c>
      <c r="Q22" s="5">
        <f t="shared" si="1"/>
        <v>11.927677116403345</v>
      </c>
      <c r="R22" s="5">
        <f t="shared" si="1"/>
        <v>9.4388960717136872</v>
      </c>
      <c r="S22" s="5">
        <f t="shared" si="4"/>
        <v>8.6452188931198997</v>
      </c>
      <c r="T22" s="5">
        <f t="shared" si="4"/>
        <v>6.9199881224369522</v>
      </c>
      <c r="U22" s="5">
        <f t="shared" si="4"/>
        <v>5.1813542015403566</v>
      </c>
      <c r="V22" s="5">
        <f t="shared" si="4"/>
        <v>4.8305805156537627</v>
      </c>
      <c r="W22" s="5">
        <f t="shared" si="4"/>
        <v>3.772179396332981</v>
      </c>
      <c r="X22" s="5">
        <f t="shared" si="4"/>
        <v>3.2351006150187769</v>
      </c>
      <c r="Y22" s="5">
        <f t="shared" si="4"/>
        <v>2.6764486180143567</v>
      </c>
      <c r="Z22" s="5">
        <f t="shared" si="4"/>
        <v>2.5891531907311971</v>
      </c>
      <c r="AA22" s="5">
        <f t="shared" si="4"/>
        <v>2.3220456867324204</v>
      </c>
      <c r="AB22" s="5">
        <f t="shared" si="4"/>
        <v>1.9320119900716326</v>
      </c>
      <c r="AC22" s="5">
        <f t="shared" si="4"/>
        <v>1.6125623559908713</v>
      </c>
      <c r="AD22" s="5">
        <f t="shared" si="4"/>
        <v>1.5597279633424963</v>
      </c>
      <c r="AE22" s="5">
        <f t="shared" si="4"/>
        <v>1.3442630530388426</v>
      </c>
      <c r="AF22" s="5">
        <f t="shared" si="4"/>
        <v>1.2009893770120754</v>
      </c>
      <c r="AG22" s="5">
        <f t="shared" si="4"/>
        <v>1.0935443806336291</v>
      </c>
      <c r="AH22" s="5">
        <f t="shared" si="4"/>
        <v>0.69092298237795136</v>
      </c>
      <c r="AI22" s="5">
        <f t="shared" si="5"/>
        <v>0.46372622906217575</v>
      </c>
      <c r="AJ22" s="5">
        <f t="shared" si="5"/>
        <v>0.35540196533477858</v>
      </c>
    </row>
    <row r="23" spans="1:36" x14ac:dyDescent="0.2">
      <c r="A23" t="str">
        <f>"post-semis_procurement_archetype_"&amp;TEXT(ROUND(Table2691617[[#This Row],[2016]],3),"0.0")</f>
        <v>post-semis_procurement_archetype_23.2</v>
      </c>
      <c r="B23" s="5">
        <f t="shared" si="2"/>
        <v>23.200000000000003</v>
      </c>
      <c r="C23" s="5">
        <f t="shared" si="1"/>
        <v>23.200000000000003</v>
      </c>
      <c r="D23" s="5">
        <f t="shared" si="1"/>
        <v>23.200000000000003</v>
      </c>
      <c r="E23" s="5">
        <f t="shared" si="1"/>
        <v>22.587467510707484</v>
      </c>
      <c r="F23" s="5">
        <f t="shared" si="1"/>
        <v>21.106634494185755</v>
      </c>
      <c r="G23" s="5">
        <f t="shared" si="1"/>
        <v>21.313658569562413</v>
      </c>
      <c r="H23" s="5">
        <f t="shared" si="1"/>
        <v>20.670888110153651</v>
      </c>
      <c r="I23" s="5">
        <f t="shared" si="1"/>
        <v>19.427493053982801</v>
      </c>
      <c r="J23" s="5">
        <f t="shared" si="1"/>
        <v>18.729016110348855</v>
      </c>
      <c r="K23" s="5">
        <f t="shared" si="1"/>
        <v>18.012014761157673</v>
      </c>
      <c r="L23" s="5">
        <f t="shared" si="1"/>
        <v>16.879427216651223</v>
      </c>
      <c r="M23" s="5">
        <f t="shared" si="1"/>
        <v>16.741966296470935</v>
      </c>
      <c r="N23" s="5">
        <f t="shared" si="1"/>
        <v>15.813950110340841</v>
      </c>
      <c r="O23" s="5">
        <f t="shared" si="1"/>
        <v>14.851674494937788</v>
      </c>
      <c r="P23" s="5">
        <f t="shared" si="1"/>
        <v>13.714065558668281</v>
      </c>
      <c r="Q23" s="5">
        <f t="shared" si="1"/>
        <v>11.87724138798664</v>
      </c>
      <c r="R23" s="5">
        <f t="shared" si="1"/>
        <v>9.3993072582916568</v>
      </c>
      <c r="S23" s="5">
        <f t="shared" si="4"/>
        <v>8.6090891822604618</v>
      </c>
      <c r="T23" s="5">
        <f t="shared" si="4"/>
        <v>6.8913775268310324</v>
      </c>
      <c r="U23" s="5">
        <f t="shared" si="4"/>
        <v>5.1603211364637129</v>
      </c>
      <c r="V23" s="5">
        <f t="shared" si="4"/>
        <v>4.8110762360688346</v>
      </c>
      <c r="W23" s="5">
        <f t="shared" si="4"/>
        <v>3.7572879721039056</v>
      </c>
      <c r="X23" s="5">
        <f t="shared" si="4"/>
        <v>3.2225499543127873</v>
      </c>
      <c r="Y23" s="5">
        <f t="shared" si="4"/>
        <v>2.6663327439024074</v>
      </c>
      <c r="Z23" s="5">
        <f t="shared" si="4"/>
        <v>2.5794177784044194</v>
      </c>
      <c r="AA23" s="5">
        <f t="shared" si="4"/>
        <v>2.3134744155407163</v>
      </c>
      <c r="AB23" s="5">
        <f t="shared" si="4"/>
        <v>1.9251406122320434</v>
      </c>
      <c r="AC23" s="5">
        <f t="shared" si="4"/>
        <v>1.607083243265703</v>
      </c>
      <c r="AD23" s="5">
        <f t="shared" si="4"/>
        <v>1.5544791200365984</v>
      </c>
      <c r="AE23" s="5">
        <f t="shared" si="4"/>
        <v>1.3399532756951296</v>
      </c>
      <c r="AF23" s="5">
        <f t="shared" si="4"/>
        <v>1.1973040328173339</v>
      </c>
      <c r="AG23" s="5">
        <f t="shared" si="4"/>
        <v>1.0903273165814125</v>
      </c>
      <c r="AH23" s="5">
        <f t="shared" si="4"/>
        <v>0.68946067296404812</v>
      </c>
      <c r="AI23" s="5">
        <f t="shared" si="5"/>
        <v>0.46325411678736611</v>
      </c>
      <c r="AJ23" s="5">
        <f t="shared" si="5"/>
        <v>0.35540196533477858</v>
      </c>
    </row>
    <row r="24" spans="1:36" x14ac:dyDescent="0.2">
      <c r="A24" t="str">
        <f>"post-semis_procurement_archetype_"&amp;TEXT(ROUND(Table2691617[[#This Row],[2016]],3),"0.0")</f>
        <v>post-semis_procurement_archetype_23.1</v>
      </c>
      <c r="B24" s="5">
        <f t="shared" si="2"/>
        <v>23.1</v>
      </c>
      <c r="C24" s="5">
        <f t="shared" si="1"/>
        <v>23.1</v>
      </c>
      <c r="D24" s="5">
        <f t="shared" si="1"/>
        <v>23.1</v>
      </c>
      <c r="E24" s="5">
        <f t="shared" si="1"/>
        <v>22.490148811942738</v>
      </c>
      <c r="F24" s="5">
        <f t="shared" si="1"/>
        <v>21.015797997534062</v>
      </c>
      <c r="G24" s="5">
        <f t="shared" si="1"/>
        <v>21.221915845210575</v>
      </c>
      <c r="H24" s="5">
        <f t="shared" si="1"/>
        <v>20.581959050802325</v>
      </c>
      <c r="I24" s="5">
        <f t="shared" si="1"/>
        <v>19.344006835228996</v>
      </c>
      <c r="J24" s="5">
        <f t="shared" si="1"/>
        <v>18.648587406297537</v>
      </c>
      <c r="K24" s="5">
        <f t="shared" si="1"/>
        <v>17.934724660587595</v>
      </c>
      <c r="L24" s="5">
        <f t="shared" si="1"/>
        <v>16.807094907602742</v>
      </c>
      <c r="M24" s="5">
        <f t="shared" si="1"/>
        <v>16.670235709194806</v>
      </c>
      <c r="N24" s="5">
        <f t="shared" si="1"/>
        <v>15.746281823415639</v>
      </c>
      <c r="O24" s="5">
        <f t="shared" si="1"/>
        <v>14.788218475674039</v>
      </c>
      <c r="P24" s="5">
        <f t="shared" si="1"/>
        <v>13.65558931157887</v>
      </c>
      <c r="Q24" s="5">
        <f t="shared" si="1"/>
        <v>11.826805659569933</v>
      </c>
      <c r="R24" s="5">
        <f t="shared" si="1"/>
        <v>9.3597184448696229</v>
      </c>
      <c r="S24" s="5">
        <f t="shared" si="4"/>
        <v>8.5729594714010222</v>
      </c>
      <c r="T24" s="5">
        <f t="shared" si="4"/>
        <v>6.8627669312251109</v>
      </c>
      <c r="U24" s="5">
        <f t="shared" si="4"/>
        <v>5.1392880713870683</v>
      </c>
      <c r="V24" s="5">
        <f t="shared" si="4"/>
        <v>4.7915719564839065</v>
      </c>
      <c r="W24" s="5">
        <f t="shared" si="4"/>
        <v>3.7423965478748298</v>
      </c>
      <c r="X24" s="5">
        <f t="shared" si="4"/>
        <v>3.2099992936067974</v>
      </c>
      <c r="Y24" s="5">
        <f t="shared" si="4"/>
        <v>2.6562168697904576</v>
      </c>
      <c r="Z24" s="5">
        <f t="shared" si="4"/>
        <v>2.5696823660776413</v>
      </c>
      <c r="AA24" s="5">
        <f t="shared" si="4"/>
        <v>2.3049031443490118</v>
      </c>
      <c r="AB24" s="5">
        <f t="shared" si="4"/>
        <v>1.9182692343924539</v>
      </c>
      <c r="AC24" s="5">
        <f t="shared" si="4"/>
        <v>1.6016041305405344</v>
      </c>
      <c r="AD24" s="5">
        <f t="shared" si="4"/>
        <v>1.5492302767307002</v>
      </c>
      <c r="AE24" s="5">
        <f t="shared" si="4"/>
        <v>1.3356434983514163</v>
      </c>
      <c r="AF24" s="5">
        <f t="shared" si="4"/>
        <v>1.1936186886225926</v>
      </c>
      <c r="AG24" s="5">
        <f t="shared" si="4"/>
        <v>1.0871102525291956</v>
      </c>
      <c r="AH24" s="5">
        <f t="shared" si="4"/>
        <v>0.68799836355014476</v>
      </c>
      <c r="AI24" s="5">
        <f t="shared" si="5"/>
        <v>0.46278200451255641</v>
      </c>
      <c r="AJ24" s="5">
        <f t="shared" si="5"/>
        <v>0.35540196533477858</v>
      </c>
    </row>
    <row r="25" spans="1:36" x14ac:dyDescent="0.2">
      <c r="A25" t="str">
        <f>"post-semis_procurement_archetype_"&amp;TEXT(ROUND(Table2691617[[#This Row],[2016]],3),"0.0")</f>
        <v>post-semis_procurement_archetype_23.0</v>
      </c>
      <c r="B25" s="5">
        <f t="shared" si="2"/>
        <v>23</v>
      </c>
      <c r="C25" s="5">
        <f t="shared" si="1"/>
        <v>23</v>
      </c>
      <c r="D25" s="5">
        <f t="shared" si="1"/>
        <v>23</v>
      </c>
      <c r="E25" s="5">
        <f t="shared" si="1"/>
        <v>22.39283011317799</v>
      </c>
      <c r="F25" s="5">
        <f t="shared" si="1"/>
        <v>20.924961500882368</v>
      </c>
      <c r="G25" s="5">
        <f t="shared" si="1"/>
        <v>21.130173120858739</v>
      </c>
      <c r="H25" s="5">
        <f t="shared" si="1"/>
        <v>20.493029991450999</v>
      </c>
      <c r="I25" s="5">
        <f t="shared" si="1"/>
        <v>19.260520616475191</v>
      </c>
      <c r="J25" s="5">
        <f t="shared" si="1"/>
        <v>18.568158702246215</v>
      </c>
      <c r="K25" s="5">
        <f t="shared" si="1"/>
        <v>17.857434560017516</v>
      </c>
      <c r="L25" s="5">
        <f t="shared" si="1"/>
        <v>16.734762598554266</v>
      </c>
      <c r="M25" s="5">
        <f t="shared" si="1"/>
        <v>16.598505121918677</v>
      </c>
      <c r="N25" s="5">
        <f t="shared" si="1"/>
        <v>15.678613536490438</v>
      </c>
      <c r="O25" s="5">
        <f t="shared" si="1"/>
        <v>14.724762456410289</v>
      </c>
      <c r="P25" s="5">
        <f t="shared" si="1"/>
        <v>13.597113064489459</v>
      </c>
      <c r="Q25" s="5">
        <f t="shared" si="1"/>
        <v>11.776369931153226</v>
      </c>
      <c r="R25" s="5">
        <f t="shared" si="1"/>
        <v>9.3201296314475908</v>
      </c>
      <c r="S25" s="5">
        <f t="shared" si="4"/>
        <v>8.5368297605415826</v>
      </c>
      <c r="T25" s="5">
        <f t="shared" si="4"/>
        <v>6.8341563356191894</v>
      </c>
      <c r="U25" s="5">
        <f t="shared" si="4"/>
        <v>5.1182550063104237</v>
      </c>
      <c r="V25" s="5">
        <f t="shared" si="4"/>
        <v>4.7720676768989785</v>
      </c>
      <c r="W25" s="5">
        <f t="shared" si="4"/>
        <v>3.7275051236457535</v>
      </c>
      <c r="X25" s="5">
        <f t="shared" si="4"/>
        <v>3.1974486329008078</v>
      </c>
      <c r="Y25" s="5">
        <f t="shared" si="4"/>
        <v>2.6461009956785082</v>
      </c>
      <c r="Z25" s="5">
        <f t="shared" si="4"/>
        <v>2.5599469537508637</v>
      </c>
      <c r="AA25" s="5">
        <f t="shared" si="4"/>
        <v>2.2963318731573072</v>
      </c>
      <c r="AB25" s="5">
        <f t="shared" si="4"/>
        <v>1.9113978565528644</v>
      </c>
      <c r="AC25" s="5">
        <f t="shared" si="4"/>
        <v>1.5961250178153659</v>
      </c>
      <c r="AD25" s="5">
        <f t="shared" si="4"/>
        <v>1.5439814334248023</v>
      </c>
      <c r="AE25" s="5">
        <f t="shared" si="4"/>
        <v>1.331333721007703</v>
      </c>
      <c r="AF25" s="5">
        <f t="shared" si="4"/>
        <v>1.189933344427851</v>
      </c>
      <c r="AG25" s="5">
        <f t="shared" si="4"/>
        <v>1.0838931884769787</v>
      </c>
      <c r="AH25" s="5">
        <f t="shared" si="4"/>
        <v>0.68653605413624152</v>
      </c>
      <c r="AI25" s="5">
        <f t="shared" si="5"/>
        <v>0.46230989223774671</v>
      </c>
      <c r="AJ25" s="5">
        <f t="shared" si="5"/>
        <v>0.35540196533477858</v>
      </c>
    </row>
    <row r="26" spans="1:36" x14ac:dyDescent="0.2">
      <c r="A26" t="str">
        <f>"post-semis_procurement_archetype_"&amp;TEXT(ROUND(Table2691617[[#This Row],[2016]],3),"0.0")</f>
        <v>post-semis_procurement_archetype_22.9</v>
      </c>
      <c r="B26" s="5">
        <f t="shared" si="2"/>
        <v>22.900000000000002</v>
      </c>
      <c r="C26" s="5">
        <f t="shared" si="1"/>
        <v>22.900000000000002</v>
      </c>
      <c r="D26" s="5">
        <f t="shared" si="1"/>
        <v>22.900000000000002</v>
      </c>
      <c r="E26" s="5">
        <f t="shared" si="1"/>
        <v>22.295511414413248</v>
      </c>
      <c r="F26" s="5">
        <f t="shared" si="1"/>
        <v>20.834125004230678</v>
      </c>
      <c r="G26" s="5">
        <f t="shared" si="1"/>
        <v>21.038430396506907</v>
      </c>
      <c r="H26" s="5">
        <f t="shared" si="1"/>
        <v>20.404100932099677</v>
      </c>
      <c r="I26" s="5">
        <f t="shared" si="1"/>
        <v>19.177034397721386</v>
      </c>
      <c r="J26" s="5">
        <f t="shared" si="1"/>
        <v>18.487729998194901</v>
      </c>
      <c r="K26" s="5">
        <f t="shared" si="1"/>
        <v>17.780144459447438</v>
      </c>
      <c r="L26" s="5">
        <f t="shared" si="1"/>
        <v>16.662430289505789</v>
      </c>
      <c r="M26" s="5">
        <f t="shared" si="1"/>
        <v>16.526774534642552</v>
      </c>
      <c r="N26" s="5">
        <f t="shared" si="1"/>
        <v>15.610945249565239</v>
      </c>
      <c r="O26" s="5">
        <f t="shared" si="1"/>
        <v>14.661306437146543</v>
      </c>
      <c r="P26" s="5">
        <f t="shared" si="1"/>
        <v>13.538636817400048</v>
      </c>
      <c r="Q26" s="5">
        <f t="shared" si="1"/>
        <v>11.725934202736523</v>
      </c>
      <c r="R26" s="5">
        <f t="shared" si="1"/>
        <v>9.2805408180255586</v>
      </c>
      <c r="S26" s="5">
        <f t="shared" si="4"/>
        <v>8.500700049682143</v>
      </c>
      <c r="T26" s="5">
        <f t="shared" si="4"/>
        <v>6.8055457400132688</v>
      </c>
      <c r="U26" s="5">
        <f t="shared" si="4"/>
        <v>5.09722194123378</v>
      </c>
      <c r="V26" s="5">
        <f t="shared" si="4"/>
        <v>4.7525633973140513</v>
      </c>
      <c r="W26" s="5">
        <f t="shared" si="4"/>
        <v>3.7126136994166781</v>
      </c>
      <c r="X26" s="5">
        <f t="shared" si="4"/>
        <v>3.1848979721948183</v>
      </c>
      <c r="Y26" s="5">
        <f t="shared" si="4"/>
        <v>2.6359851215665588</v>
      </c>
      <c r="Z26" s="5">
        <f t="shared" si="4"/>
        <v>2.550211541424086</v>
      </c>
      <c r="AA26" s="5">
        <f t="shared" si="4"/>
        <v>2.2877606019656027</v>
      </c>
      <c r="AB26" s="5">
        <f t="shared" si="4"/>
        <v>1.9045264787132752</v>
      </c>
      <c r="AC26" s="5">
        <f t="shared" si="4"/>
        <v>1.5906459050901975</v>
      </c>
      <c r="AD26" s="5">
        <f t="shared" si="4"/>
        <v>1.5387325901189044</v>
      </c>
      <c r="AE26" s="5">
        <f t="shared" si="4"/>
        <v>1.3270239436639899</v>
      </c>
      <c r="AF26" s="5">
        <f t="shared" si="4"/>
        <v>1.1862480002331095</v>
      </c>
      <c r="AG26" s="5">
        <f t="shared" si="4"/>
        <v>1.080676124424762</v>
      </c>
      <c r="AH26" s="5">
        <f t="shared" si="4"/>
        <v>0.68507374472233828</v>
      </c>
      <c r="AI26" s="5">
        <f t="shared" si="5"/>
        <v>0.46183777996293707</v>
      </c>
      <c r="AJ26" s="5">
        <f t="shared" si="5"/>
        <v>0.35540196533477858</v>
      </c>
    </row>
    <row r="27" spans="1:36" x14ac:dyDescent="0.2">
      <c r="A27" t="str">
        <f>"post-semis_procurement_archetype_"&amp;TEXT(ROUND(Table2691617[[#This Row],[2016]],3),"0.0")</f>
        <v>post-semis_procurement_archetype_22.8</v>
      </c>
      <c r="B27" s="5">
        <f t="shared" si="2"/>
        <v>22.8</v>
      </c>
      <c r="C27" s="5">
        <f t="shared" si="1"/>
        <v>22.8</v>
      </c>
      <c r="D27" s="5">
        <f t="shared" si="1"/>
        <v>22.8</v>
      </c>
      <c r="E27" s="5">
        <f t="shared" si="1"/>
        <v>22.198192715648503</v>
      </c>
      <c r="F27" s="5">
        <f t="shared" si="1"/>
        <v>20.743288507578988</v>
      </c>
      <c r="G27" s="5">
        <f t="shared" si="1"/>
        <v>20.946687672155068</v>
      </c>
      <c r="H27" s="5">
        <f t="shared" si="1"/>
        <v>20.315171872748351</v>
      </c>
      <c r="I27" s="5">
        <f t="shared" si="1"/>
        <v>19.09354817896758</v>
      </c>
      <c r="J27" s="5">
        <f t="shared" si="1"/>
        <v>18.407301294143583</v>
      </c>
      <c r="K27" s="5">
        <f t="shared" si="1"/>
        <v>17.70285435887736</v>
      </c>
      <c r="L27" s="5">
        <f t="shared" si="1"/>
        <v>16.590097980457312</v>
      </c>
      <c r="M27" s="5">
        <f t="shared" si="1"/>
        <v>16.455043947366423</v>
      </c>
      <c r="N27" s="5">
        <f t="shared" si="1"/>
        <v>15.543276962640036</v>
      </c>
      <c r="O27" s="5">
        <f t="shared" si="1"/>
        <v>14.597850417882794</v>
      </c>
      <c r="P27" s="5">
        <f t="shared" si="1"/>
        <v>13.480160570310638</v>
      </c>
      <c r="Q27" s="5">
        <f t="shared" si="1"/>
        <v>11.675498474319816</v>
      </c>
      <c r="R27" s="5">
        <f t="shared" si="1"/>
        <v>9.2409520046035265</v>
      </c>
      <c r="S27" s="5">
        <f t="shared" si="4"/>
        <v>8.4645703388227034</v>
      </c>
      <c r="T27" s="5">
        <f t="shared" si="4"/>
        <v>6.7769351444073473</v>
      </c>
      <c r="U27" s="5">
        <f t="shared" si="4"/>
        <v>5.0761888761571354</v>
      </c>
      <c r="V27" s="5">
        <f t="shared" si="4"/>
        <v>4.7330591177291224</v>
      </c>
      <c r="W27" s="5">
        <f t="shared" si="4"/>
        <v>3.6977222751876018</v>
      </c>
      <c r="X27" s="5">
        <f t="shared" si="4"/>
        <v>3.1723473114888288</v>
      </c>
      <c r="Y27" s="5">
        <f t="shared" si="4"/>
        <v>2.625869247454609</v>
      </c>
      <c r="Z27" s="5">
        <f t="shared" si="4"/>
        <v>2.5404761290973079</v>
      </c>
      <c r="AA27" s="5">
        <f t="shared" si="4"/>
        <v>2.2791893307738982</v>
      </c>
      <c r="AB27" s="5">
        <f t="shared" si="4"/>
        <v>1.8976551008736855</v>
      </c>
      <c r="AC27" s="5">
        <f t="shared" si="4"/>
        <v>1.585166792365029</v>
      </c>
      <c r="AD27" s="5">
        <f t="shared" si="4"/>
        <v>1.5334837468130065</v>
      </c>
      <c r="AE27" s="5">
        <f t="shared" si="4"/>
        <v>1.3227141663202766</v>
      </c>
      <c r="AF27" s="5">
        <f t="shared" si="4"/>
        <v>1.182562656038368</v>
      </c>
      <c r="AG27" s="5">
        <f t="shared" si="4"/>
        <v>1.0774590603725451</v>
      </c>
      <c r="AH27" s="5">
        <f t="shared" si="4"/>
        <v>0.68361143530843504</v>
      </c>
      <c r="AI27" s="5">
        <f t="shared" si="5"/>
        <v>0.46136566768812737</v>
      </c>
      <c r="AJ27" s="5">
        <f t="shared" si="5"/>
        <v>0.35540196533477858</v>
      </c>
    </row>
    <row r="28" spans="1:36" x14ac:dyDescent="0.2">
      <c r="A28" t="str">
        <f>"post-semis_procurement_archetype_"&amp;TEXT(ROUND(Table2691617[[#This Row],[2016]],3),"0.0")</f>
        <v>post-semis_procurement_archetype_22.7</v>
      </c>
      <c r="B28" s="5">
        <f t="shared" si="2"/>
        <v>22.700000000000003</v>
      </c>
      <c r="C28" s="5">
        <f t="shared" si="1"/>
        <v>22.700000000000003</v>
      </c>
      <c r="D28" s="5">
        <f t="shared" si="1"/>
        <v>22.700000000000003</v>
      </c>
      <c r="E28" s="5">
        <f t="shared" si="1"/>
        <v>22.100874016883758</v>
      </c>
      <c r="F28" s="5">
        <f t="shared" si="1"/>
        <v>20.652452010927298</v>
      </c>
      <c r="G28" s="5">
        <f t="shared" si="1"/>
        <v>20.854944947803236</v>
      </c>
      <c r="H28" s="5">
        <f t="shared" si="1"/>
        <v>20.226242813397029</v>
      </c>
      <c r="I28" s="5">
        <f t="shared" si="1"/>
        <v>19.010061960213779</v>
      </c>
      <c r="J28" s="5">
        <f t="shared" si="1"/>
        <v>18.326872590092265</v>
      </c>
      <c r="K28" s="5">
        <f t="shared" ref="K28:Z43" si="6">(($B28-$AJ$2)*((K$2-$AJ$2)/($B$2-$AJ$2)))+$AJ$2</f>
        <v>17.625564258307282</v>
      </c>
      <c r="L28" s="5">
        <f t="shared" si="6"/>
        <v>16.517765671408835</v>
      </c>
      <c r="M28" s="5">
        <f t="shared" si="6"/>
        <v>16.383313360090295</v>
      </c>
      <c r="N28" s="5">
        <f t="shared" si="6"/>
        <v>15.475608675714836</v>
      </c>
      <c r="O28" s="5">
        <f t="shared" si="6"/>
        <v>14.534394398619046</v>
      </c>
      <c r="P28" s="5">
        <f t="shared" si="6"/>
        <v>13.421684323221228</v>
      </c>
      <c r="Q28" s="5">
        <f t="shared" si="6"/>
        <v>11.625062745903112</v>
      </c>
      <c r="R28" s="5">
        <f t="shared" si="6"/>
        <v>9.2013631911814944</v>
      </c>
      <c r="S28" s="5">
        <f t="shared" si="6"/>
        <v>8.4284406279632655</v>
      </c>
      <c r="T28" s="5">
        <f t="shared" si="6"/>
        <v>6.7483245488014267</v>
      </c>
      <c r="U28" s="5">
        <f t="shared" si="6"/>
        <v>5.0551558110804917</v>
      </c>
      <c r="V28" s="5">
        <f t="shared" si="6"/>
        <v>4.7135548381441952</v>
      </c>
      <c r="W28" s="5">
        <f t="shared" si="6"/>
        <v>3.6828308509585264</v>
      </c>
      <c r="X28" s="5">
        <f t="shared" si="6"/>
        <v>3.1597966507828392</v>
      </c>
      <c r="Y28" s="5">
        <f t="shared" si="6"/>
        <v>2.6157533733426597</v>
      </c>
      <c r="Z28" s="5">
        <f t="shared" si="6"/>
        <v>2.5307407167705303</v>
      </c>
      <c r="AA28" s="5">
        <f t="shared" si="4"/>
        <v>2.2706180595821941</v>
      </c>
      <c r="AB28" s="5">
        <f t="shared" si="4"/>
        <v>1.8907837230340963</v>
      </c>
      <c r="AC28" s="5">
        <f t="shared" si="4"/>
        <v>1.5796876796398607</v>
      </c>
      <c r="AD28" s="5">
        <f t="shared" si="4"/>
        <v>1.5282349035071086</v>
      </c>
      <c r="AE28" s="5">
        <f t="shared" si="4"/>
        <v>1.3184043889765635</v>
      </c>
      <c r="AF28" s="5">
        <f t="shared" si="4"/>
        <v>1.1788773118436267</v>
      </c>
      <c r="AG28" s="5">
        <f t="shared" si="4"/>
        <v>1.0742419963203285</v>
      </c>
      <c r="AH28" s="5">
        <f t="shared" si="4"/>
        <v>0.6821491258945318</v>
      </c>
      <c r="AI28" s="5">
        <f t="shared" si="5"/>
        <v>0.46089355541331767</v>
      </c>
      <c r="AJ28" s="5">
        <f t="shared" si="5"/>
        <v>0.35540196533477858</v>
      </c>
    </row>
    <row r="29" spans="1:36" x14ac:dyDescent="0.2">
      <c r="A29" t="str">
        <f>"post-semis_procurement_archetype_"&amp;TEXT(ROUND(Table2691617[[#This Row],[2016]],3),"0.0")</f>
        <v>post-semis_procurement_archetype_22.6</v>
      </c>
      <c r="B29" s="5">
        <f t="shared" si="2"/>
        <v>22.6</v>
      </c>
      <c r="C29" s="5">
        <f t="shared" ref="C29:R44" si="7">(($B29-$AJ$2)*((C$2-$AJ$2)/($B$2-$AJ$2)))+$AJ$2</f>
        <v>22.6</v>
      </c>
      <c r="D29" s="5">
        <f t="shared" si="7"/>
        <v>22.6</v>
      </c>
      <c r="E29" s="5">
        <f t="shared" si="7"/>
        <v>22.003555318119012</v>
      </c>
      <c r="F29" s="5">
        <f t="shared" si="7"/>
        <v>20.561615514275605</v>
      </c>
      <c r="G29" s="5">
        <f t="shared" si="7"/>
        <v>20.763202223451401</v>
      </c>
      <c r="H29" s="5">
        <f t="shared" si="7"/>
        <v>20.137313754045703</v>
      </c>
      <c r="I29" s="5">
        <f t="shared" si="7"/>
        <v>18.92657574145997</v>
      </c>
      <c r="J29" s="5">
        <f t="shared" si="7"/>
        <v>18.246443886040947</v>
      </c>
      <c r="K29" s="5">
        <f t="shared" si="7"/>
        <v>17.548274157737204</v>
      </c>
      <c r="L29" s="5">
        <f t="shared" si="7"/>
        <v>16.445433362360355</v>
      </c>
      <c r="M29" s="5">
        <f t="shared" si="7"/>
        <v>16.31158277281417</v>
      </c>
      <c r="N29" s="5">
        <f t="shared" si="7"/>
        <v>15.407940388789635</v>
      </c>
      <c r="O29" s="5">
        <f t="shared" si="7"/>
        <v>14.470938379355298</v>
      </c>
      <c r="P29" s="5">
        <f t="shared" si="7"/>
        <v>13.363208076131816</v>
      </c>
      <c r="Q29" s="5">
        <f t="shared" si="7"/>
        <v>11.574627017486405</v>
      </c>
      <c r="R29" s="5">
        <f t="shared" si="7"/>
        <v>9.1617743777594622</v>
      </c>
      <c r="S29" s="5">
        <f t="shared" si="6"/>
        <v>8.3923109171038259</v>
      </c>
      <c r="T29" s="5">
        <f t="shared" si="6"/>
        <v>6.7197139531955052</v>
      </c>
      <c r="U29" s="5">
        <f t="shared" si="6"/>
        <v>5.0341227460038471</v>
      </c>
      <c r="V29" s="5">
        <f t="shared" si="6"/>
        <v>4.6940505585592671</v>
      </c>
      <c r="W29" s="5">
        <f t="shared" si="6"/>
        <v>3.6679394267294501</v>
      </c>
      <c r="X29" s="5">
        <f t="shared" si="6"/>
        <v>3.1472459900768492</v>
      </c>
      <c r="Y29" s="5">
        <f t="shared" si="6"/>
        <v>2.6056374992307103</v>
      </c>
      <c r="Z29" s="5">
        <f t="shared" si="6"/>
        <v>2.5210053044437526</v>
      </c>
      <c r="AA29" s="5">
        <f t="shared" si="4"/>
        <v>2.2620467883904896</v>
      </c>
      <c r="AB29" s="5">
        <f t="shared" si="4"/>
        <v>1.8839123451945068</v>
      </c>
      <c r="AC29" s="5">
        <f t="shared" si="4"/>
        <v>1.5742085669146921</v>
      </c>
      <c r="AD29" s="5">
        <f t="shared" si="4"/>
        <v>1.5229860602012106</v>
      </c>
      <c r="AE29" s="5">
        <f t="shared" si="4"/>
        <v>1.3140946116328505</v>
      </c>
      <c r="AF29" s="5">
        <f t="shared" si="4"/>
        <v>1.1751919676488851</v>
      </c>
      <c r="AG29" s="5">
        <f t="shared" si="4"/>
        <v>1.0710249322681118</v>
      </c>
      <c r="AH29" s="5">
        <f t="shared" ref="AH29:AH60" si="8">(($B29-$AJ$2)*((AH$2-$AJ$2)/($B$2-$AJ$2)))+$AJ$2</f>
        <v>0.68068681648062856</v>
      </c>
      <c r="AI29" s="5">
        <f t="shared" si="5"/>
        <v>0.46042144313850797</v>
      </c>
      <c r="AJ29" s="5">
        <f t="shared" si="5"/>
        <v>0.35540196533477858</v>
      </c>
    </row>
    <row r="30" spans="1:36" x14ac:dyDescent="0.2">
      <c r="A30" t="str">
        <f>"post-semis_procurement_archetype_"&amp;TEXT(ROUND(Table2691617[[#This Row],[2016]],3),"0.0")</f>
        <v>post-semis_procurement_archetype_22.5</v>
      </c>
      <c r="B30" s="5">
        <f t="shared" si="2"/>
        <v>22.5</v>
      </c>
      <c r="C30" s="5">
        <f t="shared" si="7"/>
        <v>22.5</v>
      </c>
      <c r="D30" s="5">
        <f t="shared" si="7"/>
        <v>22.5</v>
      </c>
      <c r="E30" s="5">
        <f t="shared" si="7"/>
        <v>21.906236619354264</v>
      </c>
      <c r="F30" s="5">
        <f t="shared" si="7"/>
        <v>20.470779017623911</v>
      </c>
      <c r="G30" s="5">
        <f t="shared" si="7"/>
        <v>20.671459499099566</v>
      </c>
      <c r="H30" s="5">
        <f t="shared" si="7"/>
        <v>20.048384694694377</v>
      </c>
      <c r="I30" s="5">
        <f t="shared" si="7"/>
        <v>18.843089522706165</v>
      </c>
      <c r="J30" s="5">
        <f t="shared" si="7"/>
        <v>18.166015181989629</v>
      </c>
      <c r="K30" s="5">
        <f t="shared" si="7"/>
        <v>17.470984057167122</v>
      </c>
      <c r="L30" s="5">
        <f t="shared" si="7"/>
        <v>16.373101053311878</v>
      </c>
      <c r="M30" s="5">
        <f t="shared" si="7"/>
        <v>16.239852185538041</v>
      </c>
      <c r="N30" s="5">
        <f t="shared" si="7"/>
        <v>15.340272101864434</v>
      </c>
      <c r="O30" s="5">
        <f t="shared" si="7"/>
        <v>14.407482360091549</v>
      </c>
      <c r="P30" s="5">
        <f t="shared" si="7"/>
        <v>13.304731829042405</v>
      </c>
      <c r="Q30" s="5">
        <f t="shared" si="7"/>
        <v>11.524191289069698</v>
      </c>
      <c r="R30" s="5">
        <f t="shared" si="7"/>
        <v>9.1221855643374283</v>
      </c>
      <c r="S30" s="5">
        <f t="shared" si="6"/>
        <v>8.3561812062443863</v>
      </c>
      <c r="T30" s="5">
        <f t="shared" si="6"/>
        <v>6.6911033575895837</v>
      </c>
      <c r="U30" s="5">
        <f t="shared" si="6"/>
        <v>5.0130896809272025</v>
      </c>
      <c r="V30" s="5">
        <f t="shared" si="6"/>
        <v>4.6745462789743391</v>
      </c>
      <c r="W30" s="5">
        <f t="shared" si="6"/>
        <v>3.6530480025003742</v>
      </c>
      <c r="X30" s="5">
        <f t="shared" si="6"/>
        <v>3.1346953293708597</v>
      </c>
      <c r="Y30" s="5">
        <f t="shared" si="6"/>
        <v>2.5955216251187605</v>
      </c>
      <c r="Z30" s="5">
        <f t="shared" si="6"/>
        <v>2.5112698921169745</v>
      </c>
      <c r="AA30" s="5">
        <f t="shared" ref="AA30:AG43" si="9">(($B30-$AJ$2)*((AA$2-$AJ$2)/($B$2-$AJ$2)))+$AJ$2</f>
        <v>2.253475517198785</v>
      </c>
      <c r="AB30" s="5">
        <f t="shared" si="9"/>
        <v>1.8770409673549173</v>
      </c>
      <c r="AC30" s="5">
        <f t="shared" si="9"/>
        <v>1.5687294541895236</v>
      </c>
      <c r="AD30" s="5">
        <f t="shared" si="9"/>
        <v>1.5177372168953125</v>
      </c>
      <c r="AE30" s="5">
        <f t="shared" si="9"/>
        <v>1.3097848342891372</v>
      </c>
      <c r="AF30" s="5">
        <f t="shared" si="9"/>
        <v>1.1715066234541436</v>
      </c>
      <c r="AG30" s="5">
        <f t="shared" si="9"/>
        <v>1.0678078682158949</v>
      </c>
      <c r="AH30" s="5">
        <f t="shared" si="8"/>
        <v>0.67922450706672521</v>
      </c>
      <c r="AI30" s="5">
        <f t="shared" si="5"/>
        <v>0.45994933086369827</v>
      </c>
      <c r="AJ30" s="5">
        <f t="shared" si="5"/>
        <v>0.35540196533477858</v>
      </c>
    </row>
    <row r="31" spans="1:36" x14ac:dyDescent="0.2">
      <c r="A31" t="str">
        <f>"post-semis_procurement_archetype_"&amp;TEXT(ROUND(Table2691617[[#This Row],[2016]],3),"0.0")</f>
        <v>post-semis_procurement_archetype_22.4</v>
      </c>
      <c r="B31" s="5">
        <f t="shared" si="2"/>
        <v>22.400000000000002</v>
      </c>
      <c r="C31" s="5">
        <f t="shared" si="7"/>
        <v>22.400000000000002</v>
      </c>
      <c r="D31" s="5">
        <f t="shared" si="7"/>
        <v>22.400000000000002</v>
      </c>
      <c r="E31" s="5">
        <f t="shared" si="7"/>
        <v>21.808917920589522</v>
      </c>
      <c r="F31" s="5">
        <f t="shared" si="7"/>
        <v>20.379942520972225</v>
      </c>
      <c r="G31" s="5">
        <f t="shared" si="7"/>
        <v>20.57971677474773</v>
      </c>
      <c r="H31" s="5">
        <f t="shared" si="7"/>
        <v>19.959455635343055</v>
      </c>
      <c r="I31" s="5">
        <f t="shared" si="7"/>
        <v>18.75960330395236</v>
      </c>
      <c r="J31" s="5">
        <f t="shared" si="7"/>
        <v>18.08558647793831</v>
      </c>
      <c r="K31" s="5">
        <f t="shared" si="7"/>
        <v>17.393693956597048</v>
      </c>
      <c r="L31" s="5">
        <f t="shared" si="7"/>
        <v>16.300768744263404</v>
      </c>
      <c r="M31" s="5">
        <f t="shared" si="7"/>
        <v>16.168121598261912</v>
      </c>
      <c r="N31" s="5">
        <f t="shared" si="7"/>
        <v>15.272603814939234</v>
      </c>
      <c r="O31" s="5">
        <f t="shared" si="7"/>
        <v>14.344026340827801</v>
      </c>
      <c r="P31" s="5">
        <f t="shared" si="7"/>
        <v>13.246255581952996</v>
      </c>
      <c r="Q31" s="5">
        <f t="shared" si="7"/>
        <v>11.473755560652993</v>
      </c>
      <c r="R31" s="5">
        <f t="shared" si="7"/>
        <v>9.082596750915398</v>
      </c>
      <c r="S31" s="5">
        <f t="shared" si="6"/>
        <v>8.3200514953849485</v>
      </c>
      <c r="T31" s="5">
        <f t="shared" si="6"/>
        <v>6.662492761983664</v>
      </c>
      <c r="U31" s="5">
        <f t="shared" si="6"/>
        <v>4.9920566158505588</v>
      </c>
      <c r="V31" s="5">
        <f t="shared" si="6"/>
        <v>4.655041999389411</v>
      </c>
      <c r="W31" s="5">
        <f t="shared" si="6"/>
        <v>3.6381565782712988</v>
      </c>
      <c r="X31" s="5">
        <f t="shared" si="6"/>
        <v>3.1221446686648702</v>
      </c>
      <c r="Y31" s="5">
        <f t="shared" si="6"/>
        <v>2.5854057510068111</v>
      </c>
      <c r="Z31" s="5">
        <f t="shared" si="6"/>
        <v>2.5015344797901968</v>
      </c>
      <c r="AA31" s="5">
        <f t="shared" si="9"/>
        <v>2.2449042460070809</v>
      </c>
      <c r="AB31" s="5">
        <f t="shared" si="9"/>
        <v>1.8701695895153281</v>
      </c>
      <c r="AC31" s="5">
        <f t="shared" si="9"/>
        <v>1.5632503414643553</v>
      </c>
      <c r="AD31" s="5">
        <f t="shared" si="9"/>
        <v>1.5124883735894148</v>
      </c>
      <c r="AE31" s="5">
        <f t="shared" si="9"/>
        <v>1.3054750569454241</v>
      </c>
      <c r="AF31" s="5">
        <f t="shared" si="9"/>
        <v>1.1678212792594023</v>
      </c>
      <c r="AG31" s="5">
        <f t="shared" si="9"/>
        <v>1.0645908041636782</v>
      </c>
      <c r="AH31" s="5">
        <f t="shared" si="8"/>
        <v>0.67776219765282197</v>
      </c>
      <c r="AI31" s="5">
        <f t="shared" si="5"/>
        <v>0.45947721858888857</v>
      </c>
      <c r="AJ31" s="5">
        <f t="shared" si="5"/>
        <v>0.35540196533477858</v>
      </c>
    </row>
    <row r="32" spans="1:36" x14ac:dyDescent="0.2">
      <c r="A32" t="str">
        <f>"post-semis_procurement_archetype_"&amp;TEXT(ROUND(Table2691617[[#This Row],[2016]],3),"0.0")</f>
        <v>post-semis_procurement_archetype_22.3</v>
      </c>
      <c r="B32" s="5">
        <f t="shared" si="2"/>
        <v>22.3</v>
      </c>
      <c r="C32" s="5">
        <f t="shared" si="7"/>
        <v>22.3</v>
      </c>
      <c r="D32" s="5">
        <f t="shared" si="7"/>
        <v>22.3</v>
      </c>
      <c r="E32" s="5">
        <f t="shared" si="7"/>
        <v>21.711599221824777</v>
      </c>
      <c r="F32" s="5">
        <f t="shared" si="7"/>
        <v>20.289106024320532</v>
      </c>
      <c r="G32" s="5">
        <f t="shared" si="7"/>
        <v>20.487974050395895</v>
      </c>
      <c r="H32" s="5">
        <f t="shared" si="7"/>
        <v>19.870526575991732</v>
      </c>
      <c r="I32" s="5">
        <f t="shared" si="7"/>
        <v>18.676117085198555</v>
      </c>
      <c r="J32" s="5">
        <f t="shared" si="7"/>
        <v>18.005157773886992</v>
      </c>
      <c r="K32" s="5">
        <f t="shared" si="7"/>
        <v>17.316403856026966</v>
      </c>
      <c r="L32" s="5">
        <f t="shared" si="7"/>
        <v>16.228436435214924</v>
      </c>
      <c r="M32" s="5">
        <f t="shared" si="7"/>
        <v>16.096391010985784</v>
      </c>
      <c r="N32" s="5">
        <f t="shared" si="7"/>
        <v>15.204935528014031</v>
      </c>
      <c r="O32" s="5">
        <f t="shared" si="7"/>
        <v>14.280570321564053</v>
      </c>
      <c r="P32" s="5">
        <f t="shared" si="7"/>
        <v>13.187779334863583</v>
      </c>
      <c r="Q32" s="5">
        <f t="shared" si="7"/>
        <v>11.423319832236286</v>
      </c>
      <c r="R32" s="5">
        <f t="shared" si="7"/>
        <v>9.0430079374933641</v>
      </c>
      <c r="S32" s="5">
        <f t="shared" si="6"/>
        <v>8.2839217845255089</v>
      </c>
      <c r="T32" s="5">
        <f t="shared" si="6"/>
        <v>6.6338821663777425</v>
      </c>
      <c r="U32" s="5">
        <f t="shared" si="6"/>
        <v>4.9710235507739142</v>
      </c>
      <c r="V32" s="5">
        <f t="shared" si="6"/>
        <v>4.6355377198044829</v>
      </c>
      <c r="W32" s="5">
        <f t="shared" si="6"/>
        <v>3.6232651540422225</v>
      </c>
      <c r="X32" s="5">
        <f t="shared" si="6"/>
        <v>3.1095940079588802</v>
      </c>
      <c r="Y32" s="5">
        <f t="shared" si="6"/>
        <v>2.5752898768948613</v>
      </c>
      <c r="Z32" s="5">
        <f t="shared" si="6"/>
        <v>2.4917990674634187</v>
      </c>
      <c r="AA32" s="5">
        <f t="shared" si="9"/>
        <v>2.236332974815376</v>
      </c>
      <c r="AB32" s="5">
        <f t="shared" si="9"/>
        <v>1.8632982116757386</v>
      </c>
      <c r="AC32" s="5">
        <f t="shared" si="9"/>
        <v>1.5577712287391867</v>
      </c>
      <c r="AD32" s="5">
        <f t="shared" si="9"/>
        <v>1.5072395302835166</v>
      </c>
      <c r="AE32" s="5">
        <f t="shared" si="9"/>
        <v>1.3011652796017108</v>
      </c>
      <c r="AF32" s="5">
        <f t="shared" si="9"/>
        <v>1.1641359350646607</v>
      </c>
      <c r="AG32" s="5">
        <f t="shared" si="9"/>
        <v>1.0613737401114614</v>
      </c>
      <c r="AH32" s="5">
        <f t="shared" si="8"/>
        <v>0.67629988823891862</v>
      </c>
      <c r="AI32" s="5">
        <f t="shared" si="5"/>
        <v>0.45900510631407887</v>
      </c>
      <c r="AJ32" s="5">
        <f t="shared" si="5"/>
        <v>0.35540196533477858</v>
      </c>
    </row>
    <row r="33" spans="1:36" x14ac:dyDescent="0.2">
      <c r="A33" t="str">
        <f>"post-semis_procurement_archetype_"&amp;TEXT(ROUND(Table2691617[[#This Row],[2016]],3),"0.0")</f>
        <v>post-semis_procurement_archetype_22.2</v>
      </c>
      <c r="B33" s="5">
        <f t="shared" si="2"/>
        <v>22.200000000000003</v>
      </c>
      <c r="C33" s="5">
        <f t="shared" si="7"/>
        <v>22.200000000000003</v>
      </c>
      <c r="D33" s="5">
        <f t="shared" si="7"/>
        <v>22.200000000000003</v>
      </c>
      <c r="E33" s="5">
        <f t="shared" si="7"/>
        <v>21.614280523060032</v>
      </c>
      <c r="F33" s="5">
        <f t="shared" si="7"/>
        <v>20.198269527668842</v>
      </c>
      <c r="G33" s="5">
        <f t="shared" si="7"/>
        <v>20.396231326044063</v>
      </c>
      <c r="H33" s="5">
        <f t="shared" si="7"/>
        <v>19.78159751664041</v>
      </c>
      <c r="I33" s="5">
        <f t="shared" si="7"/>
        <v>18.592630866444754</v>
      </c>
      <c r="J33" s="5">
        <f t="shared" si="7"/>
        <v>17.924729069835674</v>
      </c>
      <c r="K33" s="5">
        <f t="shared" si="7"/>
        <v>17.239113755456891</v>
      </c>
      <c r="L33" s="5">
        <f t="shared" si="7"/>
        <v>16.156104126166447</v>
      </c>
      <c r="M33" s="5">
        <f t="shared" si="7"/>
        <v>16.024660423709658</v>
      </c>
      <c r="N33" s="5">
        <f t="shared" si="7"/>
        <v>15.137267241088832</v>
      </c>
      <c r="O33" s="5">
        <f t="shared" si="7"/>
        <v>14.217114302300306</v>
      </c>
      <c r="P33" s="5">
        <f t="shared" si="7"/>
        <v>13.129303087774174</v>
      </c>
      <c r="Q33" s="5">
        <f t="shared" si="7"/>
        <v>11.372884103819581</v>
      </c>
      <c r="R33" s="5">
        <f t="shared" si="7"/>
        <v>9.0034191240713337</v>
      </c>
      <c r="S33" s="5">
        <f t="shared" si="6"/>
        <v>8.2477920736660693</v>
      </c>
      <c r="T33" s="5">
        <f t="shared" si="6"/>
        <v>6.6052715707718219</v>
      </c>
      <c r="U33" s="5">
        <f t="shared" si="6"/>
        <v>4.9499904856972705</v>
      </c>
      <c r="V33" s="5">
        <f t="shared" si="6"/>
        <v>4.6160334402195558</v>
      </c>
      <c r="W33" s="5">
        <f t="shared" si="6"/>
        <v>3.6083737298131471</v>
      </c>
      <c r="X33" s="5">
        <f t="shared" si="6"/>
        <v>3.0970433472528911</v>
      </c>
      <c r="Y33" s="5">
        <f t="shared" si="6"/>
        <v>2.565174002782912</v>
      </c>
      <c r="Z33" s="5">
        <f t="shared" si="6"/>
        <v>2.4820636551366411</v>
      </c>
      <c r="AA33" s="5">
        <f t="shared" si="9"/>
        <v>2.2277617036236719</v>
      </c>
      <c r="AB33" s="5">
        <f t="shared" si="9"/>
        <v>1.8564268338361491</v>
      </c>
      <c r="AC33" s="5">
        <f t="shared" si="9"/>
        <v>1.5522921160140184</v>
      </c>
      <c r="AD33" s="5">
        <f t="shared" si="9"/>
        <v>1.5019906869776189</v>
      </c>
      <c r="AE33" s="5">
        <f t="shared" si="9"/>
        <v>1.2968555022579977</v>
      </c>
      <c r="AF33" s="5">
        <f t="shared" si="9"/>
        <v>1.1604505908699194</v>
      </c>
      <c r="AG33" s="5">
        <f t="shared" si="9"/>
        <v>1.0581566760592447</v>
      </c>
      <c r="AH33" s="5">
        <f t="shared" si="8"/>
        <v>0.67483757882501538</v>
      </c>
      <c r="AI33" s="5">
        <f t="shared" ref="AI33:AJ52" si="10">(($B33-$AJ$2)*((AI$2-$AJ$2)/($B$2-$AJ$2)))+$AJ$2</f>
        <v>0.45853299403926923</v>
      </c>
      <c r="AJ33" s="5">
        <f t="shared" si="10"/>
        <v>0.35540196533477858</v>
      </c>
    </row>
    <row r="34" spans="1:36" x14ac:dyDescent="0.2">
      <c r="A34" t="str">
        <f>"post-semis_procurement_archetype_"&amp;TEXT(ROUND(Table2691617[[#This Row],[2016]],3),"0.0")</f>
        <v>post-semis_procurement_archetype_22.1</v>
      </c>
      <c r="B34" s="5">
        <f t="shared" si="2"/>
        <v>22.1</v>
      </c>
      <c r="C34" s="5">
        <f t="shared" si="7"/>
        <v>22.1</v>
      </c>
      <c r="D34" s="5">
        <f t="shared" si="7"/>
        <v>22.1</v>
      </c>
      <c r="E34" s="5">
        <f t="shared" si="7"/>
        <v>21.516961824295286</v>
      </c>
      <c r="F34" s="5">
        <f t="shared" si="7"/>
        <v>20.107433031017148</v>
      </c>
      <c r="G34" s="5">
        <f t="shared" si="7"/>
        <v>20.304488601692224</v>
      </c>
      <c r="H34" s="5">
        <f t="shared" si="7"/>
        <v>19.692668457289084</v>
      </c>
      <c r="I34" s="5">
        <f t="shared" si="7"/>
        <v>18.509144647690945</v>
      </c>
      <c r="J34" s="5">
        <f t="shared" si="7"/>
        <v>17.844300365784356</v>
      </c>
      <c r="K34" s="5">
        <f t="shared" si="7"/>
        <v>17.16182365488681</v>
      </c>
      <c r="L34" s="5">
        <f t="shared" si="7"/>
        <v>16.08377181711797</v>
      </c>
      <c r="M34" s="5">
        <f t="shared" si="7"/>
        <v>15.952929836433528</v>
      </c>
      <c r="N34" s="5">
        <f t="shared" si="7"/>
        <v>15.069598954163631</v>
      </c>
      <c r="O34" s="5">
        <f t="shared" si="7"/>
        <v>14.153658283036556</v>
      </c>
      <c r="P34" s="5">
        <f t="shared" si="7"/>
        <v>13.070826840684763</v>
      </c>
      <c r="Q34" s="5">
        <f t="shared" si="7"/>
        <v>11.322448375402876</v>
      </c>
      <c r="R34" s="5">
        <f t="shared" si="7"/>
        <v>8.9638303106492998</v>
      </c>
      <c r="S34" s="5">
        <f t="shared" si="6"/>
        <v>8.2116623628066296</v>
      </c>
      <c r="T34" s="5">
        <f t="shared" si="6"/>
        <v>6.5766609751659004</v>
      </c>
      <c r="U34" s="5">
        <f t="shared" si="6"/>
        <v>4.9289574206206259</v>
      </c>
      <c r="V34" s="5">
        <f t="shared" si="6"/>
        <v>4.5965291606346277</v>
      </c>
      <c r="W34" s="5">
        <f t="shared" si="6"/>
        <v>3.5934823055840708</v>
      </c>
      <c r="X34" s="5">
        <f t="shared" si="6"/>
        <v>3.0844926865469011</v>
      </c>
      <c r="Y34" s="5">
        <f t="shared" si="6"/>
        <v>2.5550581286709626</v>
      </c>
      <c r="Z34" s="5">
        <f t="shared" si="6"/>
        <v>2.4723282428098634</v>
      </c>
      <c r="AA34" s="5">
        <f t="shared" si="9"/>
        <v>2.2191904324319673</v>
      </c>
      <c r="AB34" s="5">
        <f t="shared" si="9"/>
        <v>1.8495554559965597</v>
      </c>
      <c r="AC34" s="5">
        <f t="shared" si="9"/>
        <v>1.5468130032888499</v>
      </c>
      <c r="AD34" s="5">
        <f t="shared" si="9"/>
        <v>1.4967418436717208</v>
      </c>
      <c r="AE34" s="5">
        <f t="shared" si="9"/>
        <v>1.2925457249142844</v>
      </c>
      <c r="AF34" s="5">
        <f t="shared" si="9"/>
        <v>1.1567652466751779</v>
      </c>
      <c r="AG34" s="5">
        <f t="shared" si="9"/>
        <v>1.0549396120070278</v>
      </c>
      <c r="AH34" s="5">
        <f t="shared" si="8"/>
        <v>0.67337526941111214</v>
      </c>
      <c r="AI34" s="5">
        <f t="shared" si="10"/>
        <v>0.45806088176445953</v>
      </c>
      <c r="AJ34" s="5">
        <f t="shared" si="10"/>
        <v>0.35540196533477858</v>
      </c>
    </row>
    <row r="35" spans="1:36" x14ac:dyDescent="0.2">
      <c r="A35" t="str">
        <f>"post-semis_procurement_archetype_"&amp;TEXT(ROUND(Table2691617[[#This Row],[2016]],3),"0.0")</f>
        <v>post-semis_procurement_archetype_22.0</v>
      </c>
      <c r="B35" s="5">
        <f t="shared" si="2"/>
        <v>22</v>
      </c>
      <c r="C35" s="5">
        <f t="shared" si="7"/>
        <v>22</v>
      </c>
      <c r="D35" s="5">
        <f t="shared" si="7"/>
        <v>22</v>
      </c>
      <c r="E35" s="5">
        <f t="shared" si="7"/>
        <v>21.419643125530541</v>
      </c>
      <c r="F35" s="5">
        <f t="shared" si="7"/>
        <v>20.016596534365458</v>
      </c>
      <c r="G35" s="5">
        <f t="shared" si="7"/>
        <v>20.212745877340389</v>
      </c>
      <c r="H35" s="5">
        <f t="shared" si="7"/>
        <v>19.603739397937758</v>
      </c>
      <c r="I35" s="5">
        <f t="shared" si="7"/>
        <v>18.42565842893714</v>
      </c>
      <c r="J35" s="5">
        <f t="shared" si="7"/>
        <v>17.763871661733038</v>
      </c>
      <c r="K35" s="5">
        <f t="shared" si="7"/>
        <v>17.084533554316732</v>
      </c>
      <c r="L35" s="5">
        <f t="shared" si="7"/>
        <v>16.01143950806949</v>
      </c>
      <c r="M35" s="5">
        <f t="shared" si="7"/>
        <v>15.881199249157399</v>
      </c>
      <c r="N35" s="5">
        <f t="shared" si="7"/>
        <v>15.00193066723843</v>
      </c>
      <c r="O35" s="5">
        <f t="shared" si="7"/>
        <v>14.090202263772808</v>
      </c>
      <c r="P35" s="5">
        <f t="shared" si="7"/>
        <v>13.012350593595352</v>
      </c>
      <c r="Q35" s="5">
        <f t="shared" si="7"/>
        <v>11.27201264698617</v>
      </c>
      <c r="R35" s="5">
        <f t="shared" si="7"/>
        <v>8.9242414972272677</v>
      </c>
      <c r="S35" s="5">
        <f t="shared" si="6"/>
        <v>8.17553265194719</v>
      </c>
      <c r="T35" s="5">
        <f t="shared" si="6"/>
        <v>6.5480503795599789</v>
      </c>
      <c r="U35" s="5">
        <f t="shared" si="6"/>
        <v>4.9079243555439813</v>
      </c>
      <c r="V35" s="5">
        <f t="shared" si="6"/>
        <v>4.5770248810496996</v>
      </c>
      <c r="W35" s="5">
        <f t="shared" si="6"/>
        <v>3.5785908813549949</v>
      </c>
      <c r="X35" s="5">
        <f t="shared" si="6"/>
        <v>3.0719420258409116</v>
      </c>
      <c r="Y35" s="5">
        <f t="shared" si="6"/>
        <v>2.5449422545590128</v>
      </c>
      <c r="Z35" s="5">
        <f t="shared" si="6"/>
        <v>2.4625928304830853</v>
      </c>
      <c r="AA35" s="5">
        <f t="shared" si="9"/>
        <v>2.2106191612402628</v>
      </c>
      <c r="AB35" s="5">
        <f t="shared" si="9"/>
        <v>1.8426840781569702</v>
      </c>
      <c r="AC35" s="5">
        <f t="shared" si="9"/>
        <v>1.5413338905636813</v>
      </c>
      <c r="AD35" s="5">
        <f t="shared" si="9"/>
        <v>1.4914930003658229</v>
      </c>
      <c r="AE35" s="5">
        <f t="shared" si="9"/>
        <v>1.2882359475705711</v>
      </c>
      <c r="AF35" s="5">
        <f t="shared" si="9"/>
        <v>1.1530799024804363</v>
      </c>
      <c r="AG35" s="5">
        <f t="shared" si="9"/>
        <v>1.0517225479548111</v>
      </c>
      <c r="AH35" s="5">
        <f t="shared" si="8"/>
        <v>0.6719129599972089</v>
      </c>
      <c r="AI35" s="5">
        <f t="shared" si="10"/>
        <v>0.45758876948964983</v>
      </c>
      <c r="AJ35" s="5">
        <f t="shared" si="10"/>
        <v>0.35540196533477858</v>
      </c>
    </row>
    <row r="36" spans="1:36" x14ac:dyDescent="0.2">
      <c r="A36" t="str">
        <f>"post-semis_procurement_archetype_"&amp;TEXT(ROUND(Table2691617[[#This Row],[2016]],3),"0.0")</f>
        <v>post-semis_procurement_archetype_21.9</v>
      </c>
      <c r="B36" s="5">
        <f t="shared" si="2"/>
        <v>21.900000000000002</v>
      </c>
      <c r="C36" s="5">
        <f t="shared" si="7"/>
        <v>21.900000000000002</v>
      </c>
      <c r="D36" s="5">
        <f t="shared" si="7"/>
        <v>21.900000000000002</v>
      </c>
      <c r="E36" s="5">
        <f t="shared" si="7"/>
        <v>21.322324426765796</v>
      </c>
      <c r="F36" s="5">
        <f t="shared" si="7"/>
        <v>19.925760037713768</v>
      </c>
      <c r="G36" s="5">
        <f t="shared" si="7"/>
        <v>20.121003152988557</v>
      </c>
      <c r="H36" s="5">
        <f t="shared" si="7"/>
        <v>19.514810338586436</v>
      </c>
      <c r="I36" s="5">
        <f t="shared" si="7"/>
        <v>18.342172210183339</v>
      </c>
      <c r="J36" s="5">
        <f t="shared" si="7"/>
        <v>17.68344295768172</v>
      </c>
      <c r="K36" s="5">
        <f t="shared" si="7"/>
        <v>17.007243453746653</v>
      </c>
      <c r="L36" s="5">
        <f t="shared" si="7"/>
        <v>15.939107199021015</v>
      </c>
      <c r="M36" s="5">
        <f t="shared" si="7"/>
        <v>15.809468661881272</v>
      </c>
      <c r="N36" s="5">
        <f t="shared" si="7"/>
        <v>14.93426238031323</v>
      </c>
      <c r="O36" s="5">
        <f t="shared" si="7"/>
        <v>14.026746244509061</v>
      </c>
      <c r="P36" s="5">
        <f t="shared" si="7"/>
        <v>12.953874346505941</v>
      </c>
      <c r="Q36" s="5">
        <f t="shared" si="7"/>
        <v>11.221576918569465</v>
      </c>
      <c r="R36" s="5">
        <f t="shared" si="7"/>
        <v>8.8846526838052355</v>
      </c>
      <c r="S36" s="5">
        <f t="shared" si="6"/>
        <v>8.1394029410877522</v>
      </c>
      <c r="T36" s="5">
        <f t="shared" si="6"/>
        <v>6.5194397839540583</v>
      </c>
      <c r="U36" s="5">
        <f t="shared" si="6"/>
        <v>4.8868912904673376</v>
      </c>
      <c r="V36" s="5">
        <f t="shared" si="6"/>
        <v>4.5575206014647716</v>
      </c>
      <c r="W36" s="5">
        <f t="shared" si="6"/>
        <v>3.5636994571259191</v>
      </c>
      <c r="X36" s="5">
        <f t="shared" si="6"/>
        <v>3.059391365134922</v>
      </c>
      <c r="Y36" s="5">
        <f t="shared" si="6"/>
        <v>2.5348263804470634</v>
      </c>
      <c r="Z36" s="5">
        <f t="shared" si="6"/>
        <v>2.4528574181563076</v>
      </c>
      <c r="AA36" s="5">
        <f t="shared" si="9"/>
        <v>2.2020478900485587</v>
      </c>
      <c r="AB36" s="5">
        <f t="shared" si="9"/>
        <v>1.835812700317381</v>
      </c>
      <c r="AC36" s="5">
        <f t="shared" si="9"/>
        <v>1.535854777838513</v>
      </c>
      <c r="AD36" s="5">
        <f t="shared" si="9"/>
        <v>1.486244157059925</v>
      </c>
      <c r="AE36" s="5">
        <f t="shared" si="9"/>
        <v>1.2839261702268581</v>
      </c>
      <c r="AF36" s="5">
        <f t="shared" si="9"/>
        <v>1.149394558285695</v>
      </c>
      <c r="AG36" s="5">
        <f t="shared" si="9"/>
        <v>1.0485054839025942</v>
      </c>
      <c r="AH36" s="5">
        <f t="shared" si="8"/>
        <v>0.67045065058330566</v>
      </c>
      <c r="AI36" s="5">
        <f t="shared" si="10"/>
        <v>0.45711665721484013</v>
      </c>
      <c r="AJ36" s="5">
        <f t="shared" si="10"/>
        <v>0.35540196533477858</v>
      </c>
    </row>
    <row r="37" spans="1:36" x14ac:dyDescent="0.2">
      <c r="A37" t="str">
        <f>"post-semis_procurement_archetype_"&amp;TEXT(ROUND(Table2691617[[#This Row],[2016]],3),"0.0")</f>
        <v>post-semis_procurement_archetype_21.8</v>
      </c>
      <c r="B37" s="5">
        <f t="shared" si="2"/>
        <v>21.8</v>
      </c>
      <c r="C37" s="5">
        <f t="shared" si="7"/>
        <v>21.8</v>
      </c>
      <c r="D37" s="5">
        <f t="shared" si="7"/>
        <v>21.8</v>
      </c>
      <c r="E37" s="5">
        <f t="shared" si="7"/>
        <v>21.225005728001051</v>
      </c>
      <c r="F37" s="5">
        <f t="shared" si="7"/>
        <v>19.834923541062075</v>
      </c>
      <c r="G37" s="5">
        <f t="shared" si="7"/>
        <v>20.029260428636722</v>
      </c>
      <c r="H37" s="5">
        <f t="shared" si="7"/>
        <v>19.42588127923511</v>
      </c>
      <c r="I37" s="5">
        <f t="shared" si="7"/>
        <v>18.25868599142953</v>
      </c>
      <c r="J37" s="5">
        <f t="shared" si="7"/>
        <v>17.603014253630402</v>
      </c>
      <c r="K37" s="5">
        <f t="shared" si="7"/>
        <v>16.929953353176575</v>
      </c>
      <c r="L37" s="5">
        <f t="shared" si="7"/>
        <v>15.866774889972536</v>
      </c>
      <c r="M37" s="5">
        <f t="shared" si="7"/>
        <v>15.737738074605144</v>
      </c>
      <c r="N37" s="5">
        <f t="shared" si="7"/>
        <v>14.866594093388027</v>
      </c>
      <c r="O37" s="5">
        <f t="shared" si="7"/>
        <v>13.963290225245311</v>
      </c>
      <c r="P37" s="5">
        <f t="shared" si="7"/>
        <v>12.89539809941653</v>
      </c>
      <c r="Q37" s="5">
        <f t="shared" si="7"/>
        <v>11.171141190152758</v>
      </c>
      <c r="R37" s="5">
        <f t="shared" si="7"/>
        <v>8.8450638703832034</v>
      </c>
      <c r="S37" s="5">
        <f t="shared" si="6"/>
        <v>8.1032732302283126</v>
      </c>
      <c r="T37" s="5">
        <f t="shared" si="6"/>
        <v>6.4908291883481368</v>
      </c>
      <c r="U37" s="5">
        <f t="shared" si="6"/>
        <v>4.865858225390693</v>
      </c>
      <c r="V37" s="5">
        <f t="shared" si="6"/>
        <v>4.5380163218798435</v>
      </c>
      <c r="W37" s="5">
        <f t="shared" si="6"/>
        <v>3.5488080328968432</v>
      </c>
      <c r="X37" s="5">
        <f t="shared" si="6"/>
        <v>3.0468407044289321</v>
      </c>
      <c r="Y37" s="5">
        <f t="shared" si="6"/>
        <v>2.5247105063351141</v>
      </c>
      <c r="Z37" s="5">
        <f t="shared" si="6"/>
        <v>2.44312200582953</v>
      </c>
      <c r="AA37" s="5">
        <f t="shared" si="9"/>
        <v>2.1934766188568542</v>
      </c>
      <c r="AB37" s="5">
        <f t="shared" si="9"/>
        <v>1.8289413224777915</v>
      </c>
      <c r="AC37" s="5">
        <f t="shared" si="9"/>
        <v>1.5303756651133444</v>
      </c>
      <c r="AD37" s="5">
        <f t="shared" si="9"/>
        <v>1.480995313754027</v>
      </c>
      <c r="AE37" s="5">
        <f t="shared" si="9"/>
        <v>1.2796163928831448</v>
      </c>
      <c r="AF37" s="5">
        <f t="shared" si="9"/>
        <v>1.1457092140909535</v>
      </c>
      <c r="AG37" s="5">
        <f t="shared" si="9"/>
        <v>1.0452884198503776</v>
      </c>
      <c r="AH37" s="5">
        <f t="shared" si="8"/>
        <v>0.66898834116940242</v>
      </c>
      <c r="AI37" s="5">
        <f t="shared" si="10"/>
        <v>0.45664454494003043</v>
      </c>
      <c r="AJ37" s="5">
        <f t="shared" si="10"/>
        <v>0.35540196533477858</v>
      </c>
    </row>
    <row r="38" spans="1:36" x14ac:dyDescent="0.2">
      <c r="A38" t="str">
        <f>"post-semis_procurement_archetype_"&amp;TEXT(ROUND(Table2691617[[#This Row],[2016]],3),"0.0")</f>
        <v>post-semis_procurement_archetype_21.7</v>
      </c>
      <c r="B38" s="5">
        <f t="shared" si="2"/>
        <v>21.700000000000003</v>
      </c>
      <c r="C38" s="5">
        <f t="shared" si="7"/>
        <v>21.700000000000003</v>
      </c>
      <c r="D38" s="5">
        <f t="shared" si="7"/>
        <v>21.700000000000003</v>
      </c>
      <c r="E38" s="5">
        <f t="shared" si="7"/>
        <v>21.127687029236309</v>
      </c>
      <c r="F38" s="5">
        <f t="shared" si="7"/>
        <v>19.744087044410385</v>
      </c>
      <c r="G38" s="5">
        <f t="shared" si="7"/>
        <v>19.937517704284886</v>
      </c>
      <c r="H38" s="5">
        <f t="shared" si="7"/>
        <v>19.336952219883788</v>
      </c>
      <c r="I38" s="5">
        <f t="shared" si="7"/>
        <v>18.175199772675729</v>
      </c>
      <c r="J38" s="5">
        <f t="shared" si="7"/>
        <v>17.522585549579087</v>
      </c>
      <c r="K38" s="5">
        <f t="shared" si="7"/>
        <v>16.852663252606497</v>
      </c>
      <c r="L38" s="5">
        <f t="shared" si="7"/>
        <v>15.794442580924061</v>
      </c>
      <c r="M38" s="5">
        <f t="shared" si="7"/>
        <v>15.666007487329017</v>
      </c>
      <c r="N38" s="5">
        <f t="shared" si="7"/>
        <v>14.798925806462828</v>
      </c>
      <c r="O38" s="5">
        <f t="shared" si="7"/>
        <v>13.899834205981564</v>
      </c>
      <c r="P38" s="5">
        <f t="shared" si="7"/>
        <v>12.836921852327121</v>
      </c>
      <c r="Q38" s="5">
        <f t="shared" si="7"/>
        <v>11.120705461736053</v>
      </c>
      <c r="R38" s="5">
        <f t="shared" si="7"/>
        <v>8.8054750569611713</v>
      </c>
      <c r="S38" s="5">
        <f t="shared" si="6"/>
        <v>8.067143519368873</v>
      </c>
      <c r="T38" s="5">
        <f t="shared" si="6"/>
        <v>6.4622185927422162</v>
      </c>
      <c r="U38" s="5">
        <f t="shared" si="6"/>
        <v>4.8448251603140484</v>
      </c>
      <c r="V38" s="5">
        <f t="shared" si="6"/>
        <v>4.5185120422949163</v>
      </c>
      <c r="W38" s="5">
        <f t="shared" si="6"/>
        <v>3.5339166086677678</v>
      </c>
      <c r="X38" s="5">
        <f t="shared" si="6"/>
        <v>3.034290043722943</v>
      </c>
      <c r="Y38" s="5">
        <f t="shared" si="6"/>
        <v>2.5145946322231647</v>
      </c>
      <c r="Z38" s="5">
        <f t="shared" si="6"/>
        <v>2.4333865935027523</v>
      </c>
      <c r="AA38" s="5">
        <f t="shared" si="9"/>
        <v>2.1849053476651497</v>
      </c>
      <c r="AB38" s="5">
        <f t="shared" si="9"/>
        <v>1.8220699446382023</v>
      </c>
      <c r="AC38" s="5">
        <f t="shared" si="9"/>
        <v>1.5248965523881761</v>
      </c>
      <c r="AD38" s="5">
        <f t="shared" si="9"/>
        <v>1.4757464704481291</v>
      </c>
      <c r="AE38" s="5">
        <f t="shared" si="9"/>
        <v>1.2753066155394317</v>
      </c>
      <c r="AF38" s="5">
        <f t="shared" si="9"/>
        <v>1.1420238698962122</v>
      </c>
      <c r="AG38" s="5">
        <f t="shared" si="9"/>
        <v>1.0420713557981609</v>
      </c>
      <c r="AH38" s="5">
        <f t="shared" si="8"/>
        <v>0.66752603175549918</v>
      </c>
      <c r="AI38" s="5">
        <f t="shared" si="10"/>
        <v>0.45617243266522078</v>
      </c>
      <c r="AJ38" s="5">
        <f t="shared" si="10"/>
        <v>0.35540196533477858</v>
      </c>
    </row>
    <row r="39" spans="1:36" x14ac:dyDescent="0.2">
      <c r="A39" t="str">
        <f>"post-semis_procurement_archetype_"&amp;TEXT(ROUND(Table2691617[[#This Row],[2016]],3),"0.0")</f>
        <v>post-semis_procurement_archetype_21.6</v>
      </c>
      <c r="B39" s="5">
        <f t="shared" si="2"/>
        <v>21.6</v>
      </c>
      <c r="C39" s="5">
        <f t="shared" si="7"/>
        <v>21.6</v>
      </c>
      <c r="D39" s="5">
        <f t="shared" si="7"/>
        <v>21.6</v>
      </c>
      <c r="E39" s="5">
        <f t="shared" si="7"/>
        <v>21.030368330471561</v>
      </c>
      <c r="F39" s="5">
        <f t="shared" si="7"/>
        <v>19.653250547758695</v>
      </c>
      <c r="G39" s="5">
        <f t="shared" si="7"/>
        <v>19.845774979933051</v>
      </c>
      <c r="H39" s="5">
        <f t="shared" si="7"/>
        <v>19.248023160532462</v>
      </c>
      <c r="I39" s="5">
        <f t="shared" si="7"/>
        <v>18.091713553921924</v>
      </c>
      <c r="J39" s="5">
        <f t="shared" si="7"/>
        <v>17.442156845527766</v>
      </c>
      <c r="K39" s="5">
        <f t="shared" si="7"/>
        <v>16.775373152036419</v>
      </c>
      <c r="L39" s="5">
        <f t="shared" si="7"/>
        <v>15.722110271875582</v>
      </c>
      <c r="M39" s="5">
        <f t="shared" si="7"/>
        <v>15.594276900052888</v>
      </c>
      <c r="N39" s="5">
        <f t="shared" si="7"/>
        <v>14.731257519537627</v>
      </c>
      <c r="O39" s="5">
        <f t="shared" si="7"/>
        <v>13.836378186717816</v>
      </c>
      <c r="P39" s="5">
        <f t="shared" si="7"/>
        <v>12.778445605237708</v>
      </c>
      <c r="Q39" s="5">
        <f t="shared" si="7"/>
        <v>11.070269733319346</v>
      </c>
      <c r="R39" s="5">
        <f t="shared" si="7"/>
        <v>8.7658862435391391</v>
      </c>
      <c r="S39" s="5">
        <f t="shared" si="6"/>
        <v>8.0310138085094334</v>
      </c>
      <c r="T39" s="5">
        <f t="shared" si="6"/>
        <v>6.4336079971362947</v>
      </c>
      <c r="U39" s="5">
        <f t="shared" si="6"/>
        <v>4.8237920952374038</v>
      </c>
      <c r="V39" s="5">
        <f t="shared" si="6"/>
        <v>4.4990077627099874</v>
      </c>
      <c r="W39" s="5">
        <f t="shared" si="6"/>
        <v>3.5190251844386915</v>
      </c>
      <c r="X39" s="5">
        <f t="shared" si="6"/>
        <v>3.021739383016953</v>
      </c>
      <c r="Y39" s="5">
        <f t="shared" si="6"/>
        <v>2.5044787581112149</v>
      </c>
      <c r="Z39" s="5">
        <f t="shared" si="6"/>
        <v>2.4236511811759742</v>
      </c>
      <c r="AA39" s="5">
        <f t="shared" si="9"/>
        <v>2.1763340764734451</v>
      </c>
      <c r="AB39" s="5">
        <f t="shared" si="9"/>
        <v>1.8151985667986126</v>
      </c>
      <c r="AC39" s="5">
        <f t="shared" si="9"/>
        <v>1.5194174396630076</v>
      </c>
      <c r="AD39" s="5">
        <f t="shared" si="9"/>
        <v>1.4704976271422312</v>
      </c>
      <c r="AE39" s="5">
        <f t="shared" si="9"/>
        <v>1.2709968381957184</v>
      </c>
      <c r="AF39" s="5">
        <f t="shared" si="9"/>
        <v>1.1383385257014706</v>
      </c>
      <c r="AG39" s="5">
        <f t="shared" si="9"/>
        <v>1.038854291745944</v>
      </c>
      <c r="AH39" s="5">
        <f t="shared" si="8"/>
        <v>0.66606372234159594</v>
      </c>
      <c r="AI39" s="5">
        <f t="shared" si="10"/>
        <v>0.45570032039041108</v>
      </c>
      <c r="AJ39" s="5">
        <f t="shared" si="10"/>
        <v>0.35540196533477858</v>
      </c>
    </row>
    <row r="40" spans="1:36" x14ac:dyDescent="0.2">
      <c r="A40" t="str">
        <f>"post-semis_procurement_archetype_"&amp;TEXT(ROUND(Table2691617[[#This Row],[2016]],3),"0.0")</f>
        <v>post-semis_procurement_archetype_21.5</v>
      </c>
      <c r="B40" s="5">
        <f t="shared" si="2"/>
        <v>21.5</v>
      </c>
      <c r="C40" s="5">
        <f t="shared" si="7"/>
        <v>21.5</v>
      </c>
      <c r="D40" s="5">
        <f t="shared" si="7"/>
        <v>21.5</v>
      </c>
      <c r="E40" s="5">
        <f t="shared" si="7"/>
        <v>20.933049631706815</v>
      </c>
      <c r="F40" s="5">
        <f t="shared" si="7"/>
        <v>19.562414051107002</v>
      </c>
      <c r="G40" s="5">
        <f t="shared" si="7"/>
        <v>19.754032255581215</v>
      </c>
      <c r="H40" s="5">
        <f t="shared" si="7"/>
        <v>19.159094101181136</v>
      </c>
      <c r="I40" s="5">
        <f t="shared" si="7"/>
        <v>18.008227335168115</v>
      </c>
      <c r="J40" s="5">
        <f t="shared" si="7"/>
        <v>17.361728141476448</v>
      </c>
      <c r="K40" s="5">
        <f t="shared" si="7"/>
        <v>16.698083051466341</v>
      </c>
      <c r="L40" s="5">
        <f t="shared" si="7"/>
        <v>15.649777962827104</v>
      </c>
      <c r="M40" s="5">
        <f t="shared" si="7"/>
        <v>15.522546312776758</v>
      </c>
      <c r="N40" s="5">
        <f t="shared" si="7"/>
        <v>14.663589232612425</v>
      </c>
      <c r="O40" s="5">
        <f t="shared" si="7"/>
        <v>13.772922167454066</v>
      </c>
      <c r="P40" s="5">
        <f t="shared" si="7"/>
        <v>12.719969358148298</v>
      </c>
      <c r="Q40" s="5">
        <f t="shared" si="7"/>
        <v>11.01983400490264</v>
      </c>
      <c r="R40" s="5">
        <f t="shared" si="7"/>
        <v>8.7262974301171052</v>
      </c>
      <c r="S40" s="5">
        <f t="shared" si="6"/>
        <v>7.9948840976499946</v>
      </c>
      <c r="T40" s="5">
        <f t="shared" si="6"/>
        <v>6.4049974015303732</v>
      </c>
      <c r="U40" s="5">
        <f t="shared" si="6"/>
        <v>4.8027590301607592</v>
      </c>
      <c r="V40" s="5">
        <f t="shared" si="6"/>
        <v>4.4795034831250593</v>
      </c>
      <c r="W40" s="5">
        <f t="shared" si="6"/>
        <v>3.5041337602096156</v>
      </c>
      <c r="X40" s="5">
        <f t="shared" si="6"/>
        <v>3.009188722310963</v>
      </c>
      <c r="Y40" s="5">
        <f t="shared" si="6"/>
        <v>2.4943628839992651</v>
      </c>
      <c r="Z40" s="5">
        <f t="shared" si="6"/>
        <v>2.4139157688491961</v>
      </c>
      <c r="AA40" s="5">
        <f t="shared" si="9"/>
        <v>2.1677628052817406</v>
      </c>
      <c r="AB40" s="5">
        <f t="shared" si="9"/>
        <v>1.8083271889590231</v>
      </c>
      <c r="AC40" s="5">
        <f t="shared" si="9"/>
        <v>1.513938326937839</v>
      </c>
      <c r="AD40" s="5">
        <f t="shared" si="9"/>
        <v>1.4652487838363331</v>
      </c>
      <c r="AE40" s="5">
        <f t="shared" si="9"/>
        <v>1.2666870608520051</v>
      </c>
      <c r="AF40" s="5">
        <f t="shared" si="9"/>
        <v>1.1346531815067291</v>
      </c>
      <c r="AG40" s="5">
        <f t="shared" si="9"/>
        <v>1.0356372276937271</v>
      </c>
      <c r="AH40" s="5">
        <f t="shared" si="8"/>
        <v>0.66460141292769259</v>
      </c>
      <c r="AI40" s="5">
        <f t="shared" si="10"/>
        <v>0.45522820811560138</v>
      </c>
      <c r="AJ40" s="5">
        <f t="shared" si="10"/>
        <v>0.35540196533477858</v>
      </c>
    </row>
    <row r="41" spans="1:36" x14ac:dyDescent="0.2">
      <c r="A41" t="str">
        <f>"post-semis_procurement_archetype_"&amp;TEXT(ROUND(Table2691617[[#This Row],[2016]],3),"0.0")</f>
        <v>post-semis_procurement_archetype_21.4</v>
      </c>
      <c r="B41" s="5">
        <f t="shared" si="2"/>
        <v>21.400000000000002</v>
      </c>
      <c r="C41" s="5">
        <f t="shared" si="7"/>
        <v>21.400000000000002</v>
      </c>
      <c r="D41" s="5">
        <f t="shared" si="7"/>
        <v>21.400000000000002</v>
      </c>
      <c r="E41" s="5">
        <f t="shared" si="7"/>
        <v>20.835730932942074</v>
      </c>
      <c r="F41" s="5">
        <f t="shared" si="7"/>
        <v>19.471577554455312</v>
      </c>
      <c r="G41" s="5">
        <f t="shared" si="7"/>
        <v>19.66228953122938</v>
      </c>
      <c r="H41" s="5">
        <f t="shared" si="7"/>
        <v>19.070165041829814</v>
      </c>
      <c r="I41" s="5">
        <f t="shared" si="7"/>
        <v>17.924741116414314</v>
      </c>
      <c r="J41" s="5">
        <f t="shared" si="7"/>
        <v>17.281299437425133</v>
      </c>
      <c r="K41" s="5">
        <f t="shared" si="7"/>
        <v>16.620792950896263</v>
      </c>
      <c r="L41" s="5">
        <f t="shared" si="7"/>
        <v>15.577445653778629</v>
      </c>
      <c r="M41" s="5">
        <f t="shared" si="7"/>
        <v>15.450815725500632</v>
      </c>
      <c r="N41" s="5">
        <f t="shared" si="7"/>
        <v>14.595920945687226</v>
      </c>
      <c r="O41" s="5">
        <f t="shared" si="7"/>
        <v>13.70946614819032</v>
      </c>
      <c r="P41" s="5">
        <f t="shared" si="7"/>
        <v>12.661493111058888</v>
      </c>
      <c r="Q41" s="5">
        <f t="shared" si="7"/>
        <v>10.969398276485936</v>
      </c>
      <c r="R41" s="5">
        <f t="shared" si="7"/>
        <v>8.6867086166950749</v>
      </c>
      <c r="S41" s="5">
        <f t="shared" si="6"/>
        <v>7.9587543867905559</v>
      </c>
      <c r="T41" s="5">
        <f t="shared" si="6"/>
        <v>6.3763868059244535</v>
      </c>
      <c r="U41" s="5">
        <f t="shared" si="6"/>
        <v>4.7817259650841155</v>
      </c>
      <c r="V41" s="5">
        <f t="shared" si="6"/>
        <v>4.4599992035401321</v>
      </c>
      <c r="W41" s="5">
        <f t="shared" si="6"/>
        <v>3.4892423359805398</v>
      </c>
      <c r="X41" s="5">
        <f t="shared" si="6"/>
        <v>2.9966380616049739</v>
      </c>
      <c r="Y41" s="5">
        <f t="shared" si="6"/>
        <v>2.4842470098873157</v>
      </c>
      <c r="Z41" s="5">
        <f t="shared" si="6"/>
        <v>2.4041803565224185</v>
      </c>
      <c r="AA41" s="5">
        <f t="shared" si="9"/>
        <v>2.1591915340900365</v>
      </c>
      <c r="AB41" s="5">
        <f t="shared" si="9"/>
        <v>1.8014558111194339</v>
      </c>
      <c r="AC41" s="5">
        <f t="shared" si="9"/>
        <v>1.5084592142126707</v>
      </c>
      <c r="AD41" s="5">
        <f t="shared" si="9"/>
        <v>1.4599999405304354</v>
      </c>
      <c r="AE41" s="5">
        <f t="shared" si="9"/>
        <v>1.262377283508292</v>
      </c>
      <c r="AF41" s="5">
        <f t="shared" si="9"/>
        <v>1.1309678373119878</v>
      </c>
      <c r="AG41" s="5">
        <f t="shared" si="9"/>
        <v>1.0324201636415105</v>
      </c>
      <c r="AH41" s="5">
        <f t="shared" si="8"/>
        <v>0.66313910351378935</v>
      </c>
      <c r="AI41" s="5">
        <f t="shared" si="10"/>
        <v>0.45475609584079169</v>
      </c>
      <c r="AJ41" s="5">
        <f t="shared" si="10"/>
        <v>0.35540196533477858</v>
      </c>
    </row>
    <row r="42" spans="1:36" x14ac:dyDescent="0.2">
      <c r="A42" t="str">
        <f>"post-semis_procurement_archetype_"&amp;TEXT(ROUND(Table2691617[[#This Row],[2016]],3),"0.0")</f>
        <v>post-semis_procurement_archetype_21.3</v>
      </c>
      <c r="B42" s="5">
        <f t="shared" si="2"/>
        <v>21.3</v>
      </c>
      <c r="C42" s="5">
        <f t="shared" si="7"/>
        <v>21.3</v>
      </c>
      <c r="D42" s="5">
        <f t="shared" si="7"/>
        <v>21.3</v>
      </c>
      <c r="E42" s="5">
        <f t="shared" si="7"/>
        <v>20.738412234177325</v>
      </c>
      <c r="F42" s="5">
        <f t="shared" si="7"/>
        <v>19.380741057803622</v>
      </c>
      <c r="G42" s="5">
        <f t="shared" si="7"/>
        <v>19.570546806877545</v>
      </c>
      <c r="H42" s="5">
        <f t="shared" si="7"/>
        <v>18.981235982478488</v>
      </c>
      <c r="I42" s="5">
        <f t="shared" si="7"/>
        <v>17.841254897660509</v>
      </c>
      <c r="J42" s="5">
        <f t="shared" si="7"/>
        <v>17.200870733373812</v>
      </c>
      <c r="K42" s="5">
        <f t="shared" si="7"/>
        <v>16.543502850326185</v>
      </c>
      <c r="L42" s="5">
        <f t="shared" si="7"/>
        <v>15.50511334473015</v>
      </c>
      <c r="M42" s="5">
        <f t="shared" si="7"/>
        <v>15.379085138224504</v>
      </c>
      <c r="N42" s="5">
        <f t="shared" si="7"/>
        <v>14.528252658762023</v>
      </c>
      <c r="O42" s="5">
        <f t="shared" si="7"/>
        <v>13.646010128926571</v>
      </c>
      <c r="P42" s="5">
        <f t="shared" si="7"/>
        <v>12.603016863969476</v>
      </c>
      <c r="Q42" s="5">
        <f t="shared" si="7"/>
        <v>10.91896254806923</v>
      </c>
      <c r="R42" s="5">
        <f t="shared" si="7"/>
        <v>8.647119803273041</v>
      </c>
      <c r="S42" s="5">
        <f t="shared" si="6"/>
        <v>7.9226246759311163</v>
      </c>
      <c r="T42" s="5">
        <f t="shared" si="6"/>
        <v>6.347776210318532</v>
      </c>
      <c r="U42" s="5">
        <f t="shared" si="6"/>
        <v>4.7606929000074709</v>
      </c>
      <c r="V42" s="5">
        <f t="shared" si="6"/>
        <v>4.4404949239552041</v>
      </c>
      <c r="W42" s="5">
        <f t="shared" si="6"/>
        <v>3.4743509117514639</v>
      </c>
      <c r="X42" s="5">
        <f t="shared" si="6"/>
        <v>2.9840874008989839</v>
      </c>
      <c r="Y42" s="5">
        <f t="shared" si="6"/>
        <v>2.4741311357753664</v>
      </c>
      <c r="Z42" s="5">
        <f t="shared" si="6"/>
        <v>2.3944449441956408</v>
      </c>
      <c r="AA42" s="5">
        <f t="shared" si="9"/>
        <v>2.150620262898332</v>
      </c>
      <c r="AB42" s="5">
        <f t="shared" si="9"/>
        <v>1.7945844332798444</v>
      </c>
      <c r="AC42" s="5">
        <f t="shared" si="9"/>
        <v>1.5029801014875022</v>
      </c>
      <c r="AD42" s="5">
        <f t="shared" si="9"/>
        <v>1.4547510972245372</v>
      </c>
      <c r="AE42" s="5">
        <f t="shared" si="9"/>
        <v>1.2580675061645787</v>
      </c>
      <c r="AF42" s="5">
        <f t="shared" si="9"/>
        <v>1.1272824931172463</v>
      </c>
      <c r="AG42" s="5">
        <f t="shared" si="9"/>
        <v>1.0292030995892936</v>
      </c>
      <c r="AH42" s="5">
        <f t="shared" si="8"/>
        <v>0.661676794099886</v>
      </c>
      <c r="AI42" s="5">
        <f t="shared" si="10"/>
        <v>0.45428398356598199</v>
      </c>
      <c r="AJ42" s="5">
        <f t="shared" si="10"/>
        <v>0.35540196533477858</v>
      </c>
    </row>
    <row r="43" spans="1:36" x14ac:dyDescent="0.2">
      <c r="A43" t="str">
        <f>"post-semis_procurement_archetype_"&amp;TEXT(ROUND(Table2691617[[#This Row],[2016]],3),"0.0")</f>
        <v>post-semis_procurement_archetype_21.2</v>
      </c>
      <c r="B43" s="5">
        <f t="shared" si="2"/>
        <v>21.200000000000003</v>
      </c>
      <c r="C43" s="5">
        <f t="shared" si="7"/>
        <v>21.200000000000003</v>
      </c>
      <c r="D43" s="5">
        <f t="shared" si="7"/>
        <v>21.200000000000003</v>
      </c>
      <c r="E43" s="5">
        <f t="shared" si="7"/>
        <v>20.641093535412583</v>
      </c>
      <c r="F43" s="5">
        <f t="shared" si="7"/>
        <v>19.289904561151932</v>
      </c>
      <c r="G43" s="5">
        <f t="shared" si="7"/>
        <v>19.478804082525713</v>
      </c>
      <c r="H43" s="5">
        <f t="shared" si="7"/>
        <v>18.892306923127165</v>
      </c>
      <c r="I43" s="5">
        <f t="shared" si="7"/>
        <v>17.757768678906704</v>
      </c>
      <c r="J43" s="5">
        <f t="shared" si="7"/>
        <v>17.120442029322497</v>
      </c>
      <c r="K43" s="5">
        <f t="shared" si="7"/>
        <v>16.466212749756107</v>
      </c>
      <c r="L43" s="5">
        <f t="shared" si="7"/>
        <v>15.432781035681673</v>
      </c>
      <c r="M43" s="5">
        <f t="shared" si="7"/>
        <v>15.307354550948377</v>
      </c>
      <c r="N43" s="5">
        <f t="shared" si="7"/>
        <v>14.460584371836823</v>
      </c>
      <c r="O43" s="5">
        <f t="shared" si="7"/>
        <v>13.582554109662823</v>
      </c>
      <c r="P43" s="5">
        <f t="shared" si="7"/>
        <v>12.544540616880067</v>
      </c>
      <c r="Q43" s="5">
        <f t="shared" si="7"/>
        <v>10.868526819652525</v>
      </c>
      <c r="R43" s="5">
        <f t="shared" si="7"/>
        <v>8.6075309898510106</v>
      </c>
      <c r="S43" s="5">
        <f t="shared" si="6"/>
        <v>7.8864949650716776</v>
      </c>
      <c r="T43" s="5">
        <f t="shared" si="6"/>
        <v>6.3191656147126114</v>
      </c>
      <c r="U43" s="5">
        <f t="shared" si="6"/>
        <v>4.7396598349308272</v>
      </c>
      <c r="V43" s="5">
        <f t="shared" si="6"/>
        <v>4.420990644370276</v>
      </c>
      <c r="W43" s="5">
        <f t="shared" si="6"/>
        <v>3.4594594875223881</v>
      </c>
      <c r="X43" s="5">
        <f t="shared" si="6"/>
        <v>2.9715367401929949</v>
      </c>
      <c r="Y43" s="5">
        <f t="shared" si="6"/>
        <v>2.464015261663417</v>
      </c>
      <c r="Z43" s="5">
        <f t="shared" si="6"/>
        <v>2.3847095318688631</v>
      </c>
      <c r="AA43" s="5">
        <f t="shared" si="9"/>
        <v>2.1420489917066274</v>
      </c>
      <c r="AB43" s="5">
        <f t="shared" si="9"/>
        <v>1.7877130554402552</v>
      </c>
      <c r="AC43" s="5">
        <f t="shared" si="9"/>
        <v>1.4975009887623338</v>
      </c>
      <c r="AD43" s="5">
        <f t="shared" si="9"/>
        <v>1.4495022539186395</v>
      </c>
      <c r="AE43" s="5">
        <f t="shared" si="9"/>
        <v>1.2537577288208657</v>
      </c>
      <c r="AF43" s="5">
        <f t="shared" si="9"/>
        <v>1.123597148922505</v>
      </c>
      <c r="AG43" s="5">
        <f t="shared" si="9"/>
        <v>1.0259860355370769</v>
      </c>
      <c r="AH43" s="5">
        <f t="shared" si="8"/>
        <v>0.66021448468598276</v>
      </c>
      <c r="AI43" s="5">
        <f t="shared" si="10"/>
        <v>0.45381187129117234</v>
      </c>
      <c r="AJ43" s="5">
        <f t="shared" si="10"/>
        <v>0.35540196533477858</v>
      </c>
    </row>
    <row r="44" spans="1:36" x14ac:dyDescent="0.2">
      <c r="A44" t="str">
        <f>"post-semis_procurement_archetype_"&amp;TEXT(ROUND(Table2691617[[#This Row],[2016]],3),"0.0")</f>
        <v>post-semis_procurement_archetype_21.1</v>
      </c>
      <c r="B44" s="5">
        <f t="shared" si="2"/>
        <v>21.1</v>
      </c>
      <c r="C44" s="5">
        <f t="shared" si="7"/>
        <v>21.1</v>
      </c>
      <c r="D44" s="5">
        <f t="shared" si="7"/>
        <v>21.1</v>
      </c>
      <c r="E44" s="5">
        <f t="shared" si="7"/>
        <v>20.543774836647838</v>
      </c>
      <c r="F44" s="5">
        <f t="shared" si="7"/>
        <v>19.199068064500239</v>
      </c>
      <c r="G44" s="5">
        <f t="shared" si="7"/>
        <v>19.387061358173874</v>
      </c>
      <c r="H44" s="5">
        <f t="shared" si="7"/>
        <v>18.803377863775843</v>
      </c>
      <c r="I44" s="5">
        <f t="shared" si="7"/>
        <v>17.674282460152899</v>
      </c>
      <c r="J44" s="5">
        <f t="shared" si="7"/>
        <v>17.040013325271179</v>
      </c>
      <c r="K44" s="5">
        <f t="shared" si="7"/>
        <v>16.388922649186028</v>
      </c>
      <c r="L44" s="5">
        <f t="shared" si="7"/>
        <v>15.360448726633194</v>
      </c>
      <c r="M44" s="5">
        <f t="shared" si="7"/>
        <v>15.235623963672248</v>
      </c>
      <c r="N44" s="5">
        <f t="shared" si="7"/>
        <v>14.392916084911622</v>
      </c>
      <c r="O44" s="5">
        <f t="shared" si="7"/>
        <v>13.519098090399075</v>
      </c>
      <c r="P44" s="5">
        <f t="shared" si="7"/>
        <v>12.486064369790656</v>
      </c>
      <c r="Q44" s="5">
        <f t="shared" si="7"/>
        <v>10.818091091235818</v>
      </c>
      <c r="R44" s="5">
        <f t="shared" ref="R44:AG59" si="11">(($B44-$AJ$2)*((R$2-$AJ$2)/($B$2-$AJ$2)))+$AJ$2</f>
        <v>8.5679421764289767</v>
      </c>
      <c r="S44" s="5">
        <f t="shared" si="11"/>
        <v>7.850365254212238</v>
      </c>
      <c r="T44" s="5">
        <f t="shared" si="11"/>
        <v>6.2905550191066899</v>
      </c>
      <c r="U44" s="5">
        <f t="shared" si="11"/>
        <v>4.7186267698541826</v>
      </c>
      <c r="V44" s="5">
        <f t="shared" si="11"/>
        <v>4.4014863647853479</v>
      </c>
      <c r="W44" s="5">
        <f t="shared" si="11"/>
        <v>3.4445680632933122</v>
      </c>
      <c r="X44" s="5">
        <f t="shared" si="11"/>
        <v>2.9589860794870049</v>
      </c>
      <c r="Y44" s="5">
        <f t="shared" si="11"/>
        <v>2.4538993875514672</v>
      </c>
      <c r="Z44" s="5">
        <f t="shared" si="11"/>
        <v>2.374974119542085</v>
      </c>
      <c r="AA44" s="5">
        <f t="shared" si="11"/>
        <v>2.1334777205149229</v>
      </c>
      <c r="AB44" s="5">
        <f t="shared" si="11"/>
        <v>1.7808416776006657</v>
      </c>
      <c r="AC44" s="5">
        <f t="shared" si="11"/>
        <v>1.4920218760371653</v>
      </c>
      <c r="AD44" s="5">
        <f t="shared" si="11"/>
        <v>1.4442534106127414</v>
      </c>
      <c r="AE44" s="5">
        <f t="shared" si="11"/>
        <v>1.2494479514771524</v>
      </c>
      <c r="AF44" s="5">
        <f t="shared" si="11"/>
        <v>1.1199118047277634</v>
      </c>
      <c r="AG44" s="5">
        <f t="shared" si="11"/>
        <v>1.0227689714848602</v>
      </c>
      <c r="AH44" s="5">
        <f t="shared" si="8"/>
        <v>0.65875217527207952</v>
      </c>
      <c r="AI44" s="5">
        <f t="shared" si="10"/>
        <v>0.45333975901636264</v>
      </c>
      <c r="AJ44" s="5">
        <f t="shared" si="10"/>
        <v>0.35540196533477858</v>
      </c>
    </row>
    <row r="45" spans="1:36" x14ac:dyDescent="0.2">
      <c r="A45" t="str">
        <f>"post-semis_procurement_archetype_"&amp;TEXT(ROUND(Table2691617[[#This Row],[2016]],3),"0.0")</f>
        <v>post-semis_procurement_archetype_21.0</v>
      </c>
      <c r="B45" s="5">
        <f t="shared" si="2"/>
        <v>21</v>
      </c>
      <c r="C45" s="5">
        <f t="shared" ref="C45:R60" si="12">(($B45-$AJ$2)*((C$2-$AJ$2)/($B$2-$AJ$2)))+$AJ$2</f>
        <v>21</v>
      </c>
      <c r="D45" s="5">
        <f t="shared" si="12"/>
        <v>21</v>
      </c>
      <c r="E45" s="5">
        <f t="shared" si="12"/>
        <v>20.446456137883089</v>
      </c>
      <c r="F45" s="5">
        <f t="shared" si="12"/>
        <v>19.108231567848545</v>
      </c>
      <c r="G45" s="5">
        <f t="shared" si="12"/>
        <v>19.295318633822038</v>
      </c>
      <c r="H45" s="5">
        <f t="shared" si="12"/>
        <v>18.714448804424517</v>
      </c>
      <c r="I45" s="5">
        <f t="shared" si="12"/>
        <v>17.59079624139909</v>
      </c>
      <c r="J45" s="5">
        <f t="shared" si="12"/>
        <v>16.959584621219857</v>
      </c>
      <c r="K45" s="5">
        <f t="shared" si="12"/>
        <v>16.31163254861595</v>
      </c>
      <c r="L45" s="5">
        <f t="shared" si="12"/>
        <v>15.288116417584718</v>
      </c>
      <c r="M45" s="5">
        <f t="shared" si="12"/>
        <v>15.163893376396118</v>
      </c>
      <c r="N45" s="5">
        <f t="shared" si="12"/>
        <v>14.325247797986421</v>
      </c>
      <c r="O45" s="5">
        <f t="shared" si="12"/>
        <v>13.455642071135326</v>
      </c>
      <c r="P45" s="5">
        <f t="shared" si="12"/>
        <v>12.427588122701245</v>
      </c>
      <c r="Q45" s="5">
        <f t="shared" si="12"/>
        <v>10.767655362819111</v>
      </c>
      <c r="R45" s="5">
        <f t="shared" si="12"/>
        <v>8.5283533630069446</v>
      </c>
      <c r="S45" s="5">
        <f t="shared" si="11"/>
        <v>7.8142355433527984</v>
      </c>
      <c r="T45" s="5">
        <f t="shared" si="11"/>
        <v>6.2619444235007684</v>
      </c>
      <c r="U45" s="5">
        <f t="shared" si="11"/>
        <v>4.697593704777538</v>
      </c>
      <c r="V45" s="5">
        <f t="shared" si="11"/>
        <v>4.3819820852004199</v>
      </c>
      <c r="W45" s="5">
        <f t="shared" si="11"/>
        <v>3.4296766390642359</v>
      </c>
      <c r="X45" s="5">
        <f t="shared" si="11"/>
        <v>2.9464354187810149</v>
      </c>
      <c r="Y45" s="5">
        <f t="shared" si="11"/>
        <v>2.4437835134395178</v>
      </c>
      <c r="Z45" s="5">
        <f t="shared" si="11"/>
        <v>2.3652387072153074</v>
      </c>
      <c r="AA45" s="5">
        <f t="shared" si="11"/>
        <v>2.1249064493232184</v>
      </c>
      <c r="AB45" s="5">
        <f t="shared" si="11"/>
        <v>1.773970299761076</v>
      </c>
      <c r="AC45" s="5">
        <f t="shared" si="11"/>
        <v>1.486542763311997</v>
      </c>
      <c r="AD45" s="5">
        <f t="shared" si="11"/>
        <v>1.4390045673068435</v>
      </c>
      <c r="AE45" s="5">
        <f t="shared" si="11"/>
        <v>1.2451381741334393</v>
      </c>
      <c r="AF45" s="5">
        <f t="shared" si="11"/>
        <v>1.1162264605330219</v>
      </c>
      <c r="AG45" s="5">
        <f t="shared" si="11"/>
        <v>1.0195519074326433</v>
      </c>
      <c r="AH45" s="5">
        <f t="shared" si="8"/>
        <v>0.65728986585817628</v>
      </c>
      <c r="AI45" s="5">
        <f t="shared" si="10"/>
        <v>0.45286764674155294</v>
      </c>
      <c r="AJ45" s="5">
        <f t="shared" si="10"/>
        <v>0.35540196533477858</v>
      </c>
    </row>
    <row r="46" spans="1:36" x14ac:dyDescent="0.2">
      <c r="A46" t="str">
        <f>"post-semis_procurement_archetype_"&amp;TEXT(ROUND(Table2691617[[#This Row],[2016]],3),"0.0")</f>
        <v>post-semis_procurement_archetype_20.9</v>
      </c>
      <c r="B46" s="5">
        <f t="shared" si="2"/>
        <v>20.900000000000002</v>
      </c>
      <c r="C46" s="5">
        <f t="shared" si="12"/>
        <v>20.900000000000002</v>
      </c>
      <c r="D46" s="5">
        <f t="shared" si="12"/>
        <v>20.900000000000002</v>
      </c>
      <c r="E46" s="5">
        <f t="shared" si="12"/>
        <v>20.349137439118348</v>
      </c>
      <c r="F46" s="5">
        <f t="shared" si="12"/>
        <v>19.017395071196855</v>
      </c>
      <c r="G46" s="5">
        <f t="shared" si="12"/>
        <v>19.203575909470207</v>
      </c>
      <c r="H46" s="5">
        <f t="shared" si="12"/>
        <v>18.625519745073195</v>
      </c>
      <c r="I46" s="5">
        <f t="shared" si="12"/>
        <v>17.507310022645289</v>
      </c>
      <c r="J46" s="5">
        <f t="shared" si="12"/>
        <v>16.879155917168543</v>
      </c>
      <c r="K46" s="5">
        <f t="shared" si="12"/>
        <v>16.234342448045872</v>
      </c>
      <c r="L46" s="5">
        <f t="shared" si="12"/>
        <v>15.215784108536241</v>
      </c>
      <c r="M46" s="5">
        <f t="shared" si="12"/>
        <v>15.092162789119993</v>
      </c>
      <c r="N46" s="5">
        <f t="shared" si="12"/>
        <v>14.257579511061222</v>
      </c>
      <c r="O46" s="5">
        <f t="shared" si="12"/>
        <v>13.392186051871578</v>
      </c>
      <c r="P46" s="5">
        <f t="shared" si="12"/>
        <v>12.369111875611834</v>
      </c>
      <c r="Q46" s="5">
        <f t="shared" si="12"/>
        <v>10.717219634402406</v>
      </c>
      <c r="R46" s="5">
        <f t="shared" si="12"/>
        <v>8.4887645495849124</v>
      </c>
      <c r="S46" s="5">
        <f t="shared" si="11"/>
        <v>7.7781058324933596</v>
      </c>
      <c r="T46" s="5">
        <f t="shared" si="11"/>
        <v>6.2333338278948478</v>
      </c>
      <c r="U46" s="5">
        <f t="shared" si="11"/>
        <v>4.6765606397008943</v>
      </c>
      <c r="V46" s="5">
        <f t="shared" si="11"/>
        <v>4.3624778056154927</v>
      </c>
      <c r="W46" s="5">
        <f t="shared" si="11"/>
        <v>3.4147852148351605</v>
      </c>
      <c r="X46" s="5">
        <f t="shared" si="11"/>
        <v>2.9338847580750258</v>
      </c>
      <c r="Y46" s="5">
        <f t="shared" si="11"/>
        <v>2.4336676393275685</v>
      </c>
      <c r="Z46" s="5">
        <f t="shared" si="11"/>
        <v>2.3555032948885297</v>
      </c>
      <c r="AA46" s="5">
        <f t="shared" si="11"/>
        <v>2.1163351781315143</v>
      </c>
      <c r="AB46" s="5">
        <f t="shared" si="11"/>
        <v>1.7670989219214868</v>
      </c>
      <c r="AC46" s="5">
        <f t="shared" si="11"/>
        <v>1.4810636505868284</v>
      </c>
      <c r="AD46" s="5">
        <f t="shared" si="11"/>
        <v>1.4337557240009455</v>
      </c>
      <c r="AE46" s="5">
        <f t="shared" si="11"/>
        <v>1.2408283967897262</v>
      </c>
      <c r="AF46" s="5">
        <f t="shared" si="11"/>
        <v>1.1125411163382806</v>
      </c>
      <c r="AG46" s="5">
        <f t="shared" si="11"/>
        <v>1.0163348433804267</v>
      </c>
      <c r="AH46" s="5">
        <f t="shared" si="8"/>
        <v>0.65582755644427304</v>
      </c>
      <c r="AI46" s="5">
        <f t="shared" si="10"/>
        <v>0.45239553446674324</v>
      </c>
      <c r="AJ46" s="5">
        <f t="shared" si="10"/>
        <v>0.35540196533477858</v>
      </c>
    </row>
    <row r="47" spans="1:36" x14ac:dyDescent="0.2">
      <c r="A47" t="str">
        <f>"post-semis_procurement_archetype_"&amp;TEXT(ROUND(Table2691617[[#This Row],[2016]],3),"0.0")</f>
        <v>post-semis_procurement_archetype_20.8</v>
      </c>
      <c r="B47" s="5">
        <f t="shared" si="2"/>
        <v>20.8</v>
      </c>
      <c r="C47" s="5">
        <f t="shared" si="12"/>
        <v>20.8</v>
      </c>
      <c r="D47" s="5">
        <f t="shared" si="12"/>
        <v>20.8</v>
      </c>
      <c r="E47" s="5">
        <f t="shared" si="12"/>
        <v>20.251818740353603</v>
      </c>
      <c r="F47" s="5">
        <f t="shared" si="12"/>
        <v>18.926558574545165</v>
      </c>
      <c r="G47" s="5">
        <f t="shared" si="12"/>
        <v>19.111833185118371</v>
      </c>
      <c r="H47" s="5">
        <f t="shared" si="12"/>
        <v>18.536590685721869</v>
      </c>
      <c r="I47" s="5">
        <f t="shared" si="12"/>
        <v>17.423823803891484</v>
      </c>
      <c r="J47" s="5">
        <f t="shared" si="12"/>
        <v>16.798727213117225</v>
      </c>
      <c r="K47" s="5">
        <f t="shared" si="12"/>
        <v>16.157052347475794</v>
      </c>
      <c r="L47" s="5">
        <f t="shared" si="12"/>
        <v>15.143451799487762</v>
      </c>
      <c r="M47" s="5">
        <f t="shared" si="12"/>
        <v>15.020432201843864</v>
      </c>
      <c r="N47" s="5">
        <f t="shared" si="12"/>
        <v>14.189911224136019</v>
      </c>
      <c r="O47" s="5">
        <f t="shared" si="12"/>
        <v>13.32873003260783</v>
      </c>
      <c r="P47" s="5">
        <f t="shared" si="12"/>
        <v>12.310635628522423</v>
      </c>
      <c r="Q47" s="5">
        <f t="shared" si="12"/>
        <v>10.666783905985699</v>
      </c>
      <c r="R47" s="5">
        <f t="shared" si="12"/>
        <v>8.4491757361628803</v>
      </c>
      <c r="S47" s="5">
        <f t="shared" si="11"/>
        <v>7.74197612163392</v>
      </c>
      <c r="T47" s="5">
        <f t="shared" si="11"/>
        <v>6.2047232322889263</v>
      </c>
      <c r="U47" s="5">
        <f t="shared" si="11"/>
        <v>4.6555275746242497</v>
      </c>
      <c r="V47" s="5">
        <f t="shared" si="11"/>
        <v>4.3429735260305637</v>
      </c>
      <c r="W47" s="5">
        <f t="shared" si="11"/>
        <v>3.3998937906060847</v>
      </c>
      <c r="X47" s="5">
        <f t="shared" si="11"/>
        <v>2.9213340973690358</v>
      </c>
      <c r="Y47" s="5">
        <f t="shared" si="11"/>
        <v>2.4235517652156187</v>
      </c>
      <c r="Z47" s="5">
        <f t="shared" si="11"/>
        <v>2.3457678825617516</v>
      </c>
      <c r="AA47" s="5">
        <f t="shared" si="11"/>
        <v>2.1077639069398098</v>
      </c>
      <c r="AB47" s="5">
        <f t="shared" si="11"/>
        <v>1.7602275440818973</v>
      </c>
      <c r="AC47" s="5">
        <f t="shared" si="11"/>
        <v>1.4755845378616601</v>
      </c>
      <c r="AD47" s="5">
        <f t="shared" si="11"/>
        <v>1.4285068806950476</v>
      </c>
      <c r="AE47" s="5">
        <f t="shared" si="11"/>
        <v>1.2365186194460129</v>
      </c>
      <c r="AF47" s="5">
        <f t="shared" si="11"/>
        <v>1.108855772143539</v>
      </c>
      <c r="AG47" s="5">
        <f t="shared" si="11"/>
        <v>1.0131177793282098</v>
      </c>
      <c r="AH47" s="5">
        <f t="shared" si="8"/>
        <v>0.6543652470303698</v>
      </c>
      <c r="AI47" s="5">
        <f t="shared" si="10"/>
        <v>0.45192342219193354</v>
      </c>
      <c r="AJ47" s="5">
        <f t="shared" si="10"/>
        <v>0.35540196533477858</v>
      </c>
    </row>
    <row r="48" spans="1:36" x14ac:dyDescent="0.2">
      <c r="A48" t="str">
        <f>"post-semis_procurement_archetype_"&amp;TEXT(ROUND(Table2691617[[#This Row],[2016]],3),"0.0")</f>
        <v>post-semis_procurement_archetype_20.7</v>
      </c>
      <c r="B48" s="5">
        <f t="shared" si="2"/>
        <v>20.700000000000003</v>
      </c>
      <c r="C48" s="5">
        <f t="shared" si="12"/>
        <v>20.700000000000003</v>
      </c>
      <c r="D48" s="5">
        <f t="shared" si="12"/>
        <v>20.700000000000003</v>
      </c>
      <c r="E48" s="5">
        <f t="shared" si="12"/>
        <v>20.154500041588857</v>
      </c>
      <c r="F48" s="5">
        <f t="shared" si="12"/>
        <v>18.835722077893475</v>
      </c>
      <c r="G48" s="5">
        <f t="shared" si="12"/>
        <v>19.020090460766536</v>
      </c>
      <c r="H48" s="5">
        <f t="shared" si="12"/>
        <v>18.447661626370547</v>
      </c>
      <c r="I48" s="5">
        <f t="shared" si="12"/>
        <v>17.340337585137679</v>
      </c>
      <c r="J48" s="5">
        <f t="shared" si="12"/>
        <v>16.718298509065907</v>
      </c>
      <c r="K48" s="5">
        <f t="shared" si="12"/>
        <v>16.079762246905716</v>
      </c>
      <c r="L48" s="5">
        <f t="shared" si="12"/>
        <v>15.071119490439287</v>
      </c>
      <c r="M48" s="5">
        <f t="shared" si="12"/>
        <v>14.948701614567737</v>
      </c>
      <c r="N48" s="5">
        <f t="shared" si="12"/>
        <v>14.122242937210819</v>
      </c>
      <c r="O48" s="5">
        <f t="shared" si="12"/>
        <v>13.265274013344083</v>
      </c>
      <c r="P48" s="5">
        <f t="shared" si="12"/>
        <v>12.252159381433014</v>
      </c>
      <c r="Q48" s="5">
        <f t="shared" si="12"/>
        <v>10.616348177568995</v>
      </c>
      <c r="R48" s="5">
        <f t="shared" si="12"/>
        <v>8.4095869227408482</v>
      </c>
      <c r="S48" s="5">
        <f t="shared" si="11"/>
        <v>7.7058464107744813</v>
      </c>
      <c r="T48" s="5">
        <f t="shared" si="11"/>
        <v>6.1761126366830057</v>
      </c>
      <c r="U48" s="5">
        <f t="shared" si="11"/>
        <v>4.634494509547606</v>
      </c>
      <c r="V48" s="5">
        <f t="shared" si="11"/>
        <v>4.3234692464456366</v>
      </c>
      <c r="W48" s="5">
        <f t="shared" si="11"/>
        <v>3.3850023663770088</v>
      </c>
      <c r="X48" s="5">
        <f t="shared" si="11"/>
        <v>2.9087834366630463</v>
      </c>
      <c r="Y48" s="5">
        <f t="shared" si="11"/>
        <v>2.4134358911036693</v>
      </c>
      <c r="Z48" s="5">
        <f t="shared" si="11"/>
        <v>2.336032470234974</v>
      </c>
      <c r="AA48" s="5">
        <f t="shared" si="11"/>
        <v>2.0991926357481052</v>
      </c>
      <c r="AB48" s="5">
        <f t="shared" si="11"/>
        <v>1.7533561662423081</v>
      </c>
      <c r="AC48" s="5">
        <f t="shared" si="11"/>
        <v>1.4701054251364918</v>
      </c>
      <c r="AD48" s="5">
        <f t="shared" si="11"/>
        <v>1.4232580373891497</v>
      </c>
      <c r="AE48" s="5">
        <f t="shared" si="11"/>
        <v>1.2322088421022999</v>
      </c>
      <c r="AF48" s="5">
        <f t="shared" si="11"/>
        <v>1.1051704279487975</v>
      </c>
      <c r="AG48" s="5">
        <f t="shared" si="11"/>
        <v>1.0099007152759931</v>
      </c>
      <c r="AH48" s="5">
        <f t="shared" si="8"/>
        <v>0.65290293761646656</v>
      </c>
      <c r="AI48" s="5">
        <f t="shared" si="10"/>
        <v>0.4514513099171239</v>
      </c>
      <c r="AJ48" s="5">
        <f t="shared" si="10"/>
        <v>0.35540196533477858</v>
      </c>
    </row>
    <row r="49" spans="1:36" x14ac:dyDescent="0.2">
      <c r="A49" t="str">
        <f>"post-semis_procurement_archetype_"&amp;TEXT(ROUND(Table2691617[[#This Row],[2016]],3),"0.0")</f>
        <v>post-semis_procurement_archetype_20.6</v>
      </c>
      <c r="B49" s="5">
        <f t="shared" si="2"/>
        <v>20.6</v>
      </c>
      <c r="C49" s="5">
        <f t="shared" si="12"/>
        <v>20.6</v>
      </c>
      <c r="D49" s="5">
        <f t="shared" si="12"/>
        <v>20.6</v>
      </c>
      <c r="E49" s="5">
        <f t="shared" si="12"/>
        <v>20.057181342824112</v>
      </c>
      <c r="F49" s="5">
        <f t="shared" si="12"/>
        <v>18.744885581241782</v>
      </c>
      <c r="G49" s="5">
        <f t="shared" si="12"/>
        <v>18.9283477364147</v>
      </c>
      <c r="H49" s="5">
        <f t="shared" si="12"/>
        <v>18.358732567019221</v>
      </c>
      <c r="I49" s="5">
        <f t="shared" si="12"/>
        <v>17.256851366383874</v>
      </c>
      <c r="J49" s="5">
        <f t="shared" si="12"/>
        <v>16.637869805014589</v>
      </c>
      <c r="K49" s="5">
        <f t="shared" si="12"/>
        <v>16.002472146335638</v>
      </c>
      <c r="L49" s="5">
        <f t="shared" si="12"/>
        <v>14.998787181390808</v>
      </c>
      <c r="M49" s="5">
        <f t="shared" si="12"/>
        <v>14.876971027291608</v>
      </c>
      <c r="N49" s="5">
        <f t="shared" si="12"/>
        <v>14.054574650285618</v>
      </c>
      <c r="O49" s="5">
        <f t="shared" si="12"/>
        <v>13.201817994080333</v>
      </c>
      <c r="P49" s="5">
        <f t="shared" si="12"/>
        <v>12.193683134343601</v>
      </c>
      <c r="Q49" s="5">
        <f t="shared" si="12"/>
        <v>10.56591244915229</v>
      </c>
      <c r="R49" s="5">
        <f t="shared" si="12"/>
        <v>8.369998109318816</v>
      </c>
      <c r="S49" s="5">
        <f t="shared" si="11"/>
        <v>7.6697166999150417</v>
      </c>
      <c r="T49" s="5">
        <f t="shared" si="11"/>
        <v>6.1475020410770851</v>
      </c>
      <c r="U49" s="5">
        <f t="shared" si="11"/>
        <v>4.6134614444709614</v>
      </c>
      <c r="V49" s="5">
        <f t="shared" si="11"/>
        <v>4.3039649668607085</v>
      </c>
      <c r="W49" s="5">
        <f t="shared" si="11"/>
        <v>3.3701109421479329</v>
      </c>
      <c r="X49" s="5">
        <f t="shared" si="11"/>
        <v>2.8962327759570567</v>
      </c>
      <c r="Y49" s="5">
        <f t="shared" si="11"/>
        <v>2.4033200169917195</v>
      </c>
      <c r="Z49" s="5">
        <f t="shared" si="11"/>
        <v>2.3262970579081963</v>
      </c>
      <c r="AA49" s="5">
        <f t="shared" si="11"/>
        <v>2.0906213645564007</v>
      </c>
      <c r="AB49" s="5">
        <f t="shared" si="11"/>
        <v>1.7464847884027186</v>
      </c>
      <c r="AC49" s="5">
        <f t="shared" si="11"/>
        <v>1.4646263124113232</v>
      </c>
      <c r="AD49" s="5">
        <f t="shared" si="11"/>
        <v>1.4180091940832518</v>
      </c>
      <c r="AE49" s="5">
        <f t="shared" si="11"/>
        <v>1.2278990647585866</v>
      </c>
      <c r="AF49" s="5">
        <f t="shared" si="11"/>
        <v>1.1014850837540562</v>
      </c>
      <c r="AG49" s="5">
        <f t="shared" si="11"/>
        <v>1.0066836512237762</v>
      </c>
      <c r="AH49" s="5">
        <f t="shared" si="8"/>
        <v>0.65144062820256321</v>
      </c>
      <c r="AI49" s="5">
        <f t="shared" si="10"/>
        <v>0.4509791976423142</v>
      </c>
      <c r="AJ49" s="5">
        <f t="shared" si="10"/>
        <v>0.35540196533477858</v>
      </c>
    </row>
    <row r="50" spans="1:36" x14ac:dyDescent="0.2">
      <c r="A50" t="str">
        <f>"post-semis_procurement_archetype_"&amp;TEXT(ROUND(Table2691617[[#This Row],[2016]],3),"0.0")</f>
        <v>post-semis_procurement_archetype_20.5</v>
      </c>
      <c r="B50" s="5">
        <f t="shared" si="2"/>
        <v>20.5</v>
      </c>
      <c r="C50" s="5">
        <f t="shared" si="12"/>
        <v>20.5</v>
      </c>
      <c r="D50" s="5">
        <f t="shared" si="12"/>
        <v>20.5</v>
      </c>
      <c r="E50" s="5">
        <f t="shared" si="12"/>
        <v>19.959862644059367</v>
      </c>
      <c r="F50" s="5">
        <f t="shared" si="12"/>
        <v>18.654049084590092</v>
      </c>
      <c r="G50" s="5">
        <f t="shared" si="12"/>
        <v>18.836605012062865</v>
      </c>
      <c r="H50" s="5">
        <f t="shared" si="12"/>
        <v>18.269803507667895</v>
      </c>
      <c r="I50" s="5">
        <f t="shared" si="12"/>
        <v>17.173365147630069</v>
      </c>
      <c r="J50" s="5">
        <f t="shared" si="12"/>
        <v>16.55744110096327</v>
      </c>
      <c r="K50" s="5">
        <f t="shared" si="12"/>
        <v>15.925182045765556</v>
      </c>
      <c r="L50" s="5">
        <f t="shared" si="12"/>
        <v>14.92645487234233</v>
      </c>
      <c r="M50" s="5">
        <f t="shared" si="12"/>
        <v>14.805240440015478</v>
      </c>
      <c r="N50" s="5">
        <f t="shared" si="12"/>
        <v>13.986906363360417</v>
      </c>
      <c r="O50" s="5">
        <f t="shared" si="12"/>
        <v>13.138361974816585</v>
      </c>
      <c r="P50" s="5">
        <f t="shared" si="12"/>
        <v>12.13520688725419</v>
      </c>
      <c r="Q50" s="5">
        <f t="shared" si="12"/>
        <v>10.515476720735583</v>
      </c>
      <c r="R50" s="5">
        <f t="shared" si="12"/>
        <v>8.3304092958967821</v>
      </c>
      <c r="S50" s="5">
        <f t="shared" si="11"/>
        <v>7.6335869890556021</v>
      </c>
      <c r="T50" s="5">
        <f t="shared" si="11"/>
        <v>6.1188914454711636</v>
      </c>
      <c r="U50" s="5">
        <f t="shared" si="11"/>
        <v>4.5924283793943168</v>
      </c>
      <c r="V50" s="5">
        <f t="shared" si="11"/>
        <v>4.2844606872757804</v>
      </c>
      <c r="W50" s="5">
        <f t="shared" si="11"/>
        <v>3.3552195179188566</v>
      </c>
      <c r="X50" s="5">
        <f t="shared" si="11"/>
        <v>2.8836821152510668</v>
      </c>
      <c r="Y50" s="5">
        <f t="shared" si="11"/>
        <v>2.3932041428797701</v>
      </c>
      <c r="Z50" s="5">
        <f t="shared" si="11"/>
        <v>2.3165616455814182</v>
      </c>
      <c r="AA50" s="5">
        <f t="shared" si="11"/>
        <v>2.0820500933646962</v>
      </c>
      <c r="AB50" s="5">
        <f t="shared" si="11"/>
        <v>1.7396134105631291</v>
      </c>
      <c r="AC50" s="5">
        <f t="shared" si="11"/>
        <v>1.4591471996861547</v>
      </c>
      <c r="AD50" s="5">
        <f t="shared" si="11"/>
        <v>1.4127603507773536</v>
      </c>
      <c r="AE50" s="5">
        <f t="shared" si="11"/>
        <v>1.2235892874148733</v>
      </c>
      <c r="AF50" s="5">
        <f t="shared" si="11"/>
        <v>1.0977997395593146</v>
      </c>
      <c r="AG50" s="5">
        <f t="shared" si="11"/>
        <v>1.0034665871715596</v>
      </c>
      <c r="AH50" s="5">
        <f t="shared" si="8"/>
        <v>0.64997831878865986</v>
      </c>
      <c r="AI50" s="5">
        <f t="shared" si="10"/>
        <v>0.4505070853675045</v>
      </c>
      <c r="AJ50" s="5">
        <f t="shared" si="10"/>
        <v>0.35540196533477858</v>
      </c>
    </row>
    <row r="51" spans="1:36" x14ac:dyDescent="0.2">
      <c r="A51" t="str">
        <f>"post-semis_procurement_archetype_"&amp;TEXT(ROUND(Table2691617[[#This Row],[2016]],3),"0.0")</f>
        <v>post-semis_procurement_archetype_20.4</v>
      </c>
      <c r="B51" s="5">
        <f t="shared" si="2"/>
        <v>20.400000000000002</v>
      </c>
      <c r="C51" s="5">
        <f t="shared" si="12"/>
        <v>20.400000000000002</v>
      </c>
      <c r="D51" s="5">
        <f t="shared" si="12"/>
        <v>20.400000000000002</v>
      </c>
      <c r="E51" s="5">
        <f t="shared" si="12"/>
        <v>19.862543945294622</v>
      </c>
      <c r="F51" s="5">
        <f t="shared" si="12"/>
        <v>18.563212587938402</v>
      </c>
      <c r="G51" s="5">
        <f t="shared" si="12"/>
        <v>18.74486228771103</v>
      </c>
      <c r="H51" s="5">
        <f t="shared" si="12"/>
        <v>18.180874448316573</v>
      </c>
      <c r="I51" s="5">
        <f t="shared" si="12"/>
        <v>17.089878928876264</v>
      </c>
      <c r="J51" s="5">
        <f t="shared" si="12"/>
        <v>16.477012396911952</v>
      </c>
      <c r="K51" s="5">
        <f t="shared" si="12"/>
        <v>15.84789194519548</v>
      </c>
      <c r="L51" s="5">
        <f t="shared" si="12"/>
        <v>14.854122563293854</v>
      </c>
      <c r="M51" s="5">
        <f t="shared" si="12"/>
        <v>14.733509852739353</v>
      </c>
      <c r="N51" s="5">
        <f t="shared" si="12"/>
        <v>13.919238076435217</v>
      </c>
      <c r="O51" s="5">
        <f t="shared" si="12"/>
        <v>13.074905955552838</v>
      </c>
      <c r="P51" s="5">
        <f t="shared" si="12"/>
        <v>12.076730640164781</v>
      </c>
      <c r="Q51" s="5">
        <f t="shared" si="12"/>
        <v>10.465040992318878</v>
      </c>
      <c r="R51" s="5">
        <f t="shared" si="12"/>
        <v>8.2908204824747518</v>
      </c>
      <c r="S51" s="5">
        <f t="shared" si="11"/>
        <v>7.5974572781961633</v>
      </c>
      <c r="T51" s="5">
        <f t="shared" si="11"/>
        <v>6.090280849865243</v>
      </c>
      <c r="U51" s="5">
        <f t="shared" si="11"/>
        <v>4.5713953143176731</v>
      </c>
      <c r="V51" s="5">
        <f t="shared" si="11"/>
        <v>4.2649564076908524</v>
      </c>
      <c r="W51" s="5">
        <f t="shared" si="11"/>
        <v>3.3403280936897812</v>
      </c>
      <c r="X51" s="5">
        <f t="shared" si="11"/>
        <v>2.8711314545450777</v>
      </c>
      <c r="Y51" s="5">
        <f t="shared" si="11"/>
        <v>2.3830882687678208</v>
      </c>
      <c r="Z51" s="5">
        <f t="shared" si="11"/>
        <v>2.3068262332546405</v>
      </c>
      <c r="AA51" s="5">
        <f t="shared" si="11"/>
        <v>2.0734788221729921</v>
      </c>
      <c r="AB51" s="5">
        <f t="shared" si="11"/>
        <v>1.7327420327235399</v>
      </c>
      <c r="AC51" s="5">
        <f t="shared" si="11"/>
        <v>1.4536680869609864</v>
      </c>
      <c r="AD51" s="5">
        <f t="shared" si="11"/>
        <v>1.4075115074714557</v>
      </c>
      <c r="AE51" s="5">
        <f t="shared" si="11"/>
        <v>1.2192795100711602</v>
      </c>
      <c r="AF51" s="5">
        <f t="shared" si="11"/>
        <v>1.0941143953645731</v>
      </c>
      <c r="AG51" s="5">
        <f t="shared" si="11"/>
        <v>1.0002495231193427</v>
      </c>
      <c r="AH51" s="5">
        <f t="shared" si="8"/>
        <v>0.64851600937475673</v>
      </c>
      <c r="AI51" s="5">
        <f t="shared" si="10"/>
        <v>0.4500349730926948</v>
      </c>
      <c r="AJ51" s="5">
        <f t="shared" si="10"/>
        <v>0.35540196533477858</v>
      </c>
    </row>
    <row r="52" spans="1:36" x14ac:dyDescent="0.2">
      <c r="A52" t="str">
        <f>"post-semis_procurement_archetype_"&amp;TEXT(ROUND(Table2691617[[#This Row],[2016]],3),"0.0")</f>
        <v>post-semis_procurement_archetype_20.3</v>
      </c>
      <c r="B52" s="5">
        <f t="shared" si="2"/>
        <v>20.3</v>
      </c>
      <c r="C52" s="5">
        <f t="shared" si="12"/>
        <v>20.3</v>
      </c>
      <c r="D52" s="5">
        <f t="shared" si="12"/>
        <v>20.3</v>
      </c>
      <c r="E52" s="5">
        <f t="shared" si="12"/>
        <v>19.765225246529877</v>
      </c>
      <c r="F52" s="5">
        <f t="shared" si="12"/>
        <v>18.472376091286709</v>
      </c>
      <c r="G52" s="5">
        <f t="shared" si="12"/>
        <v>18.653119563359194</v>
      </c>
      <c r="H52" s="5">
        <f t="shared" si="12"/>
        <v>18.091945388965247</v>
      </c>
      <c r="I52" s="5">
        <f t="shared" si="12"/>
        <v>17.006392710122459</v>
      </c>
      <c r="J52" s="5">
        <f t="shared" si="12"/>
        <v>16.396583692860634</v>
      </c>
      <c r="K52" s="5">
        <f t="shared" si="12"/>
        <v>15.7706018446254</v>
      </c>
      <c r="L52" s="5">
        <f t="shared" si="12"/>
        <v>14.781790254245376</v>
      </c>
      <c r="M52" s="5">
        <f t="shared" si="12"/>
        <v>14.661779265463222</v>
      </c>
      <c r="N52" s="5">
        <f t="shared" si="12"/>
        <v>13.851569789510014</v>
      </c>
      <c r="O52" s="5">
        <f t="shared" si="12"/>
        <v>13.011449936289088</v>
      </c>
      <c r="P52" s="5">
        <f t="shared" si="12"/>
        <v>12.018254393075368</v>
      </c>
      <c r="Q52" s="5">
        <f t="shared" si="12"/>
        <v>10.414605263902171</v>
      </c>
      <c r="R52" s="5">
        <f t="shared" si="12"/>
        <v>8.2512316690527179</v>
      </c>
      <c r="S52" s="5">
        <f t="shared" si="11"/>
        <v>7.5613275673367237</v>
      </c>
      <c r="T52" s="5">
        <f t="shared" si="11"/>
        <v>6.0616702542593215</v>
      </c>
      <c r="U52" s="5">
        <f t="shared" si="11"/>
        <v>4.5503622492410285</v>
      </c>
      <c r="V52" s="5">
        <f t="shared" si="11"/>
        <v>4.2454521281059243</v>
      </c>
      <c r="W52" s="5">
        <f t="shared" si="11"/>
        <v>3.3254366694607049</v>
      </c>
      <c r="X52" s="5">
        <f t="shared" si="11"/>
        <v>2.8585807938390877</v>
      </c>
      <c r="Y52" s="5">
        <f t="shared" si="11"/>
        <v>2.372972394655871</v>
      </c>
      <c r="Z52" s="5">
        <f t="shared" si="11"/>
        <v>2.2970908209278629</v>
      </c>
      <c r="AA52" s="5">
        <f t="shared" si="11"/>
        <v>2.0649075509812875</v>
      </c>
      <c r="AB52" s="5">
        <f t="shared" si="11"/>
        <v>1.7258706548839502</v>
      </c>
      <c r="AC52" s="5">
        <f t="shared" si="11"/>
        <v>1.4481889742358178</v>
      </c>
      <c r="AD52" s="5">
        <f t="shared" si="11"/>
        <v>1.4022626641655578</v>
      </c>
      <c r="AE52" s="5">
        <f t="shared" si="11"/>
        <v>1.2149697327274469</v>
      </c>
      <c r="AF52" s="5">
        <f t="shared" si="11"/>
        <v>1.0904290511698318</v>
      </c>
      <c r="AG52" s="5">
        <f t="shared" si="11"/>
        <v>0.99703245906712601</v>
      </c>
      <c r="AH52" s="5">
        <f t="shared" si="8"/>
        <v>0.64705369996085338</v>
      </c>
      <c r="AI52" s="5">
        <f t="shared" si="10"/>
        <v>0.4495628608178851</v>
      </c>
      <c r="AJ52" s="5">
        <f t="shared" si="10"/>
        <v>0.35540196533477858</v>
      </c>
    </row>
    <row r="53" spans="1:36" x14ac:dyDescent="0.2">
      <c r="A53" t="str">
        <f>"post-semis_procurement_archetype_"&amp;TEXT(ROUND(Table2691617[[#This Row],[2016]],3),"0.0")</f>
        <v>post-semis_procurement_archetype_20.2</v>
      </c>
      <c r="B53" s="5">
        <f t="shared" si="2"/>
        <v>20.200000000000003</v>
      </c>
      <c r="C53" s="5">
        <f t="shared" si="12"/>
        <v>20.200000000000003</v>
      </c>
      <c r="D53" s="5">
        <f t="shared" si="12"/>
        <v>20.200000000000003</v>
      </c>
      <c r="E53" s="5">
        <f t="shared" si="12"/>
        <v>19.667906547765135</v>
      </c>
      <c r="F53" s="5">
        <f t="shared" si="12"/>
        <v>18.381539594635019</v>
      </c>
      <c r="G53" s="5">
        <f t="shared" si="12"/>
        <v>18.561376839007362</v>
      </c>
      <c r="H53" s="5">
        <f t="shared" si="12"/>
        <v>18.003016329613924</v>
      </c>
      <c r="I53" s="5">
        <f t="shared" si="12"/>
        <v>16.922906491368654</v>
      </c>
      <c r="J53" s="5">
        <f t="shared" si="12"/>
        <v>16.31615498880932</v>
      </c>
      <c r="K53" s="5">
        <f t="shared" si="12"/>
        <v>15.693311744055324</v>
      </c>
      <c r="L53" s="5">
        <f t="shared" si="12"/>
        <v>14.709457945196899</v>
      </c>
      <c r="M53" s="5">
        <f t="shared" si="12"/>
        <v>14.590048678187097</v>
      </c>
      <c r="N53" s="5">
        <f t="shared" si="12"/>
        <v>13.783901502584815</v>
      </c>
      <c r="O53" s="5">
        <f t="shared" si="12"/>
        <v>12.947993917025341</v>
      </c>
      <c r="P53" s="5">
        <f t="shared" si="12"/>
        <v>11.959778145985959</v>
      </c>
      <c r="Q53" s="5">
        <f t="shared" si="12"/>
        <v>10.364169535485466</v>
      </c>
      <c r="R53" s="5">
        <f t="shared" si="12"/>
        <v>8.2116428556306875</v>
      </c>
      <c r="S53" s="5">
        <f t="shared" si="11"/>
        <v>7.5251978564772859</v>
      </c>
      <c r="T53" s="5">
        <f t="shared" si="11"/>
        <v>6.0330596586534009</v>
      </c>
      <c r="U53" s="5">
        <f t="shared" si="11"/>
        <v>4.5293291841643848</v>
      </c>
      <c r="V53" s="5">
        <f t="shared" si="11"/>
        <v>4.2259478485209971</v>
      </c>
      <c r="W53" s="5">
        <f t="shared" si="11"/>
        <v>3.3105452452316295</v>
      </c>
      <c r="X53" s="5">
        <f t="shared" si="11"/>
        <v>2.8460301331330982</v>
      </c>
      <c r="Y53" s="5">
        <f t="shared" si="11"/>
        <v>2.3628565205439216</v>
      </c>
      <c r="Z53" s="5">
        <f t="shared" si="11"/>
        <v>2.2873554086010852</v>
      </c>
      <c r="AA53" s="5">
        <f t="shared" si="11"/>
        <v>2.0563362797895834</v>
      </c>
      <c r="AB53" s="5">
        <f t="shared" si="11"/>
        <v>1.718999277044361</v>
      </c>
      <c r="AC53" s="5">
        <f t="shared" si="11"/>
        <v>1.4427098615106495</v>
      </c>
      <c r="AD53" s="5">
        <f t="shared" si="11"/>
        <v>1.3970138208596599</v>
      </c>
      <c r="AE53" s="5">
        <f t="shared" si="11"/>
        <v>1.2106599553837338</v>
      </c>
      <c r="AF53" s="5">
        <f t="shared" si="11"/>
        <v>1.0867437069750903</v>
      </c>
      <c r="AG53" s="5">
        <f t="shared" si="11"/>
        <v>0.99381539501490934</v>
      </c>
      <c r="AH53" s="5">
        <f t="shared" si="8"/>
        <v>0.64559139054695014</v>
      </c>
      <c r="AI53" s="5">
        <f t="shared" ref="AI53:AJ72" si="13">(($B53-$AJ$2)*((AI$2-$AJ$2)/($B$2-$AJ$2)))+$AJ$2</f>
        <v>0.4490907485430754</v>
      </c>
      <c r="AJ53" s="5">
        <f t="shared" si="13"/>
        <v>0.35540196533477858</v>
      </c>
    </row>
    <row r="54" spans="1:36" x14ac:dyDescent="0.2">
      <c r="A54" t="str">
        <f>"post-semis_procurement_archetype_"&amp;TEXT(ROUND(Table2691617[[#This Row],[2016]],3),"0.0")</f>
        <v>post-semis_procurement_archetype_20.1</v>
      </c>
      <c r="B54" s="5">
        <f t="shared" si="2"/>
        <v>20.100000000000001</v>
      </c>
      <c r="C54" s="5">
        <f t="shared" si="12"/>
        <v>20.100000000000001</v>
      </c>
      <c r="D54" s="5">
        <f t="shared" si="12"/>
        <v>20.100000000000001</v>
      </c>
      <c r="E54" s="5">
        <f t="shared" si="12"/>
        <v>19.570587849000386</v>
      </c>
      <c r="F54" s="5">
        <f t="shared" si="12"/>
        <v>18.290703097983329</v>
      </c>
      <c r="G54" s="5">
        <f t="shared" si="12"/>
        <v>18.469634114655527</v>
      </c>
      <c r="H54" s="5">
        <f t="shared" si="12"/>
        <v>17.914087270262598</v>
      </c>
      <c r="I54" s="5">
        <f t="shared" si="12"/>
        <v>16.839420272614849</v>
      </c>
      <c r="J54" s="5">
        <f t="shared" si="12"/>
        <v>16.235726284757998</v>
      </c>
      <c r="K54" s="5">
        <f t="shared" si="12"/>
        <v>15.616021643485244</v>
      </c>
      <c r="L54" s="5">
        <f t="shared" si="12"/>
        <v>14.63712563614842</v>
      </c>
      <c r="M54" s="5">
        <f t="shared" si="12"/>
        <v>14.518318090910968</v>
      </c>
      <c r="N54" s="5">
        <f t="shared" si="12"/>
        <v>13.716233215659614</v>
      </c>
      <c r="O54" s="5">
        <f t="shared" si="12"/>
        <v>12.884537897761593</v>
      </c>
      <c r="P54" s="5">
        <f t="shared" si="12"/>
        <v>11.901301898896548</v>
      </c>
      <c r="Q54" s="5">
        <f t="shared" si="12"/>
        <v>10.313733807068759</v>
      </c>
      <c r="R54" s="5">
        <f t="shared" si="12"/>
        <v>8.1720540422086536</v>
      </c>
      <c r="S54" s="5">
        <f t="shared" si="11"/>
        <v>7.4890681456178454</v>
      </c>
      <c r="T54" s="5">
        <f t="shared" si="11"/>
        <v>6.0044490630474794</v>
      </c>
      <c r="U54" s="5">
        <f t="shared" si="11"/>
        <v>4.5082961190877402</v>
      </c>
      <c r="V54" s="5">
        <f t="shared" si="11"/>
        <v>4.2064435689360691</v>
      </c>
      <c r="W54" s="5">
        <f t="shared" si="11"/>
        <v>3.2956538210025537</v>
      </c>
      <c r="X54" s="5">
        <f t="shared" si="11"/>
        <v>2.8334794724271086</v>
      </c>
      <c r="Y54" s="5">
        <f t="shared" si="11"/>
        <v>2.3527406464319722</v>
      </c>
      <c r="Z54" s="5">
        <f t="shared" si="11"/>
        <v>2.2776199962743071</v>
      </c>
      <c r="AA54" s="5">
        <f t="shared" si="11"/>
        <v>2.0477650085978785</v>
      </c>
      <c r="AB54" s="5">
        <f t="shared" si="11"/>
        <v>1.7121278992047715</v>
      </c>
      <c r="AC54" s="5">
        <f t="shared" si="11"/>
        <v>1.437230748785481</v>
      </c>
      <c r="AD54" s="5">
        <f t="shared" si="11"/>
        <v>1.3917649775537619</v>
      </c>
      <c r="AE54" s="5">
        <f t="shared" si="11"/>
        <v>1.2063501780400205</v>
      </c>
      <c r="AF54" s="5">
        <f t="shared" si="11"/>
        <v>1.0830583627803487</v>
      </c>
      <c r="AG54" s="5">
        <f t="shared" si="11"/>
        <v>0.99059833096269245</v>
      </c>
      <c r="AH54" s="5">
        <f t="shared" si="8"/>
        <v>0.6441290811330469</v>
      </c>
      <c r="AI54" s="5">
        <f t="shared" si="13"/>
        <v>0.4486186362682657</v>
      </c>
      <c r="AJ54" s="5">
        <f t="shared" si="13"/>
        <v>0.35540196533477858</v>
      </c>
    </row>
    <row r="55" spans="1:36" x14ac:dyDescent="0.2">
      <c r="A55" t="str">
        <f>"post-semis_procurement_archetype_"&amp;TEXT(ROUND(Table2691617[[#This Row],[2016]],3),"0.0")</f>
        <v>post-semis_procurement_archetype_20.0</v>
      </c>
      <c r="B55" s="5">
        <f t="shared" si="2"/>
        <v>20</v>
      </c>
      <c r="C55" s="5">
        <f t="shared" si="12"/>
        <v>20</v>
      </c>
      <c r="D55" s="5">
        <f t="shared" si="12"/>
        <v>20</v>
      </c>
      <c r="E55" s="5">
        <f t="shared" si="12"/>
        <v>19.473269150235641</v>
      </c>
      <c r="F55" s="5">
        <f t="shared" si="12"/>
        <v>18.199866601331635</v>
      </c>
      <c r="G55" s="5">
        <f t="shared" si="12"/>
        <v>18.377891390303688</v>
      </c>
      <c r="H55" s="5">
        <f t="shared" si="12"/>
        <v>17.825158210911276</v>
      </c>
      <c r="I55" s="5">
        <f t="shared" si="12"/>
        <v>16.755934053861044</v>
      </c>
      <c r="J55" s="5">
        <f t="shared" si="12"/>
        <v>16.15529758070668</v>
      </c>
      <c r="K55" s="5">
        <f t="shared" si="12"/>
        <v>15.538731542915164</v>
      </c>
      <c r="L55" s="5">
        <f t="shared" si="12"/>
        <v>14.564793327099943</v>
      </c>
      <c r="M55" s="5">
        <f t="shared" si="12"/>
        <v>14.446587503634838</v>
      </c>
      <c r="N55" s="5">
        <f t="shared" si="12"/>
        <v>13.648564928734412</v>
      </c>
      <c r="O55" s="5">
        <f t="shared" si="12"/>
        <v>12.821081878497843</v>
      </c>
      <c r="P55" s="5">
        <f t="shared" si="12"/>
        <v>11.842825651807138</v>
      </c>
      <c r="Q55" s="5">
        <f t="shared" si="12"/>
        <v>10.263298078652053</v>
      </c>
      <c r="R55" s="5">
        <f t="shared" si="12"/>
        <v>8.1324652287866215</v>
      </c>
      <c r="S55" s="5">
        <f t="shared" si="11"/>
        <v>7.4529384347584058</v>
      </c>
      <c r="T55" s="5">
        <f t="shared" si="11"/>
        <v>5.9758384674415579</v>
      </c>
      <c r="U55" s="5">
        <f t="shared" si="11"/>
        <v>4.4872630540110956</v>
      </c>
      <c r="V55" s="5">
        <f t="shared" si="11"/>
        <v>4.1869392893511401</v>
      </c>
      <c r="W55" s="5">
        <f t="shared" si="11"/>
        <v>3.2807623967734774</v>
      </c>
      <c r="X55" s="5">
        <f t="shared" si="11"/>
        <v>2.8209288117211186</v>
      </c>
      <c r="Y55" s="5">
        <f t="shared" si="11"/>
        <v>2.3426247723200224</v>
      </c>
      <c r="Z55" s="5">
        <f t="shared" si="11"/>
        <v>2.267884583947529</v>
      </c>
      <c r="AA55" s="5">
        <f t="shared" si="11"/>
        <v>2.0391937374061739</v>
      </c>
      <c r="AB55" s="5">
        <f t="shared" si="11"/>
        <v>1.705256521365182</v>
      </c>
      <c r="AC55" s="5">
        <f t="shared" si="11"/>
        <v>1.4317516360603124</v>
      </c>
      <c r="AD55" s="5">
        <f t="shared" si="11"/>
        <v>1.3865161342478638</v>
      </c>
      <c r="AE55" s="5">
        <f t="shared" si="11"/>
        <v>1.2020404006963072</v>
      </c>
      <c r="AF55" s="5">
        <f t="shared" si="11"/>
        <v>1.0793730185856074</v>
      </c>
      <c r="AG55" s="5">
        <f t="shared" si="11"/>
        <v>0.98738126691047556</v>
      </c>
      <c r="AH55" s="5">
        <f t="shared" si="8"/>
        <v>0.64266677171914366</v>
      </c>
      <c r="AI55" s="5">
        <f t="shared" si="13"/>
        <v>0.44814652399345606</v>
      </c>
      <c r="AJ55" s="5">
        <f t="shared" si="13"/>
        <v>0.35540196533477858</v>
      </c>
    </row>
    <row r="56" spans="1:36" x14ac:dyDescent="0.2">
      <c r="A56" t="str">
        <f>"post-semis_procurement_archetype_"&amp;TEXT(ROUND(Table2691617[[#This Row],[2016]],3),"0.0")</f>
        <v>post-semis_procurement_archetype_19.9</v>
      </c>
      <c r="B56" s="5">
        <f t="shared" si="2"/>
        <v>19.900000000000002</v>
      </c>
      <c r="C56" s="5">
        <f t="shared" si="12"/>
        <v>19.900000000000002</v>
      </c>
      <c r="D56" s="5">
        <f t="shared" si="12"/>
        <v>19.900000000000002</v>
      </c>
      <c r="E56" s="5">
        <f t="shared" si="12"/>
        <v>19.375950451470899</v>
      </c>
      <c r="F56" s="5">
        <f t="shared" si="12"/>
        <v>18.109030104679945</v>
      </c>
      <c r="G56" s="5">
        <f t="shared" si="12"/>
        <v>18.286148665951856</v>
      </c>
      <c r="H56" s="5">
        <f t="shared" si="12"/>
        <v>17.736229151559954</v>
      </c>
      <c r="I56" s="5">
        <f t="shared" si="12"/>
        <v>16.672447835107238</v>
      </c>
      <c r="J56" s="5">
        <f t="shared" si="12"/>
        <v>16.074868876655366</v>
      </c>
      <c r="K56" s="5">
        <f t="shared" si="12"/>
        <v>15.461441442345087</v>
      </c>
      <c r="L56" s="5">
        <f t="shared" si="12"/>
        <v>14.492461018051467</v>
      </c>
      <c r="M56" s="5">
        <f t="shared" si="12"/>
        <v>14.374856916358713</v>
      </c>
      <c r="N56" s="5">
        <f t="shared" si="12"/>
        <v>13.580896641809213</v>
      </c>
      <c r="O56" s="5">
        <f t="shared" si="12"/>
        <v>12.757625859234096</v>
      </c>
      <c r="P56" s="5">
        <f t="shared" si="12"/>
        <v>11.784349404717727</v>
      </c>
      <c r="Q56" s="5">
        <f t="shared" si="12"/>
        <v>10.212862350235348</v>
      </c>
      <c r="R56" s="5">
        <f t="shared" si="12"/>
        <v>8.0928764153645893</v>
      </c>
      <c r="S56" s="5">
        <f t="shared" si="11"/>
        <v>7.4168087238989679</v>
      </c>
      <c r="T56" s="5">
        <f t="shared" si="11"/>
        <v>5.9472278718356373</v>
      </c>
      <c r="U56" s="5">
        <f t="shared" si="11"/>
        <v>4.4662299889344519</v>
      </c>
      <c r="V56" s="5">
        <f t="shared" si="11"/>
        <v>4.1674350097662129</v>
      </c>
      <c r="W56" s="5">
        <f t="shared" si="11"/>
        <v>3.265870972544402</v>
      </c>
      <c r="X56" s="5">
        <f t="shared" si="11"/>
        <v>2.8083781510151291</v>
      </c>
      <c r="Y56" s="5">
        <f t="shared" si="11"/>
        <v>2.3325088982080731</v>
      </c>
      <c r="Z56" s="5">
        <f t="shared" si="11"/>
        <v>2.2581491716207513</v>
      </c>
      <c r="AA56" s="5">
        <f t="shared" si="11"/>
        <v>2.0306224662144698</v>
      </c>
      <c r="AB56" s="5">
        <f t="shared" si="11"/>
        <v>1.6983851435255928</v>
      </c>
      <c r="AC56" s="5">
        <f t="shared" si="11"/>
        <v>1.4262725233351441</v>
      </c>
      <c r="AD56" s="5">
        <f t="shared" si="11"/>
        <v>1.3812672909419661</v>
      </c>
      <c r="AE56" s="5">
        <f t="shared" si="11"/>
        <v>1.1977306233525942</v>
      </c>
      <c r="AF56" s="5">
        <f t="shared" si="11"/>
        <v>1.0756876743908659</v>
      </c>
      <c r="AG56" s="5">
        <f t="shared" si="11"/>
        <v>0.9841642028582589</v>
      </c>
      <c r="AH56" s="5">
        <f t="shared" si="8"/>
        <v>0.64120446230524042</v>
      </c>
      <c r="AI56" s="5">
        <f t="shared" si="13"/>
        <v>0.44767441171864636</v>
      </c>
      <c r="AJ56" s="5">
        <f t="shared" si="13"/>
        <v>0.35540196533477858</v>
      </c>
    </row>
    <row r="57" spans="1:36" x14ac:dyDescent="0.2">
      <c r="A57" t="str">
        <f>"post-semis_procurement_archetype_"&amp;TEXT(ROUND(Table2691617[[#This Row],[2016]],3),"0.0")</f>
        <v>post-semis_procurement_archetype_19.8</v>
      </c>
      <c r="B57" s="5">
        <f t="shared" si="2"/>
        <v>19.8</v>
      </c>
      <c r="C57" s="5">
        <f t="shared" si="12"/>
        <v>19.8</v>
      </c>
      <c r="D57" s="5">
        <f t="shared" si="12"/>
        <v>19.8</v>
      </c>
      <c r="E57" s="5">
        <f t="shared" si="12"/>
        <v>19.278631752706151</v>
      </c>
      <c r="F57" s="5">
        <f t="shared" si="12"/>
        <v>18.018193608028252</v>
      </c>
      <c r="G57" s="5">
        <f t="shared" si="12"/>
        <v>18.194405941600021</v>
      </c>
      <c r="H57" s="5">
        <f t="shared" si="12"/>
        <v>17.647300092208628</v>
      </c>
      <c r="I57" s="5">
        <f t="shared" si="12"/>
        <v>16.588961616353433</v>
      </c>
      <c r="J57" s="5">
        <f t="shared" si="12"/>
        <v>15.994440172604044</v>
      </c>
      <c r="K57" s="5">
        <f t="shared" si="12"/>
        <v>15.384151341775008</v>
      </c>
      <c r="L57" s="5">
        <f t="shared" si="12"/>
        <v>14.420128709002988</v>
      </c>
      <c r="M57" s="5">
        <f t="shared" si="12"/>
        <v>14.303126329082582</v>
      </c>
      <c r="N57" s="5">
        <f t="shared" si="12"/>
        <v>13.51322835488401</v>
      </c>
      <c r="O57" s="5">
        <f t="shared" si="12"/>
        <v>12.694169839970348</v>
      </c>
      <c r="P57" s="5">
        <f t="shared" si="12"/>
        <v>11.725873157628316</v>
      </c>
      <c r="Q57" s="5">
        <f t="shared" si="12"/>
        <v>10.162426621818643</v>
      </c>
      <c r="R57" s="5">
        <f t="shared" si="12"/>
        <v>8.0532876019425572</v>
      </c>
      <c r="S57" s="5">
        <f t="shared" si="11"/>
        <v>7.3806790130395274</v>
      </c>
      <c r="T57" s="5">
        <f t="shared" si="11"/>
        <v>5.9186172762297158</v>
      </c>
      <c r="U57" s="5">
        <f t="shared" si="11"/>
        <v>4.4451969238578073</v>
      </c>
      <c r="V57" s="5">
        <f t="shared" si="11"/>
        <v>4.1479307301812849</v>
      </c>
      <c r="W57" s="5">
        <f t="shared" si="11"/>
        <v>3.2509795483153257</v>
      </c>
      <c r="X57" s="5">
        <f t="shared" si="11"/>
        <v>2.7958274903091396</v>
      </c>
      <c r="Y57" s="5">
        <f t="shared" si="11"/>
        <v>2.3223930240961237</v>
      </c>
      <c r="Z57" s="5">
        <f t="shared" si="11"/>
        <v>2.2484137592939737</v>
      </c>
      <c r="AA57" s="5">
        <f t="shared" si="11"/>
        <v>2.0220511950227653</v>
      </c>
      <c r="AB57" s="5">
        <f t="shared" si="11"/>
        <v>1.6915137656860033</v>
      </c>
      <c r="AC57" s="5">
        <f t="shared" si="11"/>
        <v>1.4207934106099755</v>
      </c>
      <c r="AD57" s="5">
        <f t="shared" si="11"/>
        <v>1.376018447636068</v>
      </c>
      <c r="AE57" s="5">
        <f t="shared" si="11"/>
        <v>1.1934208460088809</v>
      </c>
      <c r="AF57" s="5">
        <f t="shared" si="11"/>
        <v>1.0720023301961243</v>
      </c>
      <c r="AG57" s="5">
        <f t="shared" si="11"/>
        <v>0.98094713880604201</v>
      </c>
      <c r="AH57" s="5">
        <f t="shared" si="8"/>
        <v>0.63974215289133718</v>
      </c>
      <c r="AI57" s="5">
        <f t="shared" si="13"/>
        <v>0.44720229944383666</v>
      </c>
      <c r="AJ57" s="5">
        <f t="shared" si="13"/>
        <v>0.35540196533477858</v>
      </c>
    </row>
    <row r="58" spans="1:36" x14ac:dyDescent="0.2">
      <c r="A58" t="str">
        <f>"post-semis_procurement_archetype_"&amp;TEXT(ROUND(Table2691617[[#This Row],[2016]],3),"0.0")</f>
        <v>post-semis_procurement_archetype_19.7</v>
      </c>
      <c r="B58" s="5">
        <f t="shared" si="2"/>
        <v>19.700000000000003</v>
      </c>
      <c r="C58" s="5">
        <f t="shared" si="12"/>
        <v>19.700000000000003</v>
      </c>
      <c r="D58" s="5">
        <f t="shared" si="12"/>
        <v>19.700000000000003</v>
      </c>
      <c r="E58" s="5">
        <f t="shared" si="12"/>
        <v>19.181313053941409</v>
      </c>
      <c r="F58" s="5">
        <f t="shared" si="12"/>
        <v>17.927357111376566</v>
      </c>
      <c r="G58" s="5">
        <f t="shared" si="12"/>
        <v>18.102663217248185</v>
      </c>
      <c r="H58" s="5">
        <f t="shared" si="12"/>
        <v>17.558371032857305</v>
      </c>
      <c r="I58" s="5">
        <f t="shared" si="12"/>
        <v>16.505475397599632</v>
      </c>
      <c r="J58" s="5">
        <f t="shared" si="12"/>
        <v>15.914011468552729</v>
      </c>
      <c r="K58" s="5">
        <f t="shared" si="12"/>
        <v>15.306861241204931</v>
      </c>
      <c r="L58" s="5">
        <f t="shared" si="12"/>
        <v>14.347796399954513</v>
      </c>
      <c r="M58" s="5">
        <f t="shared" si="12"/>
        <v>14.231395741806457</v>
      </c>
      <c r="N58" s="5">
        <f t="shared" si="12"/>
        <v>13.445560067958811</v>
      </c>
      <c r="O58" s="5">
        <f t="shared" si="12"/>
        <v>12.6307138207066</v>
      </c>
      <c r="P58" s="5">
        <f t="shared" si="12"/>
        <v>11.667396910538907</v>
      </c>
      <c r="Q58" s="5">
        <f t="shared" si="12"/>
        <v>10.111990893401938</v>
      </c>
      <c r="R58" s="5">
        <f t="shared" si="12"/>
        <v>8.0136987885205251</v>
      </c>
      <c r="S58" s="5">
        <f t="shared" si="11"/>
        <v>7.3445493021800896</v>
      </c>
      <c r="T58" s="5">
        <f t="shared" si="11"/>
        <v>5.8900066806237961</v>
      </c>
      <c r="U58" s="5">
        <f t="shared" si="11"/>
        <v>4.4241638587811636</v>
      </c>
      <c r="V58" s="5">
        <f t="shared" si="11"/>
        <v>4.1284264505963568</v>
      </c>
      <c r="W58" s="5">
        <f t="shared" si="11"/>
        <v>3.2360881240862502</v>
      </c>
      <c r="X58" s="5">
        <f t="shared" si="11"/>
        <v>2.78327682960315</v>
      </c>
      <c r="Y58" s="5">
        <f t="shared" si="11"/>
        <v>2.3122771499841743</v>
      </c>
      <c r="Z58" s="5">
        <f t="shared" si="11"/>
        <v>2.238678346967196</v>
      </c>
      <c r="AA58" s="5">
        <f t="shared" si="11"/>
        <v>2.0134799238310612</v>
      </c>
      <c r="AB58" s="5">
        <f t="shared" si="11"/>
        <v>1.6846423878464138</v>
      </c>
      <c r="AC58" s="5">
        <f t="shared" si="11"/>
        <v>1.4153142978848072</v>
      </c>
      <c r="AD58" s="5">
        <f t="shared" si="11"/>
        <v>1.3707696043301703</v>
      </c>
      <c r="AE58" s="5">
        <f t="shared" si="11"/>
        <v>1.1891110686651678</v>
      </c>
      <c r="AF58" s="5">
        <f t="shared" si="11"/>
        <v>1.068316986001383</v>
      </c>
      <c r="AG58" s="5">
        <f t="shared" si="11"/>
        <v>0.97773007475382534</v>
      </c>
      <c r="AH58" s="5">
        <f t="shared" si="8"/>
        <v>0.63827984347743394</v>
      </c>
      <c r="AI58" s="5">
        <f t="shared" si="13"/>
        <v>0.44673018716902702</v>
      </c>
      <c r="AJ58" s="5">
        <f t="shared" si="13"/>
        <v>0.35540196533477858</v>
      </c>
    </row>
    <row r="59" spans="1:36" x14ac:dyDescent="0.2">
      <c r="A59" t="str">
        <f>"post-semis_procurement_archetype_"&amp;TEXT(ROUND(Table2691617[[#This Row],[2016]],3),"0.0")</f>
        <v>post-semis_procurement_archetype_19.6</v>
      </c>
      <c r="B59" s="5">
        <f t="shared" si="2"/>
        <v>19.600000000000001</v>
      </c>
      <c r="C59" s="5">
        <f t="shared" si="12"/>
        <v>19.600000000000001</v>
      </c>
      <c r="D59" s="5">
        <f t="shared" si="12"/>
        <v>19.600000000000001</v>
      </c>
      <c r="E59" s="5">
        <f t="shared" si="12"/>
        <v>19.083994355176664</v>
      </c>
      <c r="F59" s="5">
        <f t="shared" si="12"/>
        <v>17.836520614724872</v>
      </c>
      <c r="G59" s="5">
        <f t="shared" si="12"/>
        <v>18.01092049289635</v>
      </c>
      <c r="H59" s="5">
        <f t="shared" si="12"/>
        <v>17.46944197350598</v>
      </c>
      <c r="I59" s="5">
        <f t="shared" si="12"/>
        <v>16.421989178845823</v>
      </c>
      <c r="J59" s="5">
        <f t="shared" si="12"/>
        <v>15.83358276450141</v>
      </c>
      <c r="K59" s="5">
        <f t="shared" si="12"/>
        <v>15.229571140634851</v>
      </c>
      <c r="L59" s="5">
        <f t="shared" si="12"/>
        <v>14.275464090906034</v>
      </c>
      <c r="M59" s="5">
        <f t="shared" si="12"/>
        <v>14.159665154530328</v>
      </c>
      <c r="N59" s="5">
        <f t="shared" si="12"/>
        <v>13.377891781033609</v>
      </c>
      <c r="O59" s="5">
        <f t="shared" si="12"/>
        <v>12.567257801442851</v>
      </c>
      <c r="P59" s="5">
        <f t="shared" si="12"/>
        <v>11.608920663449494</v>
      </c>
      <c r="Q59" s="5">
        <f t="shared" si="12"/>
        <v>10.061555164985231</v>
      </c>
      <c r="R59" s="5">
        <f t="shared" si="12"/>
        <v>7.974109975098493</v>
      </c>
      <c r="S59" s="5">
        <f t="shared" si="11"/>
        <v>7.30841959132065</v>
      </c>
      <c r="T59" s="5">
        <f t="shared" si="11"/>
        <v>5.8613960850178746</v>
      </c>
      <c r="U59" s="5">
        <f t="shared" si="11"/>
        <v>4.403130793704519</v>
      </c>
      <c r="V59" s="5">
        <f t="shared" si="11"/>
        <v>4.1089221710114288</v>
      </c>
      <c r="W59" s="5">
        <f t="shared" si="11"/>
        <v>3.2211966998571739</v>
      </c>
      <c r="X59" s="5">
        <f t="shared" si="11"/>
        <v>2.7707261688971605</v>
      </c>
      <c r="Y59" s="5">
        <f t="shared" si="11"/>
        <v>2.3021612758722245</v>
      </c>
      <c r="Z59" s="5">
        <f t="shared" si="11"/>
        <v>2.2289429346404179</v>
      </c>
      <c r="AA59" s="5">
        <f t="shared" si="11"/>
        <v>2.0049086526393567</v>
      </c>
      <c r="AB59" s="5">
        <f t="shared" si="11"/>
        <v>1.6777710100068244</v>
      </c>
      <c r="AC59" s="5">
        <f t="shared" si="11"/>
        <v>1.4098351851596387</v>
      </c>
      <c r="AD59" s="5">
        <f t="shared" si="11"/>
        <v>1.3655207610242721</v>
      </c>
      <c r="AE59" s="5">
        <f t="shared" si="11"/>
        <v>1.1848012913214545</v>
      </c>
      <c r="AF59" s="5">
        <f t="shared" si="11"/>
        <v>1.0646316418066415</v>
      </c>
      <c r="AG59" s="5">
        <f t="shared" si="11"/>
        <v>0.97451301070160867</v>
      </c>
      <c r="AH59" s="5">
        <f t="shared" si="8"/>
        <v>0.63681753406353059</v>
      </c>
      <c r="AI59" s="5">
        <f t="shared" si="13"/>
        <v>0.44625807489421732</v>
      </c>
      <c r="AJ59" s="5">
        <f t="shared" si="13"/>
        <v>0.35540196533477858</v>
      </c>
    </row>
    <row r="60" spans="1:36" x14ac:dyDescent="0.2">
      <c r="A60" t="str">
        <f>"post-semis_procurement_archetype_"&amp;TEXT(ROUND(Table2691617[[#This Row],[2016]],3),"0.0")</f>
        <v>post-semis_procurement_archetype_19.5</v>
      </c>
      <c r="B60" s="5">
        <f t="shared" si="2"/>
        <v>19.5</v>
      </c>
      <c r="C60" s="5">
        <f t="shared" si="12"/>
        <v>19.5</v>
      </c>
      <c r="D60" s="5">
        <f t="shared" si="12"/>
        <v>19.5</v>
      </c>
      <c r="E60" s="5">
        <f t="shared" si="12"/>
        <v>18.986675656411915</v>
      </c>
      <c r="F60" s="5">
        <f t="shared" si="12"/>
        <v>17.745684118073179</v>
      </c>
      <c r="G60" s="5">
        <f t="shared" si="12"/>
        <v>17.919177768544515</v>
      </c>
      <c r="H60" s="5">
        <f t="shared" si="12"/>
        <v>17.380512914154654</v>
      </c>
      <c r="I60" s="5">
        <f t="shared" si="12"/>
        <v>16.338502960092018</v>
      </c>
      <c r="J60" s="5">
        <f t="shared" si="12"/>
        <v>15.75315406045009</v>
      </c>
      <c r="K60" s="5">
        <f t="shared" si="12"/>
        <v>15.152281040064773</v>
      </c>
      <c r="L60" s="5">
        <f t="shared" si="12"/>
        <v>14.203131781857556</v>
      </c>
      <c r="M60" s="5">
        <f t="shared" si="12"/>
        <v>14.087934567254198</v>
      </c>
      <c r="N60" s="5">
        <f t="shared" si="12"/>
        <v>13.310223494108408</v>
      </c>
      <c r="O60" s="5">
        <f t="shared" si="12"/>
        <v>12.503801782179103</v>
      </c>
      <c r="P60" s="5">
        <f t="shared" si="12"/>
        <v>11.550444416360083</v>
      </c>
      <c r="Q60" s="5">
        <f t="shared" si="12"/>
        <v>10.011119436568524</v>
      </c>
      <c r="R60" s="5">
        <f t="shared" ref="R60:AG75" si="14">(($B60-$AJ$2)*((R$2-$AJ$2)/($B$2-$AJ$2)))+$AJ$2</f>
        <v>7.9345211616764599</v>
      </c>
      <c r="S60" s="5">
        <f t="shared" si="14"/>
        <v>7.2722898804612095</v>
      </c>
      <c r="T60" s="5">
        <f t="shared" si="14"/>
        <v>5.8327854894119531</v>
      </c>
      <c r="U60" s="5">
        <f t="shared" si="14"/>
        <v>4.3820977286278744</v>
      </c>
      <c r="V60" s="5">
        <f t="shared" si="14"/>
        <v>4.0894178914265007</v>
      </c>
      <c r="W60" s="5">
        <f t="shared" si="14"/>
        <v>3.2063052756280981</v>
      </c>
      <c r="X60" s="5">
        <f t="shared" si="14"/>
        <v>2.7581755081911705</v>
      </c>
      <c r="Y60" s="5">
        <f t="shared" si="14"/>
        <v>2.2920454017602747</v>
      </c>
      <c r="Z60" s="5">
        <f t="shared" si="14"/>
        <v>2.2192075223136403</v>
      </c>
      <c r="AA60" s="5">
        <f t="shared" si="14"/>
        <v>1.9963373814476522</v>
      </c>
      <c r="AB60" s="5">
        <f t="shared" si="14"/>
        <v>1.6708996321672349</v>
      </c>
      <c r="AC60" s="5">
        <f t="shared" si="14"/>
        <v>1.4043560724344701</v>
      </c>
      <c r="AD60" s="5">
        <f t="shared" si="14"/>
        <v>1.3602719177183742</v>
      </c>
      <c r="AE60" s="5">
        <f t="shared" si="14"/>
        <v>1.1804915139777414</v>
      </c>
      <c r="AF60" s="5">
        <f t="shared" si="14"/>
        <v>1.0609462976119</v>
      </c>
      <c r="AG60" s="5">
        <f t="shared" si="14"/>
        <v>0.97129594664939178</v>
      </c>
      <c r="AH60" s="5">
        <f t="shared" si="8"/>
        <v>0.63535522464962724</v>
      </c>
      <c r="AI60" s="5">
        <f t="shared" si="13"/>
        <v>0.44578596261940762</v>
      </c>
      <c r="AJ60" s="5">
        <f t="shared" si="13"/>
        <v>0.35540196533477858</v>
      </c>
    </row>
    <row r="61" spans="1:36" x14ac:dyDescent="0.2">
      <c r="A61" t="str">
        <f>"post-semis_procurement_archetype_"&amp;TEXT(ROUND(Table2691617[[#This Row],[2016]],3),"0.0")</f>
        <v>post-semis_procurement_archetype_19.4</v>
      </c>
      <c r="B61" s="5">
        <f t="shared" si="2"/>
        <v>19.400000000000002</v>
      </c>
      <c r="C61" s="5">
        <f t="shared" ref="C61:R76" si="15">(($B61-$AJ$2)*((C$2-$AJ$2)/($B$2-$AJ$2)))+$AJ$2</f>
        <v>19.400000000000002</v>
      </c>
      <c r="D61" s="5">
        <f t="shared" si="15"/>
        <v>19.400000000000002</v>
      </c>
      <c r="E61" s="5">
        <f t="shared" si="15"/>
        <v>18.889356957647173</v>
      </c>
      <c r="F61" s="5">
        <f t="shared" si="15"/>
        <v>17.654847621421489</v>
      </c>
      <c r="G61" s="5">
        <f t="shared" si="15"/>
        <v>17.827435044192683</v>
      </c>
      <c r="H61" s="5">
        <f t="shared" si="15"/>
        <v>17.291583854803331</v>
      </c>
      <c r="I61" s="5">
        <f t="shared" si="15"/>
        <v>16.255016741338217</v>
      </c>
      <c r="J61" s="5">
        <f t="shared" si="15"/>
        <v>15.672725356398775</v>
      </c>
      <c r="K61" s="5">
        <f t="shared" si="15"/>
        <v>15.074990939494697</v>
      </c>
      <c r="L61" s="5">
        <f t="shared" si="15"/>
        <v>14.13079947280908</v>
      </c>
      <c r="M61" s="5">
        <f t="shared" si="15"/>
        <v>14.016203979978073</v>
      </c>
      <c r="N61" s="5">
        <f t="shared" si="15"/>
        <v>13.242555207183209</v>
      </c>
      <c r="O61" s="5">
        <f t="shared" si="15"/>
        <v>12.440345762915355</v>
      </c>
      <c r="P61" s="5">
        <f t="shared" si="15"/>
        <v>11.491968169270674</v>
      </c>
      <c r="Q61" s="5">
        <f t="shared" si="15"/>
        <v>9.9606837081518194</v>
      </c>
      <c r="R61" s="5">
        <f t="shared" si="15"/>
        <v>7.8949323482544287</v>
      </c>
      <c r="S61" s="5">
        <f t="shared" si="14"/>
        <v>7.2361601696017717</v>
      </c>
      <c r="T61" s="5">
        <f t="shared" si="14"/>
        <v>5.8041748938060325</v>
      </c>
      <c r="U61" s="5">
        <f t="shared" si="14"/>
        <v>4.3610646635512307</v>
      </c>
      <c r="V61" s="5">
        <f t="shared" si="14"/>
        <v>4.0699136118415735</v>
      </c>
      <c r="W61" s="5">
        <f t="shared" si="14"/>
        <v>3.1914138513990227</v>
      </c>
      <c r="X61" s="5">
        <f t="shared" si="14"/>
        <v>2.745624847485181</v>
      </c>
      <c r="Y61" s="5">
        <f t="shared" si="14"/>
        <v>2.2819295276483254</v>
      </c>
      <c r="Z61" s="5">
        <f t="shared" si="14"/>
        <v>2.2094721099868626</v>
      </c>
      <c r="AA61" s="5">
        <f t="shared" si="14"/>
        <v>1.9877661102559478</v>
      </c>
      <c r="AB61" s="5">
        <f t="shared" si="14"/>
        <v>1.6640282543276457</v>
      </c>
      <c r="AC61" s="5">
        <f t="shared" si="14"/>
        <v>1.3988769597093018</v>
      </c>
      <c r="AD61" s="5">
        <f t="shared" si="14"/>
        <v>1.3550230744124763</v>
      </c>
      <c r="AE61" s="5">
        <f t="shared" si="14"/>
        <v>1.1761817366340281</v>
      </c>
      <c r="AF61" s="5">
        <f t="shared" si="14"/>
        <v>1.0572609534171586</v>
      </c>
      <c r="AG61" s="5">
        <f t="shared" si="14"/>
        <v>0.96807888259717512</v>
      </c>
      <c r="AH61" s="5">
        <f t="shared" ref="AH61:AH82" si="16">(($B61-$AJ$2)*((AH$2-$AJ$2)/($B$2-$AJ$2)))+$AJ$2</f>
        <v>0.633892915235724</v>
      </c>
      <c r="AI61" s="5">
        <f t="shared" si="13"/>
        <v>0.44531385034459792</v>
      </c>
      <c r="AJ61" s="5">
        <f t="shared" si="13"/>
        <v>0.35540196533477858</v>
      </c>
    </row>
    <row r="62" spans="1:36" x14ac:dyDescent="0.2">
      <c r="A62" t="str">
        <f>"post-semis_procurement_archetype_"&amp;TEXT(ROUND(Table2691617[[#This Row],[2016]],3),"0.0")</f>
        <v>post-semis_procurement_archetype_19.3</v>
      </c>
      <c r="B62" s="5">
        <f t="shared" si="2"/>
        <v>19.3</v>
      </c>
      <c r="C62" s="5">
        <f t="shared" si="15"/>
        <v>19.3</v>
      </c>
      <c r="D62" s="5">
        <f t="shared" si="15"/>
        <v>19.3</v>
      </c>
      <c r="E62" s="5">
        <f t="shared" si="15"/>
        <v>18.792038258882425</v>
      </c>
      <c r="F62" s="5">
        <f t="shared" si="15"/>
        <v>17.564011124769799</v>
      </c>
      <c r="G62" s="5">
        <f t="shared" si="15"/>
        <v>17.735692319840844</v>
      </c>
      <c r="H62" s="5">
        <f t="shared" si="15"/>
        <v>17.202654795452005</v>
      </c>
      <c r="I62" s="5">
        <f t="shared" si="15"/>
        <v>16.171530522584408</v>
      </c>
      <c r="J62" s="5">
        <f t="shared" si="15"/>
        <v>15.592296652347455</v>
      </c>
      <c r="K62" s="5">
        <f t="shared" si="15"/>
        <v>14.997700838924617</v>
      </c>
      <c r="L62" s="5">
        <f t="shared" si="15"/>
        <v>14.058467163760602</v>
      </c>
      <c r="M62" s="5">
        <f t="shared" si="15"/>
        <v>13.944473392701942</v>
      </c>
      <c r="N62" s="5">
        <f t="shared" si="15"/>
        <v>13.174886920258006</v>
      </c>
      <c r="O62" s="5">
        <f t="shared" si="15"/>
        <v>12.376889743651606</v>
      </c>
      <c r="P62" s="5">
        <f t="shared" si="15"/>
        <v>11.433491922181261</v>
      </c>
      <c r="Q62" s="5">
        <f t="shared" si="15"/>
        <v>9.9102479797351126</v>
      </c>
      <c r="R62" s="5">
        <f t="shared" si="15"/>
        <v>7.8553435348323957</v>
      </c>
      <c r="S62" s="5">
        <f t="shared" si="14"/>
        <v>7.2000304587423321</v>
      </c>
      <c r="T62" s="5">
        <f t="shared" si="14"/>
        <v>5.775564298200111</v>
      </c>
      <c r="U62" s="5">
        <f t="shared" si="14"/>
        <v>4.3400315984745861</v>
      </c>
      <c r="V62" s="5">
        <f t="shared" si="14"/>
        <v>4.0504093322566455</v>
      </c>
      <c r="W62" s="5">
        <f t="shared" si="14"/>
        <v>3.1765224271699464</v>
      </c>
      <c r="X62" s="5">
        <f t="shared" si="14"/>
        <v>2.7330741867791915</v>
      </c>
      <c r="Y62" s="5">
        <f t="shared" si="14"/>
        <v>2.271813653536376</v>
      </c>
      <c r="Z62" s="5">
        <f t="shared" si="14"/>
        <v>2.1997366976600845</v>
      </c>
      <c r="AA62" s="5">
        <f t="shared" si="14"/>
        <v>1.9791948390642433</v>
      </c>
      <c r="AB62" s="5">
        <f t="shared" si="14"/>
        <v>1.6571568764880562</v>
      </c>
      <c r="AC62" s="5">
        <f t="shared" si="14"/>
        <v>1.3933978469841333</v>
      </c>
      <c r="AD62" s="5">
        <f t="shared" si="14"/>
        <v>1.3497742311065783</v>
      </c>
      <c r="AE62" s="5">
        <f t="shared" si="14"/>
        <v>1.1718719592903151</v>
      </c>
      <c r="AF62" s="5">
        <f t="shared" si="14"/>
        <v>1.0535756092224171</v>
      </c>
      <c r="AG62" s="5">
        <f t="shared" si="14"/>
        <v>0.96486181854495823</v>
      </c>
      <c r="AH62" s="5">
        <f t="shared" si="16"/>
        <v>0.63243060582182076</v>
      </c>
      <c r="AI62" s="5">
        <f t="shared" si="13"/>
        <v>0.44484173806978822</v>
      </c>
      <c r="AJ62" s="5">
        <f t="shared" si="13"/>
        <v>0.35540196533477858</v>
      </c>
    </row>
    <row r="63" spans="1:36" x14ac:dyDescent="0.2">
      <c r="A63" t="str">
        <f>"post-semis_procurement_archetype_"&amp;TEXT(ROUND(Table2691617[[#This Row],[2016]],3),"0.0")</f>
        <v>post-semis_procurement_archetype_19.2</v>
      </c>
      <c r="B63" s="5">
        <f t="shared" si="2"/>
        <v>19.200000000000003</v>
      </c>
      <c r="C63" s="5">
        <f t="shared" si="15"/>
        <v>19.200000000000003</v>
      </c>
      <c r="D63" s="5">
        <f t="shared" si="15"/>
        <v>19.200000000000003</v>
      </c>
      <c r="E63" s="5">
        <f t="shared" si="15"/>
        <v>18.694719560117683</v>
      </c>
      <c r="F63" s="5">
        <f t="shared" si="15"/>
        <v>17.473174628118109</v>
      </c>
      <c r="G63" s="5">
        <f t="shared" si="15"/>
        <v>17.643949595489012</v>
      </c>
      <c r="H63" s="5">
        <f t="shared" si="15"/>
        <v>17.113725736100683</v>
      </c>
      <c r="I63" s="5">
        <f t="shared" si="15"/>
        <v>16.088044303830607</v>
      </c>
      <c r="J63" s="5">
        <f t="shared" si="15"/>
        <v>15.511867948296139</v>
      </c>
      <c r="K63" s="5">
        <f t="shared" si="15"/>
        <v>14.920410738354541</v>
      </c>
      <c r="L63" s="5">
        <f t="shared" si="15"/>
        <v>13.986134854712125</v>
      </c>
      <c r="M63" s="5">
        <f t="shared" si="15"/>
        <v>13.872742805425817</v>
      </c>
      <c r="N63" s="5">
        <f t="shared" si="15"/>
        <v>13.107218633332806</v>
      </c>
      <c r="O63" s="5">
        <f t="shared" si="15"/>
        <v>12.31343372438786</v>
      </c>
      <c r="P63" s="5">
        <f t="shared" si="15"/>
        <v>11.375015675091852</v>
      </c>
      <c r="Q63" s="5">
        <f t="shared" si="15"/>
        <v>9.8598122513184077</v>
      </c>
      <c r="R63" s="5">
        <f t="shared" si="15"/>
        <v>7.8157547214103644</v>
      </c>
      <c r="S63" s="5">
        <f t="shared" si="14"/>
        <v>7.1639007478828933</v>
      </c>
      <c r="T63" s="5">
        <f t="shared" si="14"/>
        <v>5.7469537025941904</v>
      </c>
      <c r="U63" s="5">
        <f t="shared" si="14"/>
        <v>4.3189985333979415</v>
      </c>
      <c r="V63" s="5">
        <f t="shared" si="14"/>
        <v>4.0309050526717174</v>
      </c>
      <c r="W63" s="5">
        <f t="shared" si="14"/>
        <v>3.161631002940871</v>
      </c>
      <c r="X63" s="5">
        <f t="shared" si="14"/>
        <v>2.7205235260732019</v>
      </c>
      <c r="Y63" s="5">
        <f t="shared" si="14"/>
        <v>2.2616977794244266</v>
      </c>
      <c r="Z63" s="5">
        <f t="shared" si="14"/>
        <v>2.1900012853333068</v>
      </c>
      <c r="AA63" s="5">
        <f t="shared" si="14"/>
        <v>1.970623567872539</v>
      </c>
      <c r="AB63" s="5">
        <f t="shared" si="14"/>
        <v>1.650285498648467</v>
      </c>
      <c r="AC63" s="5">
        <f t="shared" si="14"/>
        <v>1.3879187342589649</v>
      </c>
      <c r="AD63" s="5">
        <f t="shared" si="14"/>
        <v>1.3445253878006804</v>
      </c>
      <c r="AE63" s="5">
        <f t="shared" si="14"/>
        <v>1.167562181946602</v>
      </c>
      <c r="AF63" s="5">
        <f t="shared" si="14"/>
        <v>1.0498902650276758</v>
      </c>
      <c r="AG63" s="5">
        <f t="shared" si="14"/>
        <v>0.96164475449274156</v>
      </c>
      <c r="AH63" s="5">
        <f t="shared" si="16"/>
        <v>0.63096829640791752</v>
      </c>
      <c r="AI63" s="5">
        <f t="shared" si="13"/>
        <v>0.44436962579497852</v>
      </c>
      <c r="AJ63" s="5">
        <f t="shared" si="13"/>
        <v>0.35540196533477858</v>
      </c>
    </row>
    <row r="64" spans="1:36" x14ac:dyDescent="0.2">
      <c r="A64" t="str">
        <f>"post-semis_procurement_archetype_"&amp;TEXT(ROUND(Table2691617[[#This Row],[2016]],3),"0.0")</f>
        <v>post-semis_procurement_archetype_19.1</v>
      </c>
      <c r="B64" s="5">
        <f t="shared" si="2"/>
        <v>19.100000000000001</v>
      </c>
      <c r="C64" s="5">
        <f t="shared" si="15"/>
        <v>19.100000000000001</v>
      </c>
      <c r="D64" s="5">
        <f t="shared" si="15"/>
        <v>19.100000000000001</v>
      </c>
      <c r="E64" s="5">
        <f t="shared" si="15"/>
        <v>18.597400861352938</v>
      </c>
      <c r="F64" s="5">
        <f t="shared" si="15"/>
        <v>17.382338131466415</v>
      </c>
      <c r="G64" s="5">
        <f t="shared" si="15"/>
        <v>17.552206871137177</v>
      </c>
      <c r="H64" s="5">
        <f t="shared" si="15"/>
        <v>17.024796676749357</v>
      </c>
      <c r="I64" s="5">
        <f t="shared" si="15"/>
        <v>16.004558085076802</v>
      </c>
      <c r="J64" s="5">
        <f t="shared" si="15"/>
        <v>15.431439244244821</v>
      </c>
      <c r="K64" s="5">
        <f t="shared" si="15"/>
        <v>14.843120637784461</v>
      </c>
      <c r="L64" s="5">
        <f t="shared" si="15"/>
        <v>13.913802545663648</v>
      </c>
      <c r="M64" s="5">
        <f t="shared" si="15"/>
        <v>13.801012218149689</v>
      </c>
      <c r="N64" s="5">
        <f t="shared" si="15"/>
        <v>13.039550346407605</v>
      </c>
      <c r="O64" s="5">
        <f t="shared" si="15"/>
        <v>12.24997770512411</v>
      </c>
      <c r="P64" s="5">
        <f t="shared" si="15"/>
        <v>11.316539428002441</v>
      </c>
      <c r="Q64" s="5">
        <f t="shared" si="15"/>
        <v>9.8093765229017027</v>
      </c>
      <c r="R64" s="5">
        <f t="shared" si="15"/>
        <v>7.7761659079883314</v>
      </c>
      <c r="S64" s="5">
        <f t="shared" si="14"/>
        <v>7.1277710370234537</v>
      </c>
      <c r="T64" s="5">
        <f t="shared" si="14"/>
        <v>5.7183431069882689</v>
      </c>
      <c r="U64" s="5">
        <f t="shared" si="14"/>
        <v>4.2979654683212969</v>
      </c>
      <c r="V64" s="5">
        <f t="shared" si="14"/>
        <v>4.0114007730867893</v>
      </c>
      <c r="W64" s="5">
        <f t="shared" si="14"/>
        <v>3.1467395787117947</v>
      </c>
      <c r="X64" s="5">
        <f t="shared" si="14"/>
        <v>2.7079728653672119</v>
      </c>
      <c r="Y64" s="5">
        <f t="shared" si="14"/>
        <v>2.2515819053124768</v>
      </c>
      <c r="Z64" s="5">
        <f t="shared" si="14"/>
        <v>2.1802658730065287</v>
      </c>
      <c r="AA64" s="5">
        <f t="shared" si="14"/>
        <v>1.9620522966808345</v>
      </c>
      <c r="AB64" s="5">
        <f t="shared" si="14"/>
        <v>1.6434141208088773</v>
      </c>
      <c r="AC64" s="5">
        <f t="shared" si="14"/>
        <v>1.3824396215337964</v>
      </c>
      <c r="AD64" s="5">
        <f t="shared" si="14"/>
        <v>1.3392765444947823</v>
      </c>
      <c r="AE64" s="5">
        <f t="shared" si="14"/>
        <v>1.1632524046028887</v>
      </c>
      <c r="AF64" s="5">
        <f t="shared" si="14"/>
        <v>1.0462049208329343</v>
      </c>
      <c r="AG64" s="5">
        <f t="shared" si="14"/>
        <v>0.95842769044052467</v>
      </c>
      <c r="AH64" s="5">
        <f t="shared" si="16"/>
        <v>0.62950598699401428</v>
      </c>
      <c r="AI64" s="5">
        <f t="shared" si="13"/>
        <v>0.44389751352016882</v>
      </c>
      <c r="AJ64" s="5">
        <f t="shared" si="13"/>
        <v>0.35540196533477858</v>
      </c>
    </row>
    <row r="65" spans="1:36" x14ac:dyDescent="0.2">
      <c r="A65" t="str">
        <f>"post-semis_procurement_archetype_"&amp;TEXT(ROUND(Table2691617[[#This Row],[2016]],3),"0.0")</f>
        <v>post-semis_procurement_archetype_19.0</v>
      </c>
      <c r="B65" s="5">
        <f t="shared" si="2"/>
        <v>19</v>
      </c>
      <c r="C65" s="5">
        <f t="shared" si="15"/>
        <v>19</v>
      </c>
      <c r="D65" s="5">
        <f t="shared" si="15"/>
        <v>19</v>
      </c>
      <c r="E65" s="5">
        <f t="shared" si="15"/>
        <v>18.500082162588189</v>
      </c>
      <c r="F65" s="5">
        <f t="shared" si="15"/>
        <v>17.291501634814722</v>
      </c>
      <c r="G65" s="5">
        <f t="shared" si="15"/>
        <v>17.460464146785338</v>
      </c>
      <c r="H65" s="5">
        <f t="shared" si="15"/>
        <v>16.935867617398031</v>
      </c>
      <c r="I65" s="5">
        <f t="shared" si="15"/>
        <v>15.921071866322993</v>
      </c>
      <c r="J65" s="5">
        <f t="shared" si="15"/>
        <v>15.351010540193501</v>
      </c>
      <c r="K65" s="5">
        <f t="shared" si="15"/>
        <v>14.765830537214381</v>
      </c>
      <c r="L65" s="5">
        <f t="shared" si="15"/>
        <v>13.841470236615169</v>
      </c>
      <c r="M65" s="5">
        <f t="shared" si="15"/>
        <v>13.729281630873558</v>
      </c>
      <c r="N65" s="5">
        <f t="shared" si="15"/>
        <v>12.971882059482404</v>
      </c>
      <c r="O65" s="5">
        <f t="shared" si="15"/>
        <v>12.186521685860361</v>
      </c>
      <c r="P65" s="5">
        <f t="shared" si="15"/>
        <v>11.25806318091303</v>
      </c>
      <c r="Q65" s="5">
        <f t="shared" si="15"/>
        <v>9.758940794484996</v>
      </c>
      <c r="R65" s="5">
        <f t="shared" si="15"/>
        <v>7.7365770945662984</v>
      </c>
      <c r="S65" s="5">
        <f t="shared" si="14"/>
        <v>7.0916413261640141</v>
      </c>
      <c r="T65" s="5">
        <f t="shared" si="14"/>
        <v>5.6897325113823474</v>
      </c>
      <c r="U65" s="5">
        <f t="shared" si="14"/>
        <v>4.2769324032446532</v>
      </c>
      <c r="V65" s="5">
        <f t="shared" si="14"/>
        <v>3.9918964935018608</v>
      </c>
      <c r="W65" s="5">
        <f t="shared" si="14"/>
        <v>3.1318481544827188</v>
      </c>
      <c r="X65" s="5">
        <f t="shared" si="14"/>
        <v>2.6954222046612224</v>
      </c>
      <c r="Y65" s="5">
        <f t="shared" si="14"/>
        <v>2.2414660312005275</v>
      </c>
      <c r="Z65" s="5">
        <f t="shared" si="14"/>
        <v>2.1705304606797511</v>
      </c>
      <c r="AA65" s="5">
        <f t="shared" si="14"/>
        <v>1.9534810254891299</v>
      </c>
      <c r="AB65" s="5">
        <f t="shared" si="14"/>
        <v>1.6365427429692878</v>
      </c>
      <c r="AC65" s="5">
        <f t="shared" si="14"/>
        <v>1.3769605088086279</v>
      </c>
      <c r="AD65" s="5">
        <f t="shared" si="14"/>
        <v>1.3340277011888844</v>
      </c>
      <c r="AE65" s="5">
        <f t="shared" si="14"/>
        <v>1.1589426272591754</v>
      </c>
      <c r="AF65" s="5">
        <f t="shared" si="14"/>
        <v>1.0425195766381927</v>
      </c>
      <c r="AG65" s="5">
        <f t="shared" si="14"/>
        <v>0.955210626388308</v>
      </c>
      <c r="AH65" s="5">
        <f t="shared" si="16"/>
        <v>0.62804367758011104</v>
      </c>
      <c r="AI65" s="5">
        <f t="shared" si="13"/>
        <v>0.44342540124535912</v>
      </c>
      <c r="AJ65" s="5">
        <f t="shared" si="13"/>
        <v>0.35540196533477858</v>
      </c>
    </row>
    <row r="66" spans="1:36" x14ac:dyDescent="0.2">
      <c r="A66" t="str">
        <f>"post-semis_procurement_archetype_"&amp;TEXT(ROUND(Table2691617[[#This Row],[2016]],3),"0.0")</f>
        <v>post-semis_procurement_archetype_18.9</v>
      </c>
      <c r="B66" s="5">
        <f t="shared" si="2"/>
        <v>18.900000000000002</v>
      </c>
      <c r="C66" s="5">
        <f t="shared" si="15"/>
        <v>18.900000000000002</v>
      </c>
      <c r="D66" s="5">
        <f t="shared" si="15"/>
        <v>18.900000000000002</v>
      </c>
      <c r="E66" s="5">
        <f t="shared" si="15"/>
        <v>18.402763463823447</v>
      </c>
      <c r="F66" s="5">
        <f t="shared" si="15"/>
        <v>17.200665138163036</v>
      </c>
      <c r="G66" s="5">
        <f t="shared" si="15"/>
        <v>17.368721422433506</v>
      </c>
      <c r="H66" s="5">
        <f t="shared" si="15"/>
        <v>16.846938558046709</v>
      </c>
      <c r="I66" s="5">
        <f t="shared" si="15"/>
        <v>15.83758564756919</v>
      </c>
      <c r="J66" s="5">
        <f t="shared" si="15"/>
        <v>15.270581836142185</v>
      </c>
      <c r="K66" s="5">
        <f t="shared" si="15"/>
        <v>14.688540436644304</v>
      </c>
      <c r="L66" s="5">
        <f t="shared" si="15"/>
        <v>13.769137927566693</v>
      </c>
      <c r="M66" s="5">
        <f t="shared" si="15"/>
        <v>13.657551043597433</v>
      </c>
      <c r="N66" s="5">
        <f t="shared" si="15"/>
        <v>12.904213772557204</v>
      </c>
      <c r="O66" s="5">
        <f t="shared" si="15"/>
        <v>12.123065666596615</v>
      </c>
      <c r="P66" s="5">
        <f t="shared" si="15"/>
        <v>11.199586933823619</v>
      </c>
      <c r="Q66" s="5">
        <f t="shared" si="15"/>
        <v>9.708505066068291</v>
      </c>
      <c r="R66" s="5">
        <f t="shared" si="15"/>
        <v>7.6969882811442671</v>
      </c>
      <c r="S66" s="5">
        <f t="shared" si="14"/>
        <v>7.0555116153045754</v>
      </c>
      <c r="T66" s="5">
        <f t="shared" si="14"/>
        <v>5.6611219157764268</v>
      </c>
      <c r="U66" s="5">
        <f t="shared" si="14"/>
        <v>4.2558993381680086</v>
      </c>
      <c r="V66" s="5">
        <f t="shared" si="14"/>
        <v>3.9723922139169336</v>
      </c>
      <c r="W66" s="5">
        <f t="shared" si="14"/>
        <v>3.1169567302536429</v>
      </c>
      <c r="X66" s="5">
        <f t="shared" si="14"/>
        <v>2.6828715439552329</v>
      </c>
      <c r="Y66" s="5">
        <f t="shared" si="14"/>
        <v>2.2313501570885781</v>
      </c>
      <c r="Z66" s="5">
        <f t="shared" si="14"/>
        <v>2.1607950483529734</v>
      </c>
      <c r="AA66" s="5">
        <f t="shared" si="14"/>
        <v>1.9449097542974256</v>
      </c>
      <c r="AB66" s="5">
        <f t="shared" si="14"/>
        <v>1.6296713651296986</v>
      </c>
      <c r="AC66" s="5">
        <f t="shared" si="14"/>
        <v>1.3714813960834595</v>
      </c>
      <c r="AD66" s="5">
        <f t="shared" si="14"/>
        <v>1.3287788578829864</v>
      </c>
      <c r="AE66" s="5">
        <f t="shared" si="14"/>
        <v>1.1546328499154623</v>
      </c>
      <c r="AF66" s="5">
        <f t="shared" si="14"/>
        <v>1.0388342324434514</v>
      </c>
      <c r="AG66" s="5">
        <f t="shared" si="14"/>
        <v>0.95199356233609134</v>
      </c>
      <c r="AH66" s="5">
        <f t="shared" si="16"/>
        <v>0.6265813681662078</v>
      </c>
      <c r="AI66" s="5">
        <f t="shared" si="13"/>
        <v>0.44295328897054947</v>
      </c>
      <c r="AJ66" s="5">
        <f t="shared" si="13"/>
        <v>0.35540196533477858</v>
      </c>
    </row>
    <row r="67" spans="1:36" x14ac:dyDescent="0.2">
      <c r="A67" t="str">
        <f>"post-semis_procurement_archetype_"&amp;TEXT(ROUND(Table2691617[[#This Row],[2016]],3),"0.0")</f>
        <v>post-semis_procurement_archetype_18.8</v>
      </c>
      <c r="B67" s="5">
        <f t="shared" si="2"/>
        <v>18.8</v>
      </c>
      <c r="C67" s="5">
        <f t="shared" si="15"/>
        <v>18.8</v>
      </c>
      <c r="D67" s="5">
        <f t="shared" si="15"/>
        <v>18.8</v>
      </c>
      <c r="E67" s="5">
        <f t="shared" si="15"/>
        <v>18.305444765058702</v>
      </c>
      <c r="F67" s="5">
        <f t="shared" si="15"/>
        <v>17.109828641511342</v>
      </c>
      <c r="G67" s="5">
        <f t="shared" si="15"/>
        <v>17.27697869808167</v>
      </c>
      <c r="H67" s="5">
        <f t="shared" si="15"/>
        <v>16.758009498695387</v>
      </c>
      <c r="I67" s="5">
        <f t="shared" si="15"/>
        <v>15.754099428815385</v>
      </c>
      <c r="J67" s="5">
        <f t="shared" si="15"/>
        <v>15.190153132090867</v>
      </c>
      <c r="K67" s="5">
        <f t="shared" si="15"/>
        <v>14.611250336074225</v>
      </c>
      <c r="L67" s="5">
        <f t="shared" si="15"/>
        <v>13.696805618518214</v>
      </c>
      <c r="M67" s="5">
        <f t="shared" si="15"/>
        <v>13.585820456321303</v>
      </c>
      <c r="N67" s="5">
        <f t="shared" si="15"/>
        <v>12.836545485632001</v>
      </c>
      <c r="O67" s="5">
        <f t="shared" si="15"/>
        <v>12.059609647332865</v>
      </c>
      <c r="P67" s="5">
        <f t="shared" si="15"/>
        <v>11.141110686734208</v>
      </c>
      <c r="Q67" s="5">
        <f t="shared" si="15"/>
        <v>9.6580693376515843</v>
      </c>
      <c r="R67" s="5">
        <f t="shared" si="15"/>
        <v>7.6573994677222341</v>
      </c>
      <c r="S67" s="5">
        <f t="shared" si="14"/>
        <v>7.0193819044451358</v>
      </c>
      <c r="T67" s="5">
        <f t="shared" si="14"/>
        <v>5.6325113201705062</v>
      </c>
      <c r="U67" s="5">
        <f t="shared" si="14"/>
        <v>4.234866273091364</v>
      </c>
      <c r="V67" s="5">
        <f t="shared" si="14"/>
        <v>3.9528879343320051</v>
      </c>
      <c r="W67" s="5">
        <f t="shared" si="14"/>
        <v>3.1020653060245671</v>
      </c>
      <c r="X67" s="5">
        <f t="shared" si="14"/>
        <v>2.6703208832492433</v>
      </c>
      <c r="Y67" s="5">
        <f t="shared" si="14"/>
        <v>2.2212342829766283</v>
      </c>
      <c r="Z67" s="5">
        <f t="shared" si="14"/>
        <v>2.1510596360261953</v>
      </c>
      <c r="AA67" s="5">
        <f t="shared" si="14"/>
        <v>1.9363384831057211</v>
      </c>
      <c r="AB67" s="5">
        <f t="shared" si="14"/>
        <v>1.6227999872901091</v>
      </c>
      <c r="AC67" s="5">
        <f t="shared" si="14"/>
        <v>1.366002283358291</v>
      </c>
      <c r="AD67" s="5">
        <f t="shared" si="14"/>
        <v>1.3235300145770885</v>
      </c>
      <c r="AE67" s="5">
        <f t="shared" si="14"/>
        <v>1.150323072571749</v>
      </c>
      <c r="AF67" s="5">
        <f t="shared" si="14"/>
        <v>1.0351488882487099</v>
      </c>
      <c r="AG67" s="5">
        <f t="shared" si="14"/>
        <v>0.94877649828387445</v>
      </c>
      <c r="AH67" s="5">
        <f t="shared" si="16"/>
        <v>0.62511905875230445</v>
      </c>
      <c r="AI67" s="5">
        <f t="shared" si="13"/>
        <v>0.44248117669573978</v>
      </c>
      <c r="AJ67" s="5">
        <f t="shared" si="13"/>
        <v>0.35540196533477858</v>
      </c>
    </row>
    <row r="68" spans="1:36" x14ac:dyDescent="0.2">
      <c r="A68" t="str">
        <f>"post-semis_procurement_archetype_"&amp;TEXT(ROUND(Table2691617[[#This Row],[2016]],3),"0.0")</f>
        <v>post-semis_procurement_archetype_18.7</v>
      </c>
      <c r="B68" s="5">
        <f t="shared" si="2"/>
        <v>18.7</v>
      </c>
      <c r="C68" s="5">
        <f t="shared" si="15"/>
        <v>18.7</v>
      </c>
      <c r="D68" s="5">
        <f t="shared" si="15"/>
        <v>18.7</v>
      </c>
      <c r="E68" s="5">
        <f t="shared" si="15"/>
        <v>18.208126066293953</v>
      </c>
      <c r="F68" s="5">
        <f t="shared" si="15"/>
        <v>17.018992144859649</v>
      </c>
      <c r="G68" s="5">
        <f t="shared" si="15"/>
        <v>17.185235973729835</v>
      </c>
      <c r="H68" s="5">
        <f t="shared" si="15"/>
        <v>16.669080439344061</v>
      </c>
      <c r="I68" s="5">
        <f t="shared" si="15"/>
        <v>15.670613210061578</v>
      </c>
      <c r="J68" s="5">
        <f t="shared" si="15"/>
        <v>15.109724428039547</v>
      </c>
      <c r="K68" s="5">
        <f t="shared" si="15"/>
        <v>14.533960235504145</v>
      </c>
      <c r="L68" s="5">
        <f t="shared" si="15"/>
        <v>13.624473309469737</v>
      </c>
      <c r="M68" s="5">
        <f t="shared" si="15"/>
        <v>13.514089869045174</v>
      </c>
      <c r="N68" s="5">
        <f t="shared" si="15"/>
        <v>12.7688771987068</v>
      </c>
      <c r="O68" s="5">
        <f t="shared" si="15"/>
        <v>11.996153628069116</v>
      </c>
      <c r="P68" s="5">
        <f t="shared" si="15"/>
        <v>11.082634439644798</v>
      </c>
      <c r="Q68" s="5">
        <f t="shared" si="15"/>
        <v>9.6076336092348775</v>
      </c>
      <c r="R68" s="5">
        <f t="shared" si="15"/>
        <v>7.6178106543002011</v>
      </c>
      <c r="S68" s="5">
        <f t="shared" si="14"/>
        <v>6.9832521935856962</v>
      </c>
      <c r="T68" s="5">
        <f t="shared" si="14"/>
        <v>5.6039007245645847</v>
      </c>
      <c r="U68" s="5">
        <f t="shared" si="14"/>
        <v>4.2138332080147194</v>
      </c>
      <c r="V68" s="5">
        <f t="shared" si="14"/>
        <v>3.9333836547470771</v>
      </c>
      <c r="W68" s="5">
        <f t="shared" si="14"/>
        <v>3.0871738817954908</v>
      </c>
      <c r="X68" s="5">
        <f t="shared" si="14"/>
        <v>2.6577702225432533</v>
      </c>
      <c r="Y68" s="5">
        <f t="shared" si="14"/>
        <v>2.2111184088646785</v>
      </c>
      <c r="Z68" s="5">
        <f t="shared" si="14"/>
        <v>2.1413242236994177</v>
      </c>
      <c r="AA68" s="5">
        <f t="shared" si="14"/>
        <v>1.9277672119140166</v>
      </c>
      <c r="AB68" s="5">
        <f t="shared" si="14"/>
        <v>1.6159286094505196</v>
      </c>
      <c r="AC68" s="5">
        <f t="shared" si="14"/>
        <v>1.3605231706331224</v>
      </c>
      <c r="AD68" s="5">
        <f t="shared" si="14"/>
        <v>1.3182811712711906</v>
      </c>
      <c r="AE68" s="5">
        <f t="shared" si="14"/>
        <v>1.1460132952280357</v>
      </c>
      <c r="AF68" s="5">
        <f t="shared" si="14"/>
        <v>1.0314635440539683</v>
      </c>
      <c r="AG68" s="5">
        <f t="shared" si="14"/>
        <v>0.94555943423165756</v>
      </c>
      <c r="AH68" s="5">
        <f t="shared" si="16"/>
        <v>0.62365674933840121</v>
      </c>
      <c r="AI68" s="5">
        <f t="shared" si="13"/>
        <v>0.44200906442093008</v>
      </c>
      <c r="AJ68" s="5">
        <f t="shared" si="13"/>
        <v>0.35540196533477858</v>
      </c>
    </row>
    <row r="69" spans="1:36" x14ac:dyDescent="0.2">
      <c r="A69" t="str">
        <f>"post-semis_procurement_archetype_"&amp;TEXT(ROUND(Table2691617[[#This Row],[2016]],3),"0.0")</f>
        <v>post-semis_procurement_archetype_18.6</v>
      </c>
      <c r="B69" s="5">
        <f t="shared" si="2"/>
        <v>18.600000000000001</v>
      </c>
      <c r="C69" s="5">
        <f t="shared" si="15"/>
        <v>18.600000000000001</v>
      </c>
      <c r="D69" s="5">
        <f t="shared" si="15"/>
        <v>18.600000000000001</v>
      </c>
      <c r="E69" s="5">
        <f t="shared" si="15"/>
        <v>18.110807367529212</v>
      </c>
      <c r="F69" s="5">
        <f t="shared" si="15"/>
        <v>16.928155648207959</v>
      </c>
      <c r="G69" s="5">
        <f t="shared" si="15"/>
        <v>17.093493249378</v>
      </c>
      <c r="H69" s="5">
        <f t="shared" si="15"/>
        <v>16.580151379992738</v>
      </c>
      <c r="I69" s="5">
        <f t="shared" si="15"/>
        <v>15.587126991307775</v>
      </c>
      <c r="J69" s="5">
        <f t="shared" si="15"/>
        <v>15.029295723988231</v>
      </c>
      <c r="K69" s="5">
        <f t="shared" si="15"/>
        <v>14.456670134934068</v>
      </c>
      <c r="L69" s="5">
        <f t="shared" si="15"/>
        <v>13.55214100042126</v>
      </c>
      <c r="M69" s="5">
        <f t="shared" si="15"/>
        <v>13.442359281769047</v>
      </c>
      <c r="N69" s="5">
        <f t="shared" si="15"/>
        <v>12.701208911781601</v>
      </c>
      <c r="O69" s="5">
        <f t="shared" si="15"/>
        <v>11.93269760880537</v>
      </c>
      <c r="P69" s="5">
        <f t="shared" si="15"/>
        <v>11.024158192555387</v>
      </c>
      <c r="Q69" s="5">
        <f t="shared" si="15"/>
        <v>9.5571978808181726</v>
      </c>
      <c r="R69" s="5">
        <f t="shared" si="15"/>
        <v>7.5782218408781699</v>
      </c>
      <c r="S69" s="5">
        <f t="shared" si="14"/>
        <v>6.9471224827262574</v>
      </c>
      <c r="T69" s="5">
        <f t="shared" si="14"/>
        <v>5.575290128958664</v>
      </c>
      <c r="U69" s="5">
        <f t="shared" si="14"/>
        <v>4.1928001429380757</v>
      </c>
      <c r="V69" s="5">
        <f t="shared" si="14"/>
        <v>3.9138793751621495</v>
      </c>
      <c r="W69" s="5">
        <f t="shared" si="14"/>
        <v>3.0722824575664154</v>
      </c>
      <c r="X69" s="5">
        <f t="shared" si="14"/>
        <v>2.6452195618372638</v>
      </c>
      <c r="Y69" s="5">
        <f t="shared" si="14"/>
        <v>2.2010025347527291</v>
      </c>
      <c r="Z69" s="5">
        <f t="shared" si="14"/>
        <v>2.13158881137264</v>
      </c>
      <c r="AA69" s="5">
        <f t="shared" si="14"/>
        <v>1.9191959407223123</v>
      </c>
      <c r="AB69" s="5">
        <f t="shared" si="14"/>
        <v>1.6090572316109304</v>
      </c>
      <c r="AC69" s="5">
        <f t="shared" si="14"/>
        <v>1.3550440579079541</v>
      </c>
      <c r="AD69" s="5">
        <f t="shared" si="14"/>
        <v>1.3130323279652927</v>
      </c>
      <c r="AE69" s="5">
        <f t="shared" si="14"/>
        <v>1.1417035178843227</v>
      </c>
      <c r="AF69" s="5">
        <f t="shared" si="14"/>
        <v>1.027778199859227</v>
      </c>
      <c r="AG69" s="5">
        <f t="shared" si="14"/>
        <v>0.94234237017944089</v>
      </c>
      <c r="AH69" s="5">
        <f t="shared" si="16"/>
        <v>0.62219443992449797</v>
      </c>
      <c r="AI69" s="5">
        <f t="shared" si="13"/>
        <v>0.44153695214612043</v>
      </c>
      <c r="AJ69" s="5">
        <f t="shared" si="13"/>
        <v>0.35540196533477858</v>
      </c>
    </row>
    <row r="70" spans="1:36" x14ac:dyDescent="0.2">
      <c r="A70" t="str">
        <f>"post-semis_procurement_archetype_"&amp;TEXT(ROUND(Table2691617[[#This Row],[2016]],3),"0.0")</f>
        <v>post-semis_procurement_archetype_18.5</v>
      </c>
      <c r="B70" s="5">
        <f t="shared" si="2"/>
        <v>18.5</v>
      </c>
      <c r="C70" s="5">
        <f t="shared" si="15"/>
        <v>18.5</v>
      </c>
      <c r="D70" s="5">
        <f t="shared" si="15"/>
        <v>18.5</v>
      </c>
      <c r="E70" s="5">
        <f t="shared" si="15"/>
        <v>18.013488668764467</v>
      </c>
      <c r="F70" s="5">
        <f t="shared" si="15"/>
        <v>16.837319151556269</v>
      </c>
      <c r="G70" s="5">
        <f t="shared" si="15"/>
        <v>17.001750525026164</v>
      </c>
      <c r="H70" s="5">
        <f t="shared" si="15"/>
        <v>16.491222320641413</v>
      </c>
      <c r="I70" s="5">
        <f t="shared" si="15"/>
        <v>15.50364077255397</v>
      </c>
      <c r="J70" s="5">
        <f t="shared" si="15"/>
        <v>14.948867019936912</v>
      </c>
      <c r="K70" s="5">
        <f t="shared" si="15"/>
        <v>14.379380034363988</v>
      </c>
      <c r="L70" s="5">
        <f t="shared" si="15"/>
        <v>13.479808691372781</v>
      </c>
      <c r="M70" s="5">
        <f t="shared" si="15"/>
        <v>13.370628694492918</v>
      </c>
      <c r="N70" s="5">
        <f t="shared" si="15"/>
        <v>12.6335406248564</v>
      </c>
      <c r="O70" s="5">
        <f t="shared" si="15"/>
        <v>11.86924158954162</v>
      </c>
      <c r="P70" s="5">
        <f t="shared" si="15"/>
        <v>10.965681945465976</v>
      </c>
      <c r="Q70" s="5">
        <f t="shared" si="15"/>
        <v>9.5067621524014658</v>
      </c>
      <c r="R70" s="5">
        <f t="shared" si="15"/>
        <v>7.5386330274561368</v>
      </c>
      <c r="S70" s="5">
        <f t="shared" si="14"/>
        <v>6.9109927718668178</v>
      </c>
      <c r="T70" s="5">
        <f t="shared" si="14"/>
        <v>5.5466795333527426</v>
      </c>
      <c r="U70" s="5">
        <f t="shared" si="14"/>
        <v>4.1717670778614311</v>
      </c>
      <c r="V70" s="5">
        <f t="shared" si="14"/>
        <v>3.8943750955772214</v>
      </c>
      <c r="W70" s="5">
        <f t="shared" si="14"/>
        <v>3.0573910333373395</v>
      </c>
      <c r="X70" s="5">
        <f t="shared" si="14"/>
        <v>2.6326689011312743</v>
      </c>
      <c r="Y70" s="5">
        <f t="shared" si="14"/>
        <v>2.1908866606407797</v>
      </c>
      <c r="Z70" s="5">
        <f t="shared" si="14"/>
        <v>2.1218533990458619</v>
      </c>
      <c r="AA70" s="5">
        <f t="shared" si="14"/>
        <v>1.9106246695306077</v>
      </c>
      <c r="AB70" s="5">
        <f t="shared" si="14"/>
        <v>1.6021858537713407</v>
      </c>
      <c r="AC70" s="5">
        <f t="shared" si="14"/>
        <v>1.3495649451827856</v>
      </c>
      <c r="AD70" s="5">
        <f t="shared" si="14"/>
        <v>1.3077834846593945</v>
      </c>
      <c r="AE70" s="5">
        <f t="shared" si="14"/>
        <v>1.1373937405406094</v>
      </c>
      <c r="AF70" s="5">
        <f t="shared" si="14"/>
        <v>1.0240928556644855</v>
      </c>
      <c r="AG70" s="5">
        <f t="shared" si="14"/>
        <v>0.939125306127224</v>
      </c>
      <c r="AH70" s="5">
        <f t="shared" si="16"/>
        <v>0.62073213051059462</v>
      </c>
      <c r="AI70" s="5">
        <f t="shared" si="13"/>
        <v>0.44106483987131073</v>
      </c>
      <c r="AJ70" s="5">
        <f t="shared" si="13"/>
        <v>0.35540196533477858</v>
      </c>
    </row>
    <row r="71" spans="1:36" x14ac:dyDescent="0.2">
      <c r="A71" t="str">
        <f>"post-semis_procurement_archetype_"&amp;TEXT(ROUND(Table2691617[[#This Row],[2016]],3),"0.0")</f>
        <v>post-semis_procurement_archetype_18.4</v>
      </c>
      <c r="B71" s="5">
        <f t="shared" ref="B71:B134" si="17">MROUND(B70-0.1,0.1)</f>
        <v>18.400000000000002</v>
      </c>
      <c r="C71" s="5">
        <f t="shared" si="15"/>
        <v>18.400000000000002</v>
      </c>
      <c r="D71" s="5">
        <f t="shared" si="15"/>
        <v>18.400000000000002</v>
      </c>
      <c r="E71" s="5">
        <f t="shared" si="15"/>
        <v>17.916169969999721</v>
      </c>
      <c r="F71" s="5">
        <f t="shared" si="15"/>
        <v>16.746482654904579</v>
      </c>
      <c r="G71" s="5">
        <f t="shared" si="15"/>
        <v>16.910007800674332</v>
      </c>
      <c r="H71" s="5">
        <f t="shared" si="15"/>
        <v>16.40229326129009</v>
      </c>
      <c r="I71" s="5">
        <f t="shared" si="15"/>
        <v>15.420154553800167</v>
      </c>
      <c r="J71" s="5">
        <f t="shared" si="15"/>
        <v>14.868438315885596</v>
      </c>
      <c r="K71" s="5">
        <f t="shared" si="15"/>
        <v>14.302089933793912</v>
      </c>
      <c r="L71" s="5">
        <f t="shared" si="15"/>
        <v>13.407476382324306</v>
      </c>
      <c r="M71" s="5">
        <f t="shared" si="15"/>
        <v>13.298898107216793</v>
      </c>
      <c r="N71" s="5">
        <f t="shared" si="15"/>
        <v>12.5658723379312</v>
      </c>
      <c r="O71" s="5">
        <f t="shared" si="15"/>
        <v>11.805785570277873</v>
      </c>
      <c r="P71" s="5">
        <f t="shared" si="15"/>
        <v>10.907205698376567</v>
      </c>
      <c r="Q71" s="5">
        <f t="shared" si="15"/>
        <v>9.4563264239847609</v>
      </c>
      <c r="R71" s="5">
        <f t="shared" si="15"/>
        <v>7.4990442140341056</v>
      </c>
      <c r="S71" s="5">
        <f t="shared" si="14"/>
        <v>6.8748630610073791</v>
      </c>
      <c r="T71" s="5">
        <f t="shared" si="14"/>
        <v>5.5180689377468219</v>
      </c>
      <c r="U71" s="5">
        <f t="shared" si="14"/>
        <v>4.1507340127847874</v>
      </c>
      <c r="V71" s="5">
        <f t="shared" si="14"/>
        <v>3.8748708159922938</v>
      </c>
      <c r="W71" s="5">
        <f t="shared" si="14"/>
        <v>3.0424996091082637</v>
      </c>
      <c r="X71" s="5">
        <f t="shared" si="14"/>
        <v>2.6201182404252847</v>
      </c>
      <c r="Y71" s="5">
        <f t="shared" si="14"/>
        <v>2.1807707865288304</v>
      </c>
      <c r="Z71" s="5">
        <f t="shared" si="14"/>
        <v>2.1121179867190842</v>
      </c>
      <c r="AA71" s="5">
        <f t="shared" si="14"/>
        <v>1.9020533983389034</v>
      </c>
      <c r="AB71" s="5">
        <f t="shared" si="14"/>
        <v>1.5953144759317515</v>
      </c>
      <c r="AC71" s="5">
        <f t="shared" si="14"/>
        <v>1.3440858324576173</v>
      </c>
      <c r="AD71" s="5">
        <f t="shared" si="14"/>
        <v>1.3025346413534968</v>
      </c>
      <c r="AE71" s="5">
        <f t="shared" si="14"/>
        <v>1.1330839631968963</v>
      </c>
      <c r="AF71" s="5">
        <f t="shared" si="14"/>
        <v>1.0204075114697442</v>
      </c>
      <c r="AG71" s="5">
        <f t="shared" si="14"/>
        <v>0.93590824207500734</v>
      </c>
      <c r="AH71" s="5">
        <f t="shared" si="16"/>
        <v>0.61926982109669138</v>
      </c>
      <c r="AI71" s="5">
        <f t="shared" si="13"/>
        <v>0.44059272759650103</v>
      </c>
      <c r="AJ71" s="5">
        <f t="shared" si="13"/>
        <v>0.35540196533477858</v>
      </c>
    </row>
    <row r="72" spans="1:36" x14ac:dyDescent="0.2">
      <c r="A72" t="str">
        <f>"post-semis_procurement_archetype_"&amp;TEXT(ROUND(Table2691617[[#This Row],[2016]],3),"0.0")</f>
        <v>post-semis_procurement_archetype_18.3</v>
      </c>
      <c r="B72" s="5">
        <f t="shared" si="17"/>
        <v>18.3</v>
      </c>
      <c r="C72" s="5">
        <f t="shared" si="15"/>
        <v>18.3</v>
      </c>
      <c r="D72" s="5">
        <f t="shared" si="15"/>
        <v>18.3</v>
      </c>
      <c r="E72" s="5">
        <f t="shared" si="15"/>
        <v>17.818851271234976</v>
      </c>
      <c r="F72" s="5">
        <f t="shared" si="15"/>
        <v>16.655646158252885</v>
      </c>
      <c r="G72" s="5">
        <f t="shared" si="15"/>
        <v>16.818265076322493</v>
      </c>
      <c r="H72" s="5">
        <f t="shared" si="15"/>
        <v>16.313364201938764</v>
      </c>
      <c r="I72" s="5">
        <f t="shared" si="15"/>
        <v>15.33666833504636</v>
      </c>
      <c r="J72" s="5">
        <f t="shared" si="15"/>
        <v>14.788009611834276</v>
      </c>
      <c r="K72" s="5">
        <f t="shared" si="15"/>
        <v>14.224799833223832</v>
      </c>
      <c r="L72" s="5">
        <f t="shared" si="15"/>
        <v>13.335144073275828</v>
      </c>
      <c r="M72" s="5">
        <f t="shared" si="15"/>
        <v>13.227167519940663</v>
      </c>
      <c r="N72" s="5">
        <f t="shared" si="15"/>
        <v>12.498204051005997</v>
      </c>
      <c r="O72" s="5">
        <f t="shared" si="15"/>
        <v>11.742329551014125</v>
      </c>
      <c r="P72" s="5">
        <f t="shared" si="15"/>
        <v>10.848729451287154</v>
      </c>
      <c r="Q72" s="5">
        <f t="shared" si="15"/>
        <v>9.4058906955680559</v>
      </c>
      <c r="R72" s="5">
        <f t="shared" si="15"/>
        <v>7.4594554006120726</v>
      </c>
      <c r="S72" s="5">
        <f t="shared" si="14"/>
        <v>6.8387333501479395</v>
      </c>
      <c r="T72" s="5">
        <f t="shared" si="14"/>
        <v>5.4894583421409004</v>
      </c>
      <c r="U72" s="5">
        <f t="shared" si="14"/>
        <v>4.1297009477081428</v>
      </c>
      <c r="V72" s="5">
        <f t="shared" si="14"/>
        <v>3.8553665364073657</v>
      </c>
      <c r="W72" s="5">
        <f t="shared" si="14"/>
        <v>3.0276081848791878</v>
      </c>
      <c r="X72" s="5">
        <f t="shared" si="14"/>
        <v>2.6075675797192948</v>
      </c>
      <c r="Y72" s="5">
        <f t="shared" si="14"/>
        <v>2.1706549124168806</v>
      </c>
      <c r="Z72" s="5">
        <f t="shared" si="14"/>
        <v>2.1023825743923061</v>
      </c>
      <c r="AA72" s="5">
        <f t="shared" si="14"/>
        <v>1.8934821271471989</v>
      </c>
      <c r="AB72" s="5">
        <f t="shared" si="14"/>
        <v>1.588443098092162</v>
      </c>
      <c r="AC72" s="5">
        <f t="shared" si="14"/>
        <v>1.3386067197324487</v>
      </c>
      <c r="AD72" s="5">
        <f t="shared" si="14"/>
        <v>1.2972857980475987</v>
      </c>
      <c r="AE72" s="5">
        <f t="shared" si="14"/>
        <v>1.128774185853183</v>
      </c>
      <c r="AF72" s="5">
        <f t="shared" si="14"/>
        <v>1.0167221672750026</v>
      </c>
      <c r="AG72" s="5">
        <f t="shared" si="14"/>
        <v>0.93269117802279067</v>
      </c>
      <c r="AH72" s="5">
        <f t="shared" si="16"/>
        <v>0.61780751168278814</v>
      </c>
      <c r="AI72" s="5">
        <f t="shared" si="13"/>
        <v>0.44012061532169133</v>
      </c>
      <c r="AJ72" s="5">
        <f t="shared" si="13"/>
        <v>0.35540196533477858</v>
      </c>
    </row>
    <row r="73" spans="1:36" x14ac:dyDescent="0.2">
      <c r="A73" t="str">
        <f>"post-semis_procurement_archetype_"&amp;TEXT(ROUND(Table2691617[[#This Row],[2016]],3),"0.0")</f>
        <v>post-semis_procurement_archetype_18.2</v>
      </c>
      <c r="B73" s="5">
        <f t="shared" si="17"/>
        <v>18.2</v>
      </c>
      <c r="C73" s="5">
        <f t="shared" si="15"/>
        <v>18.2</v>
      </c>
      <c r="D73" s="5">
        <f t="shared" si="15"/>
        <v>18.2</v>
      </c>
      <c r="E73" s="5">
        <f t="shared" si="15"/>
        <v>17.721532572470231</v>
      </c>
      <c r="F73" s="5">
        <f t="shared" si="15"/>
        <v>16.564809661601192</v>
      </c>
      <c r="G73" s="5">
        <f t="shared" si="15"/>
        <v>16.726522351970658</v>
      </c>
      <c r="H73" s="5">
        <f t="shared" si="15"/>
        <v>16.224435142587438</v>
      </c>
      <c r="I73" s="5">
        <f t="shared" si="15"/>
        <v>15.253182116292555</v>
      </c>
      <c r="J73" s="5">
        <f t="shared" si="15"/>
        <v>14.707580907782958</v>
      </c>
      <c r="K73" s="5">
        <f t="shared" si="15"/>
        <v>14.147509732653754</v>
      </c>
      <c r="L73" s="5">
        <f t="shared" si="15"/>
        <v>13.262811764227349</v>
      </c>
      <c r="M73" s="5">
        <f t="shared" si="15"/>
        <v>13.155436932664534</v>
      </c>
      <c r="N73" s="5">
        <f t="shared" si="15"/>
        <v>12.430535764080796</v>
      </c>
      <c r="O73" s="5">
        <f t="shared" si="15"/>
        <v>11.678873531750375</v>
      </c>
      <c r="P73" s="5">
        <f t="shared" si="15"/>
        <v>10.790253204197743</v>
      </c>
      <c r="Q73" s="5">
        <f t="shared" si="15"/>
        <v>9.3554549671513492</v>
      </c>
      <c r="R73" s="5">
        <f t="shared" si="15"/>
        <v>7.4198665871900396</v>
      </c>
      <c r="S73" s="5">
        <f t="shared" si="14"/>
        <v>6.8026036392884999</v>
      </c>
      <c r="T73" s="5">
        <f t="shared" si="14"/>
        <v>5.460847746534979</v>
      </c>
      <c r="U73" s="5">
        <f t="shared" si="14"/>
        <v>4.1086678826314982</v>
      </c>
      <c r="V73" s="5">
        <f t="shared" si="14"/>
        <v>3.8358622568224372</v>
      </c>
      <c r="W73" s="5">
        <f t="shared" si="14"/>
        <v>3.0127167606501115</v>
      </c>
      <c r="X73" s="5">
        <f t="shared" si="14"/>
        <v>2.5950169190133052</v>
      </c>
      <c r="Y73" s="5">
        <f t="shared" si="14"/>
        <v>2.1605390383049312</v>
      </c>
      <c r="Z73" s="5">
        <f t="shared" si="14"/>
        <v>2.0926471620655285</v>
      </c>
      <c r="AA73" s="5">
        <f t="shared" si="14"/>
        <v>1.8849108559554943</v>
      </c>
      <c r="AB73" s="5">
        <f t="shared" si="14"/>
        <v>1.5815717202525725</v>
      </c>
      <c r="AC73" s="5">
        <f t="shared" si="14"/>
        <v>1.3331276070072802</v>
      </c>
      <c r="AD73" s="5">
        <f t="shared" si="14"/>
        <v>1.2920369547417008</v>
      </c>
      <c r="AE73" s="5">
        <f t="shared" si="14"/>
        <v>1.1244644085094697</v>
      </c>
      <c r="AF73" s="5">
        <f t="shared" si="14"/>
        <v>1.0130368230802611</v>
      </c>
      <c r="AG73" s="5">
        <f t="shared" si="14"/>
        <v>0.92947411397057378</v>
      </c>
      <c r="AH73" s="5">
        <f t="shared" si="16"/>
        <v>0.6163452022688849</v>
      </c>
      <c r="AI73" s="5">
        <f t="shared" ref="AI73:AJ82" si="18">(($B73-$AJ$2)*((AI$2-$AJ$2)/($B$2-$AJ$2)))+$AJ$2</f>
        <v>0.43964850304688163</v>
      </c>
      <c r="AJ73" s="5">
        <f t="shared" si="18"/>
        <v>0.35540196533477858</v>
      </c>
    </row>
    <row r="74" spans="1:36" x14ac:dyDescent="0.2">
      <c r="A74" t="str">
        <f>"post-semis_procurement_archetype_"&amp;TEXT(ROUND(Table2691617[[#This Row],[2016]],3),"0.0")</f>
        <v>post-semis_procurement_archetype_18.1</v>
      </c>
      <c r="B74" s="5">
        <f t="shared" si="17"/>
        <v>18.100000000000001</v>
      </c>
      <c r="C74" s="5">
        <f t="shared" si="15"/>
        <v>18.100000000000001</v>
      </c>
      <c r="D74" s="5">
        <f t="shared" si="15"/>
        <v>18.100000000000001</v>
      </c>
      <c r="E74" s="5">
        <f t="shared" si="15"/>
        <v>17.624213873705486</v>
      </c>
      <c r="F74" s="5">
        <f t="shared" si="15"/>
        <v>16.473973164949506</v>
      </c>
      <c r="G74" s="5">
        <f t="shared" si="15"/>
        <v>16.634779627618826</v>
      </c>
      <c r="H74" s="5">
        <f t="shared" si="15"/>
        <v>16.135506083236116</v>
      </c>
      <c r="I74" s="5">
        <f t="shared" si="15"/>
        <v>15.169695897538752</v>
      </c>
      <c r="J74" s="5">
        <f t="shared" si="15"/>
        <v>14.627152203731642</v>
      </c>
      <c r="K74" s="5">
        <f t="shared" si="15"/>
        <v>14.070219632083678</v>
      </c>
      <c r="L74" s="5">
        <f t="shared" si="15"/>
        <v>13.190479455178874</v>
      </c>
      <c r="M74" s="5">
        <f t="shared" si="15"/>
        <v>13.083706345388407</v>
      </c>
      <c r="N74" s="5">
        <f t="shared" si="15"/>
        <v>12.362867477155596</v>
      </c>
      <c r="O74" s="5">
        <f t="shared" si="15"/>
        <v>11.615417512486628</v>
      </c>
      <c r="P74" s="5">
        <f t="shared" si="15"/>
        <v>10.731776957108334</v>
      </c>
      <c r="Q74" s="5">
        <f t="shared" si="15"/>
        <v>9.3050192387346442</v>
      </c>
      <c r="R74" s="5">
        <f t="shared" si="15"/>
        <v>7.3802777737680083</v>
      </c>
      <c r="S74" s="5">
        <f t="shared" si="14"/>
        <v>6.7664739284290611</v>
      </c>
      <c r="T74" s="5">
        <f t="shared" si="14"/>
        <v>5.4322371509290583</v>
      </c>
      <c r="U74" s="5">
        <f t="shared" si="14"/>
        <v>4.0876348175548545</v>
      </c>
      <c r="V74" s="5">
        <f t="shared" si="14"/>
        <v>3.81635797723751</v>
      </c>
      <c r="W74" s="5">
        <f t="shared" si="14"/>
        <v>2.9978253364210361</v>
      </c>
      <c r="X74" s="5">
        <f t="shared" si="14"/>
        <v>2.5824662583073157</v>
      </c>
      <c r="Y74" s="5">
        <f t="shared" si="14"/>
        <v>2.1504231641929819</v>
      </c>
      <c r="Z74" s="5">
        <f t="shared" si="14"/>
        <v>2.0829117497387508</v>
      </c>
      <c r="AA74" s="5">
        <f t="shared" si="14"/>
        <v>1.87633958476379</v>
      </c>
      <c r="AB74" s="5">
        <f t="shared" si="14"/>
        <v>1.5747003424129833</v>
      </c>
      <c r="AC74" s="5">
        <f t="shared" si="14"/>
        <v>1.3276484942821118</v>
      </c>
      <c r="AD74" s="5">
        <f t="shared" si="14"/>
        <v>1.2867881114358029</v>
      </c>
      <c r="AE74" s="5">
        <f t="shared" si="14"/>
        <v>1.1201546311657566</v>
      </c>
      <c r="AF74" s="5">
        <f t="shared" si="14"/>
        <v>1.0093514788855198</v>
      </c>
      <c r="AG74" s="5">
        <f t="shared" si="14"/>
        <v>0.92625704991835711</v>
      </c>
      <c r="AH74" s="5">
        <f t="shared" si="16"/>
        <v>0.61488289285498166</v>
      </c>
      <c r="AI74" s="5">
        <f t="shared" si="18"/>
        <v>0.43917639077207193</v>
      </c>
      <c r="AJ74" s="5">
        <f t="shared" si="18"/>
        <v>0.35540196533477858</v>
      </c>
    </row>
    <row r="75" spans="1:36" x14ac:dyDescent="0.2">
      <c r="A75" t="str">
        <f>"post-semis_procurement_archetype_"&amp;TEXT(ROUND(Table2691617[[#This Row],[2016]],3),"0.0")</f>
        <v>post-semis_procurement_archetype_18.0</v>
      </c>
      <c r="B75" s="5">
        <f t="shared" si="17"/>
        <v>18</v>
      </c>
      <c r="C75" s="5">
        <f t="shared" si="15"/>
        <v>18</v>
      </c>
      <c r="D75" s="5">
        <f t="shared" si="15"/>
        <v>18</v>
      </c>
      <c r="E75" s="5">
        <f t="shared" si="15"/>
        <v>17.526895174940741</v>
      </c>
      <c r="F75" s="5">
        <f t="shared" si="15"/>
        <v>16.383136668297812</v>
      </c>
      <c r="G75" s="5">
        <f t="shared" si="15"/>
        <v>16.543036903266987</v>
      </c>
      <c r="H75" s="5">
        <f t="shared" si="15"/>
        <v>16.046577023884794</v>
      </c>
      <c r="I75" s="5">
        <f t="shared" si="15"/>
        <v>15.086209678784945</v>
      </c>
      <c r="J75" s="5">
        <f t="shared" si="15"/>
        <v>14.546723499680322</v>
      </c>
      <c r="K75" s="5">
        <f t="shared" si="15"/>
        <v>13.992929531513598</v>
      </c>
      <c r="L75" s="5">
        <f t="shared" si="15"/>
        <v>13.118147146130395</v>
      </c>
      <c r="M75" s="5">
        <f t="shared" si="15"/>
        <v>13.011975758112278</v>
      </c>
      <c r="N75" s="5">
        <f t="shared" si="15"/>
        <v>12.295199190230393</v>
      </c>
      <c r="O75" s="5">
        <f t="shared" si="15"/>
        <v>11.55196149322288</v>
      </c>
      <c r="P75" s="5">
        <f t="shared" si="15"/>
        <v>10.673300710018923</v>
      </c>
      <c r="Q75" s="5">
        <f t="shared" si="15"/>
        <v>9.2545835103179375</v>
      </c>
      <c r="R75" s="5">
        <f t="shared" si="15"/>
        <v>7.3406889603459753</v>
      </c>
      <c r="S75" s="5">
        <f t="shared" si="14"/>
        <v>6.7303442175696215</v>
      </c>
      <c r="T75" s="5">
        <f t="shared" si="14"/>
        <v>5.4036265553231368</v>
      </c>
      <c r="U75" s="5">
        <f t="shared" si="14"/>
        <v>4.0666017524782099</v>
      </c>
      <c r="V75" s="5">
        <f t="shared" si="14"/>
        <v>3.7968536976525815</v>
      </c>
      <c r="W75" s="5">
        <f t="shared" si="14"/>
        <v>2.9829339121919598</v>
      </c>
      <c r="X75" s="5">
        <f t="shared" si="14"/>
        <v>2.5699155976013262</v>
      </c>
      <c r="Y75" s="5">
        <f t="shared" si="14"/>
        <v>2.140307290081032</v>
      </c>
      <c r="Z75" s="5">
        <f t="shared" si="14"/>
        <v>2.0731763374119727</v>
      </c>
      <c r="AA75" s="5">
        <f t="shared" si="14"/>
        <v>1.8677683135720855</v>
      </c>
      <c r="AB75" s="5">
        <f t="shared" si="14"/>
        <v>1.5678289645733938</v>
      </c>
      <c r="AC75" s="5">
        <f t="shared" si="14"/>
        <v>1.3221693815569433</v>
      </c>
      <c r="AD75" s="5">
        <f t="shared" si="14"/>
        <v>1.2815392681299049</v>
      </c>
      <c r="AE75" s="5">
        <f t="shared" si="14"/>
        <v>1.1158448538220436</v>
      </c>
      <c r="AF75" s="5">
        <f t="shared" si="14"/>
        <v>1.0056661346907783</v>
      </c>
      <c r="AG75" s="5">
        <f t="shared" si="14"/>
        <v>0.92303998586614022</v>
      </c>
      <c r="AH75" s="5">
        <f t="shared" si="16"/>
        <v>0.61342058344107842</v>
      </c>
      <c r="AI75" s="5">
        <f t="shared" si="18"/>
        <v>0.43870427849726223</v>
      </c>
      <c r="AJ75" s="5">
        <f t="shared" si="18"/>
        <v>0.35540196533477858</v>
      </c>
    </row>
    <row r="76" spans="1:36" x14ac:dyDescent="0.2">
      <c r="A76" t="str">
        <f>"post-semis_procurement_archetype_"&amp;TEXT(ROUND(Table2691617[[#This Row],[2016]],3),"0.0")</f>
        <v>post-semis_procurement_archetype_17.9</v>
      </c>
      <c r="B76" s="5">
        <f t="shared" si="17"/>
        <v>17.900000000000002</v>
      </c>
      <c r="C76" s="5">
        <f t="shared" si="15"/>
        <v>17.900000000000002</v>
      </c>
      <c r="D76" s="5">
        <f t="shared" si="15"/>
        <v>17.900000000000002</v>
      </c>
      <c r="E76" s="5">
        <f t="shared" si="15"/>
        <v>17.429576476175999</v>
      </c>
      <c r="F76" s="5">
        <f t="shared" si="15"/>
        <v>16.292300171646122</v>
      </c>
      <c r="G76" s="5">
        <f t="shared" si="15"/>
        <v>16.451294178915155</v>
      </c>
      <c r="H76" s="5">
        <f t="shared" si="15"/>
        <v>15.95764796453347</v>
      </c>
      <c r="I76" s="5">
        <f t="shared" si="15"/>
        <v>15.002723460031142</v>
      </c>
      <c r="J76" s="5">
        <f t="shared" si="15"/>
        <v>14.466294795629006</v>
      </c>
      <c r="K76" s="5">
        <f t="shared" si="15"/>
        <v>13.915639430943521</v>
      </c>
      <c r="L76" s="5">
        <f t="shared" si="15"/>
        <v>13.045814837081918</v>
      </c>
      <c r="M76" s="5">
        <f t="shared" si="15"/>
        <v>12.940245170836153</v>
      </c>
      <c r="N76" s="5">
        <f t="shared" si="15"/>
        <v>12.227530903305194</v>
      </c>
      <c r="O76" s="5">
        <f t="shared" si="15"/>
        <v>11.488505473959131</v>
      </c>
      <c r="P76" s="5">
        <f t="shared" si="15"/>
        <v>10.614824462929512</v>
      </c>
      <c r="Q76" s="5">
        <f t="shared" si="15"/>
        <v>9.2041477819012325</v>
      </c>
      <c r="R76" s="5">
        <f t="shared" ref="R76:AG91" si="19">(($B76-$AJ$2)*((R$2-$AJ$2)/($B$2-$AJ$2)))+$AJ$2</f>
        <v>7.301100146923944</v>
      </c>
      <c r="S76" s="5">
        <f t="shared" si="19"/>
        <v>6.6942145067101828</v>
      </c>
      <c r="T76" s="5">
        <f t="shared" si="19"/>
        <v>5.3750159597172171</v>
      </c>
      <c r="U76" s="5">
        <f t="shared" si="19"/>
        <v>4.0455686874015662</v>
      </c>
      <c r="V76" s="5">
        <f t="shared" si="19"/>
        <v>3.7773494180676543</v>
      </c>
      <c r="W76" s="5">
        <f t="shared" si="19"/>
        <v>2.9680424879628844</v>
      </c>
      <c r="X76" s="5">
        <f t="shared" si="19"/>
        <v>2.5573649368953366</v>
      </c>
      <c r="Y76" s="5">
        <f t="shared" si="19"/>
        <v>2.1301914159690827</v>
      </c>
      <c r="Z76" s="5">
        <f t="shared" si="19"/>
        <v>2.0634409250851951</v>
      </c>
      <c r="AA76" s="5">
        <f t="shared" si="19"/>
        <v>1.8591970423803814</v>
      </c>
      <c r="AB76" s="5">
        <f t="shared" si="19"/>
        <v>1.5609575867338044</v>
      </c>
      <c r="AC76" s="5">
        <f t="shared" si="19"/>
        <v>1.316690268831775</v>
      </c>
      <c r="AD76" s="5">
        <f t="shared" si="19"/>
        <v>1.276290424824007</v>
      </c>
      <c r="AE76" s="5">
        <f t="shared" si="19"/>
        <v>1.1115350764783303</v>
      </c>
      <c r="AF76" s="5">
        <f t="shared" si="19"/>
        <v>1.0019807904960367</v>
      </c>
      <c r="AG76" s="5">
        <f t="shared" si="19"/>
        <v>0.91982292181392356</v>
      </c>
      <c r="AH76" s="5">
        <f t="shared" si="16"/>
        <v>0.61195827402717518</v>
      </c>
      <c r="AI76" s="5">
        <f t="shared" si="18"/>
        <v>0.43823216622245259</v>
      </c>
      <c r="AJ76" s="5">
        <f t="shared" si="18"/>
        <v>0.35540196533477858</v>
      </c>
    </row>
    <row r="77" spans="1:36" x14ac:dyDescent="0.2">
      <c r="A77" t="str">
        <f>"post-semis_procurement_archetype_"&amp;TEXT(ROUND(Table2691617[[#This Row],[2016]],3),"0.0")</f>
        <v>post-semis_procurement_archetype_17.8</v>
      </c>
      <c r="B77" s="5">
        <f t="shared" si="17"/>
        <v>17.8</v>
      </c>
      <c r="C77" s="5">
        <f t="shared" ref="C77:R92" si="20">(($B77-$AJ$2)*((C$2-$AJ$2)/($B$2-$AJ$2)))+$AJ$2</f>
        <v>17.8</v>
      </c>
      <c r="D77" s="5">
        <f t="shared" si="20"/>
        <v>17.8</v>
      </c>
      <c r="E77" s="5">
        <f t="shared" si="20"/>
        <v>17.33225777741125</v>
      </c>
      <c r="F77" s="5">
        <f t="shared" si="20"/>
        <v>16.201463674994432</v>
      </c>
      <c r="G77" s="5">
        <f t="shared" si="20"/>
        <v>16.35955145456332</v>
      </c>
      <c r="H77" s="5">
        <f t="shared" si="20"/>
        <v>15.868718905182144</v>
      </c>
      <c r="I77" s="5">
        <f t="shared" si="20"/>
        <v>14.919237241277335</v>
      </c>
      <c r="J77" s="5">
        <f t="shared" si="20"/>
        <v>14.385866091577688</v>
      </c>
      <c r="K77" s="5">
        <f t="shared" si="20"/>
        <v>13.838349330373442</v>
      </c>
      <c r="L77" s="5">
        <f t="shared" si="20"/>
        <v>12.97348252803344</v>
      </c>
      <c r="M77" s="5">
        <f t="shared" si="20"/>
        <v>12.868514583560023</v>
      </c>
      <c r="N77" s="5">
        <f t="shared" si="20"/>
        <v>12.159862616379993</v>
      </c>
      <c r="O77" s="5">
        <f t="shared" si="20"/>
        <v>11.425049454695383</v>
      </c>
      <c r="P77" s="5">
        <f t="shared" si="20"/>
        <v>10.556348215840101</v>
      </c>
      <c r="Q77" s="5">
        <f t="shared" si="20"/>
        <v>9.1537120534845258</v>
      </c>
      <c r="R77" s="5">
        <f t="shared" si="20"/>
        <v>7.261511333501911</v>
      </c>
      <c r="S77" s="5">
        <f t="shared" si="19"/>
        <v>6.6580847958507432</v>
      </c>
      <c r="T77" s="5">
        <f t="shared" si="19"/>
        <v>5.3464053641112956</v>
      </c>
      <c r="U77" s="5">
        <f t="shared" si="19"/>
        <v>4.0245356223249216</v>
      </c>
      <c r="V77" s="5">
        <f t="shared" si="19"/>
        <v>3.7578451384827258</v>
      </c>
      <c r="W77" s="5">
        <f t="shared" si="19"/>
        <v>2.9531510637338085</v>
      </c>
      <c r="X77" s="5">
        <f t="shared" si="19"/>
        <v>2.5448142761893466</v>
      </c>
      <c r="Y77" s="5">
        <f t="shared" si="19"/>
        <v>2.1200755418571329</v>
      </c>
      <c r="Z77" s="5">
        <f t="shared" si="19"/>
        <v>2.0537055127584174</v>
      </c>
      <c r="AA77" s="5">
        <f t="shared" si="19"/>
        <v>1.8506257711886767</v>
      </c>
      <c r="AB77" s="5">
        <f t="shared" si="19"/>
        <v>1.5540862088942149</v>
      </c>
      <c r="AC77" s="5">
        <f t="shared" si="19"/>
        <v>1.3112111561066064</v>
      </c>
      <c r="AD77" s="5">
        <f t="shared" si="19"/>
        <v>1.2710415815181091</v>
      </c>
      <c r="AE77" s="5">
        <f t="shared" si="19"/>
        <v>1.1072252991346172</v>
      </c>
      <c r="AF77" s="5">
        <f t="shared" si="19"/>
        <v>0.99829544630129541</v>
      </c>
      <c r="AG77" s="5">
        <f t="shared" si="19"/>
        <v>0.91660585776170667</v>
      </c>
      <c r="AH77" s="5">
        <f t="shared" si="16"/>
        <v>0.61049596461327182</v>
      </c>
      <c r="AI77" s="5">
        <f t="shared" si="18"/>
        <v>0.43776005394764289</v>
      </c>
      <c r="AJ77" s="5">
        <f t="shared" si="18"/>
        <v>0.35540196533477858</v>
      </c>
    </row>
    <row r="78" spans="1:36" x14ac:dyDescent="0.2">
      <c r="A78" t="str">
        <f>"post-semis_procurement_archetype_"&amp;TEXT(ROUND(Table2691617[[#This Row],[2016]],3),"0.0")</f>
        <v>post-semis_procurement_archetype_17.7</v>
      </c>
      <c r="B78" s="5">
        <f t="shared" si="17"/>
        <v>17.7</v>
      </c>
      <c r="C78" s="5">
        <f t="shared" si="20"/>
        <v>17.7</v>
      </c>
      <c r="D78" s="5">
        <f t="shared" si="20"/>
        <v>17.7</v>
      </c>
      <c r="E78" s="5">
        <f t="shared" si="20"/>
        <v>17.234939078646505</v>
      </c>
      <c r="F78" s="5">
        <f t="shared" si="20"/>
        <v>16.110627178342739</v>
      </c>
      <c r="G78" s="5">
        <f t="shared" si="20"/>
        <v>16.267808730211485</v>
      </c>
      <c r="H78" s="5">
        <f t="shared" si="20"/>
        <v>15.779789845830818</v>
      </c>
      <c r="I78" s="5">
        <f t="shared" si="20"/>
        <v>14.83575102252353</v>
      </c>
      <c r="J78" s="5">
        <f t="shared" si="20"/>
        <v>14.305437387526368</v>
      </c>
      <c r="K78" s="5">
        <f t="shared" si="20"/>
        <v>13.761059229803362</v>
      </c>
      <c r="L78" s="5">
        <f t="shared" si="20"/>
        <v>12.901150218984963</v>
      </c>
      <c r="M78" s="5">
        <f t="shared" si="20"/>
        <v>12.796783996283894</v>
      </c>
      <c r="N78" s="5">
        <f t="shared" si="20"/>
        <v>12.092194329454792</v>
      </c>
      <c r="O78" s="5">
        <f t="shared" si="20"/>
        <v>11.361593435431635</v>
      </c>
      <c r="P78" s="5">
        <f t="shared" si="20"/>
        <v>10.49787196875069</v>
      </c>
      <c r="Q78" s="5">
        <f t="shared" si="20"/>
        <v>9.103276325067819</v>
      </c>
      <c r="R78" s="5">
        <f t="shared" si="20"/>
        <v>7.221922520079878</v>
      </c>
      <c r="S78" s="5">
        <f t="shared" si="19"/>
        <v>6.6219550849913036</v>
      </c>
      <c r="T78" s="5">
        <f t="shared" si="19"/>
        <v>5.3177947685053741</v>
      </c>
      <c r="U78" s="5">
        <f t="shared" si="19"/>
        <v>4.003502557248277</v>
      </c>
      <c r="V78" s="5">
        <f t="shared" si="19"/>
        <v>3.7383408588977978</v>
      </c>
      <c r="W78" s="5">
        <f t="shared" si="19"/>
        <v>2.9382596395047322</v>
      </c>
      <c r="X78" s="5">
        <f t="shared" si="19"/>
        <v>2.5322636154833571</v>
      </c>
      <c r="Y78" s="5">
        <f t="shared" si="19"/>
        <v>2.1099596677451835</v>
      </c>
      <c r="Z78" s="5">
        <f t="shared" si="19"/>
        <v>2.0439701004316393</v>
      </c>
      <c r="AA78" s="5">
        <f t="shared" si="19"/>
        <v>1.8420544999969721</v>
      </c>
      <c r="AB78" s="5">
        <f t="shared" si="19"/>
        <v>1.5472148310546254</v>
      </c>
      <c r="AC78" s="5">
        <f t="shared" si="19"/>
        <v>1.3057320433814379</v>
      </c>
      <c r="AD78" s="5">
        <f t="shared" si="19"/>
        <v>1.2657927382122109</v>
      </c>
      <c r="AE78" s="5">
        <f t="shared" si="19"/>
        <v>1.1029155217909039</v>
      </c>
      <c r="AF78" s="5">
        <f t="shared" si="19"/>
        <v>0.99461010210655387</v>
      </c>
      <c r="AG78" s="5">
        <f t="shared" si="19"/>
        <v>0.91338879370949</v>
      </c>
      <c r="AH78" s="5">
        <f t="shared" si="16"/>
        <v>0.60903365519936847</v>
      </c>
      <c r="AI78" s="5">
        <f t="shared" si="18"/>
        <v>0.43728794167283319</v>
      </c>
      <c r="AJ78" s="5">
        <f t="shared" si="18"/>
        <v>0.35540196533477858</v>
      </c>
    </row>
    <row r="79" spans="1:36" x14ac:dyDescent="0.2">
      <c r="A79" t="str">
        <f>"post-semis_procurement_archetype_"&amp;TEXT(ROUND(Table2691617[[#This Row],[2016]],3),"0.0")</f>
        <v>post-semis_procurement_archetype_17.6</v>
      </c>
      <c r="B79" s="5">
        <f t="shared" si="17"/>
        <v>17.600000000000001</v>
      </c>
      <c r="C79" s="5">
        <f t="shared" si="20"/>
        <v>17.600000000000001</v>
      </c>
      <c r="D79" s="5">
        <f t="shared" si="20"/>
        <v>17.600000000000001</v>
      </c>
      <c r="E79" s="5">
        <f t="shared" si="20"/>
        <v>17.137620379881763</v>
      </c>
      <c r="F79" s="5">
        <f t="shared" si="20"/>
        <v>16.019790681691049</v>
      </c>
      <c r="G79" s="5">
        <f t="shared" si="20"/>
        <v>16.176066005859653</v>
      </c>
      <c r="H79" s="5">
        <f t="shared" si="20"/>
        <v>15.690860786479496</v>
      </c>
      <c r="I79" s="5">
        <f t="shared" si="20"/>
        <v>14.752264803769727</v>
      </c>
      <c r="J79" s="5">
        <f t="shared" si="20"/>
        <v>14.225008683475052</v>
      </c>
      <c r="K79" s="5">
        <f t="shared" si="20"/>
        <v>13.683769129233285</v>
      </c>
      <c r="L79" s="5">
        <f t="shared" si="20"/>
        <v>12.828817909936486</v>
      </c>
      <c r="M79" s="5">
        <f t="shared" si="20"/>
        <v>12.725053409007767</v>
      </c>
      <c r="N79" s="5">
        <f t="shared" si="20"/>
        <v>12.024526042529592</v>
      </c>
      <c r="O79" s="5">
        <f t="shared" si="20"/>
        <v>11.298137416167886</v>
      </c>
      <c r="P79" s="5">
        <f t="shared" si="20"/>
        <v>10.439395721661279</v>
      </c>
      <c r="Q79" s="5">
        <f t="shared" si="20"/>
        <v>9.0528405966511141</v>
      </c>
      <c r="R79" s="5">
        <f t="shared" si="20"/>
        <v>7.1823337066578468</v>
      </c>
      <c r="S79" s="5">
        <f t="shared" si="19"/>
        <v>6.5858253741318649</v>
      </c>
      <c r="T79" s="5">
        <f t="shared" si="19"/>
        <v>5.2891841728994535</v>
      </c>
      <c r="U79" s="5">
        <f t="shared" si="19"/>
        <v>3.9824694921716333</v>
      </c>
      <c r="V79" s="5">
        <f t="shared" si="19"/>
        <v>3.7188365793128701</v>
      </c>
      <c r="W79" s="5">
        <f t="shared" si="19"/>
        <v>2.9233682152756568</v>
      </c>
      <c r="X79" s="5">
        <f t="shared" si="19"/>
        <v>2.5197129547773676</v>
      </c>
      <c r="Y79" s="5">
        <f t="shared" si="19"/>
        <v>2.0998437936332341</v>
      </c>
      <c r="Z79" s="5">
        <f t="shared" si="19"/>
        <v>2.0342346881048616</v>
      </c>
      <c r="AA79" s="5">
        <f t="shared" si="19"/>
        <v>1.833483228805268</v>
      </c>
      <c r="AB79" s="5">
        <f t="shared" si="19"/>
        <v>1.5403434532150362</v>
      </c>
      <c r="AC79" s="5">
        <f t="shared" si="19"/>
        <v>1.3002529306562696</v>
      </c>
      <c r="AD79" s="5">
        <f t="shared" si="19"/>
        <v>1.2605438949063132</v>
      </c>
      <c r="AE79" s="5">
        <f t="shared" si="19"/>
        <v>1.0986057444471908</v>
      </c>
      <c r="AF79" s="5">
        <f t="shared" si="19"/>
        <v>0.99092475791181234</v>
      </c>
      <c r="AG79" s="5">
        <f t="shared" si="19"/>
        <v>0.91017172965727311</v>
      </c>
      <c r="AH79" s="5">
        <f t="shared" si="16"/>
        <v>0.60757134578546534</v>
      </c>
      <c r="AI79" s="5">
        <f t="shared" si="18"/>
        <v>0.43681582939802349</v>
      </c>
      <c r="AJ79" s="5">
        <f t="shared" si="18"/>
        <v>0.35540196533477858</v>
      </c>
    </row>
    <row r="80" spans="1:36" x14ac:dyDescent="0.2">
      <c r="A80" t="str">
        <f>"post-semis_procurement_archetype_"&amp;TEXT(ROUND(Table2691617[[#This Row],[2016]],3),"0.0")</f>
        <v>post-semis_procurement_archetype_17.5</v>
      </c>
      <c r="B80" s="5">
        <f t="shared" si="17"/>
        <v>17.5</v>
      </c>
      <c r="C80" s="5">
        <f t="shared" si="20"/>
        <v>17.5</v>
      </c>
      <c r="D80" s="5">
        <f t="shared" si="20"/>
        <v>17.5</v>
      </c>
      <c r="E80" s="5">
        <f t="shared" si="20"/>
        <v>17.040301681117015</v>
      </c>
      <c r="F80" s="5">
        <f t="shared" si="20"/>
        <v>15.928954185039357</v>
      </c>
      <c r="G80" s="5">
        <f t="shared" si="20"/>
        <v>16.084323281507814</v>
      </c>
      <c r="H80" s="5">
        <f t="shared" si="20"/>
        <v>15.60193172712817</v>
      </c>
      <c r="I80" s="5">
        <f t="shared" si="20"/>
        <v>14.66877858501592</v>
      </c>
      <c r="J80" s="5">
        <f t="shared" si="20"/>
        <v>14.144579979423733</v>
      </c>
      <c r="K80" s="5">
        <f t="shared" si="20"/>
        <v>13.606479028663205</v>
      </c>
      <c r="L80" s="5">
        <f t="shared" si="20"/>
        <v>12.756485600888007</v>
      </c>
      <c r="M80" s="5">
        <f t="shared" si="20"/>
        <v>12.653322821731638</v>
      </c>
      <c r="N80" s="5">
        <f t="shared" si="20"/>
        <v>11.956857755604389</v>
      </c>
      <c r="O80" s="5">
        <f t="shared" si="20"/>
        <v>11.234681396904138</v>
      </c>
      <c r="P80" s="5">
        <f t="shared" si="20"/>
        <v>10.380919474571868</v>
      </c>
      <c r="Q80" s="5">
        <f t="shared" si="20"/>
        <v>9.0024048682344091</v>
      </c>
      <c r="R80" s="5">
        <f t="shared" si="20"/>
        <v>7.1427448932358137</v>
      </c>
      <c r="S80" s="5">
        <f t="shared" si="19"/>
        <v>6.5496956632724253</v>
      </c>
      <c r="T80" s="5">
        <f t="shared" si="19"/>
        <v>5.260573577293532</v>
      </c>
      <c r="U80" s="5">
        <f t="shared" si="19"/>
        <v>3.9614364270949887</v>
      </c>
      <c r="V80" s="5">
        <f t="shared" si="19"/>
        <v>3.6993322997279421</v>
      </c>
      <c r="W80" s="5">
        <f t="shared" si="19"/>
        <v>2.9084767910465805</v>
      </c>
      <c r="X80" s="5">
        <f t="shared" si="19"/>
        <v>2.5071622940713776</v>
      </c>
      <c r="Y80" s="5">
        <f t="shared" si="19"/>
        <v>2.0897279195212843</v>
      </c>
      <c r="Z80" s="5">
        <f t="shared" si="19"/>
        <v>2.024499275778084</v>
      </c>
      <c r="AA80" s="5">
        <f t="shared" si="19"/>
        <v>1.8249119576135633</v>
      </c>
      <c r="AB80" s="5">
        <f t="shared" si="19"/>
        <v>1.5334720753754467</v>
      </c>
      <c r="AC80" s="5">
        <f t="shared" si="19"/>
        <v>1.294773817931101</v>
      </c>
      <c r="AD80" s="5">
        <f t="shared" si="19"/>
        <v>1.2552950516004151</v>
      </c>
      <c r="AE80" s="5">
        <f t="shared" si="19"/>
        <v>1.0942959671034775</v>
      </c>
      <c r="AF80" s="5">
        <f t="shared" si="19"/>
        <v>0.98723941371707102</v>
      </c>
      <c r="AG80" s="5">
        <f t="shared" si="19"/>
        <v>0.90695466560505644</v>
      </c>
      <c r="AH80" s="5">
        <f t="shared" si="16"/>
        <v>0.60610903637156199</v>
      </c>
      <c r="AI80" s="5">
        <f t="shared" si="18"/>
        <v>0.43634371712321379</v>
      </c>
      <c r="AJ80" s="5">
        <f t="shared" si="18"/>
        <v>0.35540196533477858</v>
      </c>
    </row>
    <row r="81" spans="1:36" x14ac:dyDescent="0.2">
      <c r="A81" t="str">
        <f>"post-semis_procurement_archetype_"&amp;TEXT(ROUND(Table2691617[[#This Row],[2016]],3),"0.0")</f>
        <v>post-semis_procurement_archetype_17.4</v>
      </c>
      <c r="B81" s="5">
        <f t="shared" si="17"/>
        <v>17.400000000000002</v>
      </c>
      <c r="C81" s="5">
        <f t="shared" si="20"/>
        <v>17.400000000000002</v>
      </c>
      <c r="D81" s="5">
        <f t="shared" si="20"/>
        <v>17.400000000000002</v>
      </c>
      <c r="E81" s="5">
        <f t="shared" si="20"/>
        <v>16.942982982352273</v>
      </c>
      <c r="F81" s="5">
        <f t="shared" si="20"/>
        <v>15.838117688387667</v>
      </c>
      <c r="G81" s="5">
        <f t="shared" si="20"/>
        <v>15.99258055715598</v>
      </c>
      <c r="H81" s="5">
        <f t="shared" si="20"/>
        <v>15.513002667776847</v>
      </c>
      <c r="I81" s="5">
        <f t="shared" si="20"/>
        <v>14.585292366262117</v>
      </c>
      <c r="J81" s="5">
        <f t="shared" si="20"/>
        <v>14.064151275372417</v>
      </c>
      <c r="K81" s="5">
        <f t="shared" si="20"/>
        <v>13.529188928093129</v>
      </c>
      <c r="L81" s="5">
        <f t="shared" si="20"/>
        <v>12.684153291839532</v>
      </c>
      <c r="M81" s="5">
        <f t="shared" si="20"/>
        <v>12.581592234455512</v>
      </c>
      <c r="N81" s="5">
        <f t="shared" si="20"/>
        <v>11.88918946867919</v>
      </c>
      <c r="O81" s="5">
        <f t="shared" si="20"/>
        <v>11.171225377640392</v>
      </c>
      <c r="P81" s="5">
        <f t="shared" si="20"/>
        <v>10.322443227482459</v>
      </c>
      <c r="Q81" s="5">
        <f t="shared" si="20"/>
        <v>8.9519691398177041</v>
      </c>
      <c r="R81" s="5">
        <f t="shared" si="20"/>
        <v>7.1031560798137825</v>
      </c>
      <c r="S81" s="5">
        <f t="shared" si="19"/>
        <v>6.5135659524129865</v>
      </c>
      <c r="T81" s="5">
        <f t="shared" si="19"/>
        <v>5.2319629816876114</v>
      </c>
      <c r="U81" s="5">
        <f t="shared" si="19"/>
        <v>3.9404033620183445</v>
      </c>
      <c r="V81" s="5">
        <f t="shared" si="19"/>
        <v>3.6798280201430145</v>
      </c>
      <c r="W81" s="5">
        <f t="shared" si="19"/>
        <v>2.8935853668175051</v>
      </c>
      <c r="X81" s="5">
        <f t="shared" si="19"/>
        <v>2.4946116333653885</v>
      </c>
      <c r="Y81" s="5">
        <f t="shared" si="19"/>
        <v>2.079612045409335</v>
      </c>
      <c r="Z81" s="5">
        <f t="shared" si="19"/>
        <v>2.0147638634513063</v>
      </c>
      <c r="AA81" s="5">
        <f t="shared" si="19"/>
        <v>1.8163406864218592</v>
      </c>
      <c r="AB81" s="5">
        <f t="shared" si="19"/>
        <v>1.5266006975358575</v>
      </c>
      <c r="AC81" s="5">
        <f t="shared" si="19"/>
        <v>1.2892947052059327</v>
      </c>
      <c r="AD81" s="5">
        <f t="shared" si="19"/>
        <v>1.2500462082945174</v>
      </c>
      <c r="AE81" s="5">
        <f t="shared" si="19"/>
        <v>1.0899861897597645</v>
      </c>
      <c r="AF81" s="5">
        <f t="shared" si="19"/>
        <v>0.98355406952232949</v>
      </c>
      <c r="AG81" s="5">
        <f t="shared" si="19"/>
        <v>0.90373760155283978</v>
      </c>
      <c r="AH81" s="5">
        <f t="shared" si="16"/>
        <v>0.60464672695765875</v>
      </c>
      <c r="AI81" s="5">
        <f t="shared" si="18"/>
        <v>0.43587160484840415</v>
      </c>
      <c r="AJ81" s="5">
        <f t="shared" si="18"/>
        <v>0.35540196533477858</v>
      </c>
    </row>
    <row r="82" spans="1:36" x14ac:dyDescent="0.2">
      <c r="A82" t="str">
        <f>"post-semis_procurement_archetype_"&amp;TEXT(ROUND(Table2691617[[#This Row],[2016]],3),"0.0")</f>
        <v>post-semis_procurement_archetype_17.3</v>
      </c>
      <c r="B82" s="5">
        <f t="shared" si="17"/>
        <v>17.3</v>
      </c>
      <c r="C82" s="5">
        <f t="shared" si="20"/>
        <v>17.3</v>
      </c>
      <c r="D82" s="5">
        <f t="shared" si="20"/>
        <v>17.3</v>
      </c>
      <c r="E82" s="5">
        <f t="shared" si="20"/>
        <v>16.845664283587528</v>
      </c>
      <c r="F82" s="5">
        <f t="shared" si="20"/>
        <v>15.747281191735976</v>
      </c>
      <c r="G82" s="5">
        <f t="shared" si="20"/>
        <v>15.900837832804145</v>
      </c>
      <c r="H82" s="5">
        <f t="shared" si="20"/>
        <v>15.424073608425523</v>
      </c>
      <c r="I82" s="5">
        <f t="shared" si="20"/>
        <v>14.501806147508312</v>
      </c>
      <c r="J82" s="5">
        <f t="shared" si="20"/>
        <v>13.983722571321097</v>
      </c>
      <c r="K82" s="5">
        <f t="shared" si="20"/>
        <v>13.451898827523049</v>
      </c>
      <c r="L82" s="5">
        <f t="shared" si="20"/>
        <v>12.611820982791054</v>
      </c>
      <c r="M82" s="5">
        <f t="shared" si="20"/>
        <v>12.509861647179383</v>
      </c>
      <c r="N82" s="5">
        <f t="shared" si="20"/>
        <v>11.821521181753988</v>
      </c>
      <c r="O82" s="5">
        <f t="shared" si="20"/>
        <v>11.107769358376641</v>
      </c>
      <c r="P82" s="5">
        <f t="shared" si="20"/>
        <v>10.263966980393047</v>
      </c>
      <c r="Q82" s="5">
        <f t="shared" si="20"/>
        <v>8.9015334114009974</v>
      </c>
      <c r="R82" s="5">
        <f t="shared" si="20"/>
        <v>7.0635672663917495</v>
      </c>
      <c r="S82" s="5">
        <f t="shared" si="19"/>
        <v>6.4774362415535469</v>
      </c>
      <c r="T82" s="5">
        <f t="shared" si="19"/>
        <v>5.2033523860816899</v>
      </c>
      <c r="U82" s="5">
        <f t="shared" si="19"/>
        <v>3.9193702969417004</v>
      </c>
      <c r="V82" s="5">
        <f t="shared" si="19"/>
        <v>3.6603237405580864</v>
      </c>
      <c r="W82" s="5">
        <f t="shared" si="19"/>
        <v>2.8786939425884288</v>
      </c>
      <c r="X82" s="5">
        <f t="shared" si="19"/>
        <v>2.4820609726593985</v>
      </c>
      <c r="Y82" s="5">
        <f t="shared" si="19"/>
        <v>2.0694961712973856</v>
      </c>
      <c r="Z82" s="5">
        <f t="shared" si="19"/>
        <v>2.0050284511245282</v>
      </c>
      <c r="AA82" s="5">
        <f t="shared" si="19"/>
        <v>1.8077694152301547</v>
      </c>
      <c r="AB82" s="5">
        <f t="shared" si="19"/>
        <v>1.5197293196962678</v>
      </c>
      <c r="AC82" s="5">
        <f t="shared" si="19"/>
        <v>1.2838155924807642</v>
      </c>
      <c r="AD82" s="5">
        <f t="shared" si="19"/>
        <v>1.2447973649886193</v>
      </c>
      <c r="AE82" s="5">
        <f t="shared" si="19"/>
        <v>1.0856764124160512</v>
      </c>
      <c r="AF82" s="5">
        <f t="shared" si="19"/>
        <v>0.97986872532758795</v>
      </c>
      <c r="AG82" s="5">
        <f t="shared" si="19"/>
        <v>0.90052053750062289</v>
      </c>
      <c r="AH82" s="5">
        <f t="shared" si="16"/>
        <v>0.60318441754375551</v>
      </c>
      <c r="AI82" s="5">
        <f t="shared" si="18"/>
        <v>0.43539949257359445</v>
      </c>
      <c r="AJ82" s="5">
        <f t="shared" si="18"/>
        <v>0.35540196533477858</v>
      </c>
    </row>
    <row r="83" spans="1:36" x14ac:dyDescent="0.2">
      <c r="A83" t="str">
        <f>"post-semis_procurement_archetype_"&amp;TEXT(ROUND(Table2691617[[#This Row],[2016]],3),"0.0")</f>
        <v>post-semis_procurement_archetype_17.2</v>
      </c>
      <c r="B83" s="5">
        <f t="shared" si="17"/>
        <v>17.2</v>
      </c>
      <c r="C83" s="5">
        <f t="shared" si="20"/>
        <v>17.2</v>
      </c>
      <c r="D83" s="5">
        <f t="shared" si="20"/>
        <v>17.2</v>
      </c>
      <c r="E83" s="5">
        <f t="shared" si="20"/>
        <v>16.748345584822779</v>
      </c>
      <c r="F83" s="5">
        <f t="shared" si="20"/>
        <v>15.656444695084282</v>
      </c>
      <c r="G83" s="5">
        <f t="shared" si="20"/>
        <v>15.809095108452308</v>
      </c>
      <c r="H83" s="5">
        <f t="shared" si="20"/>
        <v>15.335144549074197</v>
      </c>
      <c r="I83" s="5">
        <f t="shared" si="20"/>
        <v>14.418319928754505</v>
      </c>
      <c r="J83" s="5">
        <f t="shared" si="20"/>
        <v>13.903293867269779</v>
      </c>
      <c r="K83" s="5">
        <f t="shared" si="20"/>
        <v>13.374608726952969</v>
      </c>
      <c r="L83" s="5">
        <f t="shared" si="20"/>
        <v>12.539488673742575</v>
      </c>
      <c r="M83" s="5">
        <f t="shared" si="20"/>
        <v>12.438131059903254</v>
      </c>
      <c r="N83" s="5">
        <f t="shared" si="20"/>
        <v>11.753852894828787</v>
      </c>
      <c r="O83" s="5">
        <f t="shared" si="20"/>
        <v>11.044313339112893</v>
      </c>
      <c r="P83" s="5">
        <f t="shared" si="20"/>
        <v>10.205490733303636</v>
      </c>
      <c r="Q83" s="5">
        <f t="shared" si="20"/>
        <v>8.8510976829842907</v>
      </c>
      <c r="R83" s="5">
        <f t="shared" si="20"/>
        <v>7.0239784529697165</v>
      </c>
      <c r="S83" s="5">
        <f t="shared" si="19"/>
        <v>6.4413065306941073</v>
      </c>
      <c r="T83" s="5">
        <f t="shared" si="19"/>
        <v>5.1747417904757684</v>
      </c>
      <c r="U83" s="5">
        <f t="shared" si="19"/>
        <v>3.8983372318650558</v>
      </c>
      <c r="V83" s="5">
        <f t="shared" si="19"/>
        <v>3.6408194609731579</v>
      </c>
      <c r="W83" s="5">
        <f t="shared" si="19"/>
        <v>2.863802518359353</v>
      </c>
      <c r="X83" s="5">
        <f t="shared" si="19"/>
        <v>2.469510311953409</v>
      </c>
      <c r="Y83" s="5">
        <f t="shared" si="19"/>
        <v>2.0593802971854358</v>
      </c>
      <c r="Z83" s="5">
        <f t="shared" si="19"/>
        <v>1.9952930387977503</v>
      </c>
      <c r="AA83" s="5">
        <f t="shared" si="19"/>
        <v>1.7991981440384501</v>
      </c>
      <c r="AB83" s="5">
        <f t="shared" si="19"/>
        <v>1.5128579418566783</v>
      </c>
      <c r="AC83" s="5">
        <f t="shared" si="19"/>
        <v>1.2783364797555956</v>
      </c>
      <c r="AD83" s="5">
        <f t="shared" si="19"/>
        <v>1.2395485216827213</v>
      </c>
      <c r="AE83" s="5">
        <f t="shared" si="19"/>
        <v>1.0813666350723379</v>
      </c>
      <c r="AF83" s="5">
        <f t="shared" si="19"/>
        <v>0.97618338113284664</v>
      </c>
      <c r="AG83" s="5">
        <f t="shared" si="19"/>
        <v>0.897303473448406</v>
      </c>
      <c r="AH83" s="5">
        <f t="shared" ref="AH83:AJ146" si="21">(($B83-$AJ$2)*((AH$2-$AJ$2)/($B$2-$AJ$2)))+$AJ$2</f>
        <v>0.60172210812985227</v>
      </c>
      <c r="AI83" s="5">
        <f t="shared" si="21"/>
        <v>0.43492738029878475</v>
      </c>
      <c r="AJ83" s="5">
        <f t="shared" si="21"/>
        <v>0.35540196533477858</v>
      </c>
    </row>
    <row r="84" spans="1:36" x14ac:dyDescent="0.2">
      <c r="A84" t="str">
        <f>"post-semis_procurement_archetype_"&amp;TEXT(ROUND(Table2691617[[#This Row],[2016]],3),"0.0")</f>
        <v>post-semis_procurement_archetype_17.1</v>
      </c>
      <c r="B84" s="5">
        <f t="shared" si="17"/>
        <v>17.100000000000001</v>
      </c>
      <c r="C84" s="5">
        <f t="shared" si="20"/>
        <v>17.100000000000001</v>
      </c>
      <c r="D84" s="5">
        <f t="shared" si="20"/>
        <v>17.100000000000001</v>
      </c>
      <c r="E84" s="5">
        <f t="shared" si="20"/>
        <v>16.651026886058037</v>
      </c>
      <c r="F84" s="5">
        <f t="shared" si="20"/>
        <v>15.565608198432594</v>
      </c>
      <c r="G84" s="5">
        <f t="shared" si="20"/>
        <v>15.717352384100476</v>
      </c>
      <c r="H84" s="5">
        <f t="shared" si="20"/>
        <v>15.246215489722875</v>
      </c>
      <c r="I84" s="5">
        <f t="shared" si="20"/>
        <v>14.334833710000702</v>
      </c>
      <c r="J84" s="5">
        <f t="shared" si="20"/>
        <v>13.822865163218463</v>
      </c>
      <c r="K84" s="5">
        <f t="shared" si="20"/>
        <v>13.297318626382893</v>
      </c>
      <c r="L84" s="5">
        <f t="shared" si="20"/>
        <v>12.4671563646941</v>
      </c>
      <c r="M84" s="5">
        <f t="shared" si="20"/>
        <v>12.366400472627127</v>
      </c>
      <c r="N84" s="5">
        <f t="shared" si="20"/>
        <v>11.686184607903588</v>
      </c>
      <c r="O84" s="5">
        <f t="shared" si="20"/>
        <v>10.980857319849147</v>
      </c>
      <c r="P84" s="5">
        <f t="shared" si="20"/>
        <v>10.147014486214227</v>
      </c>
      <c r="Q84" s="5">
        <f t="shared" si="20"/>
        <v>8.8006619545675857</v>
      </c>
      <c r="R84" s="5">
        <f t="shared" si="20"/>
        <v>6.9843896395476852</v>
      </c>
      <c r="S84" s="5">
        <f t="shared" si="19"/>
        <v>6.4051768198346686</v>
      </c>
      <c r="T84" s="5">
        <f t="shared" si="19"/>
        <v>5.1461311948698478</v>
      </c>
      <c r="U84" s="5">
        <f t="shared" si="19"/>
        <v>3.8773041667884116</v>
      </c>
      <c r="V84" s="5">
        <f t="shared" si="19"/>
        <v>3.6213151813882307</v>
      </c>
      <c r="W84" s="5">
        <f t="shared" si="19"/>
        <v>2.8489110941302775</v>
      </c>
      <c r="X84" s="5">
        <f t="shared" si="19"/>
        <v>2.4569596512474194</v>
      </c>
      <c r="Y84" s="5">
        <f t="shared" si="19"/>
        <v>2.0492644230734864</v>
      </c>
      <c r="Z84" s="5">
        <f t="shared" si="19"/>
        <v>1.9855576264709727</v>
      </c>
      <c r="AA84" s="5">
        <f t="shared" si="19"/>
        <v>1.7906268728467458</v>
      </c>
      <c r="AB84" s="5">
        <f t="shared" si="19"/>
        <v>1.5059865640170891</v>
      </c>
      <c r="AC84" s="5">
        <f t="shared" si="19"/>
        <v>1.2728573670304273</v>
      </c>
      <c r="AD84" s="5">
        <f t="shared" si="19"/>
        <v>1.2342996783768234</v>
      </c>
      <c r="AE84" s="5">
        <f t="shared" si="19"/>
        <v>1.0770568577286248</v>
      </c>
      <c r="AF84" s="5">
        <f t="shared" si="19"/>
        <v>0.9724980369381051</v>
      </c>
      <c r="AG84" s="5">
        <f t="shared" si="19"/>
        <v>0.89408640939618933</v>
      </c>
      <c r="AH84" s="5">
        <f t="shared" si="21"/>
        <v>0.60025979871594903</v>
      </c>
      <c r="AI84" s="5">
        <f t="shared" si="21"/>
        <v>0.43445526802397505</v>
      </c>
      <c r="AJ84" s="5">
        <f t="shared" si="21"/>
        <v>0.35540196533477858</v>
      </c>
    </row>
    <row r="85" spans="1:36" x14ac:dyDescent="0.2">
      <c r="A85" t="str">
        <f>"post-semis_procurement_archetype_"&amp;TEXT(ROUND(Table2691617[[#This Row],[2016]],3),"0.0")</f>
        <v>post-semis_procurement_archetype_17.0</v>
      </c>
      <c r="B85" s="5">
        <f t="shared" si="17"/>
        <v>17</v>
      </c>
      <c r="C85" s="5">
        <f t="shared" si="20"/>
        <v>17</v>
      </c>
      <c r="D85" s="5">
        <f t="shared" si="20"/>
        <v>17</v>
      </c>
      <c r="E85" s="5">
        <f t="shared" si="20"/>
        <v>16.553708187293292</v>
      </c>
      <c r="F85" s="5">
        <f t="shared" si="20"/>
        <v>15.474771701780901</v>
      </c>
      <c r="G85" s="5">
        <f t="shared" si="20"/>
        <v>15.625609659748639</v>
      </c>
      <c r="H85" s="5">
        <f t="shared" si="20"/>
        <v>15.157286430371549</v>
      </c>
      <c r="I85" s="5">
        <f t="shared" si="20"/>
        <v>14.251347491246896</v>
      </c>
      <c r="J85" s="5">
        <f t="shared" si="20"/>
        <v>13.742436459167143</v>
      </c>
      <c r="K85" s="5">
        <f t="shared" si="20"/>
        <v>13.220028525812813</v>
      </c>
      <c r="L85" s="5">
        <f t="shared" si="20"/>
        <v>12.394824055645621</v>
      </c>
      <c r="M85" s="5">
        <f t="shared" si="20"/>
        <v>12.294669885350999</v>
      </c>
      <c r="N85" s="5">
        <f t="shared" si="20"/>
        <v>11.618516320978385</v>
      </c>
      <c r="O85" s="5">
        <f t="shared" si="20"/>
        <v>10.917401300585396</v>
      </c>
      <c r="P85" s="5">
        <f t="shared" si="20"/>
        <v>10.088538239124816</v>
      </c>
      <c r="Q85" s="5">
        <f t="shared" si="20"/>
        <v>8.750226226150879</v>
      </c>
      <c r="R85" s="5">
        <f t="shared" si="20"/>
        <v>6.9448008261256522</v>
      </c>
      <c r="S85" s="5">
        <f t="shared" si="19"/>
        <v>6.369047108975229</v>
      </c>
      <c r="T85" s="5">
        <f t="shared" si="19"/>
        <v>5.1175205992639272</v>
      </c>
      <c r="U85" s="5">
        <f t="shared" si="19"/>
        <v>3.856271101711767</v>
      </c>
      <c r="V85" s="5">
        <f t="shared" si="19"/>
        <v>3.6018109018033022</v>
      </c>
      <c r="W85" s="5">
        <f t="shared" si="19"/>
        <v>2.8340196699012012</v>
      </c>
      <c r="X85" s="5">
        <f t="shared" si="19"/>
        <v>2.4444089905414295</v>
      </c>
      <c r="Y85" s="5">
        <f t="shared" si="19"/>
        <v>2.0391485489615366</v>
      </c>
      <c r="Z85" s="5">
        <f t="shared" si="19"/>
        <v>1.9758222141441948</v>
      </c>
      <c r="AA85" s="5">
        <f t="shared" si="19"/>
        <v>1.7820556016550413</v>
      </c>
      <c r="AB85" s="5">
        <f t="shared" si="19"/>
        <v>1.4991151861774996</v>
      </c>
      <c r="AC85" s="5">
        <f t="shared" si="19"/>
        <v>1.2673782543052587</v>
      </c>
      <c r="AD85" s="5">
        <f t="shared" si="19"/>
        <v>1.2290508350709255</v>
      </c>
      <c r="AE85" s="5">
        <f t="shared" si="19"/>
        <v>1.0727470803849115</v>
      </c>
      <c r="AF85" s="5">
        <f t="shared" si="19"/>
        <v>0.96881269274336357</v>
      </c>
      <c r="AG85" s="5">
        <f t="shared" si="19"/>
        <v>0.89086934534397244</v>
      </c>
      <c r="AH85" s="5">
        <f t="shared" si="21"/>
        <v>0.59879748930204568</v>
      </c>
      <c r="AI85" s="5">
        <f t="shared" si="21"/>
        <v>0.43398315574916535</v>
      </c>
      <c r="AJ85" s="5">
        <f t="shared" si="21"/>
        <v>0.35540196533477858</v>
      </c>
    </row>
    <row r="86" spans="1:36" x14ac:dyDescent="0.2">
      <c r="A86" t="str">
        <f>"post-semis_procurement_archetype_"&amp;TEXT(ROUND(Table2691617[[#This Row],[2016]],3),"0.0")</f>
        <v>post-semis_procurement_archetype_16.9</v>
      </c>
      <c r="B86" s="5">
        <f t="shared" si="17"/>
        <v>16.900000000000002</v>
      </c>
      <c r="C86" s="5">
        <f t="shared" si="20"/>
        <v>16.900000000000002</v>
      </c>
      <c r="D86" s="5">
        <f t="shared" si="20"/>
        <v>16.900000000000002</v>
      </c>
      <c r="E86" s="5">
        <f t="shared" si="20"/>
        <v>16.456389488528547</v>
      </c>
      <c r="F86" s="5">
        <f t="shared" si="20"/>
        <v>15.383935205129211</v>
      </c>
      <c r="G86" s="5">
        <f t="shared" si="20"/>
        <v>15.533866935396805</v>
      </c>
      <c r="H86" s="5">
        <f t="shared" si="20"/>
        <v>15.068357371020227</v>
      </c>
      <c r="I86" s="5">
        <f t="shared" si="20"/>
        <v>14.167861272493093</v>
      </c>
      <c r="J86" s="5">
        <f t="shared" si="20"/>
        <v>13.662007755115827</v>
      </c>
      <c r="K86" s="5">
        <f t="shared" si="20"/>
        <v>13.142738425242737</v>
      </c>
      <c r="L86" s="5">
        <f t="shared" si="20"/>
        <v>12.322491746597144</v>
      </c>
      <c r="M86" s="5">
        <f t="shared" si="20"/>
        <v>12.222939298074872</v>
      </c>
      <c r="N86" s="5">
        <f t="shared" si="20"/>
        <v>11.550848034053185</v>
      </c>
      <c r="O86" s="5">
        <f t="shared" si="20"/>
        <v>10.85394528132165</v>
      </c>
      <c r="P86" s="5">
        <f t="shared" si="20"/>
        <v>10.030061992035405</v>
      </c>
      <c r="Q86" s="5">
        <f t="shared" si="20"/>
        <v>8.699790497734174</v>
      </c>
      <c r="R86" s="5">
        <f t="shared" si="20"/>
        <v>6.9052120127036209</v>
      </c>
      <c r="S86" s="5">
        <f t="shared" si="19"/>
        <v>6.3329173981157902</v>
      </c>
      <c r="T86" s="5">
        <f t="shared" si="19"/>
        <v>5.0889100036580066</v>
      </c>
      <c r="U86" s="5">
        <f t="shared" si="19"/>
        <v>3.8352380366351233</v>
      </c>
      <c r="V86" s="5">
        <f t="shared" si="19"/>
        <v>3.582306622218375</v>
      </c>
      <c r="W86" s="5">
        <f t="shared" si="19"/>
        <v>2.8191282456721258</v>
      </c>
      <c r="X86" s="5">
        <f t="shared" si="19"/>
        <v>2.4318583298354404</v>
      </c>
      <c r="Y86" s="5">
        <f t="shared" si="19"/>
        <v>2.0290326748495877</v>
      </c>
      <c r="Z86" s="5">
        <f t="shared" si="19"/>
        <v>1.9660868018174171</v>
      </c>
      <c r="AA86" s="5">
        <f t="shared" si="19"/>
        <v>1.773484330463337</v>
      </c>
      <c r="AB86" s="5">
        <f t="shared" si="19"/>
        <v>1.4922438083379104</v>
      </c>
      <c r="AC86" s="5">
        <f t="shared" si="19"/>
        <v>1.2618991415800904</v>
      </c>
      <c r="AD86" s="5">
        <f t="shared" si="19"/>
        <v>1.2238019917650276</v>
      </c>
      <c r="AE86" s="5">
        <f t="shared" si="19"/>
        <v>1.0684373030411984</v>
      </c>
      <c r="AF86" s="5">
        <f t="shared" si="19"/>
        <v>0.96512734854862225</v>
      </c>
      <c r="AG86" s="5">
        <f t="shared" si="19"/>
        <v>0.88765228129175577</v>
      </c>
      <c r="AH86" s="5">
        <f t="shared" si="21"/>
        <v>0.59733517988814255</v>
      </c>
      <c r="AI86" s="5">
        <f t="shared" si="21"/>
        <v>0.43351104347435571</v>
      </c>
      <c r="AJ86" s="5">
        <f t="shared" si="21"/>
        <v>0.35540196533477858</v>
      </c>
    </row>
    <row r="87" spans="1:36" x14ac:dyDescent="0.2">
      <c r="A87" t="str">
        <f>"post-semis_procurement_archetype_"&amp;TEXT(ROUND(Table2691617[[#This Row],[2016]],3),"0.0")</f>
        <v>post-semis_procurement_archetype_16.8</v>
      </c>
      <c r="B87" s="5">
        <f t="shared" si="17"/>
        <v>16.8</v>
      </c>
      <c r="C87" s="5">
        <f t="shared" si="20"/>
        <v>16.8</v>
      </c>
      <c r="D87" s="5">
        <f t="shared" si="20"/>
        <v>16.8</v>
      </c>
      <c r="E87" s="5">
        <f t="shared" si="20"/>
        <v>16.359070789763802</v>
      </c>
      <c r="F87" s="5">
        <f t="shared" si="20"/>
        <v>15.293098708477519</v>
      </c>
      <c r="G87" s="5">
        <f t="shared" si="20"/>
        <v>15.44212421104497</v>
      </c>
      <c r="H87" s="5">
        <f t="shared" si="20"/>
        <v>14.979428311668901</v>
      </c>
      <c r="I87" s="5">
        <f t="shared" si="20"/>
        <v>14.084375053739286</v>
      </c>
      <c r="J87" s="5">
        <f t="shared" si="20"/>
        <v>13.581579051064509</v>
      </c>
      <c r="K87" s="5">
        <f t="shared" si="20"/>
        <v>13.065448324672658</v>
      </c>
      <c r="L87" s="5">
        <f t="shared" si="20"/>
        <v>12.250159437548668</v>
      </c>
      <c r="M87" s="5">
        <f t="shared" si="20"/>
        <v>12.151208710798743</v>
      </c>
      <c r="N87" s="5">
        <f t="shared" si="20"/>
        <v>11.483179747127984</v>
      </c>
      <c r="O87" s="5">
        <f t="shared" si="20"/>
        <v>10.790489262057902</v>
      </c>
      <c r="P87" s="5">
        <f t="shared" si="20"/>
        <v>9.9715857449459939</v>
      </c>
      <c r="Q87" s="5">
        <f t="shared" si="20"/>
        <v>8.649354769317469</v>
      </c>
      <c r="R87" s="5">
        <f t="shared" si="20"/>
        <v>6.8656231992815879</v>
      </c>
      <c r="S87" s="5">
        <f t="shared" si="19"/>
        <v>6.2967876872563506</v>
      </c>
      <c r="T87" s="5">
        <f t="shared" si="19"/>
        <v>5.0602994080520851</v>
      </c>
      <c r="U87" s="5">
        <f t="shared" si="19"/>
        <v>3.8142049715584787</v>
      </c>
      <c r="V87" s="5">
        <f t="shared" si="19"/>
        <v>3.5628023426334465</v>
      </c>
      <c r="W87" s="5">
        <f t="shared" si="19"/>
        <v>2.8042368214430495</v>
      </c>
      <c r="X87" s="5">
        <f t="shared" si="19"/>
        <v>2.4193076691294504</v>
      </c>
      <c r="Y87" s="5">
        <f t="shared" si="19"/>
        <v>2.0189168007376379</v>
      </c>
      <c r="Z87" s="5">
        <f t="shared" si="19"/>
        <v>1.9563513894906392</v>
      </c>
      <c r="AA87" s="5">
        <f t="shared" si="19"/>
        <v>1.7649130592716324</v>
      </c>
      <c r="AB87" s="5">
        <f t="shared" si="19"/>
        <v>1.4853724304983209</v>
      </c>
      <c r="AC87" s="5">
        <f t="shared" si="19"/>
        <v>1.2564200288549219</v>
      </c>
      <c r="AD87" s="5">
        <f t="shared" si="19"/>
        <v>1.2185531484591297</v>
      </c>
      <c r="AE87" s="5">
        <f t="shared" si="19"/>
        <v>1.0641275256974851</v>
      </c>
      <c r="AF87" s="5">
        <f t="shared" si="19"/>
        <v>0.96144200435388072</v>
      </c>
      <c r="AG87" s="5">
        <f t="shared" si="19"/>
        <v>0.88443521723953911</v>
      </c>
      <c r="AH87" s="5">
        <f t="shared" si="21"/>
        <v>0.5958728704742392</v>
      </c>
      <c r="AI87" s="5">
        <f t="shared" si="21"/>
        <v>0.43303893119954601</v>
      </c>
      <c r="AJ87" s="5">
        <f t="shared" si="21"/>
        <v>0.35540196533477858</v>
      </c>
    </row>
    <row r="88" spans="1:36" x14ac:dyDescent="0.2">
      <c r="A88" t="str">
        <f>"post-semis_procurement_archetype_"&amp;TEXT(ROUND(Table2691617[[#This Row],[2016]],3),"0.0")</f>
        <v>post-semis_procurement_archetype_16.7</v>
      </c>
      <c r="B88" s="5">
        <f t="shared" si="17"/>
        <v>16.7</v>
      </c>
      <c r="C88" s="5">
        <f t="shared" si="20"/>
        <v>16.7</v>
      </c>
      <c r="D88" s="5">
        <f t="shared" si="20"/>
        <v>16.7</v>
      </c>
      <c r="E88" s="5">
        <f t="shared" si="20"/>
        <v>16.261752090999057</v>
      </c>
      <c r="F88" s="5">
        <f t="shared" si="20"/>
        <v>15.202262211825827</v>
      </c>
      <c r="G88" s="5">
        <f t="shared" si="20"/>
        <v>15.350381486693133</v>
      </c>
      <c r="H88" s="5">
        <f t="shared" si="20"/>
        <v>14.890499252317577</v>
      </c>
      <c r="I88" s="5">
        <f t="shared" si="20"/>
        <v>14.000888834985481</v>
      </c>
      <c r="J88" s="5">
        <f t="shared" si="20"/>
        <v>13.501150347013189</v>
      </c>
      <c r="K88" s="5">
        <f t="shared" si="20"/>
        <v>12.988158224102579</v>
      </c>
      <c r="L88" s="5">
        <f t="shared" si="20"/>
        <v>12.177827128500189</v>
      </c>
      <c r="M88" s="5">
        <f t="shared" si="20"/>
        <v>12.079478123522614</v>
      </c>
      <c r="N88" s="5">
        <f t="shared" si="20"/>
        <v>11.415511460202783</v>
      </c>
      <c r="O88" s="5">
        <f t="shared" si="20"/>
        <v>10.727033242794151</v>
      </c>
      <c r="P88" s="5">
        <f t="shared" si="20"/>
        <v>9.913109497856583</v>
      </c>
      <c r="Q88" s="5">
        <f t="shared" si="20"/>
        <v>8.5989190409007623</v>
      </c>
      <c r="R88" s="5">
        <f t="shared" si="20"/>
        <v>6.8260343858595549</v>
      </c>
      <c r="S88" s="5">
        <f t="shared" si="19"/>
        <v>6.260657976396911</v>
      </c>
      <c r="T88" s="5">
        <f t="shared" si="19"/>
        <v>5.0316888124461636</v>
      </c>
      <c r="U88" s="5">
        <f t="shared" si="19"/>
        <v>3.7931719064818341</v>
      </c>
      <c r="V88" s="5">
        <f t="shared" si="19"/>
        <v>3.5432980630485185</v>
      </c>
      <c r="W88" s="5">
        <f t="shared" si="19"/>
        <v>2.7893453972139737</v>
      </c>
      <c r="X88" s="5">
        <f t="shared" si="19"/>
        <v>2.4067570084234604</v>
      </c>
      <c r="Y88" s="5">
        <f t="shared" si="19"/>
        <v>2.0088009266256881</v>
      </c>
      <c r="Z88" s="5">
        <f t="shared" si="19"/>
        <v>1.9466159771638614</v>
      </c>
      <c r="AA88" s="5">
        <f t="shared" si="19"/>
        <v>1.7563417880799279</v>
      </c>
      <c r="AB88" s="5">
        <f t="shared" si="19"/>
        <v>1.4785010526587312</v>
      </c>
      <c r="AC88" s="5">
        <f t="shared" si="19"/>
        <v>1.2509409161297533</v>
      </c>
      <c r="AD88" s="5">
        <f t="shared" si="19"/>
        <v>1.2133043051532315</v>
      </c>
      <c r="AE88" s="5">
        <f t="shared" si="19"/>
        <v>1.0598177483537718</v>
      </c>
      <c r="AF88" s="5">
        <f t="shared" si="19"/>
        <v>0.95775666015913918</v>
      </c>
      <c r="AG88" s="5">
        <f t="shared" si="19"/>
        <v>0.88121815318732222</v>
      </c>
      <c r="AH88" s="5">
        <f t="shared" si="21"/>
        <v>0.59441056106033585</v>
      </c>
      <c r="AI88" s="5">
        <f t="shared" si="21"/>
        <v>0.43256681892473631</v>
      </c>
      <c r="AJ88" s="5">
        <f t="shared" si="21"/>
        <v>0.35540196533477858</v>
      </c>
    </row>
    <row r="89" spans="1:36" x14ac:dyDescent="0.2">
      <c r="A89" t="str">
        <f>"post-semis_procurement_archetype_"&amp;TEXT(ROUND(Table2691617[[#This Row],[2016]],3),"0.0")</f>
        <v>post-semis_procurement_archetype_16.6</v>
      </c>
      <c r="B89" s="5">
        <f t="shared" si="17"/>
        <v>16.600000000000001</v>
      </c>
      <c r="C89" s="5">
        <f t="shared" si="20"/>
        <v>16.600000000000001</v>
      </c>
      <c r="D89" s="5">
        <f t="shared" si="20"/>
        <v>16.600000000000001</v>
      </c>
      <c r="E89" s="5">
        <f t="shared" si="20"/>
        <v>16.164433392234312</v>
      </c>
      <c r="F89" s="5">
        <f t="shared" si="20"/>
        <v>15.111425715174137</v>
      </c>
      <c r="G89" s="5">
        <f t="shared" si="20"/>
        <v>15.258638762341301</v>
      </c>
      <c r="H89" s="5">
        <f t="shared" si="20"/>
        <v>14.801570192966254</v>
      </c>
      <c r="I89" s="5">
        <f t="shared" si="20"/>
        <v>13.917402616231678</v>
      </c>
      <c r="J89" s="5">
        <f t="shared" si="20"/>
        <v>13.420721642961873</v>
      </c>
      <c r="K89" s="5">
        <f t="shared" si="20"/>
        <v>12.910868123532502</v>
      </c>
      <c r="L89" s="5">
        <f t="shared" si="20"/>
        <v>12.105494819451712</v>
      </c>
      <c r="M89" s="5">
        <f t="shared" si="20"/>
        <v>12.007747536246487</v>
      </c>
      <c r="N89" s="5">
        <f t="shared" si="20"/>
        <v>11.347843173277584</v>
      </c>
      <c r="O89" s="5">
        <f t="shared" si="20"/>
        <v>10.663577223530405</v>
      </c>
      <c r="P89" s="5">
        <f t="shared" si="20"/>
        <v>9.8546332507671721</v>
      </c>
      <c r="Q89" s="5">
        <f t="shared" si="20"/>
        <v>8.5484833124840574</v>
      </c>
      <c r="R89" s="5">
        <f t="shared" si="20"/>
        <v>6.7864455724375237</v>
      </c>
      <c r="S89" s="5">
        <f t="shared" si="19"/>
        <v>6.2245282655374723</v>
      </c>
      <c r="T89" s="5">
        <f t="shared" si="19"/>
        <v>5.003078216840243</v>
      </c>
      <c r="U89" s="5">
        <f t="shared" si="19"/>
        <v>3.7721388414051904</v>
      </c>
      <c r="V89" s="5">
        <f t="shared" si="19"/>
        <v>3.5237937834635908</v>
      </c>
      <c r="W89" s="5">
        <f t="shared" si="19"/>
        <v>2.7744539729848983</v>
      </c>
      <c r="X89" s="5">
        <f t="shared" si="19"/>
        <v>2.3942063477174713</v>
      </c>
      <c r="Y89" s="5">
        <f t="shared" si="19"/>
        <v>1.998685052513739</v>
      </c>
      <c r="Z89" s="5">
        <f t="shared" si="19"/>
        <v>1.9368805648370837</v>
      </c>
      <c r="AA89" s="5">
        <f t="shared" si="19"/>
        <v>1.7477705168882236</v>
      </c>
      <c r="AB89" s="5">
        <f t="shared" si="19"/>
        <v>1.471629674819142</v>
      </c>
      <c r="AC89" s="5">
        <f t="shared" si="19"/>
        <v>1.245461803404585</v>
      </c>
      <c r="AD89" s="5">
        <f t="shared" si="19"/>
        <v>1.2080554618473338</v>
      </c>
      <c r="AE89" s="5">
        <f t="shared" si="19"/>
        <v>1.0555079710100588</v>
      </c>
      <c r="AF89" s="5">
        <f t="shared" si="19"/>
        <v>0.95407131596439787</v>
      </c>
      <c r="AG89" s="5">
        <f t="shared" si="19"/>
        <v>0.87800108913510555</v>
      </c>
      <c r="AH89" s="5">
        <f t="shared" si="21"/>
        <v>0.59294825164643272</v>
      </c>
      <c r="AI89" s="5">
        <f t="shared" si="21"/>
        <v>0.43209470664992661</v>
      </c>
      <c r="AJ89" s="5">
        <f t="shared" si="21"/>
        <v>0.35540196533477858</v>
      </c>
    </row>
    <row r="90" spans="1:36" x14ac:dyDescent="0.2">
      <c r="A90" t="str">
        <f>"post-semis_procurement_archetype_"&amp;TEXT(ROUND(Table2691617[[#This Row],[2016]],3),"0.0")</f>
        <v>post-semis_procurement_archetype_16.5</v>
      </c>
      <c r="B90" s="5">
        <f t="shared" si="17"/>
        <v>16.5</v>
      </c>
      <c r="C90" s="5">
        <f t="shared" si="20"/>
        <v>16.5</v>
      </c>
      <c r="D90" s="5">
        <f t="shared" si="20"/>
        <v>16.5</v>
      </c>
      <c r="E90" s="5">
        <f t="shared" si="20"/>
        <v>16.067114693469566</v>
      </c>
      <c r="F90" s="5">
        <f t="shared" si="20"/>
        <v>15.020589218522446</v>
      </c>
      <c r="G90" s="5">
        <f t="shared" si="20"/>
        <v>15.166896037989464</v>
      </c>
      <c r="H90" s="5">
        <f t="shared" si="20"/>
        <v>14.712641133614929</v>
      </c>
      <c r="I90" s="5">
        <f t="shared" si="20"/>
        <v>13.833916397477871</v>
      </c>
      <c r="J90" s="5">
        <f t="shared" si="20"/>
        <v>13.340292938910554</v>
      </c>
      <c r="K90" s="5">
        <f t="shared" si="20"/>
        <v>12.833578022962422</v>
      </c>
      <c r="L90" s="5">
        <f t="shared" si="20"/>
        <v>12.033162510403233</v>
      </c>
      <c r="M90" s="5">
        <f t="shared" si="20"/>
        <v>11.936016948970359</v>
      </c>
      <c r="N90" s="5">
        <f t="shared" si="20"/>
        <v>11.280174886352381</v>
      </c>
      <c r="O90" s="5">
        <f t="shared" si="20"/>
        <v>10.600121204266657</v>
      </c>
      <c r="P90" s="5">
        <f t="shared" si="20"/>
        <v>9.7961570036777612</v>
      </c>
      <c r="Q90" s="5">
        <f t="shared" si="20"/>
        <v>8.4980475840673506</v>
      </c>
      <c r="R90" s="5">
        <f t="shared" si="20"/>
        <v>6.7468567590154906</v>
      </c>
      <c r="S90" s="5">
        <f t="shared" si="19"/>
        <v>6.1883985546780327</v>
      </c>
      <c r="T90" s="5">
        <f t="shared" si="19"/>
        <v>4.9744676212343215</v>
      </c>
      <c r="U90" s="5">
        <f t="shared" si="19"/>
        <v>3.7511057763285458</v>
      </c>
      <c r="V90" s="5">
        <f t="shared" si="19"/>
        <v>3.5042895038786628</v>
      </c>
      <c r="W90" s="5">
        <f t="shared" si="19"/>
        <v>2.759562548755822</v>
      </c>
      <c r="X90" s="5">
        <f t="shared" si="19"/>
        <v>2.3816556870114813</v>
      </c>
      <c r="Y90" s="5">
        <f t="shared" si="19"/>
        <v>1.9885691784017894</v>
      </c>
      <c r="Z90" s="5">
        <f t="shared" si="19"/>
        <v>1.9271451525103056</v>
      </c>
      <c r="AA90" s="5">
        <f t="shared" si="19"/>
        <v>1.7391992456965191</v>
      </c>
      <c r="AB90" s="5">
        <f t="shared" si="19"/>
        <v>1.4647582969795525</v>
      </c>
      <c r="AC90" s="5">
        <f t="shared" si="19"/>
        <v>1.2399826906794165</v>
      </c>
      <c r="AD90" s="5">
        <f t="shared" si="19"/>
        <v>1.2028066185414357</v>
      </c>
      <c r="AE90" s="5">
        <f t="shared" si="19"/>
        <v>1.0511981936663455</v>
      </c>
      <c r="AF90" s="5">
        <f t="shared" si="19"/>
        <v>0.95038597176965633</v>
      </c>
      <c r="AG90" s="5">
        <f t="shared" si="19"/>
        <v>0.87478402508288866</v>
      </c>
      <c r="AH90" s="5">
        <f t="shared" si="21"/>
        <v>0.59148594223252937</v>
      </c>
      <c r="AI90" s="5">
        <f t="shared" si="21"/>
        <v>0.43162259437511691</v>
      </c>
      <c r="AJ90" s="5">
        <f t="shared" si="21"/>
        <v>0.35540196533477858</v>
      </c>
    </row>
    <row r="91" spans="1:36" x14ac:dyDescent="0.2">
      <c r="A91" t="str">
        <f>"post-semis_procurement_archetype_"&amp;TEXT(ROUND(Table2691617[[#This Row],[2016]],3),"0.0")</f>
        <v>post-semis_procurement_archetype_16.4</v>
      </c>
      <c r="B91" s="5">
        <f t="shared" si="17"/>
        <v>16.400000000000002</v>
      </c>
      <c r="C91" s="5">
        <f t="shared" si="20"/>
        <v>16.400000000000002</v>
      </c>
      <c r="D91" s="5">
        <f t="shared" si="20"/>
        <v>16.400000000000002</v>
      </c>
      <c r="E91" s="5">
        <f t="shared" si="20"/>
        <v>15.969795994704823</v>
      </c>
      <c r="F91" s="5">
        <f t="shared" si="20"/>
        <v>14.929752721870756</v>
      </c>
      <c r="G91" s="5">
        <f t="shared" si="20"/>
        <v>15.075153313637632</v>
      </c>
      <c r="H91" s="5">
        <f t="shared" si="20"/>
        <v>14.623712074263606</v>
      </c>
      <c r="I91" s="5">
        <f t="shared" si="20"/>
        <v>13.750430178724068</v>
      </c>
      <c r="J91" s="5">
        <f t="shared" si="20"/>
        <v>13.259864234859238</v>
      </c>
      <c r="K91" s="5">
        <f t="shared" si="20"/>
        <v>12.756287922392346</v>
      </c>
      <c r="L91" s="5">
        <f t="shared" si="20"/>
        <v>11.960830201354758</v>
      </c>
      <c r="M91" s="5">
        <f t="shared" si="20"/>
        <v>11.864286361694232</v>
      </c>
      <c r="N91" s="5">
        <f t="shared" si="20"/>
        <v>11.212506599427181</v>
      </c>
      <c r="O91" s="5">
        <f t="shared" si="20"/>
        <v>10.536665185002908</v>
      </c>
      <c r="P91" s="5">
        <f t="shared" si="20"/>
        <v>9.7376807565883521</v>
      </c>
      <c r="Q91" s="5">
        <f t="shared" si="20"/>
        <v>8.4476118556506457</v>
      </c>
      <c r="R91" s="5">
        <f t="shared" si="20"/>
        <v>6.7072679455934594</v>
      </c>
      <c r="S91" s="5">
        <f t="shared" si="19"/>
        <v>6.152268843818594</v>
      </c>
      <c r="T91" s="5">
        <f t="shared" si="19"/>
        <v>4.9458570256284009</v>
      </c>
      <c r="U91" s="5">
        <f t="shared" si="19"/>
        <v>3.7300727112519021</v>
      </c>
      <c r="V91" s="5">
        <f t="shared" si="19"/>
        <v>3.4847852242937352</v>
      </c>
      <c r="W91" s="5">
        <f t="shared" si="19"/>
        <v>2.7446711245267466</v>
      </c>
      <c r="X91" s="5">
        <f t="shared" si="19"/>
        <v>2.3691050263054922</v>
      </c>
      <c r="Y91" s="5">
        <f t="shared" si="19"/>
        <v>1.97845330428984</v>
      </c>
      <c r="Z91" s="5">
        <f t="shared" si="19"/>
        <v>1.9174097401835282</v>
      </c>
      <c r="AA91" s="5">
        <f t="shared" si="19"/>
        <v>1.7306279745048148</v>
      </c>
      <c r="AB91" s="5">
        <f t="shared" si="19"/>
        <v>1.4578869191399633</v>
      </c>
      <c r="AC91" s="5">
        <f t="shared" si="19"/>
        <v>1.2345035779542481</v>
      </c>
      <c r="AD91" s="5">
        <f t="shared" si="19"/>
        <v>1.1975577752355377</v>
      </c>
      <c r="AE91" s="5">
        <f t="shared" si="19"/>
        <v>1.0468884163226324</v>
      </c>
      <c r="AF91" s="5">
        <f t="shared" si="19"/>
        <v>0.94670062757491502</v>
      </c>
      <c r="AG91" s="5">
        <f t="shared" si="19"/>
        <v>0.87156696103067199</v>
      </c>
      <c r="AH91" s="5">
        <f t="shared" si="21"/>
        <v>0.59002363281862613</v>
      </c>
      <c r="AI91" s="5">
        <f t="shared" si="21"/>
        <v>0.43115048210030726</v>
      </c>
      <c r="AJ91" s="5">
        <f t="shared" si="21"/>
        <v>0.35540196533477858</v>
      </c>
    </row>
    <row r="92" spans="1:36" x14ac:dyDescent="0.2">
      <c r="A92" t="str">
        <f>"post-semis_procurement_archetype_"&amp;TEXT(ROUND(Table2691617[[#This Row],[2016]],3),"0.0")</f>
        <v>post-semis_procurement_archetype_16.3</v>
      </c>
      <c r="B92" s="5">
        <f t="shared" si="17"/>
        <v>16.3</v>
      </c>
      <c r="C92" s="5">
        <f t="shared" si="20"/>
        <v>16.3</v>
      </c>
      <c r="D92" s="5">
        <f t="shared" si="20"/>
        <v>16.3</v>
      </c>
      <c r="E92" s="5">
        <f t="shared" si="20"/>
        <v>15.872477295940076</v>
      </c>
      <c r="F92" s="5">
        <f t="shared" si="20"/>
        <v>14.838916225219064</v>
      </c>
      <c r="G92" s="5">
        <f t="shared" si="20"/>
        <v>14.983410589285795</v>
      </c>
      <c r="H92" s="5">
        <f t="shared" si="20"/>
        <v>14.53478301491228</v>
      </c>
      <c r="I92" s="5">
        <f t="shared" si="20"/>
        <v>13.666943959970261</v>
      </c>
      <c r="J92" s="5">
        <f t="shared" si="20"/>
        <v>13.179435530807918</v>
      </c>
      <c r="K92" s="5">
        <f t="shared" si="20"/>
        <v>12.678997821822266</v>
      </c>
      <c r="L92" s="5">
        <f t="shared" si="20"/>
        <v>11.88849789230628</v>
      </c>
      <c r="M92" s="5">
        <f t="shared" si="20"/>
        <v>11.792555774418103</v>
      </c>
      <c r="N92" s="5">
        <f t="shared" si="20"/>
        <v>11.14483831250198</v>
      </c>
      <c r="O92" s="5">
        <f t="shared" si="20"/>
        <v>10.47320916573916</v>
      </c>
      <c r="P92" s="5">
        <f t="shared" si="20"/>
        <v>9.6792045094989394</v>
      </c>
      <c r="Q92" s="5">
        <f t="shared" si="20"/>
        <v>8.3971761272339389</v>
      </c>
      <c r="R92" s="5">
        <f t="shared" ref="R92:AG107" si="22">(($B92-$AJ$2)*((R$2-$AJ$2)/($B$2-$AJ$2)))+$AJ$2</f>
        <v>6.6676791321714264</v>
      </c>
      <c r="S92" s="5">
        <f t="shared" si="22"/>
        <v>6.1161391329591543</v>
      </c>
      <c r="T92" s="5">
        <f t="shared" si="22"/>
        <v>4.9172464300224794</v>
      </c>
      <c r="U92" s="5">
        <f t="shared" si="22"/>
        <v>3.7090396461752575</v>
      </c>
      <c r="V92" s="5">
        <f t="shared" si="22"/>
        <v>3.4652809447088071</v>
      </c>
      <c r="W92" s="5">
        <f t="shared" si="22"/>
        <v>2.7297797002976703</v>
      </c>
      <c r="X92" s="5">
        <f t="shared" si="22"/>
        <v>2.3565543655995023</v>
      </c>
      <c r="Y92" s="5">
        <f t="shared" si="22"/>
        <v>1.9683374301778904</v>
      </c>
      <c r="Z92" s="5">
        <f t="shared" si="22"/>
        <v>1.9076743278567501</v>
      </c>
      <c r="AA92" s="5">
        <f t="shared" si="22"/>
        <v>1.7220567033131102</v>
      </c>
      <c r="AB92" s="5">
        <f t="shared" si="22"/>
        <v>1.4510155413003738</v>
      </c>
      <c r="AC92" s="5">
        <f t="shared" si="22"/>
        <v>1.2290244652290796</v>
      </c>
      <c r="AD92" s="5">
        <f t="shared" si="22"/>
        <v>1.1923089319296398</v>
      </c>
      <c r="AE92" s="5">
        <f t="shared" si="22"/>
        <v>1.0425786389789193</v>
      </c>
      <c r="AF92" s="5">
        <f t="shared" si="22"/>
        <v>0.94301528338017349</v>
      </c>
      <c r="AG92" s="5">
        <f t="shared" si="22"/>
        <v>0.8683498969784551</v>
      </c>
      <c r="AH92" s="5">
        <f t="shared" si="21"/>
        <v>0.58856132340472289</v>
      </c>
      <c r="AI92" s="5">
        <f t="shared" si="21"/>
        <v>0.43067836982549756</v>
      </c>
      <c r="AJ92" s="5">
        <f t="shared" si="21"/>
        <v>0.35540196533477858</v>
      </c>
    </row>
    <row r="93" spans="1:36" x14ac:dyDescent="0.2">
      <c r="A93" t="str">
        <f>"post-semis_procurement_archetype_"&amp;TEXT(ROUND(Table2691617[[#This Row],[2016]],3),"0.0")</f>
        <v>post-semis_procurement_archetype_16.2</v>
      </c>
      <c r="B93" s="5">
        <f t="shared" si="17"/>
        <v>16.2</v>
      </c>
      <c r="C93" s="5">
        <f t="shared" ref="C93:R108" si="23">(($B93-$AJ$2)*((C$2-$AJ$2)/($B$2-$AJ$2)))+$AJ$2</f>
        <v>16.2</v>
      </c>
      <c r="D93" s="5">
        <f t="shared" si="23"/>
        <v>16.2</v>
      </c>
      <c r="E93" s="5">
        <f t="shared" si="23"/>
        <v>15.775158597175331</v>
      </c>
      <c r="F93" s="5">
        <f t="shared" si="23"/>
        <v>14.748079728567371</v>
      </c>
      <c r="G93" s="5">
        <f t="shared" si="23"/>
        <v>14.891667864933959</v>
      </c>
      <c r="H93" s="5">
        <f t="shared" si="23"/>
        <v>14.445853955560956</v>
      </c>
      <c r="I93" s="5">
        <f t="shared" si="23"/>
        <v>13.583457741216456</v>
      </c>
      <c r="J93" s="5">
        <f t="shared" si="23"/>
        <v>13.0990068267566</v>
      </c>
      <c r="K93" s="5">
        <f t="shared" si="23"/>
        <v>12.601707721252186</v>
      </c>
      <c r="L93" s="5">
        <f t="shared" si="23"/>
        <v>11.816165583257801</v>
      </c>
      <c r="M93" s="5">
        <f t="shared" si="23"/>
        <v>11.720825187141974</v>
      </c>
      <c r="N93" s="5">
        <f t="shared" si="23"/>
        <v>11.077170025576779</v>
      </c>
      <c r="O93" s="5">
        <f t="shared" si="23"/>
        <v>10.409753146475412</v>
      </c>
      <c r="P93" s="5">
        <f t="shared" si="23"/>
        <v>9.6207282624095285</v>
      </c>
      <c r="Q93" s="5">
        <f t="shared" si="23"/>
        <v>8.346740398817234</v>
      </c>
      <c r="R93" s="5">
        <f t="shared" si="23"/>
        <v>6.6280903187493934</v>
      </c>
      <c r="S93" s="5">
        <f t="shared" si="22"/>
        <v>6.0800094220997147</v>
      </c>
      <c r="T93" s="5">
        <f t="shared" si="22"/>
        <v>4.8886358344165579</v>
      </c>
      <c r="U93" s="5">
        <f t="shared" si="22"/>
        <v>3.6880065810986129</v>
      </c>
      <c r="V93" s="5">
        <f t="shared" si="22"/>
        <v>3.445776665123879</v>
      </c>
      <c r="W93" s="5">
        <f t="shared" si="22"/>
        <v>2.7148882760685944</v>
      </c>
      <c r="X93" s="5">
        <f t="shared" si="22"/>
        <v>2.3440037048935127</v>
      </c>
      <c r="Y93" s="5">
        <f t="shared" si="22"/>
        <v>1.9582215560659406</v>
      </c>
      <c r="Z93" s="5">
        <f t="shared" si="22"/>
        <v>1.8979389155299722</v>
      </c>
      <c r="AA93" s="5">
        <f t="shared" si="22"/>
        <v>1.7134854321214057</v>
      </c>
      <c r="AB93" s="5">
        <f t="shared" si="22"/>
        <v>1.4441441634607843</v>
      </c>
      <c r="AC93" s="5">
        <f t="shared" si="22"/>
        <v>1.2235453525039111</v>
      </c>
      <c r="AD93" s="5">
        <f t="shared" si="22"/>
        <v>1.1870600886237419</v>
      </c>
      <c r="AE93" s="5">
        <f t="shared" si="22"/>
        <v>1.038268861635206</v>
      </c>
      <c r="AF93" s="5">
        <f t="shared" si="22"/>
        <v>0.93932993918543195</v>
      </c>
      <c r="AG93" s="5">
        <f t="shared" si="22"/>
        <v>0.86513283292623844</v>
      </c>
      <c r="AH93" s="5">
        <f t="shared" si="21"/>
        <v>0.58709901399081965</v>
      </c>
      <c r="AI93" s="5">
        <f t="shared" si="21"/>
        <v>0.43020625755068786</v>
      </c>
      <c r="AJ93" s="5">
        <f t="shared" si="21"/>
        <v>0.35540196533477858</v>
      </c>
    </row>
    <row r="94" spans="1:36" x14ac:dyDescent="0.2">
      <c r="A94" t="str">
        <f>"post-semis_procurement_archetype_"&amp;TEXT(ROUND(Table2691617[[#This Row],[2016]],3),"0.0")</f>
        <v>post-semis_procurement_archetype_16.1</v>
      </c>
      <c r="B94" s="5">
        <f t="shared" si="17"/>
        <v>16.100000000000001</v>
      </c>
      <c r="C94" s="5">
        <f t="shared" si="23"/>
        <v>16.100000000000001</v>
      </c>
      <c r="D94" s="5">
        <f t="shared" si="23"/>
        <v>16.100000000000001</v>
      </c>
      <c r="E94" s="5">
        <f t="shared" si="23"/>
        <v>15.677839898410587</v>
      </c>
      <c r="F94" s="5">
        <f t="shared" si="23"/>
        <v>14.657243231915682</v>
      </c>
      <c r="G94" s="5">
        <f t="shared" si="23"/>
        <v>14.799925140582125</v>
      </c>
      <c r="H94" s="5">
        <f t="shared" si="23"/>
        <v>14.356924896209634</v>
      </c>
      <c r="I94" s="5">
        <f t="shared" si="23"/>
        <v>13.499971522462653</v>
      </c>
      <c r="J94" s="5">
        <f t="shared" si="23"/>
        <v>13.018578122705284</v>
      </c>
      <c r="K94" s="5">
        <f t="shared" si="23"/>
        <v>12.52441762068211</v>
      </c>
      <c r="L94" s="5">
        <f t="shared" si="23"/>
        <v>11.743833274209326</v>
      </c>
      <c r="M94" s="5">
        <f t="shared" si="23"/>
        <v>11.649094599865847</v>
      </c>
      <c r="N94" s="5">
        <f t="shared" si="23"/>
        <v>11.009501738651579</v>
      </c>
      <c r="O94" s="5">
        <f t="shared" si="23"/>
        <v>10.346297127211663</v>
      </c>
      <c r="P94" s="5">
        <f t="shared" si="23"/>
        <v>9.5622520153201194</v>
      </c>
      <c r="Q94" s="5">
        <f t="shared" si="23"/>
        <v>8.296304670400529</v>
      </c>
      <c r="R94" s="5">
        <f t="shared" si="23"/>
        <v>6.5885015053273621</v>
      </c>
      <c r="S94" s="5">
        <f t="shared" si="22"/>
        <v>6.043879711240276</v>
      </c>
      <c r="T94" s="5">
        <f t="shared" si="22"/>
        <v>4.8600252388106382</v>
      </c>
      <c r="U94" s="5">
        <f t="shared" si="22"/>
        <v>3.6669735160219692</v>
      </c>
      <c r="V94" s="5">
        <f t="shared" si="22"/>
        <v>3.4262723855389514</v>
      </c>
      <c r="W94" s="5">
        <f t="shared" si="22"/>
        <v>2.6999968518395185</v>
      </c>
      <c r="X94" s="5">
        <f t="shared" si="22"/>
        <v>2.3314530441875232</v>
      </c>
      <c r="Y94" s="5">
        <f t="shared" si="22"/>
        <v>1.9481056819539913</v>
      </c>
      <c r="Z94" s="5">
        <f t="shared" si="22"/>
        <v>1.8882035032031945</v>
      </c>
      <c r="AA94" s="5">
        <f t="shared" si="22"/>
        <v>1.7049141609297014</v>
      </c>
      <c r="AB94" s="5">
        <f t="shared" si="22"/>
        <v>1.4372727856211951</v>
      </c>
      <c r="AC94" s="5">
        <f t="shared" si="22"/>
        <v>1.2180662397787427</v>
      </c>
      <c r="AD94" s="5">
        <f t="shared" si="22"/>
        <v>1.181811245317844</v>
      </c>
      <c r="AE94" s="5">
        <f t="shared" si="22"/>
        <v>1.033959084291493</v>
      </c>
      <c r="AF94" s="5">
        <f t="shared" si="22"/>
        <v>0.93564459499069064</v>
      </c>
      <c r="AG94" s="5">
        <f t="shared" si="22"/>
        <v>0.86191576887402155</v>
      </c>
      <c r="AH94" s="5">
        <f t="shared" si="21"/>
        <v>0.58563670457691641</v>
      </c>
      <c r="AI94" s="5">
        <f t="shared" si="21"/>
        <v>0.42973414527587817</v>
      </c>
      <c r="AJ94" s="5">
        <f t="shared" si="21"/>
        <v>0.35540196533477858</v>
      </c>
    </row>
    <row r="95" spans="1:36" x14ac:dyDescent="0.2">
      <c r="A95" t="str">
        <f>"post-semis_procurement_archetype_"&amp;TEXT(ROUND(Table2691617[[#This Row],[2016]],3),"0.0")</f>
        <v>post-semis_procurement_archetype_16.0</v>
      </c>
      <c r="B95" s="5">
        <f t="shared" si="17"/>
        <v>16</v>
      </c>
      <c r="C95" s="5">
        <f t="shared" si="23"/>
        <v>16</v>
      </c>
      <c r="D95" s="5">
        <f t="shared" si="23"/>
        <v>16</v>
      </c>
      <c r="E95" s="5">
        <f t="shared" si="23"/>
        <v>15.58052119964584</v>
      </c>
      <c r="F95" s="5">
        <f t="shared" si="23"/>
        <v>14.566406735263989</v>
      </c>
      <c r="G95" s="5">
        <f t="shared" si="23"/>
        <v>14.708182416230288</v>
      </c>
      <c r="H95" s="5">
        <f t="shared" si="23"/>
        <v>14.267995836858308</v>
      </c>
      <c r="I95" s="5">
        <f t="shared" si="23"/>
        <v>13.416485303708846</v>
      </c>
      <c r="J95" s="5">
        <f t="shared" si="23"/>
        <v>12.938149418653964</v>
      </c>
      <c r="K95" s="5">
        <f t="shared" si="23"/>
        <v>12.44712752011203</v>
      </c>
      <c r="L95" s="5">
        <f t="shared" si="23"/>
        <v>11.671500965160847</v>
      </c>
      <c r="M95" s="5">
        <f t="shared" si="23"/>
        <v>11.577364012589719</v>
      </c>
      <c r="N95" s="5">
        <f t="shared" si="23"/>
        <v>10.941833451726376</v>
      </c>
      <c r="O95" s="5">
        <f t="shared" si="23"/>
        <v>10.282841107947915</v>
      </c>
      <c r="P95" s="5">
        <f t="shared" si="23"/>
        <v>9.5037757682307085</v>
      </c>
      <c r="Q95" s="5">
        <f t="shared" si="23"/>
        <v>8.2458689419838223</v>
      </c>
      <c r="R95" s="5">
        <f t="shared" si="23"/>
        <v>6.5489126919053291</v>
      </c>
      <c r="S95" s="5">
        <f t="shared" si="22"/>
        <v>6.0077500003808364</v>
      </c>
      <c r="T95" s="5">
        <f t="shared" si="22"/>
        <v>4.8314146432047167</v>
      </c>
      <c r="U95" s="5">
        <f t="shared" si="22"/>
        <v>3.6459404509453246</v>
      </c>
      <c r="V95" s="5">
        <f t="shared" si="22"/>
        <v>3.4067681059540229</v>
      </c>
      <c r="W95" s="5">
        <f t="shared" si="22"/>
        <v>2.6851054276104427</v>
      </c>
      <c r="X95" s="5">
        <f t="shared" si="22"/>
        <v>2.3189023834815332</v>
      </c>
      <c r="Y95" s="5">
        <f t="shared" si="22"/>
        <v>1.9379898078420417</v>
      </c>
      <c r="Z95" s="5">
        <f t="shared" si="22"/>
        <v>1.8784680908764166</v>
      </c>
      <c r="AA95" s="5">
        <f t="shared" si="22"/>
        <v>1.6963428897379969</v>
      </c>
      <c r="AB95" s="5">
        <f t="shared" si="22"/>
        <v>1.4304014077816054</v>
      </c>
      <c r="AC95" s="5">
        <f t="shared" si="22"/>
        <v>1.2125871270535742</v>
      </c>
      <c r="AD95" s="5">
        <f t="shared" si="22"/>
        <v>1.1765624020119458</v>
      </c>
      <c r="AE95" s="5">
        <f t="shared" si="22"/>
        <v>1.0296493069477797</v>
      </c>
      <c r="AF95" s="5">
        <f t="shared" si="22"/>
        <v>0.9319592507959491</v>
      </c>
      <c r="AG95" s="5">
        <f t="shared" si="22"/>
        <v>0.85869870482180488</v>
      </c>
      <c r="AH95" s="5">
        <f t="shared" si="21"/>
        <v>0.58417439516301306</v>
      </c>
      <c r="AI95" s="5">
        <f t="shared" si="21"/>
        <v>0.42926203300106847</v>
      </c>
      <c r="AJ95" s="5">
        <f t="shared" si="21"/>
        <v>0.35540196533477858</v>
      </c>
    </row>
    <row r="96" spans="1:36" x14ac:dyDescent="0.2">
      <c r="A96" t="str">
        <f>"post-semis_procurement_archetype_"&amp;TEXT(ROUND(Table2691617[[#This Row],[2016]],3),"0.0")</f>
        <v>post-semis_procurement_archetype_15.9</v>
      </c>
      <c r="B96" s="5">
        <f t="shared" si="17"/>
        <v>15.9</v>
      </c>
      <c r="C96" s="5">
        <f t="shared" si="23"/>
        <v>15.9</v>
      </c>
      <c r="D96" s="5">
        <f t="shared" si="23"/>
        <v>15.9</v>
      </c>
      <c r="E96" s="5">
        <f t="shared" si="23"/>
        <v>15.483202500881097</v>
      </c>
      <c r="F96" s="5">
        <f t="shared" si="23"/>
        <v>14.475570238612299</v>
      </c>
      <c r="G96" s="5">
        <f t="shared" si="23"/>
        <v>14.616439691878455</v>
      </c>
      <c r="H96" s="5">
        <f t="shared" si="23"/>
        <v>14.179066777506984</v>
      </c>
      <c r="I96" s="5">
        <f t="shared" si="23"/>
        <v>13.332999084955043</v>
      </c>
      <c r="J96" s="5">
        <f t="shared" si="23"/>
        <v>12.857720714602646</v>
      </c>
      <c r="K96" s="5">
        <f t="shared" si="23"/>
        <v>12.369837419541952</v>
      </c>
      <c r="L96" s="5">
        <f t="shared" si="23"/>
        <v>11.59916865611237</v>
      </c>
      <c r="M96" s="5">
        <f t="shared" si="23"/>
        <v>11.505633425313592</v>
      </c>
      <c r="N96" s="5">
        <f t="shared" si="23"/>
        <v>10.874165164801177</v>
      </c>
      <c r="O96" s="5">
        <f t="shared" si="23"/>
        <v>10.219385088684167</v>
      </c>
      <c r="P96" s="5">
        <f t="shared" si="23"/>
        <v>9.4452995211412976</v>
      </c>
      <c r="Q96" s="5">
        <f t="shared" si="23"/>
        <v>8.1954332135671155</v>
      </c>
      <c r="R96" s="5">
        <f t="shared" si="23"/>
        <v>6.509323878483297</v>
      </c>
      <c r="S96" s="5">
        <f t="shared" si="22"/>
        <v>5.9716202895213977</v>
      </c>
      <c r="T96" s="5">
        <f t="shared" si="22"/>
        <v>4.8028040475987952</v>
      </c>
      <c r="U96" s="5">
        <f t="shared" si="22"/>
        <v>3.6249073858686804</v>
      </c>
      <c r="V96" s="5">
        <f t="shared" si="22"/>
        <v>3.3872638263690953</v>
      </c>
      <c r="W96" s="5">
        <f t="shared" si="22"/>
        <v>2.6702140033813668</v>
      </c>
      <c r="X96" s="5">
        <f t="shared" si="22"/>
        <v>2.3063517227755437</v>
      </c>
      <c r="Y96" s="5">
        <f t="shared" si="22"/>
        <v>1.9278739337300923</v>
      </c>
      <c r="Z96" s="5">
        <f t="shared" si="22"/>
        <v>1.8687326785496388</v>
      </c>
      <c r="AA96" s="5">
        <f t="shared" si="22"/>
        <v>1.6877716185462925</v>
      </c>
      <c r="AB96" s="5">
        <f t="shared" si="22"/>
        <v>1.4235300299420162</v>
      </c>
      <c r="AC96" s="5">
        <f t="shared" si="22"/>
        <v>1.2071080143284059</v>
      </c>
      <c r="AD96" s="5">
        <f t="shared" si="22"/>
        <v>1.1713135587060479</v>
      </c>
      <c r="AE96" s="5">
        <f t="shared" si="22"/>
        <v>1.0253395296040664</v>
      </c>
      <c r="AF96" s="5">
        <f t="shared" si="22"/>
        <v>0.92827390660120757</v>
      </c>
      <c r="AG96" s="5">
        <f t="shared" si="22"/>
        <v>0.85548164076958799</v>
      </c>
      <c r="AH96" s="5">
        <f t="shared" si="21"/>
        <v>0.58271208574910982</v>
      </c>
      <c r="AI96" s="5">
        <f t="shared" si="21"/>
        <v>0.42878992072625877</v>
      </c>
      <c r="AJ96" s="5">
        <f t="shared" si="21"/>
        <v>0.35540196533477858</v>
      </c>
    </row>
    <row r="97" spans="1:36" x14ac:dyDescent="0.2">
      <c r="A97" t="str">
        <f>"post-semis_procurement_archetype_"&amp;TEXT(ROUND(Table2691617[[#This Row],[2016]],3),"0.0")</f>
        <v>post-semis_procurement_archetype_15.8</v>
      </c>
      <c r="B97" s="5">
        <f t="shared" si="17"/>
        <v>15.8</v>
      </c>
      <c r="C97" s="5">
        <f t="shared" si="23"/>
        <v>15.8</v>
      </c>
      <c r="D97" s="5">
        <f t="shared" si="23"/>
        <v>15.8</v>
      </c>
      <c r="E97" s="5">
        <f t="shared" si="23"/>
        <v>15.385883802116352</v>
      </c>
      <c r="F97" s="5">
        <f t="shared" si="23"/>
        <v>14.384733741960607</v>
      </c>
      <c r="G97" s="5">
        <f t="shared" si="23"/>
        <v>14.524696967526619</v>
      </c>
      <c r="H97" s="5">
        <f t="shared" si="23"/>
        <v>14.09013771815566</v>
      </c>
      <c r="I97" s="5">
        <f t="shared" si="23"/>
        <v>13.249512866201238</v>
      </c>
      <c r="J97" s="5">
        <f t="shared" si="23"/>
        <v>12.77729201055133</v>
      </c>
      <c r="K97" s="5">
        <f t="shared" si="23"/>
        <v>12.292547318971874</v>
      </c>
      <c r="L97" s="5">
        <f t="shared" si="23"/>
        <v>11.526836347063893</v>
      </c>
      <c r="M97" s="5">
        <f t="shared" si="23"/>
        <v>11.433902838037463</v>
      </c>
      <c r="N97" s="5">
        <f t="shared" si="23"/>
        <v>10.806496877875976</v>
      </c>
      <c r="O97" s="5">
        <f t="shared" si="23"/>
        <v>10.155929069420418</v>
      </c>
      <c r="P97" s="5">
        <f t="shared" si="23"/>
        <v>9.3868232740518867</v>
      </c>
      <c r="Q97" s="5">
        <f t="shared" si="23"/>
        <v>8.1449974851504106</v>
      </c>
      <c r="R97" s="5">
        <f t="shared" si="23"/>
        <v>6.4697350650612648</v>
      </c>
      <c r="S97" s="5">
        <f t="shared" si="22"/>
        <v>5.9354905786619581</v>
      </c>
      <c r="T97" s="5">
        <f t="shared" si="22"/>
        <v>4.7741934519928746</v>
      </c>
      <c r="U97" s="5">
        <f t="shared" si="22"/>
        <v>3.6038743207920363</v>
      </c>
      <c r="V97" s="5">
        <f t="shared" si="22"/>
        <v>3.3677595467841672</v>
      </c>
      <c r="W97" s="5">
        <f t="shared" si="22"/>
        <v>2.655322579152291</v>
      </c>
      <c r="X97" s="5">
        <f t="shared" si="22"/>
        <v>2.2938010620695541</v>
      </c>
      <c r="Y97" s="5">
        <f t="shared" si="22"/>
        <v>1.9177580596181427</v>
      </c>
      <c r="Z97" s="5">
        <f t="shared" si="22"/>
        <v>1.8589972662228611</v>
      </c>
      <c r="AA97" s="5">
        <f t="shared" si="22"/>
        <v>1.679200347354588</v>
      </c>
      <c r="AB97" s="5">
        <f t="shared" si="22"/>
        <v>1.4166586521024267</v>
      </c>
      <c r="AC97" s="5">
        <f t="shared" si="22"/>
        <v>1.2016289016032373</v>
      </c>
      <c r="AD97" s="5">
        <f t="shared" si="22"/>
        <v>1.16606471540015</v>
      </c>
      <c r="AE97" s="5">
        <f t="shared" si="22"/>
        <v>1.0210297522603533</v>
      </c>
      <c r="AF97" s="5">
        <f t="shared" si="22"/>
        <v>0.92458856240646625</v>
      </c>
      <c r="AG97" s="5">
        <f t="shared" si="22"/>
        <v>0.85226457671737132</v>
      </c>
      <c r="AH97" s="5">
        <f t="shared" si="21"/>
        <v>0.58124977633520658</v>
      </c>
      <c r="AI97" s="5">
        <f t="shared" si="21"/>
        <v>0.42831780845144907</v>
      </c>
      <c r="AJ97" s="5">
        <f t="shared" si="21"/>
        <v>0.35540196533477858</v>
      </c>
    </row>
    <row r="98" spans="1:36" x14ac:dyDescent="0.2">
      <c r="A98" t="str">
        <f>"post-semis_procurement_archetype_"&amp;TEXT(ROUND(Table2691617[[#This Row],[2016]],3),"0.0")</f>
        <v>post-semis_procurement_archetype_15.7</v>
      </c>
      <c r="B98" s="5">
        <f t="shared" si="17"/>
        <v>15.700000000000001</v>
      </c>
      <c r="C98" s="5">
        <f t="shared" si="23"/>
        <v>15.700000000000001</v>
      </c>
      <c r="D98" s="5">
        <f t="shared" si="23"/>
        <v>15.700000000000001</v>
      </c>
      <c r="E98" s="5">
        <f t="shared" si="23"/>
        <v>15.288565103351607</v>
      </c>
      <c r="F98" s="5">
        <f t="shared" si="23"/>
        <v>14.293897245308917</v>
      </c>
      <c r="G98" s="5">
        <f t="shared" si="23"/>
        <v>14.432954243174786</v>
      </c>
      <c r="H98" s="5">
        <f t="shared" si="23"/>
        <v>14.001208658804336</v>
      </c>
      <c r="I98" s="5">
        <f t="shared" si="23"/>
        <v>13.166026647447433</v>
      </c>
      <c r="J98" s="5">
        <f t="shared" si="23"/>
        <v>12.696863306500012</v>
      </c>
      <c r="K98" s="5">
        <f t="shared" si="23"/>
        <v>12.215257218401796</v>
      </c>
      <c r="L98" s="5">
        <f t="shared" si="23"/>
        <v>11.454504038015415</v>
      </c>
      <c r="M98" s="5">
        <f t="shared" si="23"/>
        <v>11.362172250761336</v>
      </c>
      <c r="N98" s="5">
        <f t="shared" si="23"/>
        <v>10.738828590950774</v>
      </c>
      <c r="O98" s="5">
        <f t="shared" si="23"/>
        <v>10.092473050156672</v>
      </c>
      <c r="P98" s="5">
        <f t="shared" si="23"/>
        <v>9.3283470269624758</v>
      </c>
      <c r="Q98" s="5">
        <f t="shared" si="23"/>
        <v>8.0945617567337056</v>
      </c>
      <c r="R98" s="5">
        <f t="shared" si="23"/>
        <v>6.4301462516392327</v>
      </c>
      <c r="S98" s="5">
        <f t="shared" si="22"/>
        <v>5.8993608678025193</v>
      </c>
      <c r="T98" s="5">
        <f t="shared" si="22"/>
        <v>4.745582856386954</v>
      </c>
      <c r="U98" s="5">
        <f t="shared" si="22"/>
        <v>3.5828412557153921</v>
      </c>
      <c r="V98" s="5">
        <f t="shared" si="22"/>
        <v>3.3482552671992396</v>
      </c>
      <c r="W98" s="5">
        <f t="shared" si="22"/>
        <v>2.6404311549232151</v>
      </c>
      <c r="X98" s="5">
        <f t="shared" si="22"/>
        <v>2.2812504013635646</v>
      </c>
      <c r="Y98" s="5">
        <f t="shared" si="22"/>
        <v>1.9076421855061931</v>
      </c>
      <c r="Z98" s="5">
        <f t="shared" si="22"/>
        <v>1.8492618538960832</v>
      </c>
      <c r="AA98" s="5">
        <f t="shared" si="22"/>
        <v>1.6706290761628837</v>
      </c>
      <c r="AB98" s="5">
        <f t="shared" si="22"/>
        <v>1.4097872742628372</v>
      </c>
      <c r="AC98" s="5">
        <f t="shared" si="22"/>
        <v>1.196149788878069</v>
      </c>
      <c r="AD98" s="5">
        <f t="shared" si="22"/>
        <v>1.1608158720942521</v>
      </c>
      <c r="AE98" s="5">
        <f t="shared" si="22"/>
        <v>1.01671997491664</v>
      </c>
      <c r="AF98" s="5">
        <f t="shared" si="22"/>
        <v>0.92090321821172472</v>
      </c>
      <c r="AG98" s="5">
        <f t="shared" si="22"/>
        <v>0.84904751266515455</v>
      </c>
      <c r="AH98" s="5">
        <f t="shared" si="21"/>
        <v>0.57978746692130334</v>
      </c>
      <c r="AI98" s="5">
        <f t="shared" si="21"/>
        <v>0.42784569617663942</v>
      </c>
      <c r="AJ98" s="5">
        <f t="shared" si="21"/>
        <v>0.35540196533477858</v>
      </c>
    </row>
    <row r="99" spans="1:36" x14ac:dyDescent="0.2">
      <c r="A99" t="str">
        <f>"post-semis_procurement_archetype_"&amp;TEXT(ROUND(Table2691617[[#This Row],[2016]],3),"0.0")</f>
        <v>post-semis_procurement_archetype_15.6</v>
      </c>
      <c r="B99" s="5">
        <f t="shared" si="17"/>
        <v>15.600000000000001</v>
      </c>
      <c r="C99" s="5">
        <f t="shared" si="23"/>
        <v>15.600000000000001</v>
      </c>
      <c r="D99" s="5">
        <f t="shared" si="23"/>
        <v>15.600000000000001</v>
      </c>
      <c r="E99" s="5">
        <f t="shared" si="23"/>
        <v>15.191246404586863</v>
      </c>
      <c r="F99" s="5">
        <f t="shared" si="23"/>
        <v>14.203060748657226</v>
      </c>
      <c r="G99" s="5">
        <f t="shared" si="23"/>
        <v>14.34121151882295</v>
      </c>
      <c r="H99" s="5">
        <f t="shared" si="23"/>
        <v>13.912279599453012</v>
      </c>
      <c r="I99" s="5">
        <f t="shared" si="23"/>
        <v>13.082540428693628</v>
      </c>
      <c r="J99" s="5">
        <f t="shared" si="23"/>
        <v>12.616434602448694</v>
      </c>
      <c r="K99" s="5">
        <f t="shared" si="23"/>
        <v>12.137967117831717</v>
      </c>
      <c r="L99" s="5">
        <f t="shared" si="23"/>
        <v>11.382171728966938</v>
      </c>
      <c r="M99" s="5">
        <f t="shared" si="23"/>
        <v>11.290441663485208</v>
      </c>
      <c r="N99" s="5">
        <f t="shared" si="23"/>
        <v>10.671160304025575</v>
      </c>
      <c r="O99" s="5">
        <f t="shared" si="23"/>
        <v>10.029017030892923</v>
      </c>
      <c r="P99" s="5">
        <f t="shared" si="23"/>
        <v>9.2698707798730648</v>
      </c>
      <c r="Q99" s="5">
        <f t="shared" si="23"/>
        <v>8.0441260283169989</v>
      </c>
      <c r="R99" s="5">
        <f t="shared" si="23"/>
        <v>6.3905574382172006</v>
      </c>
      <c r="S99" s="5">
        <f t="shared" si="22"/>
        <v>5.8632311569430806</v>
      </c>
      <c r="T99" s="5">
        <f t="shared" si="22"/>
        <v>4.7169722607810325</v>
      </c>
      <c r="U99" s="5">
        <f t="shared" si="22"/>
        <v>3.561808190638748</v>
      </c>
      <c r="V99" s="5">
        <f t="shared" si="22"/>
        <v>3.3287509876143115</v>
      </c>
      <c r="W99" s="5">
        <f t="shared" si="22"/>
        <v>2.6255397306941393</v>
      </c>
      <c r="X99" s="5">
        <f t="shared" si="22"/>
        <v>2.2686997406575751</v>
      </c>
      <c r="Y99" s="5">
        <f t="shared" si="22"/>
        <v>1.8975263113942438</v>
      </c>
      <c r="Z99" s="5">
        <f t="shared" si="22"/>
        <v>1.8395264415693056</v>
      </c>
      <c r="AA99" s="5">
        <f t="shared" si="22"/>
        <v>1.6620578049711792</v>
      </c>
      <c r="AB99" s="5">
        <f t="shared" si="22"/>
        <v>1.402915896423248</v>
      </c>
      <c r="AC99" s="5">
        <f t="shared" si="22"/>
        <v>1.1906706761529005</v>
      </c>
      <c r="AD99" s="5">
        <f t="shared" si="22"/>
        <v>1.1555670287883542</v>
      </c>
      <c r="AE99" s="5">
        <f t="shared" si="22"/>
        <v>1.0124101975729269</v>
      </c>
      <c r="AF99" s="5">
        <f t="shared" si="22"/>
        <v>0.9172178740169834</v>
      </c>
      <c r="AG99" s="5">
        <f t="shared" si="22"/>
        <v>0.84583044861293777</v>
      </c>
      <c r="AH99" s="5">
        <f t="shared" si="21"/>
        <v>0.57832515750739999</v>
      </c>
      <c r="AI99" s="5">
        <f t="shared" si="21"/>
        <v>0.42737358390182972</v>
      </c>
      <c r="AJ99" s="5">
        <f t="shared" si="21"/>
        <v>0.35540196533477858</v>
      </c>
    </row>
    <row r="100" spans="1:36" x14ac:dyDescent="0.2">
      <c r="A100" t="str">
        <f>"post-semis_procurement_archetype_"&amp;TEXT(ROUND(Table2691617[[#This Row],[2016]],3),"0.0")</f>
        <v>post-semis_procurement_archetype_15.5</v>
      </c>
      <c r="B100" s="5">
        <f t="shared" si="17"/>
        <v>15.5</v>
      </c>
      <c r="C100" s="5">
        <f t="shared" si="23"/>
        <v>15.5</v>
      </c>
      <c r="D100" s="5">
        <f t="shared" si="23"/>
        <v>15.5</v>
      </c>
      <c r="E100" s="5">
        <f t="shared" si="23"/>
        <v>15.093927705822116</v>
      </c>
      <c r="F100" s="5">
        <f t="shared" si="23"/>
        <v>14.112224252005534</v>
      </c>
      <c r="G100" s="5">
        <f t="shared" si="23"/>
        <v>14.249468794471113</v>
      </c>
      <c r="H100" s="5">
        <f t="shared" si="23"/>
        <v>13.823350540101687</v>
      </c>
      <c r="I100" s="5">
        <f t="shared" si="23"/>
        <v>12.999054209939823</v>
      </c>
      <c r="J100" s="5">
        <f t="shared" si="23"/>
        <v>12.536005898397375</v>
      </c>
      <c r="K100" s="5">
        <f t="shared" si="23"/>
        <v>12.060677017261638</v>
      </c>
      <c r="L100" s="5">
        <f t="shared" si="23"/>
        <v>11.309839419918459</v>
      </c>
      <c r="M100" s="5">
        <f t="shared" si="23"/>
        <v>11.218711076209079</v>
      </c>
      <c r="N100" s="5">
        <f t="shared" si="23"/>
        <v>10.603492017100372</v>
      </c>
      <c r="O100" s="5">
        <f t="shared" si="23"/>
        <v>9.9655610116291733</v>
      </c>
      <c r="P100" s="5">
        <f t="shared" si="23"/>
        <v>9.2113945327836539</v>
      </c>
      <c r="Q100" s="5">
        <f t="shared" si="23"/>
        <v>7.993690299900293</v>
      </c>
      <c r="R100" s="5">
        <f t="shared" si="23"/>
        <v>6.3509686247951675</v>
      </c>
      <c r="S100" s="5">
        <f t="shared" si="22"/>
        <v>5.8271014460836401</v>
      </c>
      <c r="T100" s="5">
        <f t="shared" si="22"/>
        <v>4.688361665175111</v>
      </c>
      <c r="U100" s="5">
        <f t="shared" si="22"/>
        <v>3.5407751255621034</v>
      </c>
      <c r="V100" s="5">
        <f t="shared" si="22"/>
        <v>3.3092467080293835</v>
      </c>
      <c r="W100" s="5">
        <f t="shared" si="22"/>
        <v>2.6106483064650634</v>
      </c>
      <c r="X100" s="5">
        <f t="shared" si="22"/>
        <v>2.2561490799515851</v>
      </c>
      <c r="Y100" s="5">
        <f t="shared" si="22"/>
        <v>1.887410437282294</v>
      </c>
      <c r="Z100" s="5">
        <f t="shared" si="22"/>
        <v>1.8297910292425275</v>
      </c>
      <c r="AA100" s="5">
        <f t="shared" si="22"/>
        <v>1.6534865337794746</v>
      </c>
      <c r="AB100" s="5">
        <f t="shared" si="22"/>
        <v>1.3960445185836585</v>
      </c>
      <c r="AC100" s="5">
        <f t="shared" si="22"/>
        <v>1.1851915634277319</v>
      </c>
      <c r="AD100" s="5">
        <f t="shared" si="22"/>
        <v>1.1503181854824562</v>
      </c>
      <c r="AE100" s="5">
        <f t="shared" si="22"/>
        <v>1.0081004202292136</v>
      </c>
      <c r="AF100" s="5">
        <f t="shared" si="22"/>
        <v>0.91353252982224187</v>
      </c>
      <c r="AG100" s="5">
        <f t="shared" si="22"/>
        <v>0.84261338456072088</v>
      </c>
      <c r="AH100" s="5">
        <f t="shared" si="21"/>
        <v>0.57686284809349675</v>
      </c>
      <c r="AI100" s="5">
        <f t="shared" si="21"/>
        <v>0.42690147162702002</v>
      </c>
      <c r="AJ100" s="5">
        <f t="shared" si="21"/>
        <v>0.35540196533477858</v>
      </c>
    </row>
    <row r="101" spans="1:36" x14ac:dyDescent="0.2">
      <c r="A101" t="str">
        <f>"post-semis_procurement_archetype_"&amp;TEXT(ROUND(Table2691617[[#This Row],[2016]],3),"0.0")</f>
        <v>post-semis_procurement_archetype_15.4</v>
      </c>
      <c r="B101" s="5">
        <f t="shared" si="17"/>
        <v>15.4</v>
      </c>
      <c r="C101" s="5">
        <f t="shared" si="23"/>
        <v>15.4</v>
      </c>
      <c r="D101" s="5">
        <f t="shared" si="23"/>
        <v>15.4</v>
      </c>
      <c r="E101" s="5">
        <f t="shared" si="23"/>
        <v>14.996609007057371</v>
      </c>
      <c r="F101" s="5">
        <f t="shared" si="23"/>
        <v>14.021387755353842</v>
      </c>
      <c r="G101" s="5">
        <f t="shared" si="23"/>
        <v>14.15772607011928</v>
      </c>
      <c r="H101" s="5">
        <f t="shared" si="23"/>
        <v>13.734421480750363</v>
      </c>
      <c r="I101" s="5">
        <f t="shared" si="23"/>
        <v>12.915567991186018</v>
      </c>
      <c r="J101" s="5">
        <f t="shared" si="23"/>
        <v>12.455577194346057</v>
      </c>
      <c r="K101" s="5">
        <f t="shared" si="23"/>
        <v>11.983386916691561</v>
      </c>
      <c r="L101" s="5">
        <f t="shared" si="23"/>
        <v>11.237507110869982</v>
      </c>
      <c r="M101" s="5">
        <f t="shared" si="23"/>
        <v>11.146980488932952</v>
      </c>
      <c r="N101" s="5">
        <f t="shared" si="23"/>
        <v>10.535823730175172</v>
      </c>
      <c r="O101" s="5">
        <f t="shared" si="23"/>
        <v>9.9021049923654267</v>
      </c>
      <c r="P101" s="5">
        <f t="shared" si="23"/>
        <v>9.152918285694243</v>
      </c>
      <c r="Q101" s="5">
        <f t="shared" si="23"/>
        <v>7.943254571483588</v>
      </c>
      <c r="R101" s="5">
        <f t="shared" si="23"/>
        <v>6.3113798113731354</v>
      </c>
      <c r="S101" s="5">
        <f t="shared" si="22"/>
        <v>5.7909717352242014</v>
      </c>
      <c r="T101" s="5">
        <f t="shared" si="22"/>
        <v>4.6597510695691904</v>
      </c>
      <c r="U101" s="5">
        <f t="shared" si="22"/>
        <v>3.5197420604854592</v>
      </c>
      <c r="V101" s="5">
        <f t="shared" si="22"/>
        <v>3.2897424284444554</v>
      </c>
      <c r="W101" s="5">
        <f t="shared" si="22"/>
        <v>2.5957568822359876</v>
      </c>
      <c r="X101" s="5">
        <f t="shared" si="22"/>
        <v>2.2435984192455956</v>
      </c>
      <c r="Y101" s="5">
        <f t="shared" si="22"/>
        <v>1.8772945631703446</v>
      </c>
      <c r="Z101" s="5">
        <f t="shared" si="22"/>
        <v>1.8200556169157498</v>
      </c>
      <c r="AA101" s="5">
        <f t="shared" si="22"/>
        <v>1.6449152625877703</v>
      </c>
      <c r="AB101" s="5">
        <f t="shared" si="22"/>
        <v>1.3891731407440691</v>
      </c>
      <c r="AC101" s="5">
        <f t="shared" si="22"/>
        <v>1.1797124507025636</v>
      </c>
      <c r="AD101" s="5">
        <f t="shared" si="22"/>
        <v>1.1450693421765583</v>
      </c>
      <c r="AE101" s="5">
        <f t="shared" si="22"/>
        <v>1.0037906428855006</v>
      </c>
      <c r="AF101" s="5">
        <f t="shared" si="22"/>
        <v>0.90984718562750033</v>
      </c>
      <c r="AG101" s="5">
        <f t="shared" si="22"/>
        <v>0.83939632050850421</v>
      </c>
      <c r="AH101" s="5">
        <f t="shared" si="21"/>
        <v>0.57540053867959351</v>
      </c>
      <c r="AI101" s="5">
        <f t="shared" si="21"/>
        <v>0.42642935935221032</v>
      </c>
      <c r="AJ101" s="5">
        <f t="shared" si="21"/>
        <v>0.35540196533477858</v>
      </c>
    </row>
    <row r="102" spans="1:36" x14ac:dyDescent="0.2">
      <c r="A102" t="str">
        <f>"post-semis_procurement_archetype_"&amp;TEXT(ROUND(Table2691617[[#This Row],[2016]],3),"0.0")</f>
        <v>post-semis_procurement_archetype_15.3</v>
      </c>
      <c r="B102" s="5">
        <f t="shared" si="17"/>
        <v>15.3</v>
      </c>
      <c r="C102" s="5">
        <f t="shared" si="23"/>
        <v>15.3</v>
      </c>
      <c r="D102" s="5">
        <f t="shared" si="23"/>
        <v>15.3</v>
      </c>
      <c r="E102" s="5">
        <f t="shared" si="23"/>
        <v>14.899290308292626</v>
      </c>
      <c r="F102" s="5">
        <f t="shared" si="23"/>
        <v>13.930551258702152</v>
      </c>
      <c r="G102" s="5">
        <f t="shared" si="23"/>
        <v>14.065983345767444</v>
      </c>
      <c r="H102" s="5">
        <f t="shared" si="23"/>
        <v>13.645492421399039</v>
      </c>
      <c r="I102" s="5">
        <f t="shared" si="23"/>
        <v>12.832081772432213</v>
      </c>
      <c r="J102" s="5">
        <f t="shared" si="23"/>
        <v>12.375148490294739</v>
      </c>
      <c r="K102" s="5">
        <f t="shared" si="23"/>
        <v>11.906096816121483</v>
      </c>
      <c r="L102" s="5">
        <f t="shared" si="23"/>
        <v>11.165174801821506</v>
      </c>
      <c r="M102" s="5">
        <f t="shared" si="23"/>
        <v>11.075249901656823</v>
      </c>
      <c r="N102" s="5">
        <f t="shared" si="23"/>
        <v>10.468155443249971</v>
      </c>
      <c r="O102" s="5">
        <f t="shared" si="23"/>
        <v>9.8386489731016784</v>
      </c>
      <c r="P102" s="5">
        <f t="shared" si="23"/>
        <v>9.0944420386048321</v>
      </c>
      <c r="Q102" s="5">
        <f t="shared" si="23"/>
        <v>7.8928188430668822</v>
      </c>
      <c r="R102" s="5">
        <f t="shared" si="23"/>
        <v>6.2717909979511033</v>
      </c>
      <c r="S102" s="5">
        <f t="shared" si="22"/>
        <v>5.7548420243647627</v>
      </c>
      <c r="T102" s="5">
        <f t="shared" si="22"/>
        <v>4.6311404739632689</v>
      </c>
      <c r="U102" s="5">
        <f t="shared" si="22"/>
        <v>3.4987089954088146</v>
      </c>
      <c r="V102" s="5">
        <f t="shared" si="22"/>
        <v>3.2702381488595278</v>
      </c>
      <c r="W102" s="5">
        <f t="shared" si="22"/>
        <v>2.5808654580069117</v>
      </c>
      <c r="X102" s="5">
        <f t="shared" si="22"/>
        <v>2.231047758539606</v>
      </c>
      <c r="Y102" s="5">
        <f t="shared" si="22"/>
        <v>1.867178689058395</v>
      </c>
      <c r="Z102" s="5">
        <f t="shared" si="22"/>
        <v>1.8103202045889719</v>
      </c>
      <c r="AA102" s="5">
        <f t="shared" si="22"/>
        <v>1.6363439913960658</v>
      </c>
      <c r="AB102" s="5">
        <f t="shared" si="22"/>
        <v>1.3823017629044796</v>
      </c>
      <c r="AC102" s="5">
        <f t="shared" si="22"/>
        <v>1.174233337977395</v>
      </c>
      <c r="AD102" s="5">
        <f t="shared" si="22"/>
        <v>1.1398204988706604</v>
      </c>
      <c r="AE102" s="5">
        <f t="shared" si="22"/>
        <v>0.99948086554178728</v>
      </c>
      <c r="AF102" s="5">
        <f t="shared" si="22"/>
        <v>0.90616184143275902</v>
      </c>
      <c r="AG102" s="5">
        <f t="shared" si="22"/>
        <v>0.83617925645628743</v>
      </c>
      <c r="AH102" s="5">
        <f t="shared" si="21"/>
        <v>0.57393822926569027</v>
      </c>
      <c r="AI102" s="5">
        <f t="shared" si="21"/>
        <v>0.42595724707740068</v>
      </c>
      <c r="AJ102" s="5">
        <f t="shared" si="21"/>
        <v>0.35540196533477858</v>
      </c>
    </row>
    <row r="103" spans="1:36" x14ac:dyDescent="0.2">
      <c r="A103" t="str">
        <f>"post-semis_procurement_archetype_"&amp;TEXT(ROUND(Table2691617[[#This Row],[2016]],3),"0.0")</f>
        <v>post-semis_procurement_archetype_15.2</v>
      </c>
      <c r="B103" s="5">
        <f t="shared" si="17"/>
        <v>15.200000000000001</v>
      </c>
      <c r="C103" s="5">
        <f t="shared" si="23"/>
        <v>15.200000000000001</v>
      </c>
      <c r="D103" s="5">
        <f t="shared" si="23"/>
        <v>15.200000000000001</v>
      </c>
      <c r="E103" s="5">
        <f t="shared" si="23"/>
        <v>14.801971609527882</v>
      </c>
      <c r="F103" s="5">
        <f t="shared" si="23"/>
        <v>13.839714762050461</v>
      </c>
      <c r="G103" s="5">
        <f t="shared" si="23"/>
        <v>13.974240621415611</v>
      </c>
      <c r="H103" s="5">
        <f t="shared" si="23"/>
        <v>13.556563362047715</v>
      </c>
      <c r="I103" s="5">
        <f t="shared" si="23"/>
        <v>12.748595553678408</v>
      </c>
      <c r="J103" s="5">
        <f t="shared" si="23"/>
        <v>12.294719786243421</v>
      </c>
      <c r="K103" s="5">
        <f t="shared" si="23"/>
        <v>11.828806715551405</v>
      </c>
      <c r="L103" s="5">
        <f t="shared" si="23"/>
        <v>11.092842492773029</v>
      </c>
      <c r="M103" s="5">
        <f t="shared" si="23"/>
        <v>11.003519314380696</v>
      </c>
      <c r="N103" s="5">
        <f t="shared" si="23"/>
        <v>10.40048715632477</v>
      </c>
      <c r="O103" s="5">
        <f t="shared" si="23"/>
        <v>9.7751929538379301</v>
      </c>
      <c r="P103" s="5">
        <f t="shared" si="23"/>
        <v>9.035965791515423</v>
      </c>
      <c r="Q103" s="5">
        <f t="shared" si="23"/>
        <v>7.8423831146501763</v>
      </c>
      <c r="R103" s="5">
        <f t="shared" si="23"/>
        <v>6.2322021845290712</v>
      </c>
      <c r="S103" s="5">
        <f t="shared" si="22"/>
        <v>5.7187123135053231</v>
      </c>
      <c r="T103" s="5">
        <f t="shared" si="22"/>
        <v>4.6025298783573483</v>
      </c>
      <c r="U103" s="5">
        <f t="shared" si="22"/>
        <v>3.4776759303321705</v>
      </c>
      <c r="V103" s="5">
        <f t="shared" si="22"/>
        <v>3.2507338692745997</v>
      </c>
      <c r="W103" s="5">
        <f t="shared" si="22"/>
        <v>2.5659740337778358</v>
      </c>
      <c r="X103" s="5">
        <f t="shared" si="22"/>
        <v>2.2184970978336165</v>
      </c>
      <c r="Y103" s="5">
        <f t="shared" si="22"/>
        <v>1.8570628149464457</v>
      </c>
      <c r="Z103" s="5">
        <f t="shared" si="22"/>
        <v>1.8005847922621943</v>
      </c>
      <c r="AA103" s="5">
        <f t="shared" si="22"/>
        <v>1.6277727202043615</v>
      </c>
      <c r="AB103" s="5">
        <f t="shared" si="22"/>
        <v>1.3754303850648903</v>
      </c>
      <c r="AC103" s="5">
        <f t="shared" si="22"/>
        <v>1.1687542252522267</v>
      </c>
      <c r="AD103" s="5">
        <f t="shared" si="22"/>
        <v>1.1345716555647625</v>
      </c>
      <c r="AE103" s="5">
        <f t="shared" si="22"/>
        <v>0.99517108819807421</v>
      </c>
      <c r="AF103" s="5">
        <f t="shared" si="22"/>
        <v>0.90247649723801748</v>
      </c>
      <c r="AG103" s="5">
        <f t="shared" si="22"/>
        <v>0.83296219240407066</v>
      </c>
      <c r="AH103" s="5">
        <f t="shared" si="21"/>
        <v>0.57247591985178703</v>
      </c>
      <c r="AI103" s="5">
        <f t="shared" si="21"/>
        <v>0.42548513480259098</v>
      </c>
      <c r="AJ103" s="5">
        <f t="shared" si="21"/>
        <v>0.35540196533477858</v>
      </c>
    </row>
    <row r="104" spans="1:36" x14ac:dyDescent="0.2">
      <c r="A104" t="str">
        <f>"post-semis_procurement_archetype_"&amp;TEXT(ROUND(Table2691617[[#This Row],[2016]],3),"0.0")</f>
        <v>post-semis_procurement_archetype_15.1</v>
      </c>
      <c r="B104" s="5">
        <f t="shared" si="17"/>
        <v>15.100000000000001</v>
      </c>
      <c r="C104" s="5">
        <f t="shared" si="23"/>
        <v>15.100000000000001</v>
      </c>
      <c r="D104" s="5">
        <f t="shared" si="23"/>
        <v>15.100000000000001</v>
      </c>
      <c r="E104" s="5">
        <f t="shared" si="23"/>
        <v>14.704652910763137</v>
      </c>
      <c r="F104" s="5">
        <f t="shared" si="23"/>
        <v>13.748878265398771</v>
      </c>
      <c r="G104" s="5">
        <f t="shared" si="23"/>
        <v>13.882497897063775</v>
      </c>
      <c r="H104" s="5">
        <f t="shared" si="23"/>
        <v>13.467634302696391</v>
      </c>
      <c r="I104" s="5">
        <f t="shared" si="23"/>
        <v>12.665109334924605</v>
      </c>
      <c r="J104" s="5">
        <f t="shared" si="23"/>
        <v>12.214291082192105</v>
      </c>
      <c r="K104" s="5">
        <f t="shared" si="23"/>
        <v>11.751516614981327</v>
      </c>
      <c r="L104" s="5">
        <f t="shared" si="23"/>
        <v>11.020510183724552</v>
      </c>
      <c r="M104" s="5">
        <f t="shared" si="23"/>
        <v>10.931788727104568</v>
      </c>
      <c r="N104" s="5">
        <f t="shared" si="23"/>
        <v>10.332818869399571</v>
      </c>
      <c r="O104" s="5">
        <f t="shared" si="23"/>
        <v>9.7117369345741817</v>
      </c>
      <c r="P104" s="5">
        <f t="shared" si="23"/>
        <v>8.9774895444260121</v>
      </c>
      <c r="Q104" s="5">
        <f t="shared" si="23"/>
        <v>7.7919473862334714</v>
      </c>
      <c r="R104" s="5">
        <f t="shared" si="23"/>
        <v>6.192613371107039</v>
      </c>
      <c r="S104" s="5">
        <f t="shared" si="22"/>
        <v>5.6825826026458843</v>
      </c>
      <c r="T104" s="5">
        <f t="shared" si="22"/>
        <v>4.5739192827514277</v>
      </c>
      <c r="U104" s="5">
        <f t="shared" si="22"/>
        <v>3.4566428652555263</v>
      </c>
      <c r="V104" s="5">
        <f t="shared" si="22"/>
        <v>3.2312295896896721</v>
      </c>
      <c r="W104" s="5">
        <f t="shared" si="22"/>
        <v>2.55108260954876</v>
      </c>
      <c r="X104" s="5">
        <f t="shared" si="22"/>
        <v>2.2059464371276269</v>
      </c>
      <c r="Y104" s="5">
        <f t="shared" si="22"/>
        <v>1.8469469408344961</v>
      </c>
      <c r="Z104" s="5">
        <f t="shared" si="22"/>
        <v>1.7908493799354164</v>
      </c>
      <c r="AA104" s="5">
        <f t="shared" si="22"/>
        <v>1.6192014490126572</v>
      </c>
      <c r="AB104" s="5">
        <f t="shared" si="22"/>
        <v>1.3685590072253009</v>
      </c>
      <c r="AC104" s="5">
        <f t="shared" si="22"/>
        <v>1.1632751125270582</v>
      </c>
      <c r="AD104" s="5">
        <f t="shared" si="22"/>
        <v>1.1293228122588646</v>
      </c>
      <c r="AE104" s="5">
        <f t="shared" si="22"/>
        <v>0.99086131085436091</v>
      </c>
      <c r="AF104" s="5">
        <f t="shared" si="22"/>
        <v>0.89879115304327617</v>
      </c>
      <c r="AG104" s="5">
        <f t="shared" si="22"/>
        <v>0.82974512835185399</v>
      </c>
      <c r="AH104" s="5">
        <f t="shared" si="21"/>
        <v>0.57101361043788379</v>
      </c>
      <c r="AI104" s="5">
        <f t="shared" si="21"/>
        <v>0.42501302252778128</v>
      </c>
      <c r="AJ104" s="5">
        <f t="shared" si="21"/>
        <v>0.35540196533477858</v>
      </c>
    </row>
    <row r="105" spans="1:36" x14ac:dyDescent="0.2">
      <c r="A105" t="str">
        <f>"post-semis_procurement_archetype_"&amp;TEXT(ROUND(Table2691617[[#This Row],[2016]],3),"0.0")</f>
        <v>post-semis_procurement_archetype_15.0</v>
      </c>
      <c r="B105" s="5">
        <f t="shared" si="17"/>
        <v>15</v>
      </c>
      <c r="C105" s="5">
        <f t="shared" si="23"/>
        <v>15</v>
      </c>
      <c r="D105" s="5">
        <f t="shared" si="23"/>
        <v>15</v>
      </c>
      <c r="E105" s="5">
        <f t="shared" si="23"/>
        <v>14.60733421199839</v>
      </c>
      <c r="F105" s="5">
        <f t="shared" si="23"/>
        <v>13.658041768747077</v>
      </c>
      <c r="G105" s="5">
        <f t="shared" si="23"/>
        <v>13.79075517271194</v>
      </c>
      <c r="H105" s="5">
        <f t="shared" si="23"/>
        <v>13.378705243345067</v>
      </c>
      <c r="I105" s="5">
        <f t="shared" si="23"/>
        <v>12.581623116170798</v>
      </c>
      <c r="J105" s="5">
        <f t="shared" si="23"/>
        <v>12.133862378140785</v>
      </c>
      <c r="K105" s="5">
        <f t="shared" si="23"/>
        <v>11.674226514411247</v>
      </c>
      <c r="L105" s="5">
        <f t="shared" si="23"/>
        <v>10.948177874676073</v>
      </c>
      <c r="M105" s="5">
        <f t="shared" si="23"/>
        <v>10.860058139828439</v>
      </c>
      <c r="N105" s="5">
        <f t="shared" si="23"/>
        <v>10.265150582474368</v>
      </c>
      <c r="O105" s="5">
        <f t="shared" si="23"/>
        <v>9.6482809153104334</v>
      </c>
      <c r="P105" s="5">
        <f t="shared" si="23"/>
        <v>8.9190132973366012</v>
      </c>
      <c r="Q105" s="5">
        <f t="shared" si="23"/>
        <v>7.7415116578167646</v>
      </c>
      <c r="R105" s="5">
        <f t="shared" si="23"/>
        <v>6.153024557685006</v>
      </c>
      <c r="S105" s="5">
        <f t="shared" si="22"/>
        <v>5.6464528917864447</v>
      </c>
      <c r="T105" s="5">
        <f t="shared" si="22"/>
        <v>4.5453086871455062</v>
      </c>
      <c r="U105" s="5">
        <f t="shared" si="22"/>
        <v>3.4356098001788817</v>
      </c>
      <c r="V105" s="5">
        <f t="shared" si="22"/>
        <v>3.211725310104744</v>
      </c>
      <c r="W105" s="5">
        <f t="shared" si="22"/>
        <v>2.5361911853196841</v>
      </c>
      <c r="X105" s="5">
        <f t="shared" si="22"/>
        <v>2.193395776421637</v>
      </c>
      <c r="Y105" s="5">
        <f t="shared" si="22"/>
        <v>1.8368310667225465</v>
      </c>
      <c r="Z105" s="5">
        <f t="shared" si="22"/>
        <v>1.7811139676086385</v>
      </c>
      <c r="AA105" s="5">
        <f t="shared" si="22"/>
        <v>1.6106301778209526</v>
      </c>
      <c r="AB105" s="5">
        <f t="shared" si="22"/>
        <v>1.3616876293857114</v>
      </c>
      <c r="AC105" s="5">
        <f t="shared" si="22"/>
        <v>1.1577959998018896</v>
      </c>
      <c r="AD105" s="5">
        <f t="shared" si="22"/>
        <v>1.1240739689529664</v>
      </c>
      <c r="AE105" s="5">
        <f t="shared" si="22"/>
        <v>0.98655153351064762</v>
      </c>
      <c r="AF105" s="5">
        <f t="shared" si="22"/>
        <v>0.89510580884853463</v>
      </c>
      <c r="AG105" s="5">
        <f t="shared" si="22"/>
        <v>0.8265280642996371</v>
      </c>
      <c r="AH105" s="5">
        <f t="shared" si="21"/>
        <v>0.56955130102398044</v>
      </c>
      <c r="AI105" s="5">
        <f t="shared" si="21"/>
        <v>0.42454091025297158</v>
      </c>
      <c r="AJ105" s="5">
        <f t="shared" si="21"/>
        <v>0.35540196533477858</v>
      </c>
    </row>
    <row r="106" spans="1:36" x14ac:dyDescent="0.2">
      <c r="A106" t="str">
        <f>"post-semis_procurement_archetype_"&amp;TEXT(ROUND(Table2691617[[#This Row],[2016]],3),"0.0")</f>
        <v>post-semis_procurement_archetype_14.9</v>
      </c>
      <c r="B106" s="5">
        <f t="shared" si="17"/>
        <v>14.9</v>
      </c>
      <c r="C106" s="5">
        <f t="shared" si="23"/>
        <v>14.9</v>
      </c>
      <c r="D106" s="5">
        <f t="shared" si="23"/>
        <v>14.9</v>
      </c>
      <c r="E106" s="5">
        <f t="shared" si="23"/>
        <v>14.510015513233647</v>
      </c>
      <c r="F106" s="5">
        <f t="shared" si="23"/>
        <v>13.567205272095388</v>
      </c>
      <c r="G106" s="5">
        <f t="shared" si="23"/>
        <v>13.699012448360104</v>
      </c>
      <c r="H106" s="5">
        <f t="shared" si="23"/>
        <v>13.289776183993743</v>
      </c>
      <c r="I106" s="5">
        <f t="shared" si="23"/>
        <v>12.498136897416993</v>
      </c>
      <c r="J106" s="5">
        <f t="shared" si="23"/>
        <v>12.053433674089467</v>
      </c>
      <c r="K106" s="5">
        <f t="shared" si="23"/>
        <v>11.596936413841169</v>
      </c>
      <c r="L106" s="5">
        <f t="shared" si="23"/>
        <v>10.875845565627596</v>
      </c>
      <c r="M106" s="5">
        <f t="shared" si="23"/>
        <v>10.788327552552312</v>
      </c>
      <c r="N106" s="5">
        <f t="shared" si="23"/>
        <v>10.197482295549168</v>
      </c>
      <c r="O106" s="5">
        <f t="shared" si="23"/>
        <v>9.5848248960466851</v>
      </c>
      <c r="P106" s="5">
        <f t="shared" si="23"/>
        <v>8.8605370502471903</v>
      </c>
      <c r="Q106" s="5">
        <f t="shared" si="23"/>
        <v>7.6910759294000588</v>
      </c>
      <c r="R106" s="5">
        <f t="shared" si="23"/>
        <v>6.1134357442629739</v>
      </c>
      <c r="S106" s="5">
        <f t="shared" si="22"/>
        <v>5.6103231809270051</v>
      </c>
      <c r="T106" s="5">
        <f t="shared" si="22"/>
        <v>4.5166980915395847</v>
      </c>
      <c r="U106" s="5">
        <f t="shared" si="22"/>
        <v>3.4145767351022376</v>
      </c>
      <c r="V106" s="5">
        <f t="shared" si="22"/>
        <v>3.192221030519816</v>
      </c>
      <c r="W106" s="5">
        <f t="shared" si="22"/>
        <v>2.5212997610906083</v>
      </c>
      <c r="X106" s="5">
        <f t="shared" si="22"/>
        <v>2.1808451157156474</v>
      </c>
      <c r="Y106" s="5">
        <f t="shared" si="22"/>
        <v>1.8267151926105969</v>
      </c>
      <c r="Z106" s="5">
        <f t="shared" si="22"/>
        <v>1.7713785552818606</v>
      </c>
      <c r="AA106" s="5">
        <f t="shared" si="22"/>
        <v>1.6020589066292481</v>
      </c>
      <c r="AB106" s="5">
        <f t="shared" si="22"/>
        <v>1.354816251546122</v>
      </c>
      <c r="AC106" s="5">
        <f t="shared" si="22"/>
        <v>1.1523168870767213</v>
      </c>
      <c r="AD106" s="5">
        <f t="shared" si="22"/>
        <v>1.1188251256470685</v>
      </c>
      <c r="AE106" s="5">
        <f t="shared" si="22"/>
        <v>0.98224175616693454</v>
      </c>
      <c r="AF106" s="5">
        <f t="shared" si="22"/>
        <v>0.8914204646537931</v>
      </c>
      <c r="AG106" s="5">
        <f t="shared" si="22"/>
        <v>0.82331100024742043</v>
      </c>
      <c r="AH106" s="5">
        <f t="shared" si="21"/>
        <v>0.5680889916100772</v>
      </c>
      <c r="AI106" s="5">
        <f t="shared" si="21"/>
        <v>0.42406879797816188</v>
      </c>
      <c r="AJ106" s="5">
        <f t="shared" si="21"/>
        <v>0.35540196533477858</v>
      </c>
    </row>
    <row r="107" spans="1:36" x14ac:dyDescent="0.2">
      <c r="A107" t="str">
        <f>"post-semis_procurement_archetype_"&amp;TEXT(ROUND(Table2691617[[#This Row],[2016]],3),"0.0")</f>
        <v>post-semis_procurement_archetype_14.8</v>
      </c>
      <c r="B107" s="5">
        <f t="shared" si="17"/>
        <v>14.8</v>
      </c>
      <c r="C107" s="5">
        <f t="shared" si="23"/>
        <v>14.8</v>
      </c>
      <c r="D107" s="5">
        <f t="shared" si="23"/>
        <v>14.8</v>
      </c>
      <c r="E107" s="5">
        <f t="shared" si="23"/>
        <v>14.412696814468902</v>
      </c>
      <c r="F107" s="5">
        <f t="shared" si="23"/>
        <v>13.476368775443696</v>
      </c>
      <c r="G107" s="5">
        <f t="shared" si="23"/>
        <v>13.607269724008269</v>
      </c>
      <c r="H107" s="5">
        <f t="shared" si="23"/>
        <v>13.200847124642419</v>
      </c>
      <c r="I107" s="5">
        <f t="shared" si="23"/>
        <v>12.41465067866319</v>
      </c>
      <c r="J107" s="5">
        <f t="shared" si="23"/>
        <v>11.973004970038151</v>
      </c>
      <c r="K107" s="5">
        <f t="shared" si="23"/>
        <v>11.519646313271091</v>
      </c>
      <c r="L107" s="5">
        <f t="shared" si="23"/>
        <v>10.803513256579119</v>
      </c>
      <c r="M107" s="5">
        <f t="shared" si="23"/>
        <v>10.716596965276183</v>
      </c>
      <c r="N107" s="5">
        <f t="shared" si="23"/>
        <v>10.129814008623967</v>
      </c>
      <c r="O107" s="5">
        <f t="shared" si="23"/>
        <v>9.5213688767829368</v>
      </c>
      <c r="P107" s="5">
        <f t="shared" si="23"/>
        <v>8.8020608031577794</v>
      </c>
      <c r="Q107" s="5">
        <f t="shared" si="23"/>
        <v>7.6406402009833529</v>
      </c>
      <c r="R107" s="5">
        <f t="shared" si="23"/>
        <v>6.0738469308409417</v>
      </c>
      <c r="S107" s="5">
        <f t="shared" si="22"/>
        <v>5.5741934700675664</v>
      </c>
      <c r="T107" s="5">
        <f t="shared" si="22"/>
        <v>4.4880874959336641</v>
      </c>
      <c r="U107" s="5">
        <f t="shared" si="22"/>
        <v>3.3935436700255934</v>
      </c>
      <c r="V107" s="5">
        <f t="shared" si="22"/>
        <v>3.1727167509348879</v>
      </c>
      <c r="W107" s="5">
        <f t="shared" si="22"/>
        <v>2.5064083368615324</v>
      </c>
      <c r="X107" s="5">
        <f t="shared" si="22"/>
        <v>2.1682944550096579</v>
      </c>
      <c r="Y107" s="5">
        <f t="shared" si="22"/>
        <v>1.8165993184986475</v>
      </c>
      <c r="Z107" s="5">
        <f t="shared" si="22"/>
        <v>1.761643142955083</v>
      </c>
      <c r="AA107" s="5">
        <f t="shared" si="22"/>
        <v>1.5934876354375438</v>
      </c>
      <c r="AB107" s="5">
        <f t="shared" si="22"/>
        <v>1.3479448737065325</v>
      </c>
      <c r="AC107" s="5">
        <f t="shared" si="22"/>
        <v>1.1468377743515528</v>
      </c>
      <c r="AD107" s="5">
        <f t="shared" si="22"/>
        <v>1.1135762823411706</v>
      </c>
      <c r="AE107" s="5">
        <f t="shared" si="22"/>
        <v>0.97793197882322125</v>
      </c>
      <c r="AF107" s="5">
        <f t="shared" si="22"/>
        <v>0.88773512045905156</v>
      </c>
      <c r="AG107" s="5">
        <f t="shared" si="22"/>
        <v>0.82009393619520354</v>
      </c>
      <c r="AH107" s="5">
        <f t="shared" si="21"/>
        <v>0.56662668219617396</v>
      </c>
      <c r="AI107" s="5">
        <f t="shared" si="21"/>
        <v>0.42359668570335218</v>
      </c>
      <c r="AJ107" s="5">
        <f t="shared" si="21"/>
        <v>0.35540196533477858</v>
      </c>
    </row>
    <row r="108" spans="1:36" x14ac:dyDescent="0.2">
      <c r="A108" t="str">
        <f>"post-semis_procurement_archetype_"&amp;TEXT(ROUND(Table2691617[[#This Row],[2016]],3),"0.0")</f>
        <v>post-semis_procurement_archetype_14.7</v>
      </c>
      <c r="B108" s="5">
        <f t="shared" si="17"/>
        <v>14.700000000000001</v>
      </c>
      <c r="C108" s="5">
        <f t="shared" si="23"/>
        <v>14.700000000000001</v>
      </c>
      <c r="D108" s="5">
        <f t="shared" si="23"/>
        <v>14.700000000000001</v>
      </c>
      <c r="E108" s="5">
        <f t="shared" si="23"/>
        <v>14.315378115704156</v>
      </c>
      <c r="F108" s="5">
        <f t="shared" si="23"/>
        <v>13.385532278792006</v>
      </c>
      <c r="G108" s="5">
        <f t="shared" si="23"/>
        <v>13.515526999656435</v>
      </c>
      <c r="H108" s="5">
        <f t="shared" si="23"/>
        <v>13.111918065291094</v>
      </c>
      <c r="I108" s="5">
        <f t="shared" si="23"/>
        <v>12.331164459909385</v>
      </c>
      <c r="J108" s="5">
        <f t="shared" si="23"/>
        <v>11.892576265986833</v>
      </c>
      <c r="K108" s="5">
        <f t="shared" si="23"/>
        <v>11.442356212701013</v>
      </c>
      <c r="L108" s="5">
        <f t="shared" si="23"/>
        <v>10.731180947530641</v>
      </c>
      <c r="M108" s="5">
        <f t="shared" si="23"/>
        <v>10.644866378000057</v>
      </c>
      <c r="N108" s="5">
        <f t="shared" si="23"/>
        <v>10.062145721698766</v>
      </c>
      <c r="O108" s="5">
        <f t="shared" si="23"/>
        <v>9.4579128575191884</v>
      </c>
      <c r="P108" s="5">
        <f t="shared" si="23"/>
        <v>8.7435845560683685</v>
      </c>
      <c r="Q108" s="5">
        <f t="shared" si="23"/>
        <v>7.590204472566648</v>
      </c>
      <c r="R108" s="5">
        <f t="shared" ref="R108:AG123" si="24">(($B108-$AJ$2)*((R$2-$AJ$2)/($B$2-$AJ$2)))+$AJ$2</f>
        <v>6.0342581174189096</v>
      </c>
      <c r="S108" s="5">
        <f t="shared" si="24"/>
        <v>5.5380637592081268</v>
      </c>
      <c r="T108" s="5">
        <f t="shared" si="24"/>
        <v>4.4594769003277435</v>
      </c>
      <c r="U108" s="5">
        <f t="shared" si="24"/>
        <v>3.3725106049489493</v>
      </c>
      <c r="V108" s="5">
        <f t="shared" si="24"/>
        <v>3.1532124713499603</v>
      </c>
      <c r="W108" s="5">
        <f t="shared" si="24"/>
        <v>2.4915169126324566</v>
      </c>
      <c r="X108" s="5">
        <f t="shared" si="24"/>
        <v>2.1557437943036684</v>
      </c>
      <c r="Y108" s="5">
        <f t="shared" si="24"/>
        <v>1.8064834443866979</v>
      </c>
      <c r="Z108" s="5">
        <f t="shared" si="24"/>
        <v>1.7519077306283051</v>
      </c>
      <c r="AA108" s="5">
        <f t="shared" si="24"/>
        <v>1.5849163642458393</v>
      </c>
      <c r="AB108" s="5">
        <f t="shared" si="24"/>
        <v>1.341073495866943</v>
      </c>
      <c r="AC108" s="5">
        <f t="shared" si="24"/>
        <v>1.1413586616263844</v>
      </c>
      <c r="AD108" s="5">
        <f t="shared" si="24"/>
        <v>1.1083274390352726</v>
      </c>
      <c r="AE108" s="5">
        <f t="shared" si="24"/>
        <v>0.97362220147950818</v>
      </c>
      <c r="AF108" s="5">
        <f t="shared" si="24"/>
        <v>0.88404977626431025</v>
      </c>
      <c r="AG108" s="5">
        <f t="shared" si="24"/>
        <v>0.81687687214298688</v>
      </c>
      <c r="AH108" s="5">
        <f t="shared" si="21"/>
        <v>0.56516437278227061</v>
      </c>
      <c r="AI108" s="5">
        <f t="shared" si="21"/>
        <v>0.42312457342854254</v>
      </c>
      <c r="AJ108" s="5">
        <f t="shared" si="21"/>
        <v>0.35540196533477858</v>
      </c>
    </row>
    <row r="109" spans="1:36" x14ac:dyDescent="0.2">
      <c r="A109" t="str">
        <f>"post-semis_procurement_archetype_"&amp;TEXT(ROUND(Table2691617[[#This Row],[2016]],3),"0.0")</f>
        <v>post-semis_procurement_archetype_14.6</v>
      </c>
      <c r="B109" s="5">
        <f t="shared" si="17"/>
        <v>14.600000000000001</v>
      </c>
      <c r="C109" s="5">
        <f t="shared" ref="C109:R124" si="25">(($B109-$AJ$2)*((C$2-$AJ$2)/($B$2-$AJ$2)))+$AJ$2</f>
        <v>14.600000000000001</v>
      </c>
      <c r="D109" s="5">
        <f t="shared" si="25"/>
        <v>14.600000000000001</v>
      </c>
      <c r="E109" s="5">
        <f t="shared" si="25"/>
        <v>14.218059416939413</v>
      </c>
      <c r="F109" s="5">
        <f t="shared" si="25"/>
        <v>13.294695782140314</v>
      </c>
      <c r="G109" s="5">
        <f t="shared" si="25"/>
        <v>13.4237842753046</v>
      </c>
      <c r="H109" s="5">
        <f t="shared" si="25"/>
        <v>13.02298900593977</v>
      </c>
      <c r="I109" s="5">
        <f t="shared" si="25"/>
        <v>12.24767824115558</v>
      </c>
      <c r="J109" s="5">
        <f t="shared" si="25"/>
        <v>11.812147561935515</v>
      </c>
      <c r="K109" s="5">
        <f t="shared" si="25"/>
        <v>11.365066112130934</v>
      </c>
      <c r="L109" s="5">
        <f t="shared" si="25"/>
        <v>10.658848638482164</v>
      </c>
      <c r="M109" s="5">
        <f t="shared" si="25"/>
        <v>10.573135790723928</v>
      </c>
      <c r="N109" s="5">
        <f t="shared" si="25"/>
        <v>9.9944774347735663</v>
      </c>
      <c r="O109" s="5">
        <f t="shared" si="25"/>
        <v>9.3944568382554401</v>
      </c>
      <c r="P109" s="5">
        <f t="shared" si="25"/>
        <v>8.6851083089789576</v>
      </c>
      <c r="Q109" s="5">
        <f t="shared" si="25"/>
        <v>7.5397687441499421</v>
      </c>
      <c r="R109" s="5">
        <f t="shared" si="25"/>
        <v>5.9946693039968766</v>
      </c>
      <c r="S109" s="5">
        <f t="shared" si="24"/>
        <v>5.501934048348688</v>
      </c>
      <c r="T109" s="5">
        <f t="shared" si="24"/>
        <v>4.430866304721822</v>
      </c>
      <c r="U109" s="5">
        <f t="shared" si="24"/>
        <v>3.3514775398723051</v>
      </c>
      <c r="V109" s="5">
        <f t="shared" si="24"/>
        <v>3.1337081917650322</v>
      </c>
      <c r="W109" s="5">
        <f t="shared" si="24"/>
        <v>2.4766254884033807</v>
      </c>
      <c r="X109" s="5">
        <f t="shared" si="24"/>
        <v>2.1431931335976788</v>
      </c>
      <c r="Y109" s="5">
        <f t="shared" si="24"/>
        <v>1.7963675702747486</v>
      </c>
      <c r="Z109" s="5">
        <f t="shared" si="24"/>
        <v>1.7421723183015274</v>
      </c>
      <c r="AA109" s="5">
        <f t="shared" si="24"/>
        <v>1.5763450930541349</v>
      </c>
      <c r="AB109" s="5">
        <f t="shared" si="24"/>
        <v>1.3342021180273538</v>
      </c>
      <c r="AC109" s="5">
        <f t="shared" si="24"/>
        <v>1.1358795489012159</v>
      </c>
      <c r="AD109" s="5">
        <f t="shared" si="24"/>
        <v>1.1030785957293747</v>
      </c>
      <c r="AE109" s="5">
        <f t="shared" si="24"/>
        <v>0.9693124241357951</v>
      </c>
      <c r="AF109" s="5">
        <f t="shared" si="24"/>
        <v>0.88036443206956871</v>
      </c>
      <c r="AG109" s="5">
        <f t="shared" si="24"/>
        <v>0.8136598080907701</v>
      </c>
      <c r="AH109" s="5">
        <f t="shared" si="21"/>
        <v>0.56370206336836737</v>
      </c>
      <c r="AI109" s="5">
        <f t="shared" si="21"/>
        <v>0.42265246115373284</v>
      </c>
      <c r="AJ109" s="5">
        <f t="shared" si="21"/>
        <v>0.35540196533477858</v>
      </c>
    </row>
    <row r="110" spans="1:36" x14ac:dyDescent="0.2">
      <c r="A110" t="str">
        <f>"post-semis_procurement_archetype_"&amp;TEXT(ROUND(Table2691617[[#This Row],[2016]],3),"0.0")</f>
        <v>post-semis_procurement_archetype_14.5</v>
      </c>
      <c r="B110" s="5">
        <f t="shared" si="17"/>
        <v>14.5</v>
      </c>
      <c r="C110" s="5">
        <f t="shared" si="25"/>
        <v>14.5</v>
      </c>
      <c r="D110" s="5">
        <f t="shared" si="25"/>
        <v>14.5</v>
      </c>
      <c r="E110" s="5">
        <f t="shared" si="25"/>
        <v>14.120740718174666</v>
      </c>
      <c r="F110" s="5">
        <f t="shared" si="25"/>
        <v>13.203859285488623</v>
      </c>
      <c r="G110" s="5">
        <f t="shared" si="25"/>
        <v>13.332041550952765</v>
      </c>
      <c r="H110" s="5">
        <f t="shared" si="25"/>
        <v>12.934059946588444</v>
      </c>
      <c r="I110" s="5">
        <f t="shared" si="25"/>
        <v>12.164192022401773</v>
      </c>
      <c r="J110" s="5">
        <f t="shared" si="25"/>
        <v>11.731718857884196</v>
      </c>
      <c r="K110" s="5">
        <f t="shared" si="25"/>
        <v>11.287776011560855</v>
      </c>
      <c r="L110" s="5">
        <f t="shared" si="25"/>
        <v>10.586516329433685</v>
      </c>
      <c r="M110" s="5">
        <f t="shared" si="25"/>
        <v>10.501405203447799</v>
      </c>
      <c r="N110" s="5">
        <f t="shared" si="25"/>
        <v>9.9268091478483633</v>
      </c>
      <c r="O110" s="5">
        <f t="shared" si="25"/>
        <v>9.3310008189916918</v>
      </c>
      <c r="P110" s="5">
        <f t="shared" si="25"/>
        <v>8.6266320618895467</v>
      </c>
      <c r="Q110" s="5">
        <f t="shared" si="25"/>
        <v>7.4893330157332354</v>
      </c>
      <c r="R110" s="5">
        <f t="shared" si="25"/>
        <v>5.9550804905748445</v>
      </c>
      <c r="S110" s="5">
        <f t="shared" si="24"/>
        <v>5.4658043374892484</v>
      </c>
      <c r="T110" s="5">
        <f t="shared" si="24"/>
        <v>4.4022557091159005</v>
      </c>
      <c r="U110" s="5">
        <f t="shared" si="24"/>
        <v>3.3304444747956605</v>
      </c>
      <c r="V110" s="5">
        <f t="shared" si="24"/>
        <v>3.1142039121801042</v>
      </c>
      <c r="W110" s="5">
        <f t="shared" si="24"/>
        <v>2.4617340641743044</v>
      </c>
      <c r="X110" s="5">
        <f t="shared" si="24"/>
        <v>2.1306424728916888</v>
      </c>
      <c r="Y110" s="5">
        <f t="shared" si="24"/>
        <v>1.7862516961627988</v>
      </c>
      <c r="Z110" s="5">
        <f t="shared" si="24"/>
        <v>1.7324369059747493</v>
      </c>
      <c r="AA110" s="5">
        <f t="shared" si="24"/>
        <v>1.5677738218624304</v>
      </c>
      <c r="AB110" s="5">
        <f t="shared" si="24"/>
        <v>1.3273307401877643</v>
      </c>
      <c r="AC110" s="5">
        <f t="shared" si="24"/>
        <v>1.1304004361760476</v>
      </c>
      <c r="AD110" s="5">
        <f t="shared" si="24"/>
        <v>1.0978297524234768</v>
      </c>
      <c r="AE110" s="5">
        <f t="shared" si="24"/>
        <v>0.96500264679208181</v>
      </c>
      <c r="AF110" s="5">
        <f t="shared" si="24"/>
        <v>0.87667908787482718</v>
      </c>
      <c r="AG110" s="5">
        <f t="shared" si="24"/>
        <v>0.81044274403855332</v>
      </c>
      <c r="AH110" s="5">
        <f t="shared" si="21"/>
        <v>0.56223975395446413</v>
      </c>
      <c r="AI110" s="5">
        <f t="shared" si="21"/>
        <v>0.42218034887892314</v>
      </c>
      <c r="AJ110" s="5">
        <f t="shared" si="21"/>
        <v>0.35540196533477858</v>
      </c>
    </row>
    <row r="111" spans="1:36" x14ac:dyDescent="0.2">
      <c r="A111" t="str">
        <f>"post-semis_procurement_archetype_"&amp;TEXT(ROUND(Table2691617[[#This Row],[2016]],3),"0.0")</f>
        <v>post-semis_procurement_archetype_14.4</v>
      </c>
      <c r="B111" s="5">
        <f t="shared" si="17"/>
        <v>14.4</v>
      </c>
      <c r="C111" s="5">
        <f t="shared" si="25"/>
        <v>14.4</v>
      </c>
      <c r="D111" s="5">
        <f t="shared" si="25"/>
        <v>14.4</v>
      </c>
      <c r="E111" s="5">
        <f t="shared" si="25"/>
        <v>14.023422019409921</v>
      </c>
      <c r="F111" s="5">
        <f t="shared" si="25"/>
        <v>13.113022788836931</v>
      </c>
      <c r="G111" s="5">
        <f t="shared" si="25"/>
        <v>13.240298826600929</v>
      </c>
      <c r="H111" s="5">
        <f t="shared" si="25"/>
        <v>12.845130887237122</v>
      </c>
      <c r="I111" s="5">
        <f t="shared" si="25"/>
        <v>12.08070580364797</v>
      </c>
      <c r="J111" s="5">
        <f t="shared" si="25"/>
        <v>11.651290153832878</v>
      </c>
      <c r="K111" s="5">
        <f t="shared" si="25"/>
        <v>11.210485910990776</v>
      </c>
      <c r="L111" s="5">
        <f t="shared" si="25"/>
        <v>10.514184020385208</v>
      </c>
      <c r="M111" s="5">
        <f t="shared" si="25"/>
        <v>10.429674616171672</v>
      </c>
      <c r="N111" s="5">
        <f t="shared" si="25"/>
        <v>9.8591408609231639</v>
      </c>
      <c r="O111" s="5">
        <f t="shared" si="25"/>
        <v>9.2675447997279434</v>
      </c>
      <c r="P111" s="5">
        <f t="shared" si="25"/>
        <v>8.5681558148001358</v>
      </c>
      <c r="Q111" s="5">
        <f t="shared" si="25"/>
        <v>7.4388972873165295</v>
      </c>
      <c r="R111" s="5">
        <f t="shared" si="25"/>
        <v>5.9154916771528123</v>
      </c>
      <c r="S111" s="5">
        <f t="shared" si="24"/>
        <v>5.4296746266298088</v>
      </c>
      <c r="T111" s="5">
        <f t="shared" si="24"/>
        <v>4.3736451135099799</v>
      </c>
      <c r="U111" s="5">
        <f t="shared" si="24"/>
        <v>3.3094114097190164</v>
      </c>
      <c r="V111" s="5">
        <f t="shared" si="24"/>
        <v>3.0946996325951766</v>
      </c>
      <c r="W111" s="5">
        <f t="shared" si="24"/>
        <v>2.4468426399452285</v>
      </c>
      <c r="X111" s="5">
        <f t="shared" si="24"/>
        <v>2.1180918121856993</v>
      </c>
      <c r="Y111" s="5">
        <f t="shared" si="24"/>
        <v>1.7761358220508494</v>
      </c>
      <c r="Z111" s="5">
        <f t="shared" si="24"/>
        <v>1.7227014936479716</v>
      </c>
      <c r="AA111" s="5">
        <f t="shared" si="24"/>
        <v>1.5592025506707259</v>
      </c>
      <c r="AB111" s="5">
        <f t="shared" si="24"/>
        <v>1.3204593623481748</v>
      </c>
      <c r="AC111" s="5">
        <f t="shared" si="24"/>
        <v>1.124921323450879</v>
      </c>
      <c r="AD111" s="5">
        <f t="shared" si="24"/>
        <v>1.0925809091175789</v>
      </c>
      <c r="AE111" s="5">
        <f t="shared" si="24"/>
        <v>0.96069286944836851</v>
      </c>
      <c r="AF111" s="5">
        <f t="shared" si="24"/>
        <v>0.87299374368008587</v>
      </c>
      <c r="AG111" s="5">
        <f t="shared" si="24"/>
        <v>0.80722567998633643</v>
      </c>
      <c r="AH111" s="5">
        <f t="shared" si="21"/>
        <v>0.56077744454056089</v>
      </c>
      <c r="AI111" s="5">
        <f t="shared" si="21"/>
        <v>0.42170823660411344</v>
      </c>
      <c r="AJ111" s="5">
        <f t="shared" si="21"/>
        <v>0.35540196533477858</v>
      </c>
    </row>
    <row r="112" spans="1:36" x14ac:dyDescent="0.2">
      <c r="A112" t="str">
        <f>"post-semis_procurement_archetype_"&amp;TEXT(ROUND(Table2691617[[#This Row],[2016]],3),"0.0")</f>
        <v>post-semis_procurement_archetype_14.3</v>
      </c>
      <c r="B112" s="5">
        <f t="shared" si="17"/>
        <v>14.3</v>
      </c>
      <c r="C112" s="5">
        <f t="shared" si="25"/>
        <v>14.3</v>
      </c>
      <c r="D112" s="5">
        <f t="shared" si="25"/>
        <v>14.3</v>
      </c>
      <c r="E112" s="5">
        <f t="shared" si="25"/>
        <v>13.926103320645177</v>
      </c>
      <c r="F112" s="5">
        <f t="shared" si="25"/>
        <v>13.022186292185241</v>
      </c>
      <c r="G112" s="5">
        <f t="shared" si="25"/>
        <v>13.148556102249094</v>
      </c>
      <c r="H112" s="5">
        <f t="shared" si="25"/>
        <v>12.756201827885798</v>
      </c>
      <c r="I112" s="5">
        <f t="shared" si="25"/>
        <v>11.997219584894165</v>
      </c>
      <c r="J112" s="5">
        <f t="shared" si="25"/>
        <v>11.57086144978156</v>
      </c>
      <c r="K112" s="5">
        <f t="shared" si="25"/>
        <v>11.133195810420698</v>
      </c>
      <c r="L112" s="5">
        <f t="shared" si="25"/>
        <v>10.441851711336732</v>
      </c>
      <c r="M112" s="5">
        <f t="shared" si="25"/>
        <v>10.357944028895544</v>
      </c>
      <c r="N112" s="5">
        <f t="shared" si="25"/>
        <v>9.7914725739979627</v>
      </c>
      <c r="O112" s="5">
        <f t="shared" si="25"/>
        <v>9.2040887804641951</v>
      </c>
      <c r="P112" s="5">
        <f t="shared" si="25"/>
        <v>8.5096795677107249</v>
      </c>
      <c r="Q112" s="5">
        <f t="shared" si="25"/>
        <v>7.3884615588998246</v>
      </c>
      <c r="R112" s="5">
        <f t="shared" si="25"/>
        <v>5.8759028637307802</v>
      </c>
      <c r="S112" s="5">
        <f t="shared" si="24"/>
        <v>5.3935449157703701</v>
      </c>
      <c r="T112" s="5">
        <f t="shared" si="24"/>
        <v>4.3450345179040584</v>
      </c>
      <c r="U112" s="5">
        <f t="shared" si="24"/>
        <v>3.2883783446423722</v>
      </c>
      <c r="V112" s="5">
        <f t="shared" si="24"/>
        <v>3.0751953530102485</v>
      </c>
      <c r="W112" s="5">
        <f t="shared" si="24"/>
        <v>2.4319512157161531</v>
      </c>
      <c r="X112" s="5">
        <f t="shared" si="24"/>
        <v>2.1055411514797098</v>
      </c>
      <c r="Y112" s="5">
        <f t="shared" si="24"/>
        <v>1.7660199479388998</v>
      </c>
      <c r="Z112" s="5">
        <f t="shared" si="24"/>
        <v>1.7129660813211938</v>
      </c>
      <c r="AA112" s="5">
        <f t="shared" si="24"/>
        <v>1.5506312794790216</v>
      </c>
      <c r="AB112" s="5">
        <f t="shared" si="24"/>
        <v>1.3135879845085854</v>
      </c>
      <c r="AC112" s="5">
        <f t="shared" si="24"/>
        <v>1.1194422107257107</v>
      </c>
      <c r="AD112" s="5">
        <f t="shared" si="24"/>
        <v>1.087332065811681</v>
      </c>
      <c r="AE112" s="5">
        <f t="shared" si="24"/>
        <v>0.95638309210465544</v>
      </c>
      <c r="AF112" s="5">
        <f t="shared" si="24"/>
        <v>0.86930839948534433</v>
      </c>
      <c r="AG112" s="5">
        <f t="shared" si="24"/>
        <v>0.80400861593411976</v>
      </c>
      <c r="AH112" s="5">
        <f t="shared" si="21"/>
        <v>0.55931513512665765</v>
      </c>
      <c r="AI112" s="5">
        <f t="shared" si="21"/>
        <v>0.4212361243293038</v>
      </c>
      <c r="AJ112" s="5">
        <f t="shared" si="21"/>
        <v>0.35540196533477858</v>
      </c>
    </row>
    <row r="113" spans="1:36" x14ac:dyDescent="0.2">
      <c r="A113" t="str">
        <f>"post-semis_procurement_archetype_"&amp;TEXT(ROUND(Table2691617[[#This Row],[2016]],3),"0.0")</f>
        <v>post-semis_procurement_archetype_14.2</v>
      </c>
      <c r="B113" s="5">
        <f t="shared" si="17"/>
        <v>14.200000000000001</v>
      </c>
      <c r="C113" s="5">
        <f t="shared" si="25"/>
        <v>14.200000000000001</v>
      </c>
      <c r="D113" s="5">
        <f t="shared" si="25"/>
        <v>14.200000000000001</v>
      </c>
      <c r="E113" s="5">
        <f t="shared" si="25"/>
        <v>13.828784621880432</v>
      </c>
      <c r="F113" s="5">
        <f t="shared" si="25"/>
        <v>12.931349795533549</v>
      </c>
      <c r="G113" s="5">
        <f t="shared" si="25"/>
        <v>13.05681337789726</v>
      </c>
      <c r="H113" s="5">
        <f t="shared" si="25"/>
        <v>12.667272768534474</v>
      </c>
      <c r="I113" s="5">
        <f t="shared" si="25"/>
        <v>11.913733366140359</v>
      </c>
      <c r="J113" s="5">
        <f t="shared" si="25"/>
        <v>11.490432745730244</v>
      </c>
      <c r="K113" s="5">
        <f t="shared" si="25"/>
        <v>11.05590570985062</v>
      </c>
      <c r="L113" s="5">
        <f t="shared" si="25"/>
        <v>10.369519402288255</v>
      </c>
      <c r="M113" s="5">
        <f t="shared" si="25"/>
        <v>10.286213441619417</v>
      </c>
      <c r="N113" s="5">
        <f t="shared" si="25"/>
        <v>9.7238042870727615</v>
      </c>
      <c r="O113" s="5">
        <f t="shared" si="25"/>
        <v>9.1406327612004485</v>
      </c>
      <c r="P113" s="5">
        <f t="shared" si="25"/>
        <v>8.4512033206213157</v>
      </c>
      <c r="Q113" s="5">
        <f t="shared" si="25"/>
        <v>7.3380258304831187</v>
      </c>
      <c r="R113" s="5">
        <f t="shared" si="25"/>
        <v>5.8363140503087472</v>
      </c>
      <c r="S113" s="5">
        <f t="shared" si="24"/>
        <v>5.3574152049109305</v>
      </c>
      <c r="T113" s="5">
        <f t="shared" si="24"/>
        <v>4.3164239222981378</v>
      </c>
      <c r="U113" s="5">
        <f t="shared" si="24"/>
        <v>3.2673452795657281</v>
      </c>
      <c r="V113" s="5">
        <f t="shared" si="24"/>
        <v>3.0556910734253204</v>
      </c>
      <c r="W113" s="5">
        <f t="shared" si="24"/>
        <v>2.4170597914870773</v>
      </c>
      <c r="X113" s="5">
        <f t="shared" si="24"/>
        <v>2.0929904907737202</v>
      </c>
      <c r="Y113" s="5">
        <f t="shared" si="24"/>
        <v>1.7559040738269505</v>
      </c>
      <c r="Z113" s="5">
        <f t="shared" si="24"/>
        <v>1.7032306689944161</v>
      </c>
      <c r="AA113" s="5">
        <f t="shared" si="24"/>
        <v>1.5420600082873173</v>
      </c>
      <c r="AB113" s="5">
        <f t="shared" si="24"/>
        <v>1.3067166066689961</v>
      </c>
      <c r="AC113" s="5">
        <f t="shared" si="24"/>
        <v>1.1139630980005422</v>
      </c>
      <c r="AD113" s="5">
        <f t="shared" si="24"/>
        <v>1.082083222505783</v>
      </c>
      <c r="AE113" s="5">
        <f t="shared" si="24"/>
        <v>0.95207331476094215</v>
      </c>
      <c r="AF113" s="5">
        <f t="shared" si="24"/>
        <v>0.86562305529060302</v>
      </c>
      <c r="AG113" s="5">
        <f t="shared" si="24"/>
        <v>0.80079155188190299</v>
      </c>
      <c r="AH113" s="5">
        <f t="shared" si="21"/>
        <v>0.55785282571275441</v>
      </c>
      <c r="AI113" s="5">
        <f t="shared" si="21"/>
        <v>0.4207640120544941</v>
      </c>
      <c r="AJ113" s="5">
        <f t="shared" si="21"/>
        <v>0.35540196533477858</v>
      </c>
    </row>
    <row r="114" spans="1:36" x14ac:dyDescent="0.2">
      <c r="A114" t="str">
        <f>"post-semis_procurement_archetype_"&amp;TEXT(ROUND(Table2691617[[#This Row],[2016]],3),"0.0")</f>
        <v>post-semis_procurement_archetype_14.1</v>
      </c>
      <c r="B114" s="5">
        <f t="shared" si="17"/>
        <v>14.100000000000001</v>
      </c>
      <c r="C114" s="5">
        <f t="shared" si="25"/>
        <v>14.100000000000001</v>
      </c>
      <c r="D114" s="5">
        <f t="shared" si="25"/>
        <v>14.100000000000001</v>
      </c>
      <c r="E114" s="5">
        <f t="shared" si="25"/>
        <v>13.731465923115687</v>
      </c>
      <c r="F114" s="5">
        <f t="shared" si="25"/>
        <v>12.840513298881859</v>
      </c>
      <c r="G114" s="5">
        <f t="shared" si="25"/>
        <v>12.965070653545425</v>
      </c>
      <c r="H114" s="5">
        <f t="shared" si="25"/>
        <v>12.57834370918315</v>
      </c>
      <c r="I114" s="5">
        <f t="shared" si="25"/>
        <v>11.830247147386554</v>
      </c>
      <c r="J114" s="5">
        <f t="shared" si="25"/>
        <v>11.410004041678926</v>
      </c>
      <c r="K114" s="5">
        <f t="shared" si="25"/>
        <v>10.978615609280542</v>
      </c>
      <c r="L114" s="5">
        <f t="shared" si="25"/>
        <v>10.297187093239778</v>
      </c>
      <c r="M114" s="5">
        <f t="shared" si="25"/>
        <v>10.214482854343288</v>
      </c>
      <c r="N114" s="5">
        <f t="shared" si="25"/>
        <v>9.656136000147562</v>
      </c>
      <c r="O114" s="5">
        <f t="shared" si="25"/>
        <v>9.0771767419367002</v>
      </c>
      <c r="P114" s="5">
        <f t="shared" si="25"/>
        <v>8.3927270735319048</v>
      </c>
      <c r="Q114" s="5">
        <f t="shared" si="25"/>
        <v>7.2875901020664129</v>
      </c>
      <c r="R114" s="5">
        <f t="shared" si="25"/>
        <v>5.796725236886715</v>
      </c>
      <c r="S114" s="5">
        <f t="shared" si="24"/>
        <v>5.3212854940514918</v>
      </c>
      <c r="T114" s="5">
        <f t="shared" si="24"/>
        <v>4.2878133266922172</v>
      </c>
      <c r="U114" s="5">
        <f t="shared" si="24"/>
        <v>3.2463122144890839</v>
      </c>
      <c r="V114" s="5">
        <f t="shared" si="24"/>
        <v>3.0361867938403928</v>
      </c>
      <c r="W114" s="5">
        <f t="shared" si="24"/>
        <v>2.4021683672580014</v>
      </c>
      <c r="X114" s="5">
        <f t="shared" si="24"/>
        <v>2.0804398300677303</v>
      </c>
      <c r="Y114" s="5">
        <f t="shared" si="24"/>
        <v>1.7457881997150009</v>
      </c>
      <c r="Z114" s="5">
        <f t="shared" si="24"/>
        <v>1.6934952566676382</v>
      </c>
      <c r="AA114" s="5">
        <f t="shared" si="24"/>
        <v>1.5334887370956127</v>
      </c>
      <c r="AB114" s="5">
        <f t="shared" si="24"/>
        <v>1.2998452288294067</v>
      </c>
      <c r="AC114" s="5">
        <f t="shared" si="24"/>
        <v>1.1084839852753738</v>
      </c>
      <c r="AD114" s="5">
        <f t="shared" si="24"/>
        <v>1.0768343791998851</v>
      </c>
      <c r="AE114" s="5">
        <f t="shared" si="24"/>
        <v>0.94776353741722907</v>
      </c>
      <c r="AF114" s="5">
        <f t="shared" si="24"/>
        <v>0.86193771109586148</v>
      </c>
      <c r="AG114" s="5">
        <f t="shared" si="24"/>
        <v>0.79757448782968621</v>
      </c>
      <c r="AH114" s="5">
        <f t="shared" si="21"/>
        <v>0.55639051629885106</v>
      </c>
      <c r="AI114" s="5">
        <f t="shared" si="21"/>
        <v>0.4202918997796844</v>
      </c>
      <c r="AJ114" s="5">
        <f t="shared" si="21"/>
        <v>0.35540196533477858</v>
      </c>
    </row>
    <row r="115" spans="1:36" x14ac:dyDescent="0.2">
      <c r="A115" t="str">
        <f>"post-semis_procurement_archetype_"&amp;TEXT(ROUND(Table2691617[[#This Row],[2016]],3),"0.0")</f>
        <v>post-semis_procurement_archetype_14.0</v>
      </c>
      <c r="B115" s="5">
        <f t="shared" si="17"/>
        <v>14</v>
      </c>
      <c r="C115" s="5">
        <f t="shared" si="25"/>
        <v>14</v>
      </c>
      <c r="D115" s="5">
        <f t="shared" si="25"/>
        <v>14</v>
      </c>
      <c r="E115" s="5">
        <f t="shared" si="25"/>
        <v>13.634147224350942</v>
      </c>
      <c r="F115" s="5">
        <f t="shared" si="25"/>
        <v>12.749676802230166</v>
      </c>
      <c r="G115" s="5">
        <f t="shared" si="25"/>
        <v>12.873327929193589</v>
      </c>
      <c r="H115" s="5">
        <f t="shared" si="25"/>
        <v>12.489414649831824</v>
      </c>
      <c r="I115" s="5">
        <f t="shared" si="25"/>
        <v>11.746760928632749</v>
      </c>
      <c r="J115" s="5">
        <f t="shared" si="25"/>
        <v>11.329575337627606</v>
      </c>
      <c r="K115" s="5">
        <f t="shared" si="25"/>
        <v>10.901325508710464</v>
      </c>
      <c r="L115" s="5">
        <f t="shared" si="25"/>
        <v>10.224854784191299</v>
      </c>
      <c r="M115" s="5">
        <f t="shared" si="25"/>
        <v>10.142752267067159</v>
      </c>
      <c r="N115" s="5">
        <f t="shared" si="25"/>
        <v>9.588467713222359</v>
      </c>
      <c r="O115" s="5">
        <f t="shared" si="25"/>
        <v>9.0137207226729501</v>
      </c>
      <c r="P115" s="5">
        <f t="shared" si="25"/>
        <v>8.3342508264424939</v>
      </c>
      <c r="Q115" s="5">
        <f t="shared" si="25"/>
        <v>7.2371543736497062</v>
      </c>
      <c r="R115" s="5">
        <f t="shared" si="25"/>
        <v>5.7571364234646829</v>
      </c>
      <c r="S115" s="5">
        <f t="shared" si="24"/>
        <v>5.2851557831920521</v>
      </c>
      <c r="T115" s="5">
        <f t="shared" si="24"/>
        <v>4.2592027310862957</v>
      </c>
      <c r="U115" s="5">
        <f t="shared" si="24"/>
        <v>3.2252791494124393</v>
      </c>
      <c r="V115" s="5">
        <f t="shared" si="24"/>
        <v>3.0166825142554647</v>
      </c>
      <c r="W115" s="5">
        <f t="shared" si="24"/>
        <v>2.3872769430289251</v>
      </c>
      <c r="X115" s="5">
        <f t="shared" si="24"/>
        <v>2.0678891693617407</v>
      </c>
      <c r="Y115" s="5">
        <f t="shared" si="24"/>
        <v>1.7356723256030513</v>
      </c>
      <c r="Z115" s="5">
        <f t="shared" si="24"/>
        <v>1.6837598443408603</v>
      </c>
      <c r="AA115" s="5">
        <f t="shared" si="24"/>
        <v>1.5249174659039082</v>
      </c>
      <c r="AB115" s="5">
        <f t="shared" si="24"/>
        <v>1.2929738509898172</v>
      </c>
      <c r="AC115" s="5">
        <f t="shared" si="24"/>
        <v>1.1030048725502053</v>
      </c>
      <c r="AD115" s="5">
        <f t="shared" si="24"/>
        <v>1.071585535893987</v>
      </c>
      <c r="AE115" s="5">
        <f t="shared" si="24"/>
        <v>0.94345376007351578</v>
      </c>
      <c r="AF115" s="5">
        <f t="shared" si="24"/>
        <v>0.85825236690111995</v>
      </c>
      <c r="AG115" s="5">
        <f t="shared" si="24"/>
        <v>0.79435742377746943</v>
      </c>
      <c r="AH115" s="5">
        <f t="shared" si="21"/>
        <v>0.55492820688494782</v>
      </c>
      <c r="AI115" s="5">
        <f t="shared" si="21"/>
        <v>0.4198197875048747</v>
      </c>
      <c r="AJ115" s="5">
        <f t="shared" si="21"/>
        <v>0.35540196533477858</v>
      </c>
    </row>
    <row r="116" spans="1:36" x14ac:dyDescent="0.2">
      <c r="A116" t="str">
        <f>"post-semis_procurement_archetype_"&amp;TEXT(ROUND(Table2691617[[#This Row],[2016]],3),"0.0")</f>
        <v>post-semis_procurement_archetype_13.9</v>
      </c>
      <c r="B116" s="5">
        <f t="shared" si="17"/>
        <v>13.9</v>
      </c>
      <c r="C116" s="5">
        <f t="shared" si="25"/>
        <v>13.9</v>
      </c>
      <c r="D116" s="5">
        <f t="shared" si="25"/>
        <v>13.9</v>
      </c>
      <c r="E116" s="5">
        <f t="shared" si="25"/>
        <v>13.536828525586197</v>
      </c>
      <c r="F116" s="5">
        <f t="shared" si="25"/>
        <v>12.658840305578476</v>
      </c>
      <c r="G116" s="5">
        <f t="shared" si="25"/>
        <v>12.781585204841754</v>
      </c>
      <c r="H116" s="5">
        <f t="shared" si="25"/>
        <v>12.4004855904805</v>
      </c>
      <c r="I116" s="5">
        <f t="shared" si="25"/>
        <v>11.663274709878944</v>
      </c>
      <c r="J116" s="5">
        <f t="shared" si="25"/>
        <v>11.24914663357629</v>
      </c>
      <c r="K116" s="5">
        <f t="shared" si="25"/>
        <v>10.824035408140386</v>
      </c>
      <c r="L116" s="5">
        <f t="shared" si="25"/>
        <v>10.152522475142822</v>
      </c>
      <c r="M116" s="5">
        <f t="shared" si="25"/>
        <v>10.071021679791032</v>
      </c>
      <c r="N116" s="5">
        <f t="shared" si="25"/>
        <v>9.5207994262971596</v>
      </c>
      <c r="O116" s="5">
        <f t="shared" si="25"/>
        <v>8.9502647034092035</v>
      </c>
      <c r="P116" s="5">
        <f t="shared" si="25"/>
        <v>8.275774579353083</v>
      </c>
      <c r="Q116" s="5">
        <f t="shared" si="25"/>
        <v>7.1867186452330012</v>
      </c>
      <c r="R116" s="5">
        <f t="shared" si="25"/>
        <v>5.7175476100426508</v>
      </c>
      <c r="S116" s="5">
        <f t="shared" si="24"/>
        <v>5.2490260723326125</v>
      </c>
      <c r="T116" s="5">
        <f t="shared" si="24"/>
        <v>4.2305921354803742</v>
      </c>
      <c r="U116" s="5">
        <f t="shared" si="24"/>
        <v>3.2042460843357952</v>
      </c>
      <c r="V116" s="5">
        <f t="shared" si="24"/>
        <v>2.9971782346705367</v>
      </c>
      <c r="W116" s="5">
        <f t="shared" si="24"/>
        <v>2.3723855187998493</v>
      </c>
      <c r="X116" s="5">
        <f t="shared" si="24"/>
        <v>2.0553385086557512</v>
      </c>
      <c r="Y116" s="5">
        <f t="shared" si="24"/>
        <v>1.7255564514911017</v>
      </c>
      <c r="Z116" s="5">
        <f t="shared" si="24"/>
        <v>1.6740244320140825</v>
      </c>
      <c r="AA116" s="5">
        <f t="shared" si="24"/>
        <v>1.5163461947122039</v>
      </c>
      <c r="AB116" s="5">
        <f t="shared" si="24"/>
        <v>1.2861024731502277</v>
      </c>
      <c r="AC116" s="5">
        <f t="shared" si="24"/>
        <v>1.0975257598250368</v>
      </c>
      <c r="AD116" s="5">
        <f t="shared" si="24"/>
        <v>1.0663366925880891</v>
      </c>
      <c r="AE116" s="5">
        <f t="shared" si="24"/>
        <v>0.93914398272980271</v>
      </c>
      <c r="AF116" s="5">
        <f t="shared" si="24"/>
        <v>0.85456702270637863</v>
      </c>
      <c r="AG116" s="5">
        <f t="shared" si="24"/>
        <v>0.79114035972525265</v>
      </c>
      <c r="AH116" s="5">
        <f t="shared" si="21"/>
        <v>0.55346589747104458</v>
      </c>
      <c r="AI116" s="5">
        <f t="shared" si="21"/>
        <v>0.419347675230065</v>
      </c>
      <c r="AJ116" s="5">
        <f t="shared" si="21"/>
        <v>0.35540196533477858</v>
      </c>
    </row>
    <row r="117" spans="1:36" x14ac:dyDescent="0.2">
      <c r="A117" t="str">
        <f>"post-semis_procurement_archetype_"&amp;TEXT(ROUND(Table2691617[[#This Row],[2016]],3),"0.0")</f>
        <v>post-semis_procurement_archetype_13.8</v>
      </c>
      <c r="B117" s="5">
        <f t="shared" si="17"/>
        <v>13.8</v>
      </c>
      <c r="C117" s="5">
        <f t="shared" si="25"/>
        <v>13.8</v>
      </c>
      <c r="D117" s="5">
        <f t="shared" si="25"/>
        <v>13.8</v>
      </c>
      <c r="E117" s="5">
        <f t="shared" si="25"/>
        <v>13.439509826821451</v>
      </c>
      <c r="F117" s="5">
        <f t="shared" si="25"/>
        <v>12.568003808926784</v>
      </c>
      <c r="G117" s="5">
        <f t="shared" si="25"/>
        <v>12.68984248048992</v>
      </c>
      <c r="H117" s="5">
        <f t="shared" si="25"/>
        <v>12.311556531129177</v>
      </c>
      <c r="I117" s="5">
        <f t="shared" si="25"/>
        <v>11.579788491125139</v>
      </c>
      <c r="J117" s="5">
        <f t="shared" si="25"/>
        <v>11.168717929524972</v>
      </c>
      <c r="K117" s="5">
        <f t="shared" si="25"/>
        <v>10.746745307570308</v>
      </c>
      <c r="L117" s="5">
        <f t="shared" si="25"/>
        <v>10.080190166094345</v>
      </c>
      <c r="M117" s="5">
        <f t="shared" si="25"/>
        <v>9.9992910925149037</v>
      </c>
      <c r="N117" s="5">
        <f t="shared" si="25"/>
        <v>9.4531311393719584</v>
      </c>
      <c r="O117" s="5">
        <f t="shared" si="25"/>
        <v>8.8868086841454552</v>
      </c>
      <c r="P117" s="5">
        <f t="shared" si="25"/>
        <v>8.2172983322636721</v>
      </c>
      <c r="Q117" s="5">
        <f t="shared" si="25"/>
        <v>7.1362829168162953</v>
      </c>
      <c r="R117" s="5">
        <f t="shared" si="25"/>
        <v>5.6779587966206178</v>
      </c>
      <c r="S117" s="5">
        <f t="shared" si="24"/>
        <v>5.2128963614731738</v>
      </c>
      <c r="T117" s="5">
        <f t="shared" si="24"/>
        <v>4.2019815398744536</v>
      </c>
      <c r="U117" s="5">
        <f t="shared" si="24"/>
        <v>3.183213019259151</v>
      </c>
      <c r="V117" s="5">
        <f t="shared" si="24"/>
        <v>2.9776739550856091</v>
      </c>
      <c r="W117" s="5">
        <f t="shared" si="24"/>
        <v>2.3574940945707734</v>
      </c>
      <c r="X117" s="5">
        <f t="shared" si="24"/>
        <v>2.0427878479497616</v>
      </c>
      <c r="Y117" s="5">
        <f t="shared" si="24"/>
        <v>1.7154405773791523</v>
      </c>
      <c r="Z117" s="5">
        <f t="shared" si="24"/>
        <v>1.6642890196873048</v>
      </c>
      <c r="AA117" s="5">
        <f t="shared" si="24"/>
        <v>1.5077749235204994</v>
      </c>
      <c r="AB117" s="5">
        <f t="shared" si="24"/>
        <v>1.2792310953106385</v>
      </c>
      <c r="AC117" s="5">
        <f t="shared" si="24"/>
        <v>1.0920466470998684</v>
      </c>
      <c r="AD117" s="5">
        <f t="shared" si="24"/>
        <v>1.0610878492821911</v>
      </c>
      <c r="AE117" s="5">
        <f t="shared" si="24"/>
        <v>0.93483420538608941</v>
      </c>
      <c r="AF117" s="5">
        <f t="shared" si="24"/>
        <v>0.8508816785116371</v>
      </c>
      <c r="AG117" s="5">
        <f t="shared" si="24"/>
        <v>0.78792329567303587</v>
      </c>
      <c r="AH117" s="5">
        <f t="shared" si="21"/>
        <v>0.55200358805714123</v>
      </c>
      <c r="AI117" s="5">
        <f t="shared" si="21"/>
        <v>0.4188755629552553</v>
      </c>
      <c r="AJ117" s="5">
        <f t="shared" si="21"/>
        <v>0.35540196533477858</v>
      </c>
    </row>
    <row r="118" spans="1:36" x14ac:dyDescent="0.2">
      <c r="A118" t="str">
        <f>"post-semis_procurement_archetype_"&amp;TEXT(ROUND(Table2691617[[#This Row],[2016]],3),"0.0")</f>
        <v>post-semis_procurement_archetype_13.7</v>
      </c>
      <c r="B118" s="5">
        <f t="shared" si="17"/>
        <v>13.700000000000001</v>
      </c>
      <c r="C118" s="5">
        <f t="shared" si="25"/>
        <v>13.700000000000001</v>
      </c>
      <c r="D118" s="5">
        <f t="shared" si="25"/>
        <v>13.700000000000001</v>
      </c>
      <c r="E118" s="5">
        <f t="shared" si="25"/>
        <v>13.342191128056706</v>
      </c>
      <c r="F118" s="5">
        <f t="shared" si="25"/>
        <v>12.477167312275094</v>
      </c>
      <c r="G118" s="5">
        <f t="shared" si="25"/>
        <v>12.598099756138085</v>
      </c>
      <c r="H118" s="5">
        <f t="shared" si="25"/>
        <v>12.222627471777853</v>
      </c>
      <c r="I118" s="5">
        <f t="shared" si="25"/>
        <v>11.496302272371334</v>
      </c>
      <c r="J118" s="5">
        <f t="shared" si="25"/>
        <v>11.088289225473654</v>
      </c>
      <c r="K118" s="5">
        <f t="shared" si="25"/>
        <v>10.66945520700023</v>
      </c>
      <c r="L118" s="5">
        <f t="shared" si="25"/>
        <v>10.007857857045868</v>
      </c>
      <c r="M118" s="5">
        <f t="shared" si="25"/>
        <v>9.9275605052387768</v>
      </c>
      <c r="N118" s="5">
        <f t="shared" si="25"/>
        <v>9.3854628524467572</v>
      </c>
      <c r="O118" s="5">
        <f t="shared" si="25"/>
        <v>8.8233526648817069</v>
      </c>
      <c r="P118" s="5">
        <f t="shared" si="25"/>
        <v>8.1588220851742612</v>
      </c>
      <c r="Q118" s="5">
        <f t="shared" si="25"/>
        <v>7.0858471883995895</v>
      </c>
      <c r="R118" s="5">
        <f t="shared" si="25"/>
        <v>5.6383699831985856</v>
      </c>
      <c r="S118" s="5">
        <f t="shared" si="24"/>
        <v>5.1767666506137351</v>
      </c>
      <c r="T118" s="5">
        <f t="shared" si="24"/>
        <v>4.1733709442685329</v>
      </c>
      <c r="U118" s="5">
        <f t="shared" si="24"/>
        <v>3.1621799541825064</v>
      </c>
      <c r="V118" s="5">
        <f t="shared" si="24"/>
        <v>2.958169675500681</v>
      </c>
      <c r="W118" s="5">
        <f t="shared" si="24"/>
        <v>2.342602670341698</v>
      </c>
      <c r="X118" s="5">
        <f t="shared" si="24"/>
        <v>2.0302371872437717</v>
      </c>
      <c r="Y118" s="5">
        <f t="shared" si="24"/>
        <v>1.7053247032672028</v>
      </c>
      <c r="Z118" s="5">
        <f t="shared" si="24"/>
        <v>1.6545536073605269</v>
      </c>
      <c r="AA118" s="5">
        <f t="shared" si="24"/>
        <v>1.499203652328795</v>
      </c>
      <c r="AB118" s="5">
        <f t="shared" si="24"/>
        <v>1.272359717471049</v>
      </c>
      <c r="AC118" s="5">
        <f t="shared" si="24"/>
        <v>1.0865675343746999</v>
      </c>
      <c r="AD118" s="5">
        <f t="shared" si="24"/>
        <v>1.0558390059762932</v>
      </c>
      <c r="AE118" s="5">
        <f t="shared" si="24"/>
        <v>0.93052442804237634</v>
      </c>
      <c r="AF118" s="5">
        <f t="shared" si="24"/>
        <v>0.84719633431689567</v>
      </c>
      <c r="AG118" s="5">
        <f t="shared" si="24"/>
        <v>0.78470623162081909</v>
      </c>
      <c r="AH118" s="5">
        <f t="shared" si="21"/>
        <v>0.55054127864323799</v>
      </c>
      <c r="AI118" s="5">
        <f t="shared" si="21"/>
        <v>0.4184034506804456</v>
      </c>
      <c r="AJ118" s="5">
        <f t="shared" si="21"/>
        <v>0.35540196533477858</v>
      </c>
    </row>
    <row r="119" spans="1:36" x14ac:dyDescent="0.2">
      <c r="A119" t="str">
        <f>"post-semis_procurement_archetype_"&amp;TEXT(ROUND(Table2691617[[#This Row],[2016]],3),"0.0")</f>
        <v>post-semis_procurement_archetype_13.6</v>
      </c>
      <c r="B119" s="5">
        <f t="shared" si="17"/>
        <v>13.600000000000001</v>
      </c>
      <c r="C119" s="5">
        <f t="shared" si="25"/>
        <v>13.600000000000001</v>
      </c>
      <c r="D119" s="5">
        <f t="shared" si="25"/>
        <v>13.600000000000001</v>
      </c>
      <c r="E119" s="5">
        <f t="shared" si="25"/>
        <v>13.244872429291963</v>
      </c>
      <c r="F119" s="5">
        <f t="shared" si="25"/>
        <v>12.386330815623403</v>
      </c>
      <c r="G119" s="5">
        <f t="shared" si="25"/>
        <v>12.50635703178625</v>
      </c>
      <c r="H119" s="5">
        <f t="shared" si="25"/>
        <v>12.133698412426529</v>
      </c>
      <c r="I119" s="5">
        <f t="shared" si="25"/>
        <v>11.412816053617531</v>
      </c>
      <c r="J119" s="5">
        <f t="shared" si="25"/>
        <v>11.007860521422336</v>
      </c>
      <c r="K119" s="5">
        <f t="shared" si="25"/>
        <v>10.592165106430151</v>
      </c>
      <c r="L119" s="5">
        <f t="shared" si="25"/>
        <v>9.9355255479973899</v>
      </c>
      <c r="M119" s="5">
        <f t="shared" si="25"/>
        <v>9.8558299179626481</v>
      </c>
      <c r="N119" s="5">
        <f t="shared" si="25"/>
        <v>9.3177945655215577</v>
      </c>
      <c r="O119" s="5">
        <f t="shared" si="25"/>
        <v>8.7598966456179586</v>
      </c>
      <c r="P119" s="5">
        <f t="shared" si="25"/>
        <v>8.1003458380848521</v>
      </c>
      <c r="Q119" s="5">
        <f t="shared" si="25"/>
        <v>7.0354114599828836</v>
      </c>
      <c r="R119" s="5">
        <f t="shared" si="25"/>
        <v>5.5987811697765535</v>
      </c>
      <c r="S119" s="5">
        <f t="shared" si="24"/>
        <v>5.1406369397542955</v>
      </c>
      <c r="T119" s="5">
        <f t="shared" si="24"/>
        <v>4.1447603486626114</v>
      </c>
      <c r="U119" s="5">
        <f t="shared" si="24"/>
        <v>3.1411468891058623</v>
      </c>
      <c r="V119" s="5">
        <f t="shared" si="24"/>
        <v>2.9386653959157529</v>
      </c>
      <c r="W119" s="5">
        <f t="shared" si="24"/>
        <v>2.3277112461126221</v>
      </c>
      <c r="X119" s="5">
        <f t="shared" si="24"/>
        <v>2.0176865265377821</v>
      </c>
      <c r="Y119" s="5">
        <f t="shared" si="24"/>
        <v>1.6952088291552532</v>
      </c>
      <c r="Z119" s="5">
        <f t="shared" si="24"/>
        <v>1.6448181950337493</v>
      </c>
      <c r="AA119" s="5">
        <f t="shared" si="24"/>
        <v>1.4906323811370905</v>
      </c>
      <c r="AB119" s="5">
        <f t="shared" si="24"/>
        <v>1.2654883396314596</v>
      </c>
      <c r="AC119" s="5">
        <f t="shared" si="24"/>
        <v>1.0810884216495316</v>
      </c>
      <c r="AD119" s="5">
        <f t="shared" si="24"/>
        <v>1.0505901626703953</v>
      </c>
      <c r="AE119" s="5">
        <f t="shared" si="24"/>
        <v>0.92621465069866304</v>
      </c>
      <c r="AF119" s="5">
        <f t="shared" si="24"/>
        <v>0.84351099012215425</v>
      </c>
      <c r="AG119" s="5">
        <f t="shared" si="24"/>
        <v>0.78148916756860243</v>
      </c>
      <c r="AH119" s="5">
        <f t="shared" si="21"/>
        <v>0.54907896922933475</v>
      </c>
      <c r="AI119" s="5">
        <f t="shared" si="21"/>
        <v>0.41793133840563595</v>
      </c>
      <c r="AJ119" s="5">
        <f t="shared" si="21"/>
        <v>0.35540196533477858</v>
      </c>
    </row>
    <row r="120" spans="1:36" x14ac:dyDescent="0.2">
      <c r="A120" t="str">
        <f>"post-semis_procurement_archetype_"&amp;TEXT(ROUND(Table2691617[[#This Row],[2016]],3),"0.0")</f>
        <v>post-semis_procurement_archetype_13.5</v>
      </c>
      <c r="B120" s="5">
        <f t="shared" si="17"/>
        <v>13.5</v>
      </c>
      <c r="C120" s="5">
        <f t="shared" si="25"/>
        <v>13.5</v>
      </c>
      <c r="D120" s="5">
        <f t="shared" si="25"/>
        <v>13.5</v>
      </c>
      <c r="E120" s="5">
        <f t="shared" si="25"/>
        <v>13.147553730527216</v>
      </c>
      <c r="F120" s="5">
        <f t="shared" si="25"/>
        <v>12.295494318971711</v>
      </c>
      <c r="G120" s="5">
        <f t="shared" si="25"/>
        <v>12.414614307434414</v>
      </c>
      <c r="H120" s="5">
        <f t="shared" si="25"/>
        <v>12.044769353075203</v>
      </c>
      <c r="I120" s="5">
        <f t="shared" si="25"/>
        <v>11.329329834863724</v>
      </c>
      <c r="J120" s="5">
        <f t="shared" si="25"/>
        <v>10.927431817371017</v>
      </c>
      <c r="K120" s="5">
        <f t="shared" si="25"/>
        <v>10.514875005860072</v>
      </c>
      <c r="L120" s="5">
        <f t="shared" si="25"/>
        <v>9.863193238948913</v>
      </c>
      <c r="M120" s="5">
        <f t="shared" si="25"/>
        <v>9.7840993306865194</v>
      </c>
      <c r="N120" s="5">
        <f t="shared" si="25"/>
        <v>9.2501262785963547</v>
      </c>
      <c r="O120" s="5">
        <f t="shared" si="25"/>
        <v>8.6964406263542102</v>
      </c>
      <c r="P120" s="5">
        <f t="shared" si="25"/>
        <v>8.0418695909954394</v>
      </c>
      <c r="Q120" s="5">
        <f t="shared" si="25"/>
        <v>6.9849757315661778</v>
      </c>
      <c r="R120" s="5">
        <f t="shared" si="25"/>
        <v>5.5591923563545205</v>
      </c>
      <c r="S120" s="5">
        <f t="shared" si="24"/>
        <v>5.1045072288948559</v>
      </c>
      <c r="T120" s="5">
        <f t="shared" si="24"/>
        <v>4.11614975305669</v>
      </c>
      <c r="U120" s="5">
        <f t="shared" si="24"/>
        <v>3.1201138240292177</v>
      </c>
      <c r="V120" s="5">
        <f t="shared" si="24"/>
        <v>2.9191611163308249</v>
      </c>
      <c r="W120" s="5">
        <f t="shared" si="24"/>
        <v>2.3128198218835458</v>
      </c>
      <c r="X120" s="5">
        <f t="shared" si="24"/>
        <v>2.0051358658317926</v>
      </c>
      <c r="Y120" s="5">
        <f t="shared" si="24"/>
        <v>1.6850929550433036</v>
      </c>
      <c r="Z120" s="5">
        <f t="shared" si="24"/>
        <v>1.6350827827069712</v>
      </c>
      <c r="AA120" s="5">
        <f t="shared" si="24"/>
        <v>1.482061109945386</v>
      </c>
      <c r="AB120" s="5">
        <f t="shared" si="24"/>
        <v>1.2586169617918701</v>
      </c>
      <c r="AC120" s="5">
        <f t="shared" si="24"/>
        <v>1.075609308924363</v>
      </c>
      <c r="AD120" s="5">
        <f t="shared" si="24"/>
        <v>1.0453413193644971</v>
      </c>
      <c r="AE120" s="5">
        <f t="shared" si="24"/>
        <v>0.92190487335494975</v>
      </c>
      <c r="AF120" s="5">
        <f t="shared" si="24"/>
        <v>0.83982564592741271</v>
      </c>
      <c r="AG120" s="5">
        <f t="shared" si="24"/>
        <v>0.77827210351638554</v>
      </c>
      <c r="AH120" s="5">
        <f t="shared" si="21"/>
        <v>0.54761665981543151</v>
      </c>
      <c r="AI120" s="5">
        <f t="shared" si="21"/>
        <v>0.41745922613082626</v>
      </c>
      <c r="AJ120" s="5">
        <f t="shared" si="21"/>
        <v>0.35540196533477858</v>
      </c>
    </row>
    <row r="121" spans="1:36" x14ac:dyDescent="0.2">
      <c r="A121" t="str">
        <f>"post-semis_procurement_archetype_"&amp;TEXT(ROUND(Table2691617[[#This Row],[2016]],3),"0.0")</f>
        <v>post-semis_procurement_archetype_13.4</v>
      </c>
      <c r="B121" s="5">
        <f t="shared" si="17"/>
        <v>13.4</v>
      </c>
      <c r="C121" s="5">
        <f t="shared" si="25"/>
        <v>13.4</v>
      </c>
      <c r="D121" s="5">
        <f t="shared" si="25"/>
        <v>13.4</v>
      </c>
      <c r="E121" s="5">
        <f t="shared" si="25"/>
        <v>13.050235031762471</v>
      </c>
      <c r="F121" s="5">
        <f t="shared" si="25"/>
        <v>12.204657822320021</v>
      </c>
      <c r="G121" s="5">
        <f t="shared" si="25"/>
        <v>12.322871583082579</v>
      </c>
      <c r="H121" s="5">
        <f t="shared" si="25"/>
        <v>11.955840293723879</v>
      </c>
      <c r="I121" s="5">
        <f t="shared" si="25"/>
        <v>11.245843616109919</v>
      </c>
      <c r="J121" s="5">
        <f t="shared" si="25"/>
        <v>10.847003113319699</v>
      </c>
      <c r="K121" s="5">
        <f t="shared" si="25"/>
        <v>10.437584905289993</v>
      </c>
      <c r="L121" s="5">
        <f t="shared" si="25"/>
        <v>9.7908609299004343</v>
      </c>
      <c r="M121" s="5">
        <f t="shared" si="25"/>
        <v>9.7123687434103925</v>
      </c>
      <c r="N121" s="5">
        <f t="shared" si="25"/>
        <v>9.1824579916711553</v>
      </c>
      <c r="O121" s="5">
        <f t="shared" si="25"/>
        <v>8.6329846070904619</v>
      </c>
      <c r="P121" s="5">
        <f t="shared" si="25"/>
        <v>7.9833933439060294</v>
      </c>
      <c r="Q121" s="5">
        <f t="shared" si="25"/>
        <v>6.9345400031494719</v>
      </c>
      <c r="R121" s="5">
        <f t="shared" si="25"/>
        <v>5.5196035429324883</v>
      </c>
      <c r="S121" s="5">
        <f t="shared" si="24"/>
        <v>5.0683775180354163</v>
      </c>
      <c r="T121" s="5">
        <f t="shared" si="24"/>
        <v>4.0875391574507693</v>
      </c>
      <c r="U121" s="5">
        <f t="shared" si="24"/>
        <v>3.0990807589525735</v>
      </c>
      <c r="V121" s="5">
        <f t="shared" si="24"/>
        <v>2.8996568367458972</v>
      </c>
      <c r="W121" s="5">
        <f t="shared" si="24"/>
        <v>2.29792839765447</v>
      </c>
      <c r="X121" s="5">
        <f t="shared" si="24"/>
        <v>1.9925852051258031</v>
      </c>
      <c r="Y121" s="5">
        <f t="shared" si="24"/>
        <v>1.6749770809313542</v>
      </c>
      <c r="Z121" s="5">
        <f t="shared" si="24"/>
        <v>1.6253473703801935</v>
      </c>
      <c r="AA121" s="5">
        <f t="shared" si="24"/>
        <v>1.4734898387536817</v>
      </c>
      <c r="AB121" s="5">
        <f t="shared" si="24"/>
        <v>1.2517455839522806</v>
      </c>
      <c r="AC121" s="5">
        <f t="shared" si="24"/>
        <v>1.0701301961991945</v>
      </c>
      <c r="AD121" s="5">
        <f t="shared" si="24"/>
        <v>1.0400924760585992</v>
      </c>
      <c r="AE121" s="5">
        <f t="shared" si="24"/>
        <v>0.91759509601123668</v>
      </c>
      <c r="AF121" s="5">
        <f t="shared" si="24"/>
        <v>0.83614030173267129</v>
      </c>
      <c r="AG121" s="5">
        <f t="shared" si="24"/>
        <v>0.77505503946416887</v>
      </c>
      <c r="AH121" s="5">
        <f t="shared" si="21"/>
        <v>0.54615435040152827</v>
      </c>
      <c r="AI121" s="5">
        <f t="shared" si="21"/>
        <v>0.41698711385601656</v>
      </c>
      <c r="AJ121" s="5">
        <f t="shared" si="21"/>
        <v>0.35540196533477858</v>
      </c>
    </row>
    <row r="122" spans="1:36" x14ac:dyDescent="0.2">
      <c r="A122" t="str">
        <f>"post-semis_procurement_archetype_"&amp;TEXT(ROUND(Table2691617[[#This Row],[2016]],3),"0.0")</f>
        <v>post-semis_procurement_archetype_13.3</v>
      </c>
      <c r="B122" s="5">
        <f t="shared" si="17"/>
        <v>13.3</v>
      </c>
      <c r="C122" s="5">
        <f t="shared" si="25"/>
        <v>13.3</v>
      </c>
      <c r="D122" s="5">
        <f t="shared" si="25"/>
        <v>13.3</v>
      </c>
      <c r="E122" s="5">
        <f t="shared" si="25"/>
        <v>12.952916332997727</v>
      </c>
      <c r="F122" s="5">
        <f t="shared" si="25"/>
        <v>12.113821325668329</v>
      </c>
      <c r="G122" s="5">
        <f t="shared" si="25"/>
        <v>12.231128858730745</v>
      </c>
      <c r="H122" s="5">
        <f t="shared" si="25"/>
        <v>11.866911234372555</v>
      </c>
      <c r="I122" s="5">
        <f t="shared" si="25"/>
        <v>11.162357397356116</v>
      </c>
      <c r="J122" s="5">
        <f t="shared" si="25"/>
        <v>10.766574409268381</v>
      </c>
      <c r="K122" s="5">
        <f t="shared" si="25"/>
        <v>10.360294804719915</v>
      </c>
      <c r="L122" s="5">
        <f t="shared" si="25"/>
        <v>9.7185286208519575</v>
      </c>
      <c r="M122" s="5">
        <f t="shared" si="25"/>
        <v>9.6406381561342638</v>
      </c>
      <c r="N122" s="5">
        <f t="shared" si="25"/>
        <v>9.1147897047459541</v>
      </c>
      <c r="O122" s="5">
        <f t="shared" si="25"/>
        <v>8.5695285878267136</v>
      </c>
      <c r="P122" s="5">
        <f t="shared" si="25"/>
        <v>7.9249170968166194</v>
      </c>
      <c r="Q122" s="5">
        <f t="shared" si="25"/>
        <v>6.8841042747327661</v>
      </c>
      <c r="R122" s="5">
        <f t="shared" si="25"/>
        <v>5.4800147295104562</v>
      </c>
      <c r="S122" s="5">
        <f t="shared" si="24"/>
        <v>5.0322478071759775</v>
      </c>
      <c r="T122" s="5">
        <f t="shared" si="24"/>
        <v>4.0589285618448478</v>
      </c>
      <c r="U122" s="5">
        <f t="shared" si="24"/>
        <v>3.0780476938759294</v>
      </c>
      <c r="V122" s="5">
        <f t="shared" si="24"/>
        <v>2.8801525571609692</v>
      </c>
      <c r="W122" s="5">
        <f t="shared" si="24"/>
        <v>2.2830369734253941</v>
      </c>
      <c r="X122" s="5">
        <f t="shared" si="24"/>
        <v>1.9800345444198133</v>
      </c>
      <c r="Y122" s="5">
        <f t="shared" si="24"/>
        <v>1.6648612068194046</v>
      </c>
      <c r="Z122" s="5">
        <f t="shared" si="24"/>
        <v>1.6156119580534156</v>
      </c>
      <c r="AA122" s="5">
        <f t="shared" si="24"/>
        <v>1.4649185675619771</v>
      </c>
      <c r="AB122" s="5">
        <f t="shared" si="24"/>
        <v>1.2448742061126914</v>
      </c>
      <c r="AC122" s="5">
        <f t="shared" si="24"/>
        <v>1.0646510834740261</v>
      </c>
      <c r="AD122" s="5">
        <f t="shared" si="24"/>
        <v>1.0348436327527013</v>
      </c>
      <c r="AE122" s="5">
        <f t="shared" si="24"/>
        <v>0.91328531866752338</v>
      </c>
      <c r="AF122" s="5">
        <f t="shared" si="24"/>
        <v>0.83245495753792986</v>
      </c>
      <c r="AG122" s="5">
        <f t="shared" si="24"/>
        <v>0.77183797541195198</v>
      </c>
      <c r="AH122" s="5">
        <f t="shared" si="21"/>
        <v>0.54469204098762503</v>
      </c>
      <c r="AI122" s="5">
        <f t="shared" si="21"/>
        <v>0.41651500158120686</v>
      </c>
      <c r="AJ122" s="5">
        <f t="shared" si="21"/>
        <v>0.35540196533477858</v>
      </c>
    </row>
    <row r="123" spans="1:36" x14ac:dyDescent="0.2">
      <c r="A123" t="str">
        <f>"post-semis_procurement_archetype_"&amp;TEXT(ROUND(Table2691617[[#This Row],[2016]],3),"0.0")</f>
        <v>post-semis_procurement_archetype_13.2</v>
      </c>
      <c r="B123" s="5">
        <f t="shared" si="17"/>
        <v>13.200000000000001</v>
      </c>
      <c r="C123" s="5">
        <f t="shared" si="25"/>
        <v>13.200000000000001</v>
      </c>
      <c r="D123" s="5">
        <f t="shared" si="25"/>
        <v>13.200000000000001</v>
      </c>
      <c r="E123" s="5">
        <f t="shared" si="25"/>
        <v>12.855597634232982</v>
      </c>
      <c r="F123" s="5">
        <f t="shared" si="25"/>
        <v>12.022984829016639</v>
      </c>
      <c r="G123" s="5">
        <f t="shared" si="25"/>
        <v>12.13938613437891</v>
      </c>
      <c r="H123" s="5">
        <f t="shared" si="25"/>
        <v>11.777982175021233</v>
      </c>
      <c r="I123" s="5">
        <f t="shared" si="25"/>
        <v>11.078871178602311</v>
      </c>
      <c r="J123" s="5">
        <f t="shared" si="25"/>
        <v>10.686145705217065</v>
      </c>
      <c r="K123" s="5">
        <f t="shared" si="25"/>
        <v>10.283004704149837</v>
      </c>
      <c r="L123" s="5">
        <f t="shared" si="25"/>
        <v>9.6461963118034806</v>
      </c>
      <c r="M123" s="5">
        <f t="shared" si="25"/>
        <v>9.5689075688581369</v>
      </c>
      <c r="N123" s="5">
        <f t="shared" si="25"/>
        <v>9.0471214178207529</v>
      </c>
      <c r="O123" s="5">
        <f t="shared" si="25"/>
        <v>8.5060725685629652</v>
      </c>
      <c r="P123" s="5">
        <f t="shared" si="25"/>
        <v>7.8664408497272085</v>
      </c>
      <c r="Q123" s="5">
        <f t="shared" si="25"/>
        <v>6.8336685463160611</v>
      </c>
      <c r="R123" s="5">
        <f t="shared" si="25"/>
        <v>5.4404259160884241</v>
      </c>
      <c r="S123" s="5">
        <f t="shared" si="24"/>
        <v>4.9961180963165388</v>
      </c>
      <c r="T123" s="5">
        <f t="shared" si="24"/>
        <v>4.0303179662389272</v>
      </c>
      <c r="U123" s="5">
        <f t="shared" si="24"/>
        <v>3.0570146287992852</v>
      </c>
      <c r="V123" s="5">
        <f t="shared" si="24"/>
        <v>2.8606482775760416</v>
      </c>
      <c r="W123" s="5">
        <f t="shared" si="24"/>
        <v>2.2681455491963187</v>
      </c>
      <c r="X123" s="5">
        <f t="shared" si="24"/>
        <v>1.9674838837138238</v>
      </c>
      <c r="Y123" s="5">
        <f t="shared" si="24"/>
        <v>1.6547453327074551</v>
      </c>
      <c r="Z123" s="5">
        <f t="shared" si="24"/>
        <v>1.605876545726638</v>
      </c>
      <c r="AA123" s="5">
        <f t="shared" si="24"/>
        <v>1.4563472963702728</v>
      </c>
      <c r="AB123" s="5">
        <f t="shared" si="24"/>
        <v>1.2380028282731019</v>
      </c>
      <c r="AC123" s="5">
        <f t="shared" si="24"/>
        <v>1.0591719707488576</v>
      </c>
      <c r="AD123" s="5">
        <f t="shared" si="24"/>
        <v>1.0295947894468034</v>
      </c>
      <c r="AE123" s="5">
        <f t="shared" si="24"/>
        <v>0.90897554132381031</v>
      </c>
      <c r="AF123" s="5">
        <f t="shared" si="24"/>
        <v>0.82876961334318833</v>
      </c>
      <c r="AG123" s="5">
        <f t="shared" si="24"/>
        <v>0.76862091135973531</v>
      </c>
      <c r="AH123" s="5">
        <f t="shared" si="21"/>
        <v>0.54322973157372167</v>
      </c>
      <c r="AI123" s="5">
        <f t="shared" si="21"/>
        <v>0.41604288930639721</v>
      </c>
      <c r="AJ123" s="5">
        <f t="shared" si="21"/>
        <v>0.35540196533477858</v>
      </c>
    </row>
    <row r="124" spans="1:36" x14ac:dyDescent="0.2">
      <c r="A124" t="str">
        <f>"post-semis_procurement_archetype_"&amp;TEXT(ROUND(Table2691617[[#This Row],[2016]],3),"0.0")</f>
        <v>post-semis_procurement_archetype_13.1</v>
      </c>
      <c r="B124" s="5">
        <f t="shared" si="17"/>
        <v>13.100000000000001</v>
      </c>
      <c r="C124" s="5">
        <f t="shared" si="25"/>
        <v>13.100000000000001</v>
      </c>
      <c r="D124" s="5">
        <f t="shared" si="25"/>
        <v>13.100000000000001</v>
      </c>
      <c r="E124" s="5">
        <f t="shared" si="25"/>
        <v>12.758278935468237</v>
      </c>
      <c r="F124" s="5">
        <f t="shared" si="25"/>
        <v>11.932148332364948</v>
      </c>
      <c r="G124" s="5">
        <f t="shared" si="25"/>
        <v>12.047643410027074</v>
      </c>
      <c r="H124" s="5">
        <f t="shared" si="25"/>
        <v>11.689053115669909</v>
      </c>
      <c r="I124" s="5">
        <f t="shared" si="25"/>
        <v>10.995384959848506</v>
      </c>
      <c r="J124" s="5">
        <f t="shared" si="25"/>
        <v>10.605717001165747</v>
      </c>
      <c r="K124" s="5">
        <f t="shared" si="25"/>
        <v>10.205714603579759</v>
      </c>
      <c r="L124" s="5">
        <f t="shared" si="25"/>
        <v>9.5738640027550037</v>
      </c>
      <c r="M124" s="5">
        <f t="shared" si="25"/>
        <v>9.4971769815820082</v>
      </c>
      <c r="N124" s="5">
        <f t="shared" si="25"/>
        <v>8.9794531308955534</v>
      </c>
      <c r="O124" s="5">
        <f t="shared" si="25"/>
        <v>8.4426165492992187</v>
      </c>
      <c r="P124" s="5">
        <f t="shared" si="25"/>
        <v>7.8079646026377985</v>
      </c>
      <c r="Q124" s="5">
        <f t="shared" si="25"/>
        <v>6.7832328178993553</v>
      </c>
      <c r="R124" s="5">
        <f t="shared" ref="R124:AG139" si="26">(($B124-$AJ$2)*((R$2-$AJ$2)/($B$2-$AJ$2)))+$AJ$2</f>
        <v>5.4008371026663919</v>
      </c>
      <c r="S124" s="5">
        <f t="shared" si="26"/>
        <v>4.9599883854570992</v>
      </c>
      <c r="T124" s="5">
        <f t="shared" si="26"/>
        <v>4.0017073706330066</v>
      </c>
      <c r="U124" s="5">
        <f t="shared" si="26"/>
        <v>3.0359815637226411</v>
      </c>
      <c r="V124" s="5">
        <f t="shared" si="26"/>
        <v>2.8411439979911135</v>
      </c>
      <c r="W124" s="5">
        <f t="shared" si="26"/>
        <v>2.2532541249672429</v>
      </c>
      <c r="X124" s="5">
        <f t="shared" si="26"/>
        <v>1.9549332230078342</v>
      </c>
      <c r="Y124" s="5">
        <f t="shared" si="26"/>
        <v>1.6446294585955057</v>
      </c>
      <c r="Z124" s="5">
        <f t="shared" si="26"/>
        <v>1.5961411333998601</v>
      </c>
      <c r="AA124" s="5">
        <f t="shared" si="26"/>
        <v>1.4477760251785685</v>
      </c>
      <c r="AB124" s="5">
        <f t="shared" si="26"/>
        <v>1.2311314504335125</v>
      </c>
      <c r="AC124" s="5">
        <f t="shared" si="26"/>
        <v>1.0536928580236893</v>
      </c>
      <c r="AD124" s="5">
        <f t="shared" si="26"/>
        <v>1.0243459461409055</v>
      </c>
      <c r="AE124" s="5">
        <f t="shared" si="26"/>
        <v>0.90466576398009702</v>
      </c>
      <c r="AF124" s="5">
        <f t="shared" si="26"/>
        <v>0.82508426914844701</v>
      </c>
      <c r="AG124" s="5">
        <f t="shared" si="26"/>
        <v>0.76540384730751854</v>
      </c>
      <c r="AH124" s="5">
        <f t="shared" si="21"/>
        <v>0.54176742215981843</v>
      </c>
      <c r="AI124" s="5">
        <f t="shared" si="21"/>
        <v>0.41557077703158751</v>
      </c>
      <c r="AJ124" s="5">
        <f t="shared" si="21"/>
        <v>0.35540196533477858</v>
      </c>
    </row>
    <row r="125" spans="1:36" x14ac:dyDescent="0.2">
      <c r="A125" t="str">
        <f>"post-semis_procurement_archetype_"&amp;TEXT(ROUND(Table2691617[[#This Row],[2016]],3),"0.0")</f>
        <v>post-semis_procurement_archetype_13.0</v>
      </c>
      <c r="B125" s="5">
        <f t="shared" si="17"/>
        <v>13</v>
      </c>
      <c r="C125" s="5">
        <f t="shared" ref="C125:R140" si="27">(($B125-$AJ$2)*((C$2-$AJ$2)/($B$2-$AJ$2)))+$AJ$2</f>
        <v>13</v>
      </c>
      <c r="D125" s="5">
        <f t="shared" si="27"/>
        <v>13</v>
      </c>
      <c r="E125" s="5">
        <f t="shared" si="27"/>
        <v>12.660960236703492</v>
      </c>
      <c r="F125" s="5">
        <f t="shared" si="27"/>
        <v>11.841311835713256</v>
      </c>
      <c r="G125" s="5">
        <f t="shared" si="27"/>
        <v>11.955900685675239</v>
      </c>
      <c r="H125" s="5">
        <f t="shared" si="27"/>
        <v>11.600124056318583</v>
      </c>
      <c r="I125" s="5">
        <f t="shared" si="27"/>
        <v>10.911898741094699</v>
      </c>
      <c r="J125" s="5">
        <f t="shared" si="27"/>
        <v>10.525288297114427</v>
      </c>
      <c r="K125" s="5">
        <f t="shared" si="27"/>
        <v>10.128424503009679</v>
      </c>
      <c r="L125" s="5">
        <f t="shared" si="27"/>
        <v>9.5015316937065251</v>
      </c>
      <c r="M125" s="5">
        <f t="shared" si="27"/>
        <v>9.4254463943058795</v>
      </c>
      <c r="N125" s="5">
        <f t="shared" si="27"/>
        <v>8.9117848439703504</v>
      </c>
      <c r="O125" s="5">
        <f t="shared" si="27"/>
        <v>8.3791605300354686</v>
      </c>
      <c r="P125" s="5">
        <f t="shared" si="27"/>
        <v>7.7494883555483867</v>
      </c>
      <c r="Q125" s="5">
        <f t="shared" si="27"/>
        <v>6.7327970894826485</v>
      </c>
      <c r="R125" s="5">
        <f t="shared" si="27"/>
        <v>5.3612482892443589</v>
      </c>
      <c r="S125" s="5">
        <f t="shared" si="26"/>
        <v>4.9238586745976596</v>
      </c>
      <c r="T125" s="5">
        <f t="shared" si="26"/>
        <v>3.9730967750270847</v>
      </c>
      <c r="U125" s="5">
        <f t="shared" si="26"/>
        <v>3.0149484986459965</v>
      </c>
      <c r="V125" s="5">
        <f t="shared" si="26"/>
        <v>2.8216397184061854</v>
      </c>
      <c r="W125" s="5">
        <f t="shared" si="26"/>
        <v>2.2383627007381666</v>
      </c>
      <c r="X125" s="5">
        <f t="shared" si="26"/>
        <v>1.9423825623018445</v>
      </c>
      <c r="Y125" s="5">
        <f t="shared" si="26"/>
        <v>1.6345135844835561</v>
      </c>
      <c r="Z125" s="5">
        <f t="shared" si="26"/>
        <v>1.5864057210730822</v>
      </c>
      <c r="AA125" s="5">
        <f t="shared" si="26"/>
        <v>1.4392047539868638</v>
      </c>
      <c r="AB125" s="5">
        <f t="shared" si="26"/>
        <v>1.224260072593923</v>
      </c>
      <c r="AC125" s="5">
        <f t="shared" si="26"/>
        <v>1.0482137452985207</v>
      </c>
      <c r="AD125" s="5">
        <f t="shared" si="26"/>
        <v>1.0190971028350075</v>
      </c>
      <c r="AE125" s="5">
        <f t="shared" si="26"/>
        <v>0.90035598663638394</v>
      </c>
      <c r="AF125" s="5">
        <f t="shared" si="26"/>
        <v>0.82139892495370548</v>
      </c>
      <c r="AG125" s="5">
        <f t="shared" si="26"/>
        <v>0.76218678325530176</v>
      </c>
      <c r="AH125" s="5">
        <f t="shared" si="21"/>
        <v>0.54030511274591519</v>
      </c>
      <c r="AI125" s="5">
        <f t="shared" si="21"/>
        <v>0.41509866475677781</v>
      </c>
      <c r="AJ125" s="5">
        <f t="shared" si="21"/>
        <v>0.35540196533477858</v>
      </c>
    </row>
    <row r="126" spans="1:36" x14ac:dyDescent="0.2">
      <c r="A126" t="str">
        <f>"post-semis_procurement_archetype_"&amp;TEXT(ROUND(Table2691617[[#This Row],[2016]],3),"0.0")</f>
        <v>post-semis_procurement_archetype_12.9</v>
      </c>
      <c r="B126" s="5">
        <f t="shared" si="17"/>
        <v>12.9</v>
      </c>
      <c r="C126" s="5">
        <f t="shared" si="27"/>
        <v>12.9</v>
      </c>
      <c r="D126" s="5">
        <f t="shared" si="27"/>
        <v>12.9</v>
      </c>
      <c r="E126" s="5">
        <f t="shared" si="27"/>
        <v>12.563641537938746</v>
      </c>
      <c r="F126" s="5">
        <f t="shared" si="27"/>
        <v>11.750475339061564</v>
      </c>
      <c r="G126" s="5">
        <f t="shared" si="27"/>
        <v>11.864157961323404</v>
      </c>
      <c r="H126" s="5">
        <f t="shared" si="27"/>
        <v>11.511194996967259</v>
      </c>
      <c r="I126" s="5">
        <f t="shared" si="27"/>
        <v>10.828412522340896</v>
      </c>
      <c r="J126" s="5">
        <f t="shared" si="27"/>
        <v>10.444859593063111</v>
      </c>
      <c r="K126" s="5">
        <f t="shared" si="27"/>
        <v>10.051134402439601</v>
      </c>
      <c r="L126" s="5">
        <f t="shared" si="27"/>
        <v>9.4291993846580482</v>
      </c>
      <c r="M126" s="5">
        <f t="shared" si="27"/>
        <v>9.3537158070297508</v>
      </c>
      <c r="N126" s="5">
        <f t="shared" si="27"/>
        <v>8.844116557045151</v>
      </c>
      <c r="O126" s="5">
        <f t="shared" si="27"/>
        <v>8.315704510771722</v>
      </c>
      <c r="P126" s="5">
        <f t="shared" si="27"/>
        <v>7.6910121084589758</v>
      </c>
      <c r="Q126" s="5">
        <f t="shared" si="27"/>
        <v>6.6823613610659427</v>
      </c>
      <c r="R126" s="5">
        <f t="shared" si="27"/>
        <v>5.3216594758223268</v>
      </c>
      <c r="S126" s="5">
        <f t="shared" si="26"/>
        <v>4.8877289637382209</v>
      </c>
      <c r="T126" s="5">
        <f t="shared" si="26"/>
        <v>3.9444861794211636</v>
      </c>
      <c r="U126" s="5">
        <f t="shared" si="26"/>
        <v>2.9939154335693523</v>
      </c>
      <c r="V126" s="5">
        <f t="shared" si="26"/>
        <v>2.8021354388212574</v>
      </c>
      <c r="W126" s="5">
        <f t="shared" si="26"/>
        <v>2.2234712765090907</v>
      </c>
      <c r="X126" s="5">
        <f t="shared" si="26"/>
        <v>1.9298319015958547</v>
      </c>
      <c r="Y126" s="5">
        <f t="shared" si="26"/>
        <v>1.6243977103716065</v>
      </c>
      <c r="Z126" s="5">
        <f t="shared" si="26"/>
        <v>1.5766703087463043</v>
      </c>
      <c r="AA126" s="5">
        <f t="shared" si="26"/>
        <v>1.4306334827951595</v>
      </c>
      <c r="AB126" s="5">
        <f t="shared" si="26"/>
        <v>1.2173886947543338</v>
      </c>
      <c r="AC126" s="5">
        <f t="shared" si="26"/>
        <v>1.0427346325733522</v>
      </c>
      <c r="AD126" s="5">
        <f t="shared" si="26"/>
        <v>1.0138482595291096</v>
      </c>
      <c r="AE126" s="5">
        <f t="shared" si="26"/>
        <v>0.89604620929267065</v>
      </c>
      <c r="AF126" s="5">
        <f t="shared" si="26"/>
        <v>0.81771358075896394</v>
      </c>
      <c r="AG126" s="5">
        <f t="shared" si="26"/>
        <v>0.75896971920308487</v>
      </c>
      <c r="AH126" s="5">
        <f t="shared" si="21"/>
        <v>0.53884280333201195</v>
      </c>
      <c r="AI126" s="5">
        <f t="shared" si="21"/>
        <v>0.41462655248196811</v>
      </c>
      <c r="AJ126" s="5">
        <f t="shared" si="21"/>
        <v>0.35540196533477858</v>
      </c>
    </row>
    <row r="127" spans="1:36" x14ac:dyDescent="0.2">
      <c r="A127" t="str">
        <f>"post-semis_procurement_archetype_"&amp;TEXT(ROUND(Table2691617[[#This Row],[2016]],3),"0.0")</f>
        <v>post-semis_procurement_archetype_12.8</v>
      </c>
      <c r="B127" s="5">
        <f t="shared" si="17"/>
        <v>12.8</v>
      </c>
      <c r="C127" s="5">
        <f t="shared" si="27"/>
        <v>12.8</v>
      </c>
      <c r="D127" s="5">
        <f t="shared" si="27"/>
        <v>12.8</v>
      </c>
      <c r="E127" s="5">
        <f t="shared" si="27"/>
        <v>12.466322839174001</v>
      </c>
      <c r="F127" s="5">
        <f t="shared" si="27"/>
        <v>11.659638842409874</v>
      </c>
      <c r="G127" s="5">
        <f t="shared" si="27"/>
        <v>11.77241523697157</v>
      </c>
      <c r="H127" s="5">
        <f t="shared" si="27"/>
        <v>11.422265937615935</v>
      </c>
      <c r="I127" s="5">
        <f t="shared" si="27"/>
        <v>10.744926303587091</v>
      </c>
      <c r="J127" s="5">
        <f t="shared" si="27"/>
        <v>10.364430889011793</v>
      </c>
      <c r="K127" s="5">
        <f t="shared" si="27"/>
        <v>9.9738443018695229</v>
      </c>
      <c r="L127" s="5">
        <f t="shared" si="27"/>
        <v>9.3568670756095713</v>
      </c>
      <c r="M127" s="5">
        <f t="shared" si="27"/>
        <v>9.2819852197536239</v>
      </c>
      <c r="N127" s="5">
        <f t="shared" si="27"/>
        <v>8.7764482701199498</v>
      </c>
      <c r="O127" s="5">
        <f t="shared" si="27"/>
        <v>8.2522484915079737</v>
      </c>
      <c r="P127" s="5">
        <f t="shared" si="27"/>
        <v>7.6325358613695657</v>
      </c>
      <c r="Q127" s="5">
        <f t="shared" si="27"/>
        <v>6.6319256326492377</v>
      </c>
      <c r="R127" s="5">
        <f t="shared" si="27"/>
        <v>5.2820706624002947</v>
      </c>
      <c r="S127" s="5">
        <f t="shared" si="26"/>
        <v>4.8515992528787812</v>
      </c>
      <c r="T127" s="5">
        <f t="shared" si="26"/>
        <v>3.915875583815243</v>
      </c>
      <c r="U127" s="5">
        <f t="shared" si="26"/>
        <v>2.9728823684927081</v>
      </c>
      <c r="V127" s="5">
        <f t="shared" si="26"/>
        <v>2.7826311592363298</v>
      </c>
      <c r="W127" s="5">
        <f t="shared" si="26"/>
        <v>2.2085798522800149</v>
      </c>
      <c r="X127" s="5">
        <f t="shared" si="26"/>
        <v>1.9172812408898652</v>
      </c>
      <c r="Y127" s="5">
        <f t="shared" si="26"/>
        <v>1.6142818362596569</v>
      </c>
      <c r="Z127" s="5">
        <f t="shared" si="26"/>
        <v>1.5669348964195267</v>
      </c>
      <c r="AA127" s="5">
        <f t="shared" si="26"/>
        <v>1.4220622116034551</v>
      </c>
      <c r="AB127" s="5">
        <f t="shared" si="26"/>
        <v>1.2105173169147443</v>
      </c>
      <c r="AC127" s="5">
        <f t="shared" si="26"/>
        <v>1.0372555198481839</v>
      </c>
      <c r="AD127" s="5">
        <f t="shared" si="26"/>
        <v>1.0085994162232117</v>
      </c>
      <c r="AE127" s="5">
        <f t="shared" si="26"/>
        <v>0.89173643194895758</v>
      </c>
      <c r="AF127" s="5">
        <f t="shared" si="26"/>
        <v>0.81402823656422263</v>
      </c>
      <c r="AG127" s="5">
        <f t="shared" si="26"/>
        <v>0.7557526551508682</v>
      </c>
      <c r="AH127" s="5">
        <f t="shared" si="21"/>
        <v>0.5373804939181086</v>
      </c>
      <c r="AI127" s="5">
        <f t="shared" si="21"/>
        <v>0.41415444020715841</v>
      </c>
      <c r="AJ127" s="5">
        <f t="shared" si="21"/>
        <v>0.35540196533477858</v>
      </c>
    </row>
    <row r="128" spans="1:36" x14ac:dyDescent="0.2">
      <c r="A128" t="str">
        <f>"post-semis_procurement_archetype_"&amp;TEXT(ROUND(Table2691617[[#This Row],[2016]],3),"0.0")</f>
        <v>post-semis_procurement_archetype_12.7</v>
      </c>
      <c r="B128" s="5">
        <f t="shared" si="17"/>
        <v>12.700000000000001</v>
      </c>
      <c r="C128" s="5">
        <f t="shared" si="27"/>
        <v>12.700000000000001</v>
      </c>
      <c r="D128" s="5">
        <f t="shared" si="27"/>
        <v>12.700000000000001</v>
      </c>
      <c r="E128" s="5">
        <f t="shared" si="27"/>
        <v>12.369004140409258</v>
      </c>
      <c r="F128" s="5">
        <f t="shared" si="27"/>
        <v>11.568802345758183</v>
      </c>
      <c r="G128" s="5">
        <f t="shared" si="27"/>
        <v>11.680672512619735</v>
      </c>
      <c r="H128" s="5">
        <f t="shared" si="27"/>
        <v>11.33333687826461</v>
      </c>
      <c r="I128" s="5">
        <f t="shared" si="27"/>
        <v>10.661440084833286</v>
      </c>
      <c r="J128" s="5">
        <f t="shared" si="27"/>
        <v>10.284002184960475</v>
      </c>
      <c r="K128" s="5">
        <f t="shared" si="27"/>
        <v>9.8965542012994447</v>
      </c>
      <c r="L128" s="5">
        <f t="shared" si="27"/>
        <v>9.2845347665610944</v>
      </c>
      <c r="M128" s="5">
        <f t="shared" si="27"/>
        <v>9.210254632477497</v>
      </c>
      <c r="N128" s="5">
        <f t="shared" si="27"/>
        <v>8.7087799831947486</v>
      </c>
      <c r="O128" s="5">
        <f t="shared" si="27"/>
        <v>8.1887924722442254</v>
      </c>
      <c r="P128" s="5">
        <f t="shared" si="27"/>
        <v>7.5740596142801548</v>
      </c>
      <c r="Q128" s="5">
        <f t="shared" si="27"/>
        <v>6.5814899042325319</v>
      </c>
      <c r="R128" s="5">
        <f t="shared" si="27"/>
        <v>5.2424818489782625</v>
      </c>
      <c r="S128" s="5">
        <f t="shared" si="26"/>
        <v>4.8154695420193425</v>
      </c>
      <c r="T128" s="5">
        <f t="shared" si="26"/>
        <v>3.887264988209322</v>
      </c>
      <c r="U128" s="5">
        <f t="shared" si="26"/>
        <v>2.951849303416064</v>
      </c>
      <c r="V128" s="5">
        <f t="shared" si="26"/>
        <v>2.7631268796514017</v>
      </c>
      <c r="W128" s="5">
        <f t="shared" si="26"/>
        <v>2.193688428050939</v>
      </c>
      <c r="X128" s="5">
        <f t="shared" si="26"/>
        <v>1.9047305801838756</v>
      </c>
      <c r="Y128" s="5">
        <f t="shared" si="26"/>
        <v>1.6041659621477076</v>
      </c>
      <c r="Z128" s="5">
        <f t="shared" si="26"/>
        <v>1.5571994840927488</v>
      </c>
      <c r="AA128" s="5">
        <f t="shared" si="26"/>
        <v>1.4134909404117506</v>
      </c>
      <c r="AB128" s="5">
        <f t="shared" si="26"/>
        <v>1.2036459390751548</v>
      </c>
      <c r="AC128" s="5">
        <f t="shared" si="26"/>
        <v>1.0317764071230153</v>
      </c>
      <c r="AD128" s="5">
        <f t="shared" si="26"/>
        <v>1.0033505729173138</v>
      </c>
      <c r="AE128" s="5">
        <f t="shared" si="26"/>
        <v>0.88742665460524428</v>
      </c>
      <c r="AF128" s="5">
        <f t="shared" si="26"/>
        <v>0.81034289236948109</v>
      </c>
      <c r="AG128" s="5">
        <f t="shared" si="26"/>
        <v>0.75253559109865142</v>
      </c>
      <c r="AH128" s="5">
        <f t="shared" si="21"/>
        <v>0.53591818450420536</v>
      </c>
      <c r="AI128" s="5">
        <f t="shared" si="21"/>
        <v>0.41368232793234871</v>
      </c>
      <c r="AJ128" s="5">
        <f t="shared" si="21"/>
        <v>0.35540196533477858</v>
      </c>
    </row>
    <row r="129" spans="1:36" x14ac:dyDescent="0.2">
      <c r="A129" t="str">
        <f>"post-semis_procurement_archetype_"&amp;TEXT(ROUND(Table2691617[[#This Row],[2016]],3),"0.0")</f>
        <v>post-semis_procurement_archetype_12.6</v>
      </c>
      <c r="B129" s="5">
        <f t="shared" si="17"/>
        <v>12.600000000000001</v>
      </c>
      <c r="C129" s="5">
        <f t="shared" si="27"/>
        <v>12.600000000000001</v>
      </c>
      <c r="D129" s="5">
        <f t="shared" si="27"/>
        <v>12.600000000000001</v>
      </c>
      <c r="E129" s="5">
        <f t="shared" si="27"/>
        <v>12.271685441644513</v>
      </c>
      <c r="F129" s="5">
        <f t="shared" si="27"/>
        <v>11.477965849106493</v>
      </c>
      <c r="G129" s="5">
        <f t="shared" si="27"/>
        <v>11.588929788267901</v>
      </c>
      <c r="H129" s="5">
        <f t="shared" si="27"/>
        <v>11.244407818913288</v>
      </c>
      <c r="I129" s="5">
        <f t="shared" si="27"/>
        <v>10.577953866079481</v>
      </c>
      <c r="J129" s="5">
        <f t="shared" si="27"/>
        <v>10.203573480909157</v>
      </c>
      <c r="K129" s="5">
        <f t="shared" si="27"/>
        <v>9.8192641007293666</v>
      </c>
      <c r="L129" s="5">
        <f t="shared" si="27"/>
        <v>9.2122024575126158</v>
      </c>
      <c r="M129" s="5">
        <f t="shared" si="27"/>
        <v>9.1385240452013683</v>
      </c>
      <c r="N129" s="5">
        <f t="shared" si="27"/>
        <v>8.6411116962695473</v>
      </c>
      <c r="O129" s="5">
        <f t="shared" si="27"/>
        <v>8.125336452980477</v>
      </c>
      <c r="P129" s="5">
        <f t="shared" si="27"/>
        <v>7.5155833671907448</v>
      </c>
      <c r="Q129" s="5">
        <f t="shared" si="27"/>
        <v>6.531054175815826</v>
      </c>
      <c r="R129" s="5">
        <f t="shared" si="27"/>
        <v>5.2028930355562304</v>
      </c>
      <c r="S129" s="5">
        <f t="shared" si="26"/>
        <v>4.7793398311599029</v>
      </c>
      <c r="T129" s="5">
        <f t="shared" si="26"/>
        <v>3.8586543926034009</v>
      </c>
      <c r="U129" s="5">
        <f t="shared" si="26"/>
        <v>2.9308162383394198</v>
      </c>
      <c r="V129" s="5">
        <f t="shared" si="26"/>
        <v>2.7436226000664736</v>
      </c>
      <c r="W129" s="5">
        <f t="shared" si="26"/>
        <v>2.1787970038218636</v>
      </c>
      <c r="X129" s="5">
        <f t="shared" si="26"/>
        <v>1.8921799194778861</v>
      </c>
      <c r="Y129" s="5">
        <f t="shared" si="26"/>
        <v>1.594050088035758</v>
      </c>
      <c r="Z129" s="5">
        <f t="shared" si="26"/>
        <v>1.5474640717659711</v>
      </c>
      <c r="AA129" s="5">
        <f t="shared" si="26"/>
        <v>1.4049196692200463</v>
      </c>
      <c r="AB129" s="5">
        <f t="shared" si="26"/>
        <v>1.1967745612355656</v>
      </c>
      <c r="AC129" s="5">
        <f t="shared" si="26"/>
        <v>1.026297294397847</v>
      </c>
      <c r="AD129" s="5">
        <f t="shared" si="26"/>
        <v>0.99810172961141586</v>
      </c>
      <c r="AE129" s="5">
        <f t="shared" si="26"/>
        <v>0.88311687726153121</v>
      </c>
      <c r="AF129" s="5">
        <f t="shared" si="26"/>
        <v>0.80665754817473967</v>
      </c>
      <c r="AG129" s="5">
        <f t="shared" si="26"/>
        <v>0.74931852704643465</v>
      </c>
      <c r="AH129" s="5">
        <f t="shared" si="21"/>
        <v>0.53445587509030212</v>
      </c>
      <c r="AI129" s="5">
        <f t="shared" si="21"/>
        <v>0.41321021565753907</v>
      </c>
      <c r="AJ129" s="5">
        <f t="shared" si="21"/>
        <v>0.35540196533477858</v>
      </c>
    </row>
    <row r="130" spans="1:36" x14ac:dyDescent="0.2">
      <c r="A130" t="str">
        <f>"post-semis_procurement_archetype_"&amp;TEXT(ROUND(Table2691617[[#This Row],[2016]],3),"0.0")</f>
        <v>post-semis_procurement_archetype_12.5</v>
      </c>
      <c r="B130" s="5">
        <f t="shared" si="17"/>
        <v>12.5</v>
      </c>
      <c r="C130" s="5">
        <f t="shared" si="27"/>
        <v>12.5</v>
      </c>
      <c r="D130" s="5">
        <f t="shared" si="27"/>
        <v>12.5</v>
      </c>
      <c r="E130" s="5">
        <f t="shared" si="27"/>
        <v>12.174366742879766</v>
      </c>
      <c r="F130" s="5">
        <f t="shared" si="27"/>
        <v>11.387129352454799</v>
      </c>
      <c r="G130" s="5">
        <f t="shared" si="27"/>
        <v>11.497187063916064</v>
      </c>
      <c r="H130" s="5">
        <f t="shared" si="27"/>
        <v>11.155478759561962</v>
      </c>
      <c r="I130" s="5">
        <f t="shared" si="27"/>
        <v>10.494467647325676</v>
      </c>
      <c r="J130" s="5">
        <f t="shared" si="27"/>
        <v>10.123144776857838</v>
      </c>
      <c r="K130" s="5">
        <f t="shared" si="27"/>
        <v>9.7419740001592885</v>
      </c>
      <c r="L130" s="5">
        <f t="shared" si="27"/>
        <v>9.1398701484641389</v>
      </c>
      <c r="M130" s="5">
        <f t="shared" si="27"/>
        <v>9.0667934579252396</v>
      </c>
      <c r="N130" s="5">
        <f t="shared" si="27"/>
        <v>8.5734434093443461</v>
      </c>
      <c r="O130" s="5">
        <f t="shared" si="27"/>
        <v>8.0618804337167287</v>
      </c>
      <c r="P130" s="5">
        <f t="shared" si="27"/>
        <v>7.457107120101333</v>
      </c>
      <c r="Q130" s="5">
        <f t="shared" si="27"/>
        <v>6.4806184473991193</v>
      </c>
      <c r="R130" s="5">
        <f t="shared" si="27"/>
        <v>5.1633042221341974</v>
      </c>
      <c r="S130" s="5">
        <f t="shared" si="26"/>
        <v>4.7432101203004633</v>
      </c>
      <c r="T130" s="5">
        <f t="shared" si="26"/>
        <v>3.8300437969974794</v>
      </c>
      <c r="U130" s="5">
        <f t="shared" si="26"/>
        <v>2.9097831732627752</v>
      </c>
      <c r="V130" s="5">
        <f t="shared" si="26"/>
        <v>2.7241183204815456</v>
      </c>
      <c r="W130" s="5">
        <f t="shared" si="26"/>
        <v>2.1639055795927873</v>
      </c>
      <c r="X130" s="5">
        <f t="shared" si="26"/>
        <v>1.8796292587718961</v>
      </c>
      <c r="Y130" s="5">
        <f t="shared" si="26"/>
        <v>1.5839342139238084</v>
      </c>
      <c r="Z130" s="5">
        <f t="shared" si="26"/>
        <v>1.537728659439193</v>
      </c>
      <c r="AA130" s="5">
        <f t="shared" si="26"/>
        <v>1.3963483980283418</v>
      </c>
      <c r="AB130" s="5">
        <f t="shared" si="26"/>
        <v>1.1899031833959759</v>
      </c>
      <c r="AC130" s="5">
        <f t="shared" si="26"/>
        <v>1.0208181816726785</v>
      </c>
      <c r="AD130" s="5">
        <f t="shared" si="26"/>
        <v>0.99285288630551771</v>
      </c>
      <c r="AE130" s="5">
        <f t="shared" si="26"/>
        <v>0.87880709991781791</v>
      </c>
      <c r="AF130" s="5">
        <f t="shared" si="26"/>
        <v>0.80297220397999824</v>
      </c>
      <c r="AG130" s="5">
        <f t="shared" si="26"/>
        <v>0.74610146299421787</v>
      </c>
      <c r="AH130" s="5">
        <f t="shared" si="21"/>
        <v>0.53299356567639888</v>
      </c>
      <c r="AI130" s="5">
        <f t="shared" si="21"/>
        <v>0.41273810338272937</v>
      </c>
      <c r="AJ130" s="5">
        <f t="shared" si="21"/>
        <v>0.35540196533477858</v>
      </c>
    </row>
    <row r="131" spans="1:36" x14ac:dyDescent="0.2">
      <c r="A131" t="str">
        <f>"post-semis_procurement_archetype_"&amp;TEXT(ROUND(Table2691617[[#This Row],[2016]],3),"0.0")</f>
        <v>post-semis_procurement_archetype_12.4</v>
      </c>
      <c r="B131" s="5">
        <f t="shared" si="17"/>
        <v>12.4</v>
      </c>
      <c r="C131" s="5">
        <f t="shared" si="27"/>
        <v>12.4</v>
      </c>
      <c r="D131" s="5">
        <f t="shared" si="27"/>
        <v>12.4</v>
      </c>
      <c r="E131" s="5">
        <f t="shared" si="27"/>
        <v>12.077048044115022</v>
      </c>
      <c r="F131" s="5">
        <f t="shared" si="27"/>
        <v>11.296292855803109</v>
      </c>
      <c r="G131" s="5">
        <f t="shared" si="27"/>
        <v>11.405444339564228</v>
      </c>
      <c r="H131" s="5">
        <f t="shared" si="27"/>
        <v>11.066549700210638</v>
      </c>
      <c r="I131" s="5">
        <f t="shared" si="27"/>
        <v>10.410981428571871</v>
      </c>
      <c r="J131" s="5">
        <f t="shared" si="27"/>
        <v>10.04271607280652</v>
      </c>
      <c r="K131" s="5">
        <f t="shared" si="27"/>
        <v>9.6646838995892104</v>
      </c>
      <c r="L131" s="5">
        <f t="shared" si="27"/>
        <v>9.0675378394156603</v>
      </c>
      <c r="M131" s="5">
        <f t="shared" si="27"/>
        <v>8.9950628706491109</v>
      </c>
      <c r="N131" s="5">
        <f t="shared" si="27"/>
        <v>8.5057751224191449</v>
      </c>
      <c r="O131" s="5">
        <f t="shared" si="27"/>
        <v>7.9984244144529804</v>
      </c>
      <c r="P131" s="5">
        <f t="shared" si="27"/>
        <v>7.3986308730119221</v>
      </c>
      <c r="Q131" s="5">
        <f t="shared" si="27"/>
        <v>6.4301827189824143</v>
      </c>
      <c r="R131" s="5">
        <f t="shared" si="27"/>
        <v>5.1237154087121652</v>
      </c>
      <c r="S131" s="5">
        <f t="shared" si="26"/>
        <v>4.7070804094410246</v>
      </c>
      <c r="T131" s="5">
        <f t="shared" si="26"/>
        <v>3.8014332013915584</v>
      </c>
      <c r="U131" s="5">
        <f t="shared" si="26"/>
        <v>2.8887501081861311</v>
      </c>
      <c r="V131" s="5">
        <f t="shared" si="26"/>
        <v>2.7046140408966179</v>
      </c>
      <c r="W131" s="5">
        <f t="shared" si="26"/>
        <v>2.1490141553637114</v>
      </c>
      <c r="X131" s="5">
        <f t="shared" si="26"/>
        <v>1.8670785980659066</v>
      </c>
      <c r="Y131" s="5">
        <f t="shared" si="26"/>
        <v>1.5738183398118588</v>
      </c>
      <c r="Z131" s="5">
        <f t="shared" si="26"/>
        <v>1.5279932471124154</v>
      </c>
      <c r="AA131" s="5">
        <f t="shared" si="26"/>
        <v>1.3877771268366372</v>
      </c>
      <c r="AB131" s="5">
        <f t="shared" si="26"/>
        <v>1.1830318055563867</v>
      </c>
      <c r="AC131" s="5">
        <f t="shared" si="26"/>
        <v>1.0153390689475099</v>
      </c>
      <c r="AD131" s="5">
        <f t="shared" si="26"/>
        <v>0.98760404299961979</v>
      </c>
      <c r="AE131" s="5">
        <f t="shared" si="26"/>
        <v>0.87449732257410462</v>
      </c>
      <c r="AF131" s="5">
        <f t="shared" si="26"/>
        <v>0.79928685978525671</v>
      </c>
      <c r="AG131" s="5">
        <f t="shared" si="26"/>
        <v>0.74288439894200109</v>
      </c>
      <c r="AH131" s="5">
        <f t="shared" si="21"/>
        <v>0.53153125626249564</v>
      </c>
      <c r="AI131" s="5">
        <f t="shared" si="21"/>
        <v>0.41226599110791967</v>
      </c>
      <c r="AJ131" s="5">
        <f t="shared" si="21"/>
        <v>0.35540196533477858</v>
      </c>
    </row>
    <row r="132" spans="1:36" x14ac:dyDescent="0.2">
      <c r="A132" t="str">
        <f>"post-semis_procurement_archetype_"&amp;TEXT(ROUND(Table2691617[[#This Row],[2016]],3),"0.0")</f>
        <v>post-semis_procurement_archetype_12.3</v>
      </c>
      <c r="B132" s="5">
        <f t="shared" si="17"/>
        <v>12.3</v>
      </c>
      <c r="C132" s="5">
        <f t="shared" si="27"/>
        <v>12.3</v>
      </c>
      <c r="D132" s="5">
        <f t="shared" si="27"/>
        <v>12.3</v>
      </c>
      <c r="E132" s="5">
        <f t="shared" si="27"/>
        <v>11.979729345350277</v>
      </c>
      <c r="F132" s="5">
        <f t="shared" si="27"/>
        <v>11.205456359151418</v>
      </c>
      <c r="G132" s="5">
        <f t="shared" si="27"/>
        <v>11.313701615212395</v>
      </c>
      <c r="H132" s="5">
        <f t="shared" si="27"/>
        <v>10.977620640859314</v>
      </c>
      <c r="I132" s="5">
        <f t="shared" si="27"/>
        <v>10.327495209818066</v>
      </c>
      <c r="J132" s="5">
        <f t="shared" si="27"/>
        <v>9.9622873687552023</v>
      </c>
      <c r="K132" s="5">
        <f t="shared" si="27"/>
        <v>9.5873937990191322</v>
      </c>
      <c r="L132" s="5">
        <f t="shared" si="27"/>
        <v>8.9952055303671834</v>
      </c>
      <c r="M132" s="5">
        <f t="shared" si="27"/>
        <v>8.923332283372984</v>
      </c>
      <c r="N132" s="5">
        <f t="shared" si="27"/>
        <v>8.4381068354939455</v>
      </c>
      <c r="O132" s="5">
        <f t="shared" si="27"/>
        <v>7.9349683951892329</v>
      </c>
      <c r="P132" s="5">
        <f t="shared" si="27"/>
        <v>7.3401546259225121</v>
      </c>
      <c r="Q132" s="5">
        <f t="shared" si="27"/>
        <v>6.3797469905657085</v>
      </c>
      <c r="R132" s="5">
        <f t="shared" si="27"/>
        <v>5.0841265952901331</v>
      </c>
      <c r="S132" s="5">
        <f t="shared" si="26"/>
        <v>4.670950698581585</v>
      </c>
      <c r="T132" s="5">
        <f t="shared" si="26"/>
        <v>3.7728226057856378</v>
      </c>
      <c r="U132" s="5">
        <f t="shared" si="26"/>
        <v>2.8677170431094869</v>
      </c>
      <c r="V132" s="5">
        <f t="shared" si="26"/>
        <v>2.6851097613116899</v>
      </c>
      <c r="W132" s="5">
        <f t="shared" si="26"/>
        <v>2.1341227311346356</v>
      </c>
      <c r="X132" s="5">
        <f t="shared" si="26"/>
        <v>1.8545279373599171</v>
      </c>
      <c r="Y132" s="5">
        <f t="shared" si="26"/>
        <v>1.5637024656999094</v>
      </c>
      <c r="Z132" s="5">
        <f t="shared" si="26"/>
        <v>1.5182578347856375</v>
      </c>
      <c r="AA132" s="5">
        <f t="shared" si="26"/>
        <v>1.3792058556449329</v>
      </c>
      <c r="AB132" s="5">
        <f t="shared" si="26"/>
        <v>1.1761604277167972</v>
      </c>
      <c r="AC132" s="5">
        <f t="shared" si="26"/>
        <v>1.0098599562223416</v>
      </c>
      <c r="AD132" s="5">
        <f t="shared" si="26"/>
        <v>0.98235519969372187</v>
      </c>
      <c r="AE132" s="5">
        <f t="shared" si="26"/>
        <v>0.87018754523039155</v>
      </c>
      <c r="AF132" s="5">
        <f t="shared" si="26"/>
        <v>0.79560151559051528</v>
      </c>
      <c r="AG132" s="5">
        <f t="shared" si="26"/>
        <v>0.73966733488978431</v>
      </c>
      <c r="AH132" s="5">
        <f t="shared" si="21"/>
        <v>0.5300689468485924</v>
      </c>
      <c r="AI132" s="5">
        <f t="shared" si="21"/>
        <v>0.41179387883310997</v>
      </c>
      <c r="AJ132" s="5">
        <f t="shared" si="21"/>
        <v>0.35540196533477858</v>
      </c>
    </row>
    <row r="133" spans="1:36" x14ac:dyDescent="0.2">
      <c r="A133" t="str">
        <f>"post-semis_procurement_archetype_"&amp;TEXT(ROUND(Table2691617[[#This Row],[2016]],3),"0.0")</f>
        <v>post-semis_procurement_archetype_12.2</v>
      </c>
      <c r="B133" s="5">
        <f t="shared" si="17"/>
        <v>12.200000000000001</v>
      </c>
      <c r="C133" s="5">
        <f t="shared" si="27"/>
        <v>12.200000000000001</v>
      </c>
      <c r="D133" s="5">
        <f t="shared" si="27"/>
        <v>12.200000000000001</v>
      </c>
      <c r="E133" s="5">
        <f t="shared" si="27"/>
        <v>11.882410646585532</v>
      </c>
      <c r="F133" s="5">
        <f t="shared" si="27"/>
        <v>11.114619862499728</v>
      </c>
      <c r="G133" s="5">
        <f t="shared" si="27"/>
        <v>11.221958890860559</v>
      </c>
      <c r="H133" s="5">
        <f t="shared" si="27"/>
        <v>10.88869158150799</v>
      </c>
      <c r="I133" s="5">
        <f t="shared" si="27"/>
        <v>10.244008991064261</v>
      </c>
      <c r="J133" s="5">
        <f t="shared" si="27"/>
        <v>9.881858664703886</v>
      </c>
      <c r="K133" s="5">
        <f t="shared" si="27"/>
        <v>9.5101036984490541</v>
      </c>
      <c r="L133" s="5">
        <f t="shared" si="27"/>
        <v>8.9228732213187065</v>
      </c>
      <c r="M133" s="5">
        <f t="shared" si="27"/>
        <v>8.8516016960968571</v>
      </c>
      <c r="N133" s="5">
        <f t="shared" si="27"/>
        <v>8.3704385485687443</v>
      </c>
      <c r="O133" s="5">
        <f t="shared" si="27"/>
        <v>7.8715123759254846</v>
      </c>
      <c r="P133" s="5">
        <f t="shared" si="27"/>
        <v>7.2816783788331012</v>
      </c>
      <c r="Q133" s="5">
        <f t="shared" si="27"/>
        <v>6.3293112621490026</v>
      </c>
      <c r="R133" s="5">
        <f t="shared" si="27"/>
        <v>5.044537781868101</v>
      </c>
      <c r="S133" s="5">
        <f t="shared" si="26"/>
        <v>4.6348209877221462</v>
      </c>
      <c r="T133" s="5">
        <f t="shared" si="26"/>
        <v>3.7442120101797167</v>
      </c>
      <c r="U133" s="5">
        <f t="shared" si="26"/>
        <v>2.8466839780328428</v>
      </c>
      <c r="V133" s="5">
        <f t="shared" si="26"/>
        <v>2.6656054817267623</v>
      </c>
      <c r="W133" s="5">
        <f t="shared" si="26"/>
        <v>2.1192313069055597</v>
      </c>
      <c r="X133" s="5">
        <f t="shared" si="26"/>
        <v>1.8419772766539275</v>
      </c>
      <c r="Y133" s="5">
        <f t="shared" si="26"/>
        <v>1.5535865915879599</v>
      </c>
      <c r="Z133" s="5">
        <f t="shared" si="26"/>
        <v>1.5085224224588598</v>
      </c>
      <c r="AA133" s="5">
        <f t="shared" si="26"/>
        <v>1.3706345844532284</v>
      </c>
      <c r="AB133" s="5">
        <f t="shared" si="26"/>
        <v>1.1692890498772077</v>
      </c>
      <c r="AC133" s="5">
        <f t="shared" si="26"/>
        <v>1.004380843497173</v>
      </c>
      <c r="AD133" s="5">
        <f t="shared" si="26"/>
        <v>0.97710635638782395</v>
      </c>
      <c r="AE133" s="5">
        <f t="shared" si="26"/>
        <v>0.86587776788667847</v>
      </c>
      <c r="AF133" s="5">
        <f t="shared" si="26"/>
        <v>0.79191617139577386</v>
      </c>
      <c r="AG133" s="5">
        <f t="shared" si="26"/>
        <v>0.73645027083756753</v>
      </c>
      <c r="AH133" s="5">
        <f t="shared" si="21"/>
        <v>0.52860663743468905</v>
      </c>
      <c r="AI133" s="5">
        <f t="shared" si="21"/>
        <v>0.41132176655830027</v>
      </c>
      <c r="AJ133" s="5">
        <f t="shared" si="21"/>
        <v>0.35540196533477858</v>
      </c>
    </row>
    <row r="134" spans="1:36" x14ac:dyDescent="0.2">
      <c r="A134" t="str">
        <f>"post-semis_procurement_archetype_"&amp;TEXT(ROUND(Table2691617[[#This Row],[2016]],3),"0.0")</f>
        <v>post-semis_procurement_archetype_12.1</v>
      </c>
      <c r="B134" s="5">
        <f t="shared" si="17"/>
        <v>12.100000000000001</v>
      </c>
      <c r="C134" s="5">
        <f t="shared" si="27"/>
        <v>12.100000000000001</v>
      </c>
      <c r="D134" s="5">
        <f t="shared" si="27"/>
        <v>12.100000000000001</v>
      </c>
      <c r="E134" s="5">
        <f t="shared" si="27"/>
        <v>11.785091947820787</v>
      </c>
      <c r="F134" s="5">
        <f t="shared" si="27"/>
        <v>11.023783365848036</v>
      </c>
      <c r="G134" s="5">
        <f t="shared" si="27"/>
        <v>11.130216166508726</v>
      </c>
      <c r="H134" s="5">
        <f t="shared" si="27"/>
        <v>10.799762522156666</v>
      </c>
      <c r="I134" s="5">
        <f t="shared" si="27"/>
        <v>10.160522772310458</v>
      </c>
      <c r="J134" s="5">
        <f t="shared" si="27"/>
        <v>9.8014299606525679</v>
      </c>
      <c r="K134" s="5">
        <f t="shared" si="27"/>
        <v>9.432813597878976</v>
      </c>
      <c r="L134" s="5">
        <f t="shared" si="27"/>
        <v>8.8505409122702297</v>
      </c>
      <c r="M134" s="5">
        <f t="shared" si="27"/>
        <v>8.7798711088207284</v>
      </c>
      <c r="N134" s="5">
        <f t="shared" si="27"/>
        <v>8.3027702616435448</v>
      </c>
      <c r="O134" s="5">
        <f t="shared" si="27"/>
        <v>7.8080563566617363</v>
      </c>
      <c r="P134" s="5">
        <f t="shared" si="27"/>
        <v>7.2232021317436912</v>
      </c>
      <c r="Q134" s="5">
        <f t="shared" si="27"/>
        <v>6.2788755337322968</v>
      </c>
      <c r="R134" s="5">
        <f t="shared" si="27"/>
        <v>5.0049489684460688</v>
      </c>
      <c r="S134" s="5">
        <f t="shared" si="26"/>
        <v>4.5986912768627066</v>
      </c>
      <c r="T134" s="5">
        <f t="shared" si="26"/>
        <v>3.7156014145737957</v>
      </c>
      <c r="U134" s="5">
        <f t="shared" si="26"/>
        <v>2.8256509129561986</v>
      </c>
      <c r="V134" s="5">
        <f t="shared" si="26"/>
        <v>2.6461012021418342</v>
      </c>
      <c r="W134" s="5">
        <f t="shared" si="26"/>
        <v>2.1043398826764839</v>
      </c>
      <c r="X134" s="5">
        <f t="shared" si="26"/>
        <v>1.8294266159479378</v>
      </c>
      <c r="Y134" s="5">
        <f t="shared" si="26"/>
        <v>1.5434707174760105</v>
      </c>
      <c r="Z134" s="5">
        <f t="shared" si="26"/>
        <v>1.4987870101320819</v>
      </c>
      <c r="AA134" s="5">
        <f t="shared" si="26"/>
        <v>1.3620633132615241</v>
      </c>
      <c r="AB134" s="5">
        <f t="shared" si="26"/>
        <v>1.1624176720376185</v>
      </c>
      <c r="AC134" s="5">
        <f t="shared" si="26"/>
        <v>0.99890173077200473</v>
      </c>
      <c r="AD134" s="5">
        <f t="shared" si="26"/>
        <v>0.97185751308192603</v>
      </c>
      <c r="AE134" s="5">
        <f t="shared" si="26"/>
        <v>0.86156799054296518</v>
      </c>
      <c r="AF134" s="5">
        <f t="shared" si="26"/>
        <v>0.78823082720103244</v>
      </c>
      <c r="AG134" s="5">
        <f t="shared" si="26"/>
        <v>0.73323320678535087</v>
      </c>
      <c r="AH134" s="5">
        <f t="shared" si="21"/>
        <v>0.52714432802078581</v>
      </c>
      <c r="AI134" s="5">
        <f t="shared" si="21"/>
        <v>0.41084965428349063</v>
      </c>
      <c r="AJ134" s="5">
        <f t="shared" si="21"/>
        <v>0.35540196533477858</v>
      </c>
    </row>
    <row r="135" spans="1:36" x14ac:dyDescent="0.2">
      <c r="A135" t="str">
        <f>"post-semis_procurement_archetype_"&amp;TEXT(ROUND(Table2691617[[#This Row],[2016]],3),"0.0")</f>
        <v>post-semis_procurement_archetype_12.0</v>
      </c>
      <c r="B135" s="5">
        <f t="shared" ref="B135:B199" si="28">MROUND(B134-0.1,0.1)</f>
        <v>12</v>
      </c>
      <c r="C135" s="5">
        <f t="shared" si="27"/>
        <v>12</v>
      </c>
      <c r="D135" s="5">
        <f t="shared" si="27"/>
        <v>12</v>
      </c>
      <c r="E135" s="5">
        <f t="shared" si="27"/>
        <v>11.687773249056042</v>
      </c>
      <c r="F135" s="5">
        <f t="shared" si="27"/>
        <v>10.932946869196345</v>
      </c>
      <c r="G135" s="5">
        <f t="shared" si="27"/>
        <v>11.038473442156889</v>
      </c>
      <c r="H135" s="5">
        <f t="shared" si="27"/>
        <v>10.710833462805342</v>
      </c>
      <c r="I135" s="5">
        <f t="shared" si="27"/>
        <v>10.077036553556651</v>
      </c>
      <c r="J135" s="5">
        <f t="shared" si="27"/>
        <v>9.721001256601248</v>
      </c>
      <c r="K135" s="5">
        <f t="shared" si="27"/>
        <v>9.3555234973088961</v>
      </c>
      <c r="L135" s="5">
        <f t="shared" si="27"/>
        <v>8.778208603221751</v>
      </c>
      <c r="M135" s="5">
        <f t="shared" si="27"/>
        <v>8.7081405215445997</v>
      </c>
      <c r="N135" s="5">
        <f t="shared" si="27"/>
        <v>8.2351019747183418</v>
      </c>
      <c r="O135" s="5">
        <f t="shared" si="27"/>
        <v>7.7446003373979879</v>
      </c>
      <c r="P135" s="5">
        <f t="shared" si="27"/>
        <v>7.1647258846542794</v>
      </c>
      <c r="Q135" s="5">
        <f t="shared" si="27"/>
        <v>6.2284398053155909</v>
      </c>
      <c r="R135" s="5">
        <f t="shared" si="27"/>
        <v>4.9653601550240358</v>
      </c>
      <c r="S135" s="5">
        <f t="shared" si="26"/>
        <v>4.562561566003267</v>
      </c>
      <c r="T135" s="5">
        <f t="shared" si="26"/>
        <v>3.6869908189678742</v>
      </c>
      <c r="U135" s="5">
        <f t="shared" si="26"/>
        <v>2.804617847879554</v>
      </c>
      <c r="V135" s="5">
        <f t="shared" si="26"/>
        <v>2.6265969225569061</v>
      </c>
      <c r="W135" s="5">
        <f t="shared" si="26"/>
        <v>2.089448458447408</v>
      </c>
      <c r="X135" s="5">
        <f t="shared" si="26"/>
        <v>1.816875955241948</v>
      </c>
      <c r="Y135" s="5">
        <f t="shared" si="26"/>
        <v>1.5333548433640607</v>
      </c>
      <c r="Z135" s="5">
        <f t="shared" si="26"/>
        <v>1.4890515978053041</v>
      </c>
      <c r="AA135" s="5">
        <f t="shared" si="26"/>
        <v>1.3534920420698195</v>
      </c>
      <c r="AB135" s="5">
        <f t="shared" si="26"/>
        <v>1.155546294198029</v>
      </c>
      <c r="AC135" s="5">
        <f t="shared" si="26"/>
        <v>0.99342261804683618</v>
      </c>
      <c r="AD135" s="5">
        <f t="shared" si="26"/>
        <v>0.96660866977602811</v>
      </c>
      <c r="AE135" s="5">
        <f t="shared" si="26"/>
        <v>0.85725821319925188</v>
      </c>
      <c r="AF135" s="5">
        <f t="shared" si="26"/>
        <v>0.7845454830062909</v>
      </c>
      <c r="AG135" s="5">
        <f t="shared" si="26"/>
        <v>0.73001614273313398</v>
      </c>
      <c r="AH135" s="5">
        <f t="shared" si="21"/>
        <v>0.52568201860688257</v>
      </c>
      <c r="AI135" s="5">
        <f t="shared" si="21"/>
        <v>0.41037754200868093</v>
      </c>
      <c r="AJ135" s="5">
        <f t="shared" si="21"/>
        <v>0.35540196533477858</v>
      </c>
    </row>
    <row r="136" spans="1:36" x14ac:dyDescent="0.2">
      <c r="A136" t="str">
        <f>"post-semis_procurement_archetype_"&amp;TEXT(ROUND(Table2691617[[#This Row],[2016]],3),"0.0")</f>
        <v>post-semis_procurement_archetype_11.9</v>
      </c>
      <c r="B136" s="5">
        <f t="shared" si="28"/>
        <v>11.9</v>
      </c>
      <c r="C136" s="5">
        <f t="shared" si="27"/>
        <v>11.9</v>
      </c>
      <c r="D136" s="5">
        <f t="shared" si="27"/>
        <v>11.9</v>
      </c>
      <c r="E136" s="5">
        <f t="shared" si="27"/>
        <v>11.590454550291296</v>
      </c>
      <c r="F136" s="5">
        <f t="shared" si="27"/>
        <v>10.842110372544653</v>
      </c>
      <c r="G136" s="5">
        <f t="shared" si="27"/>
        <v>10.946730717805055</v>
      </c>
      <c r="H136" s="5">
        <f t="shared" si="27"/>
        <v>10.621904403454018</v>
      </c>
      <c r="I136" s="5">
        <f t="shared" si="27"/>
        <v>9.9935503348028458</v>
      </c>
      <c r="J136" s="5">
        <f t="shared" si="27"/>
        <v>9.6405725525499317</v>
      </c>
      <c r="K136" s="5">
        <f t="shared" si="27"/>
        <v>9.278233396738818</v>
      </c>
      <c r="L136" s="5">
        <f t="shared" si="27"/>
        <v>8.7058762941732741</v>
      </c>
      <c r="M136" s="5">
        <f t="shared" si="27"/>
        <v>8.636409934268471</v>
      </c>
      <c r="N136" s="5">
        <f t="shared" si="27"/>
        <v>8.1674336877931424</v>
      </c>
      <c r="O136" s="5">
        <f t="shared" si="27"/>
        <v>7.6811443181342396</v>
      </c>
      <c r="P136" s="5">
        <f t="shared" si="27"/>
        <v>7.1062496375648685</v>
      </c>
      <c r="Q136" s="5">
        <f t="shared" si="27"/>
        <v>6.1780040768988851</v>
      </c>
      <c r="R136" s="5">
        <f t="shared" si="27"/>
        <v>4.9257713416020037</v>
      </c>
      <c r="S136" s="5">
        <f t="shared" si="26"/>
        <v>4.5264318551438283</v>
      </c>
      <c r="T136" s="5">
        <f t="shared" si="26"/>
        <v>3.6583802233619536</v>
      </c>
      <c r="U136" s="5">
        <f t="shared" si="26"/>
        <v>2.7835847828029099</v>
      </c>
      <c r="V136" s="5">
        <f t="shared" si="26"/>
        <v>2.6070926429719781</v>
      </c>
      <c r="W136" s="5">
        <f t="shared" si="26"/>
        <v>2.0745570342183322</v>
      </c>
      <c r="X136" s="5">
        <f t="shared" si="26"/>
        <v>1.8043252945359585</v>
      </c>
      <c r="Y136" s="5">
        <f t="shared" si="26"/>
        <v>1.5232389692521113</v>
      </c>
      <c r="Z136" s="5">
        <f t="shared" si="26"/>
        <v>1.4793161854785262</v>
      </c>
      <c r="AA136" s="5">
        <f t="shared" si="26"/>
        <v>1.344920770878115</v>
      </c>
      <c r="AB136" s="5">
        <f t="shared" si="26"/>
        <v>1.1486749163584395</v>
      </c>
      <c r="AC136" s="5">
        <f t="shared" si="26"/>
        <v>0.98794350532166764</v>
      </c>
      <c r="AD136" s="5">
        <f t="shared" si="26"/>
        <v>0.96135982647013019</v>
      </c>
      <c r="AE136" s="5">
        <f t="shared" si="26"/>
        <v>0.85294843585553881</v>
      </c>
      <c r="AF136" s="5">
        <f t="shared" si="26"/>
        <v>0.78086013881154948</v>
      </c>
      <c r="AG136" s="5">
        <f t="shared" si="26"/>
        <v>0.72679907868091731</v>
      </c>
      <c r="AH136" s="5">
        <f t="shared" si="21"/>
        <v>0.52421970919297922</v>
      </c>
      <c r="AI136" s="5">
        <f t="shared" si="21"/>
        <v>0.40990542973387123</v>
      </c>
      <c r="AJ136" s="5">
        <f t="shared" si="21"/>
        <v>0.35540196533477858</v>
      </c>
    </row>
    <row r="137" spans="1:36" x14ac:dyDescent="0.2">
      <c r="A137" t="str">
        <f>"post-semis_procurement_archetype_"&amp;TEXT(ROUND(Table2691617[[#This Row],[2016]],3),"0.0")</f>
        <v>post-semis_procurement_archetype_11.8</v>
      </c>
      <c r="B137" s="5">
        <f t="shared" si="28"/>
        <v>11.8</v>
      </c>
      <c r="C137" s="5">
        <f t="shared" si="27"/>
        <v>11.8</v>
      </c>
      <c r="D137" s="5">
        <f t="shared" si="27"/>
        <v>11.8</v>
      </c>
      <c r="E137" s="5">
        <f t="shared" si="27"/>
        <v>11.493135851526551</v>
      </c>
      <c r="F137" s="5">
        <f t="shared" si="27"/>
        <v>10.751273875892963</v>
      </c>
      <c r="G137" s="5">
        <f t="shared" si="27"/>
        <v>10.85498799345322</v>
      </c>
      <c r="H137" s="5">
        <f t="shared" si="27"/>
        <v>10.532975344102693</v>
      </c>
      <c r="I137" s="5">
        <f t="shared" si="27"/>
        <v>9.9100641160490426</v>
      </c>
      <c r="J137" s="5">
        <f t="shared" si="27"/>
        <v>9.5601438484986137</v>
      </c>
      <c r="K137" s="5">
        <f t="shared" si="27"/>
        <v>9.2009432961687398</v>
      </c>
      <c r="L137" s="5">
        <f t="shared" si="27"/>
        <v>8.6335439851247973</v>
      </c>
      <c r="M137" s="5">
        <f t="shared" si="27"/>
        <v>8.5646793469923441</v>
      </c>
      <c r="N137" s="5">
        <f t="shared" si="27"/>
        <v>8.0997654008679412</v>
      </c>
      <c r="O137" s="5">
        <f t="shared" si="27"/>
        <v>7.6176882988704913</v>
      </c>
      <c r="P137" s="5">
        <f t="shared" si="27"/>
        <v>7.0477733904754585</v>
      </c>
      <c r="Q137" s="5">
        <f t="shared" si="27"/>
        <v>6.1275683484821792</v>
      </c>
      <c r="R137" s="5">
        <f t="shared" si="27"/>
        <v>4.8861825281799716</v>
      </c>
      <c r="S137" s="5">
        <f t="shared" si="26"/>
        <v>4.4903021442843887</v>
      </c>
      <c r="T137" s="5">
        <f t="shared" si="26"/>
        <v>3.6297696277560325</v>
      </c>
      <c r="U137" s="5">
        <f t="shared" si="26"/>
        <v>2.7625517177262653</v>
      </c>
      <c r="V137" s="5">
        <f t="shared" si="26"/>
        <v>2.5875883633870504</v>
      </c>
      <c r="W137" s="5">
        <f t="shared" si="26"/>
        <v>2.0596656099892563</v>
      </c>
      <c r="X137" s="5">
        <f t="shared" si="26"/>
        <v>1.7917746338299689</v>
      </c>
      <c r="Y137" s="5">
        <f t="shared" si="26"/>
        <v>1.5131230951401617</v>
      </c>
      <c r="Z137" s="5">
        <f t="shared" si="26"/>
        <v>1.4695807731517485</v>
      </c>
      <c r="AA137" s="5">
        <f t="shared" si="26"/>
        <v>1.3363494996864107</v>
      </c>
      <c r="AB137" s="5">
        <f t="shared" si="26"/>
        <v>1.1418035385188501</v>
      </c>
      <c r="AC137" s="5">
        <f t="shared" si="26"/>
        <v>0.98246439259649931</v>
      </c>
      <c r="AD137" s="5">
        <f t="shared" si="26"/>
        <v>0.95611098316423226</v>
      </c>
      <c r="AE137" s="5">
        <f t="shared" si="26"/>
        <v>0.84863865851182552</v>
      </c>
      <c r="AF137" s="5">
        <f t="shared" si="26"/>
        <v>0.77717479461680794</v>
      </c>
      <c r="AG137" s="5">
        <f t="shared" si="26"/>
        <v>0.72358201462870042</v>
      </c>
      <c r="AH137" s="5">
        <f t="shared" si="21"/>
        <v>0.52275739977907598</v>
      </c>
      <c r="AI137" s="5">
        <f t="shared" si="21"/>
        <v>0.40943331745906153</v>
      </c>
      <c r="AJ137" s="5">
        <f t="shared" si="21"/>
        <v>0.35540196533477858</v>
      </c>
    </row>
    <row r="138" spans="1:36" x14ac:dyDescent="0.2">
      <c r="A138" t="str">
        <f>"post-semis_procurement_archetype_"&amp;TEXT(ROUND(Table2691617[[#This Row],[2016]],3),"0.0")</f>
        <v>post-semis_procurement_archetype_11.7</v>
      </c>
      <c r="B138" s="5">
        <f t="shared" si="28"/>
        <v>11.700000000000001</v>
      </c>
      <c r="C138" s="5">
        <f t="shared" si="27"/>
        <v>11.700000000000001</v>
      </c>
      <c r="D138" s="5">
        <f t="shared" si="27"/>
        <v>11.700000000000001</v>
      </c>
      <c r="E138" s="5">
        <f t="shared" si="27"/>
        <v>11.395817152761808</v>
      </c>
      <c r="F138" s="5">
        <f t="shared" si="27"/>
        <v>10.660437379241271</v>
      </c>
      <c r="G138" s="5">
        <f t="shared" si="27"/>
        <v>10.763245269101384</v>
      </c>
      <c r="H138" s="5">
        <f t="shared" si="27"/>
        <v>10.444046284751369</v>
      </c>
      <c r="I138" s="5">
        <f t="shared" si="27"/>
        <v>9.8265778972952376</v>
      </c>
      <c r="J138" s="5">
        <f t="shared" si="27"/>
        <v>9.4797151444472956</v>
      </c>
      <c r="K138" s="5">
        <f t="shared" si="27"/>
        <v>9.1236531955986617</v>
      </c>
      <c r="L138" s="5">
        <f t="shared" si="27"/>
        <v>8.5612116760763204</v>
      </c>
      <c r="M138" s="5">
        <f t="shared" si="27"/>
        <v>8.4929487597162154</v>
      </c>
      <c r="N138" s="5">
        <f t="shared" si="27"/>
        <v>8.03209711394274</v>
      </c>
      <c r="O138" s="5">
        <f t="shared" si="27"/>
        <v>7.5542322796067438</v>
      </c>
      <c r="P138" s="5">
        <f t="shared" si="27"/>
        <v>6.9892971433860476</v>
      </c>
      <c r="Q138" s="5">
        <f t="shared" si="27"/>
        <v>6.0771326200654734</v>
      </c>
      <c r="R138" s="5">
        <f t="shared" si="27"/>
        <v>4.8465937147579394</v>
      </c>
      <c r="S138" s="5">
        <f t="shared" si="26"/>
        <v>4.45417243342495</v>
      </c>
      <c r="T138" s="5">
        <f t="shared" si="26"/>
        <v>3.6011590321501115</v>
      </c>
      <c r="U138" s="5">
        <f t="shared" si="26"/>
        <v>2.7415186526496211</v>
      </c>
      <c r="V138" s="5">
        <f t="shared" si="26"/>
        <v>2.5680840838021224</v>
      </c>
      <c r="W138" s="5">
        <f t="shared" si="26"/>
        <v>2.0447741857601804</v>
      </c>
      <c r="X138" s="5">
        <f t="shared" si="26"/>
        <v>1.7792239731239792</v>
      </c>
      <c r="Y138" s="5">
        <f t="shared" si="26"/>
        <v>1.5030072210282124</v>
      </c>
      <c r="Z138" s="5">
        <f t="shared" si="26"/>
        <v>1.4598453608249706</v>
      </c>
      <c r="AA138" s="5">
        <f t="shared" si="26"/>
        <v>1.3277782284947062</v>
      </c>
      <c r="AB138" s="5">
        <f t="shared" si="26"/>
        <v>1.1349321606792608</v>
      </c>
      <c r="AC138" s="5">
        <f t="shared" si="26"/>
        <v>0.97698527987133099</v>
      </c>
      <c r="AD138" s="5">
        <f t="shared" si="26"/>
        <v>0.95086213985833434</v>
      </c>
      <c r="AE138" s="5">
        <f t="shared" si="26"/>
        <v>0.84432888116811244</v>
      </c>
      <c r="AF138" s="5">
        <f t="shared" si="26"/>
        <v>0.77348945042206663</v>
      </c>
      <c r="AG138" s="5">
        <f t="shared" si="26"/>
        <v>0.72036495057648375</v>
      </c>
      <c r="AH138" s="5">
        <f t="shared" si="21"/>
        <v>0.52129509036517274</v>
      </c>
      <c r="AI138" s="5">
        <f t="shared" si="21"/>
        <v>0.40896120518425183</v>
      </c>
      <c r="AJ138" s="5">
        <f t="shared" si="21"/>
        <v>0.35540196533477858</v>
      </c>
    </row>
    <row r="139" spans="1:36" x14ac:dyDescent="0.2">
      <c r="A139" t="str">
        <f>"post-semis_procurement_archetype_"&amp;TEXT(ROUND(Table2691617[[#This Row],[2016]],3),"0.0")</f>
        <v>post-semis_procurement_archetype_11.6</v>
      </c>
      <c r="B139" s="5">
        <f t="shared" si="28"/>
        <v>11.600000000000001</v>
      </c>
      <c r="C139" s="5">
        <f t="shared" si="27"/>
        <v>11.600000000000001</v>
      </c>
      <c r="D139" s="5">
        <f t="shared" si="27"/>
        <v>11.600000000000001</v>
      </c>
      <c r="E139" s="5">
        <f t="shared" si="27"/>
        <v>11.298498453997063</v>
      </c>
      <c r="F139" s="5">
        <f t="shared" si="27"/>
        <v>10.569600882589581</v>
      </c>
      <c r="G139" s="5">
        <f t="shared" si="27"/>
        <v>10.671502544749551</v>
      </c>
      <c r="H139" s="5">
        <f t="shared" si="27"/>
        <v>10.355117225400045</v>
      </c>
      <c r="I139" s="5">
        <f t="shared" si="27"/>
        <v>9.7430916785414325</v>
      </c>
      <c r="J139" s="5">
        <f t="shared" si="27"/>
        <v>9.3992864403959775</v>
      </c>
      <c r="K139" s="5">
        <f t="shared" si="27"/>
        <v>9.0463630950285836</v>
      </c>
      <c r="L139" s="5">
        <f t="shared" si="27"/>
        <v>8.4888793670278435</v>
      </c>
      <c r="M139" s="5">
        <f t="shared" si="27"/>
        <v>8.4212181724400885</v>
      </c>
      <c r="N139" s="5">
        <f t="shared" si="27"/>
        <v>7.9644288270175405</v>
      </c>
      <c r="O139" s="5">
        <f t="shared" si="27"/>
        <v>7.4907762603429955</v>
      </c>
      <c r="P139" s="5">
        <f t="shared" si="27"/>
        <v>6.9308208962966376</v>
      </c>
      <c r="Q139" s="5">
        <f t="shared" si="27"/>
        <v>6.0266968916487684</v>
      </c>
      <c r="R139" s="5">
        <f t="shared" si="27"/>
        <v>4.8070049013359073</v>
      </c>
      <c r="S139" s="5">
        <f t="shared" si="26"/>
        <v>4.4180427225655112</v>
      </c>
      <c r="T139" s="5">
        <f t="shared" si="26"/>
        <v>3.5725484365441904</v>
      </c>
      <c r="U139" s="5">
        <f t="shared" si="26"/>
        <v>2.720485587572977</v>
      </c>
      <c r="V139" s="5">
        <f t="shared" si="26"/>
        <v>2.5485798042171948</v>
      </c>
      <c r="W139" s="5">
        <f t="shared" si="26"/>
        <v>2.0298827615311046</v>
      </c>
      <c r="X139" s="5">
        <f t="shared" si="26"/>
        <v>1.7666733124179896</v>
      </c>
      <c r="Y139" s="5">
        <f t="shared" si="26"/>
        <v>1.4928913469162628</v>
      </c>
      <c r="Z139" s="5">
        <f t="shared" si="26"/>
        <v>1.4501099484981927</v>
      </c>
      <c r="AA139" s="5">
        <f t="shared" si="26"/>
        <v>1.3192069573030019</v>
      </c>
      <c r="AB139" s="5">
        <f t="shared" si="26"/>
        <v>1.1280607828396714</v>
      </c>
      <c r="AC139" s="5">
        <f t="shared" si="26"/>
        <v>0.97150616714616245</v>
      </c>
      <c r="AD139" s="5">
        <f t="shared" si="26"/>
        <v>0.94561329655243642</v>
      </c>
      <c r="AE139" s="5">
        <f t="shared" si="26"/>
        <v>0.84001910382439926</v>
      </c>
      <c r="AF139" s="5">
        <f t="shared" si="26"/>
        <v>0.76980410622732509</v>
      </c>
      <c r="AG139" s="5">
        <f t="shared" si="26"/>
        <v>0.71714788652426698</v>
      </c>
      <c r="AH139" s="5">
        <f t="shared" si="21"/>
        <v>0.5198327809512695</v>
      </c>
      <c r="AI139" s="5">
        <f t="shared" si="21"/>
        <v>0.40848909290944213</v>
      </c>
      <c r="AJ139" s="5">
        <f t="shared" si="21"/>
        <v>0.35540196533477858</v>
      </c>
    </row>
    <row r="140" spans="1:36" x14ac:dyDescent="0.2">
      <c r="A140" t="str">
        <f>"post-semis_procurement_archetype_"&amp;TEXT(ROUND(Table2691617[[#This Row],[2016]],3),"0.0")</f>
        <v>post-semis_procurement_archetype_11.5</v>
      </c>
      <c r="B140" s="5">
        <f t="shared" si="28"/>
        <v>11.5</v>
      </c>
      <c r="C140" s="5">
        <f t="shared" si="27"/>
        <v>11.5</v>
      </c>
      <c r="D140" s="5">
        <f t="shared" si="27"/>
        <v>11.5</v>
      </c>
      <c r="E140" s="5">
        <f t="shared" si="27"/>
        <v>11.201179755232316</v>
      </c>
      <c r="F140" s="5">
        <f t="shared" si="27"/>
        <v>10.478764385937888</v>
      </c>
      <c r="G140" s="5">
        <f t="shared" si="27"/>
        <v>10.579759820397713</v>
      </c>
      <c r="H140" s="5">
        <f t="shared" si="27"/>
        <v>10.266188166048719</v>
      </c>
      <c r="I140" s="5">
        <f t="shared" si="27"/>
        <v>9.6596054597876257</v>
      </c>
      <c r="J140" s="5">
        <f t="shared" si="27"/>
        <v>9.3188577363446594</v>
      </c>
      <c r="K140" s="5">
        <f t="shared" si="27"/>
        <v>8.9690729944585037</v>
      </c>
      <c r="L140" s="5">
        <f t="shared" si="27"/>
        <v>8.4165470579793649</v>
      </c>
      <c r="M140" s="5">
        <f t="shared" si="27"/>
        <v>8.3494875851639598</v>
      </c>
      <c r="N140" s="5">
        <f t="shared" si="27"/>
        <v>7.8967605400923384</v>
      </c>
      <c r="O140" s="5">
        <f t="shared" si="27"/>
        <v>7.4273202410792463</v>
      </c>
      <c r="P140" s="5">
        <f t="shared" si="27"/>
        <v>6.8723446492072258</v>
      </c>
      <c r="Q140" s="5">
        <f t="shared" si="27"/>
        <v>5.9762611632320617</v>
      </c>
      <c r="R140" s="5">
        <f t="shared" ref="R140:AG155" si="29">(($B140-$AJ$2)*((R$2-$AJ$2)/($B$2-$AJ$2)))+$AJ$2</f>
        <v>4.7674160879138743</v>
      </c>
      <c r="S140" s="5">
        <f t="shared" si="29"/>
        <v>4.3819130117060707</v>
      </c>
      <c r="T140" s="5">
        <f t="shared" si="29"/>
        <v>3.5439378409382689</v>
      </c>
      <c r="U140" s="5">
        <f t="shared" si="29"/>
        <v>2.6994525224963324</v>
      </c>
      <c r="V140" s="5">
        <f t="shared" si="29"/>
        <v>2.5290755246322663</v>
      </c>
      <c r="W140" s="5">
        <f t="shared" si="29"/>
        <v>2.0149913373020287</v>
      </c>
      <c r="X140" s="5">
        <f t="shared" si="29"/>
        <v>1.7541226517119999</v>
      </c>
      <c r="Y140" s="5">
        <f t="shared" si="29"/>
        <v>1.4827754728043132</v>
      </c>
      <c r="Z140" s="5">
        <f t="shared" si="29"/>
        <v>1.4403745361714149</v>
      </c>
      <c r="AA140" s="5">
        <f t="shared" si="29"/>
        <v>1.3106356861112973</v>
      </c>
      <c r="AB140" s="5">
        <f t="shared" si="29"/>
        <v>1.1211894050000819</v>
      </c>
      <c r="AC140" s="5">
        <f t="shared" si="29"/>
        <v>0.9660270544209939</v>
      </c>
      <c r="AD140" s="5">
        <f t="shared" si="29"/>
        <v>0.94036445324653828</v>
      </c>
      <c r="AE140" s="5">
        <f t="shared" si="29"/>
        <v>0.83570932648068597</v>
      </c>
      <c r="AF140" s="5">
        <f t="shared" si="29"/>
        <v>0.76611876203258356</v>
      </c>
      <c r="AG140" s="5">
        <f t="shared" si="29"/>
        <v>0.7139308224720502</v>
      </c>
      <c r="AH140" s="5">
        <f t="shared" si="21"/>
        <v>0.51837047153736626</v>
      </c>
      <c r="AI140" s="5">
        <f t="shared" si="21"/>
        <v>0.40801698063463249</v>
      </c>
      <c r="AJ140" s="5">
        <f t="shared" si="21"/>
        <v>0.35540196533477858</v>
      </c>
    </row>
    <row r="141" spans="1:36" x14ac:dyDescent="0.2">
      <c r="A141" t="str">
        <f>"post-semis_procurement_archetype_"&amp;TEXT(ROUND(Table2691617[[#This Row],[2016]],3),"0.0")</f>
        <v>post-semis_procurement_archetype_11.4</v>
      </c>
      <c r="B141" s="5">
        <f t="shared" si="28"/>
        <v>11.4</v>
      </c>
      <c r="C141" s="5">
        <f t="shared" ref="C141:R156" si="30">(($B141-$AJ$2)*((C$2-$AJ$2)/($B$2-$AJ$2)))+$AJ$2</f>
        <v>11.4</v>
      </c>
      <c r="D141" s="5">
        <f t="shared" si="30"/>
        <v>11.4</v>
      </c>
      <c r="E141" s="5">
        <f t="shared" si="30"/>
        <v>11.103861056467572</v>
      </c>
      <c r="F141" s="5">
        <f t="shared" si="30"/>
        <v>10.387927889286198</v>
      </c>
      <c r="G141" s="5">
        <f t="shared" si="30"/>
        <v>10.48801709604588</v>
      </c>
      <c r="H141" s="5">
        <f t="shared" si="30"/>
        <v>10.177259106697397</v>
      </c>
      <c r="I141" s="5">
        <f t="shared" si="30"/>
        <v>9.5761192410338225</v>
      </c>
      <c r="J141" s="5">
        <f t="shared" si="30"/>
        <v>9.2384290322933413</v>
      </c>
      <c r="K141" s="5">
        <f t="shared" si="30"/>
        <v>8.8917828938884256</v>
      </c>
      <c r="L141" s="5">
        <f t="shared" si="30"/>
        <v>8.344214748930888</v>
      </c>
      <c r="M141" s="5">
        <f t="shared" si="30"/>
        <v>8.2777569978878329</v>
      </c>
      <c r="N141" s="5">
        <f t="shared" si="30"/>
        <v>7.8290922531671381</v>
      </c>
      <c r="O141" s="5">
        <f t="shared" si="30"/>
        <v>7.3638642218154988</v>
      </c>
      <c r="P141" s="5">
        <f t="shared" si="30"/>
        <v>6.8138684021178149</v>
      </c>
      <c r="Q141" s="5">
        <f t="shared" si="30"/>
        <v>5.9258254348153558</v>
      </c>
      <c r="R141" s="5">
        <f t="shared" si="30"/>
        <v>4.7278272744918421</v>
      </c>
      <c r="S141" s="5">
        <f t="shared" si="29"/>
        <v>4.345783300846632</v>
      </c>
      <c r="T141" s="5">
        <f t="shared" si="29"/>
        <v>3.5153272453323483</v>
      </c>
      <c r="U141" s="5">
        <f t="shared" si="29"/>
        <v>2.6784194574196882</v>
      </c>
      <c r="V141" s="5">
        <f t="shared" si="29"/>
        <v>2.5095712450473386</v>
      </c>
      <c r="W141" s="5">
        <f t="shared" si="29"/>
        <v>2.0000999130729529</v>
      </c>
      <c r="X141" s="5">
        <f t="shared" si="29"/>
        <v>1.7415719910060103</v>
      </c>
      <c r="Y141" s="5">
        <f t="shared" si="29"/>
        <v>1.4726595986923636</v>
      </c>
      <c r="Z141" s="5">
        <f t="shared" si="29"/>
        <v>1.4306391238446372</v>
      </c>
      <c r="AA141" s="5">
        <f t="shared" si="29"/>
        <v>1.3020644149195928</v>
      </c>
      <c r="AB141" s="5">
        <f t="shared" si="29"/>
        <v>1.1143180271604924</v>
      </c>
      <c r="AC141" s="5">
        <f t="shared" si="29"/>
        <v>0.96054794169582558</v>
      </c>
      <c r="AD141" s="5">
        <f t="shared" si="29"/>
        <v>0.93511560994064036</v>
      </c>
      <c r="AE141" s="5">
        <f t="shared" si="29"/>
        <v>0.83139954913697278</v>
      </c>
      <c r="AF141" s="5">
        <f t="shared" si="29"/>
        <v>0.76243341783784224</v>
      </c>
      <c r="AG141" s="5">
        <f t="shared" si="29"/>
        <v>0.71071375841983331</v>
      </c>
      <c r="AH141" s="5">
        <f t="shared" si="21"/>
        <v>0.51690816212346302</v>
      </c>
      <c r="AI141" s="5">
        <f t="shared" si="21"/>
        <v>0.40754486835982279</v>
      </c>
      <c r="AJ141" s="5">
        <f t="shared" si="21"/>
        <v>0.35540196533477858</v>
      </c>
    </row>
    <row r="142" spans="1:36" x14ac:dyDescent="0.2">
      <c r="A142" t="str">
        <f>"post-semis_procurement_archetype_"&amp;TEXT(ROUND(Table2691617[[#This Row],[2016]],3),"0.0")</f>
        <v>post-semis_procurement_archetype_11.3</v>
      </c>
      <c r="B142" s="5">
        <f t="shared" si="28"/>
        <v>11.3</v>
      </c>
      <c r="C142" s="5">
        <f t="shared" si="30"/>
        <v>11.3</v>
      </c>
      <c r="D142" s="5">
        <f t="shared" si="30"/>
        <v>11.3</v>
      </c>
      <c r="E142" s="5">
        <f t="shared" si="30"/>
        <v>11.006542357702827</v>
      </c>
      <c r="F142" s="5">
        <f t="shared" si="30"/>
        <v>10.297091392634506</v>
      </c>
      <c r="G142" s="5">
        <f t="shared" si="30"/>
        <v>10.396274371694044</v>
      </c>
      <c r="H142" s="5">
        <f t="shared" si="30"/>
        <v>10.088330047346073</v>
      </c>
      <c r="I142" s="5">
        <f t="shared" si="30"/>
        <v>9.4926330222800175</v>
      </c>
      <c r="J142" s="5">
        <f t="shared" si="30"/>
        <v>9.1580003282420233</v>
      </c>
      <c r="K142" s="5">
        <f t="shared" si="30"/>
        <v>8.8144927933183475</v>
      </c>
      <c r="L142" s="5">
        <f t="shared" si="30"/>
        <v>8.2718824398824111</v>
      </c>
      <c r="M142" s="5">
        <f t="shared" si="30"/>
        <v>8.2060264106117042</v>
      </c>
      <c r="N142" s="5">
        <f t="shared" si="30"/>
        <v>7.7614239662419369</v>
      </c>
      <c r="O142" s="5">
        <f t="shared" si="30"/>
        <v>7.3004082025517505</v>
      </c>
      <c r="P142" s="5">
        <f t="shared" si="30"/>
        <v>6.7553921550284048</v>
      </c>
      <c r="Q142" s="5">
        <f t="shared" si="30"/>
        <v>5.8753897063986509</v>
      </c>
      <c r="R142" s="5">
        <f t="shared" si="30"/>
        <v>4.68823846106981</v>
      </c>
      <c r="S142" s="5">
        <f t="shared" si="29"/>
        <v>4.3096535899871924</v>
      </c>
      <c r="T142" s="5">
        <f t="shared" si="29"/>
        <v>3.4867166497264273</v>
      </c>
      <c r="U142" s="5">
        <f t="shared" si="29"/>
        <v>2.6573863923430441</v>
      </c>
      <c r="V142" s="5">
        <f t="shared" si="29"/>
        <v>2.4900669654624106</v>
      </c>
      <c r="W142" s="5">
        <f t="shared" si="29"/>
        <v>1.985208488843877</v>
      </c>
      <c r="X142" s="5">
        <f t="shared" si="29"/>
        <v>1.7290213303000206</v>
      </c>
      <c r="Y142" s="5">
        <f t="shared" si="29"/>
        <v>1.4625437245804143</v>
      </c>
      <c r="Z142" s="5">
        <f t="shared" si="29"/>
        <v>1.4209037115178593</v>
      </c>
      <c r="AA142" s="5">
        <f t="shared" si="29"/>
        <v>1.2934931437278885</v>
      </c>
      <c r="AB142" s="5">
        <f t="shared" si="29"/>
        <v>1.107446649320903</v>
      </c>
      <c r="AC142" s="5">
        <f t="shared" si="29"/>
        <v>0.95506882897065704</v>
      </c>
      <c r="AD142" s="5">
        <f t="shared" si="29"/>
        <v>0.92986676663474244</v>
      </c>
      <c r="AE142" s="5">
        <f t="shared" si="29"/>
        <v>0.82708977179325971</v>
      </c>
      <c r="AF142" s="5">
        <f t="shared" si="29"/>
        <v>0.75874807364310071</v>
      </c>
      <c r="AG142" s="5">
        <f t="shared" si="29"/>
        <v>0.70749669436761664</v>
      </c>
      <c r="AH142" s="5">
        <f t="shared" si="21"/>
        <v>0.51544585270955967</v>
      </c>
      <c r="AI142" s="5">
        <f t="shared" si="21"/>
        <v>0.40707275608501309</v>
      </c>
      <c r="AJ142" s="5">
        <f t="shared" si="21"/>
        <v>0.35540196533477858</v>
      </c>
    </row>
    <row r="143" spans="1:36" x14ac:dyDescent="0.2">
      <c r="A143" t="str">
        <f>"post-semis_procurement_archetype_"&amp;TEXT(ROUND(Table2691617[[#This Row],[2016]],3),"0.0")</f>
        <v>post-semis_procurement_archetype_11.2</v>
      </c>
      <c r="B143" s="5">
        <f t="shared" si="28"/>
        <v>11.200000000000001</v>
      </c>
      <c r="C143" s="5">
        <f t="shared" si="30"/>
        <v>11.200000000000001</v>
      </c>
      <c r="D143" s="5">
        <f t="shared" si="30"/>
        <v>11.200000000000001</v>
      </c>
      <c r="E143" s="5">
        <f t="shared" si="30"/>
        <v>10.909223658938082</v>
      </c>
      <c r="F143" s="5">
        <f t="shared" si="30"/>
        <v>10.206254895982816</v>
      </c>
      <c r="G143" s="5">
        <f t="shared" si="30"/>
        <v>10.304531647342209</v>
      </c>
      <c r="H143" s="5">
        <f t="shared" si="30"/>
        <v>9.9994009879947487</v>
      </c>
      <c r="I143" s="5">
        <f t="shared" si="30"/>
        <v>9.4091468035262125</v>
      </c>
      <c r="J143" s="5">
        <f t="shared" si="30"/>
        <v>9.077571624190707</v>
      </c>
      <c r="K143" s="5">
        <f t="shared" si="30"/>
        <v>8.7372026927482693</v>
      </c>
      <c r="L143" s="5">
        <f t="shared" si="30"/>
        <v>8.1995501308339325</v>
      </c>
      <c r="M143" s="5">
        <f t="shared" si="30"/>
        <v>8.1342958233355773</v>
      </c>
      <c r="N143" s="5">
        <f t="shared" si="30"/>
        <v>7.6937556793167365</v>
      </c>
      <c r="O143" s="5">
        <f t="shared" si="30"/>
        <v>7.2369521832880022</v>
      </c>
      <c r="P143" s="5">
        <f t="shared" si="30"/>
        <v>6.6969159079389939</v>
      </c>
      <c r="Q143" s="5">
        <f t="shared" si="30"/>
        <v>5.824953977981945</v>
      </c>
      <c r="R143" s="5">
        <f t="shared" si="30"/>
        <v>4.6486496476477779</v>
      </c>
      <c r="S143" s="5">
        <f t="shared" si="29"/>
        <v>4.2735238791277537</v>
      </c>
      <c r="T143" s="5">
        <f t="shared" si="29"/>
        <v>3.4581060541205062</v>
      </c>
      <c r="U143" s="5">
        <f t="shared" si="29"/>
        <v>2.6363533272663999</v>
      </c>
      <c r="V143" s="5">
        <f t="shared" si="29"/>
        <v>2.470562685877483</v>
      </c>
      <c r="W143" s="5">
        <f t="shared" si="29"/>
        <v>1.9703170646148012</v>
      </c>
      <c r="X143" s="5">
        <f t="shared" si="29"/>
        <v>1.7164706695940311</v>
      </c>
      <c r="Y143" s="5">
        <f t="shared" si="29"/>
        <v>1.4524278504684647</v>
      </c>
      <c r="Z143" s="5">
        <f t="shared" si="29"/>
        <v>1.4111682991910814</v>
      </c>
      <c r="AA143" s="5">
        <f t="shared" si="29"/>
        <v>1.2849218725361842</v>
      </c>
      <c r="AB143" s="5">
        <f t="shared" si="29"/>
        <v>1.1005752714813137</v>
      </c>
      <c r="AC143" s="5">
        <f t="shared" si="29"/>
        <v>0.94958971624548871</v>
      </c>
      <c r="AD143" s="5">
        <f t="shared" si="29"/>
        <v>0.92461792332884452</v>
      </c>
      <c r="AE143" s="5">
        <f t="shared" si="29"/>
        <v>0.82277999444954641</v>
      </c>
      <c r="AF143" s="5">
        <f t="shared" si="29"/>
        <v>0.75506272944835928</v>
      </c>
      <c r="AG143" s="5">
        <f t="shared" si="29"/>
        <v>0.70427963031539986</v>
      </c>
      <c r="AH143" s="5">
        <f t="shared" si="21"/>
        <v>0.51398354329565643</v>
      </c>
      <c r="AI143" s="5">
        <f t="shared" si="21"/>
        <v>0.40660064381020339</v>
      </c>
      <c r="AJ143" s="5">
        <f t="shared" si="21"/>
        <v>0.35540196533477858</v>
      </c>
    </row>
    <row r="144" spans="1:36" x14ac:dyDescent="0.2">
      <c r="A144" t="str">
        <f>"post-semis_procurement_archetype_"&amp;TEXT(ROUND(Table2691617[[#This Row],[2016]],3),"0.0")</f>
        <v>post-semis_procurement_archetype_11.1</v>
      </c>
      <c r="B144" s="5">
        <f t="shared" si="28"/>
        <v>11.100000000000001</v>
      </c>
      <c r="C144" s="5">
        <f t="shared" si="30"/>
        <v>11.100000000000001</v>
      </c>
      <c r="D144" s="5">
        <f t="shared" si="30"/>
        <v>11.100000000000001</v>
      </c>
      <c r="E144" s="5">
        <f t="shared" si="30"/>
        <v>10.811904960173338</v>
      </c>
      <c r="F144" s="5">
        <f t="shared" si="30"/>
        <v>10.115418399331125</v>
      </c>
      <c r="G144" s="5">
        <f t="shared" si="30"/>
        <v>10.212788922990375</v>
      </c>
      <c r="H144" s="5">
        <f t="shared" si="30"/>
        <v>9.9104719286434246</v>
      </c>
      <c r="I144" s="5">
        <f t="shared" si="30"/>
        <v>9.3256605847724074</v>
      </c>
      <c r="J144" s="5">
        <f t="shared" si="30"/>
        <v>8.9971429201393889</v>
      </c>
      <c r="K144" s="5">
        <f t="shared" si="30"/>
        <v>8.6599125921781912</v>
      </c>
      <c r="L144" s="5">
        <f t="shared" si="30"/>
        <v>8.1272178217854556</v>
      </c>
      <c r="M144" s="5">
        <f t="shared" si="30"/>
        <v>8.0625652360594486</v>
      </c>
      <c r="N144" s="5">
        <f t="shared" si="30"/>
        <v>7.6260873923915362</v>
      </c>
      <c r="O144" s="5">
        <f t="shared" si="30"/>
        <v>7.1734961640242547</v>
      </c>
      <c r="P144" s="5">
        <f t="shared" si="30"/>
        <v>6.6384396608495839</v>
      </c>
      <c r="Q144" s="5">
        <f t="shared" si="30"/>
        <v>5.7745182495652392</v>
      </c>
      <c r="R144" s="5">
        <f t="shared" si="30"/>
        <v>4.6090608342257458</v>
      </c>
      <c r="S144" s="5">
        <f t="shared" si="29"/>
        <v>4.2373941682683141</v>
      </c>
      <c r="T144" s="5">
        <f t="shared" si="29"/>
        <v>3.4294954585145851</v>
      </c>
      <c r="U144" s="5">
        <f t="shared" si="29"/>
        <v>2.6153202621897558</v>
      </c>
      <c r="V144" s="5">
        <f t="shared" si="29"/>
        <v>2.4510584062925549</v>
      </c>
      <c r="W144" s="5">
        <f t="shared" si="29"/>
        <v>1.9554256403857255</v>
      </c>
      <c r="X144" s="5">
        <f t="shared" si="29"/>
        <v>1.7039200088880415</v>
      </c>
      <c r="Y144" s="5">
        <f t="shared" si="29"/>
        <v>1.4423119763565153</v>
      </c>
      <c r="Z144" s="5">
        <f t="shared" si="29"/>
        <v>1.4014328868643038</v>
      </c>
      <c r="AA144" s="5">
        <f t="shared" si="29"/>
        <v>1.2763506013444796</v>
      </c>
      <c r="AB144" s="5">
        <f t="shared" si="29"/>
        <v>1.0937038936417243</v>
      </c>
      <c r="AC144" s="5">
        <f t="shared" si="29"/>
        <v>0.94411060352032017</v>
      </c>
      <c r="AD144" s="5">
        <f t="shared" si="29"/>
        <v>0.91936908002294659</v>
      </c>
      <c r="AE144" s="5">
        <f t="shared" si="29"/>
        <v>0.81847021710583334</v>
      </c>
      <c r="AF144" s="5">
        <f t="shared" si="29"/>
        <v>0.75137738525361786</v>
      </c>
      <c r="AG144" s="5">
        <f t="shared" si="29"/>
        <v>0.70106256626318308</v>
      </c>
      <c r="AH144" s="5">
        <f t="shared" si="21"/>
        <v>0.51252123388175319</v>
      </c>
      <c r="AI144" s="5">
        <f t="shared" si="21"/>
        <v>0.40612853153539374</v>
      </c>
      <c r="AJ144" s="5">
        <f t="shared" si="21"/>
        <v>0.35540196533477858</v>
      </c>
    </row>
    <row r="145" spans="1:36" x14ac:dyDescent="0.2">
      <c r="A145" t="str">
        <f>"post-semis_procurement_archetype_"&amp;TEXT(ROUND(Table2691617[[#This Row],[2016]],3),"0.0")</f>
        <v>post-semis_procurement_archetype_11.0</v>
      </c>
      <c r="B145" s="5">
        <f t="shared" si="28"/>
        <v>11</v>
      </c>
      <c r="C145" s="5">
        <f t="shared" si="30"/>
        <v>11</v>
      </c>
      <c r="D145" s="5">
        <f t="shared" si="30"/>
        <v>11</v>
      </c>
      <c r="E145" s="5">
        <f t="shared" si="30"/>
        <v>10.714586261408591</v>
      </c>
      <c r="F145" s="5">
        <f t="shared" si="30"/>
        <v>10.024581902679433</v>
      </c>
      <c r="G145" s="5">
        <f t="shared" si="30"/>
        <v>10.121046198638538</v>
      </c>
      <c r="H145" s="5">
        <f t="shared" si="30"/>
        <v>9.8215428692920987</v>
      </c>
      <c r="I145" s="5">
        <f t="shared" si="30"/>
        <v>9.2421743660186024</v>
      </c>
      <c r="J145" s="5">
        <f t="shared" si="30"/>
        <v>8.916714216088069</v>
      </c>
      <c r="K145" s="5">
        <f t="shared" si="30"/>
        <v>8.5826224916081131</v>
      </c>
      <c r="L145" s="5">
        <f t="shared" si="30"/>
        <v>8.0548855127369769</v>
      </c>
      <c r="M145" s="5">
        <f t="shared" si="30"/>
        <v>7.9908346487833208</v>
      </c>
      <c r="N145" s="5">
        <f t="shared" si="30"/>
        <v>7.5584191054663341</v>
      </c>
      <c r="O145" s="5">
        <f t="shared" si="30"/>
        <v>7.1100401447605055</v>
      </c>
      <c r="P145" s="5">
        <f t="shared" si="30"/>
        <v>6.5799634137601721</v>
      </c>
      <c r="Q145" s="5">
        <f t="shared" si="30"/>
        <v>5.7240825211485324</v>
      </c>
      <c r="R145" s="5">
        <f t="shared" si="30"/>
        <v>4.5694720208037127</v>
      </c>
      <c r="S145" s="5">
        <f t="shared" si="29"/>
        <v>4.2012644574088744</v>
      </c>
      <c r="T145" s="5">
        <f t="shared" si="29"/>
        <v>3.4008848629086641</v>
      </c>
      <c r="U145" s="5">
        <f t="shared" si="29"/>
        <v>2.5942871971131112</v>
      </c>
      <c r="V145" s="5">
        <f t="shared" si="29"/>
        <v>2.4315541267076268</v>
      </c>
      <c r="W145" s="5">
        <f t="shared" si="29"/>
        <v>1.9405342161566494</v>
      </c>
      <c r="X145" s="5">
        <f t="shared" si="29"/>
        <v>1.6913693481820518</v>
      </c>
      <c r="Y145" s="5">
        <f t="shared" si="29"/>
        <v>1.4321961022445655</v>
      </c>
      <c r="Z145" s="5">
        <f t="shared" si="29"/>
        <v>1.3916974745375259</v>
      </c>
      <c r="AA145" s="5">
        <f t="shared" si="29"/>
        <v>1.2677793301527751</v>
      </c>
      <c r="AB145" s="5">
        <f t="shared" si="29"/>
        <v>1.0868325158021348</v>
      </c>
      <c r="AC145" s="5">
        <f t="shared" si="29"/>
        <v>0.93863149079515162</v>
      </c>
      <c r="AD145" s="5">
        <f t="shared" si="29"/>
        <v>0.91412023671704867</v>
      </c>
      <c r="AE145" s="5">
        <f t="shared" si="29"/>
        <v>0.81416043976212005</v>
      </c>
      <c r="AF145" s="5">
        <f t="shared" si="29"/>
        <v>0.74769204105887632</v>
      </c>
      <c r="AG145" s="5">
        <f t="shared" si="29"/>
        <v>0.69784550221096631</v>
      </c>
      <c r="AH145" s="5">
        <f t="shared" si="21"/>
        <v>0.51105892446784984</v>
      </c>
      <c r="AI145" s="5">
        <f t="shared" si="21"/>
        <v>0.40565641926058404</v>
      </c>
      <c r="AJ145" s="5">
        <f t="shared" si="21"/>
        <v>0.35540196533477858</v>
      </c>
    </row>
    <row r="146" spans="1:36" x14ac:dyDescent="0.2">
      <c r="A146" t="str">
        <f>"post-semis_procurement_archetype_"&amp;TEXT(ROUND(Table2691617[[#This Row],[2016]],3),"0.0")</f>
        <v>post-semis_procurement_archetype_10.9</v>
      </c>
      <c r="B146" s="5">
        <f t="shared" si="28"/>
        <v>10.9</v>
      </c>
      <c r="C146" s="5">
        <f t="shared" si="30"/>
        <v>10.9</v>
      </c>
      <c r="D146" s="5">
        <f t="shared" si="30"/>
        <v>10.9</v>
      </c>
      <c r="E146" s="5">
        <f t="shared" si="30"/>
        <v>10.617267562643846</v>
      </c>
      <c r="F146" s="5">
        <f t="shared" si="30"/>
        <v>9.9337454060277413</v>
      </c>
      <c r="G146" s="5">
        <f t="shared" si="30"/>
        <v>10.029303474286705</v>
      </c>
      <c r="H146" s="5">
        <f t="shared" si="30"/>
        <v>9.7326138099407746</v>
      </c>
      <c r="I146" s="5">
        <f t="shared" si="30"/>
        <v>9.1586881472647974</v>
      </c>
      <c r="J146" s="5">
        <f t="shared" si="30"/>
        <v>8.8362855120367527</v>
      </c>
      <c r="K146" s="5">
        <f t="shared" si="30"/>
        <v>8.505332391038035</v>
      </c>
      <c r="L146" s="5">
        <f t="shared" si="30"/>
        <v>7.982553203688501</v>
      </c>
      <c r="M146" s="5">
        <f t="shared" si="30"/>
        <v>7.919104061507193</v>
      </c>
      <c r="N146" s="5">
        <f t="shared" si="30"/>
        <v>7.4907508185411338</v>
      </c>
      <c r="O146" s="5">
        <f t="shared" si="30"/>
        <v>7.0465841254967572</v>
      </c>
      <c r="P146" s="5">
        <f t="shared" si="30"/>
        <v>6.5214871666707612</v>
      </c>
      <c r="Q146" s="5">
        <f t="shared" si="30"/>
        <v>5.6736467927318275</v>
      </c>
      <c r="R146" s="5">
        <f t="shared" si="30"/>
        <v>4.5298832073816806</v>
      </c>
      <c r="S146" s="5">
        <f t="shared" si="29"/>
        <v>4.1651347465494357</v>
      </c>
      <c r="T146" s="5">
        <f t="shared" si="29"/>
        <v>3.372274267302743</v>
      </c>
      <c r="U146" s="5">
        <f t="shared" si="29"/>
        <v>2.573254132036467</v>
      </c>
      <c r="V146" s="5">
        <f t="shared" si="29"/>
        <v>2.4120498471226988</v>
      </c>
      <c r="W146" s="5">
        <f t="shared" si="29"/>
        <v>1.9256427919275736</v>
      </c>
      <c r="X146" s="5">
        <f t="shared" si="29"/>
        <v>1.678818687476062</v>
      </c>
      <c r="Y146" s="5">
        <f t="shared" si="29"/>
        <v>1.4220802281326161</v>
      </c>
      <c r="Z146" s="5">
        <f t="shared" si="29"/>
        <v>1.381962062210748</v>
      </c>
      <c r="AA146" s="5">
        <f t="shared" si="29"/>
        <v>1.2592080589610708</v>
      </c>
      <c r="AB146" s="5">
        <f t="shared" si="29"/>
        <v>1.0799611379625453</v>
      </c>
      <c r="AC146" s="5">
        <f t="shared" si="29"/>
        <v>0.9331523780699833</v>
      </c>
      <c r="AD146" s="5">
        <f t="shared" si="29"/>
        <v>0.90887139341115053</v>
      </c>
      <c r="AE146" s="5">
        <f t="shared" si="29"/>
        <v>0.80985066241840686</v>
      </c>
      <c r="AF146" s="5">
        <f t="shared" si="29"/>
        <v>0.7440066968641349</v>
      </c>
      <c r="AG146" s="5">
        <f t="shared" si="29"/>
        <v>0.69462843815874953</v>
      </c>
      <c r="AH146" s="5">
        <f t="shared" si="21"/>
        <v>0.5095966150539466</v>
      </c>
      <c r="AI146" s="5">
        <f t="shared" si="21"/>
        <v>0.40518430698577435</v>
      </c>
      <c r="AJ146" s="5">
        <f t="shared" si="21"/>
        <v>0.35540196533477858</v>
      </c>
    </row>
    <row r="147" spans="1:36" x14ac:dyDescent="0.2">
      <c r="A147" t="str">
        <f>"post-semis_procurement_archetype_"&amp;TEXT(ROUND(Table2691617[[#This Row],[2016]],3),"0.0")</f>
        <v>post-semis_procurement_archetype_10.8</v>
      </c>
      <c r="B147" s="5">
        <f t="shared" si="28"/>
        <v>10.8</v>
      </c>
      <c r="C147" s="5">
        <f t="shared" si="30"/>
        <v>10.8</v>
      </c>
      <c r="D147" s="5">
        <f t="shared" si="30"/>
        <v>10.8</v>
      </c>
      <c r="E147" s="5">
        <f t="shared" si="30"/>
        <v>10.519948863879103</v>
      </c>
      <c r="F147" s="5">
        <f t="shared" si="30"/>
        <v>9.8429089093760513</v>
      </c>
      <c r="G147" s="5">
        <f t="shared" si="30"/>
        <v>9.9375607499348693</v>
      </c>
      <c r="H147" s="5">
        <f t="shared" si="30"/>
        <v>9.6436847505894523</v>
      </c>
      <c r="I147" s="5">
        <f t="shared" si="30"/>
        <v>9.0752019285109924</v>
      </c>
      <c r="J147" s="5">
        <f t="shared" si="30"/>
        <v>8.7558568079854346</v>
      </c>
      <c r="K147" s="5">
        <f t="shared" si="30"/>
        <v>8.4280422904679568</v>
      </c>
      <c r="L147" s="5">
        <f t="shared" si="30"/>
        <v>7.9102208946400241</v>
      </c>
      <c r="M147" s="5">
        <f t="shared" si="30"/>
        <v>7.8473734742310652</v>
      </c>
      <c r="N147" s="5">
        <f t="shared" si="30"/>
        <v>7.4230825316159326</v>
      </c>
      <c r="O147" s="5">
        <f t="shared" si="30"/>
        <v>6.9831281062330097</v>
      </c>
      <c r="P147" s="5">
        <f t="shared" si="30"/>
        <v>6.4630109195813512</v>
      </c>
      <c r="Q147" s="5">
        <f t="shared" si="30"/>
        <v>5.6232110643151216</v>
      </c>
      <c r="R147" s="5">
        <f t="shared" si="30"/>
        <v>4.4902943939596485</v>
      </c>
      <c r="S147" s="5">
        <f t="shared" si="29"/>
        <v>4.1290050356899961</v>
      </c>
      <c r="T147" s="5">
        <f t="shared" si="29"/>
        <v>3.343663671696822</v>
      </c>
      <c r="U147" s="5">
        <f t="shared" si="29"/>
        <v>2.5522210669598229</v>
      </c>
      <c r="V147" s="5">
        <f t="shared" si="29"/>
        <v>2.3925455675377711</v>
      </c>
      <c r="W147" s="5">
        <f t="shared" si="29"/>
        <v>1.9107513676984977</v>
      </c>
      <c r="X147" s="5">
        <f t="shared" si="29"/>
        <v>1.6662680267700725</v>
      </c>
      <c r="Y147" s="5">
        <f t="shared" si="29"/>
        <v>1.4119643540206666</v>
      </c>
      <c r="Z147" s="5">
        <f t="shared" si="29"/>
        <v>1.3722266498839704</v>
      </c>
      <c r="AA147" s="5">
        <f t="shared" si="29"/>
        <v>1.2506367877693663</v>
      </c>
      <c r="AB147" s="5">
        <f t="shared" si="29"/>
        <v>1.0730897601229561</v>
      </c>
      <c r="AC147" s="5">
        <f t="shared" si="29"/>
        <v>0.92767326534481476</v>
      </c>
      <c r="AD147" s="5">
        <f t="shared" si="29"/>
        <v>0.90362255010525261</v>
      </c>
      <c r="AE147" s="5">
        <f t="shared" si="29"/>
        <v>0.80554088507469368</v>
      </c>
      <c r="AF147" s="5">
        <f t="shared" si="29"/>
        <v>0.74032135266939347</v>
      </c>
      <c r="AG147" s="5">
        <f t="shared" si="29"/>
        <v>0.69141137410653275</v>
      </c>
      <c r="AH147" s="5">
        <f t="shared" ref="AH147:AJ201" si="31">(($B147-$AJ$2)*((AH$2-$AJ$2)/($B$2-$AJ$2)))+$AJ$2</f>
        <v>0.50813430564004336</v>
      </c>
      <c r="AI147" s="5">
        <f t="shared" si="31"/>
        <v>0.40471219471096465</v>
      </c>
      <c r="AJ147" s="5">
        <f t="shared" si="31"/>
        <v>0.35540196533477858</v>
      </c>
    </row>
    <row r="148" spans="1:36" x14ac:dyDescent="0.2">
      <c r="A148" t="str">
        <f>"post-semis_procurement_archetype_"&amp;TEXT(ROUND(Table2691617[[#This Row],[2016]],3),"0.0")</f>
        <v>post-semis_procurement_archetype_10.7</v>
      </c>
      <c r="B148" s="5">
        <f t="shared" si="28"/>
        <v>10.700000000000001</v>
      </c>
      <c r="C148" s="5">
        <f t="shared" si="30"/>
        <v>10.700000000000001</v>
      </c>
      <c r="D148" s="5">
        <f t="shared" si="30"/>
        <v>10.700000000000001</v>
      </c>
      <c r="E148" s="5">
        <f t="shared" si="30"/>
        <v>10.422630165114358</v>
      </c>
      <c r="F148" s="5">
        <f t="shared" si="30"/>
        <v>9.7520724127243597</v>
      </c>
      <c r="G148" s="5">
        <f t="shared" si="30"/>
        <v>9.8458180255830339</v>
      </c>
      <c r="H148" s="5">
        <f t="shared" si="30"/>
        <v>9.5547556912381282</v>
      </c>
      <c r="I148" s="5">
        <f t="shared" si="30"/>
        <v>8.9917157097571891</v>
      </c>
      <c r="J148" s="5">
        <f t="shared" si="30"/>
        <v>8.6754281039341166</v>
      </c>
      <c r="K148" s="5">
        <f t="shared" si="30"/>
        <v>8.3507521898978787</v>
      </c>
      <c r="L148" s="5">
        <f t="shared" si="30"/>
        <v>7.8378885855915463</v>
      </c>
      <c r="M148" s="5">
        <f t="shared" si="30"/>
        <v>7.7756428869549374</v>
      </c>
      <c r="N148" s="5">
        <f t="shared" si="30"/>
        <v>7.3554142446907322</v>
      </c>
      <c r="O148" s="5">
        <f t="shared" si="30"/>
        <v>6.9196720869692614</v>
      </c>
      <c r="P148" s="5">
        <f t="shared" si="30"/>
        <v>6.4045346724919403</v>
      </c>
      <c r="Q148" s="5">
        <f t="shared" si="30"/>
        <v>5.5727753358984158</v>
      </c>
      <c r="R148" s="5">
        <f t="shared" si="30"/>
        <v>4.4507055805376163</v>
      </c>
      <c r="S148" s="5">
        <f t="shared" si="29"/>
        <v>4.0928753248305574</v>
      </c>
      <c r="T148" s="5">
        <f t="shared" si="29"/>
        <v>3.3150530760909009</v>
      </c>
      <c r="U148" s="5">
        <f t="shared" si="29"/>
        <v>2.5311880018831787</v>
      </c>
      <c r="V148" s="5">
        <f t="shared" si="29"/>
        <v>2.3730412879528431</v>
      </c>
      <c r="W148" s="5">
        <f t="shared" si="29"/>
        <v>1.8958599434694219</v>
      </c>
      <c r="X148" s="5">
        <f t="shared" si="29"/>
        <v>1.6537173660640829</v>
      </c>
      <c r="Y148" s="5">
        <f t="shared" si="29"/>
        <v>1.401848479908717</v>
      </c>
      <c r="Z148" s="5">
        <f t="shared" si="29"/>
        <v>1.3624912375571925</v>
      </c>
      <c r="AA148" s="5">
        <f t="shared" si="29"/>
        <v>1.242065516577662</v>
      </c>
      <c r="AB148" s="5">
        <f t="shared" si="29"/>
        <v>1.0662183822833666</v>
      </c>
      <c r="AC148" s="5">
        <f t="shared" si="29"/>
        <v>0.92219415261964643</v>
      </c>
      <c r="AD148" s="5">
        <f t="shared" si="29"/>
        <v>0.89837370679935469</v>
      </c>
      <c r="AE148" s="5">
        <f t="shared" si="29"/>
        <v>0.8012311077309805</v>
      </c>
      <c r="AF148" s="5">
        <f t="shared" si="29"/>
        <v>0.73663600847465205</v>
      </c>
      <c r="AG148" s="5">
        <f t="shared" si="29"/>
        <v>0.68819431005431597</v>
      </c>
      <c r="AH148" s="5">
        <f t="shared" si="31"/>
        <v>0.50667199622614012</v>
      </c>
      <c r="AI148" s="5">
        <f t="shared" si="31"/>
        <v>0.40424008243615495</v>
      </c>
      <c r="AJ148" s="5">
        <f t="shared" si="31"/>
        <v>0.35540196533477858</v>
      </c>
    </row>
    <row r="149" spans="1:36" x14ac:dyDescent="0.2">
      <c r="A149" t="str">
        <f>"post-semis_procurement_archetype_"&amp;TEXT(ROUND(Table2691617[[#This Row],[2016]],3),"0.0")</f>
        <v>post-semis_procurement_archetype_10.6</v>
      </c>
      <c r="B149" s="5">
        <f t="shared" si="28"/>
        <v>10.600000000000001</v>
      </c>
      <c r="C149" s="5">
        <f t="shared" si="30"/>
        <v>10.600000000000001</v>
      </c>
      <c r="D149" s="5">
        <f t="shared" si="30"/>
        <v>10.600000000000001</v>
      </c>
      <c r="E149" s="5">
        <f t="shared" si="30"/>
        <v>10.325311466349612</v>
      </c>
      <c r="F149" s="5">
        <f t="shared" si="30"/>
        <v>9.6612359160726697</v>
      </c>
      <c r="G149" s="5">
        <f t="shared" si="30"/>
        <v>9.7540753012312003</v>
      </c>
      <c r="H149" s="5">
        <f t="shared" si="30"/>
        <v>9.4658266318868041</v>
      </c>
      <c r="I149" s="5">
        <f t="shared" si="30"/>
        <v>8.9082294910033841</v>
      </c>
      <c r="J149" s="5">
        <f t="shared" si="30"/>
        <v>8.5949993998828003</v>
      </c>
      <c r="K149" s="5">
        <f t="shared" si="30"/>
        <v>8.2734620893278006</v>
      </c>
      <c r="L149" s="5">
        <f t="shared" si="30"/>
        <v>7.7655562765430695</v>
      </c>
      <c r="M149" s="5">
        <f t="shared" si="30"/>
        <v>7.7039122996788096</v>
      </c>
      <c r="N149" s="5">
        <f t="shared" si="30"/>
        <v>7.2877459577655319</v>
      </c>
      <c r="O149" s="5">
        <f t="shared" si="30"/>
        <v>6.8562160677055131</v>
      </c>
      <c r="P149" s="5">
        <f t="shared" si="30"/>
        <v>6.3460584254025303</v>
      </c>
      <c r="Q149" s="5">
        <f t="shared" si="30"/>
        <v>5.5223396074817099</v>
      </c>
      <c r="R149" s="5">
        <f t="shared" si="30"/>
        <v>4.4111167671155842</v>
      </c>
      <c r="S149" s="5">
        <f t="shared" si="29"/>
        <v>4.0567456139711187</v>
      </c>
      <c r="T149" s="5">
        <f t="shared" si="29"/>
        <v>3.2864424804849803</v>
      </c>
      <c r="U149" s="5">
        <f t="shared" si="29"/>
        <v>2.5101549368065346</v>
      </c>
      <c r="V149" s="5">
        <f t="shared" si="29"/>
        <v>2.3535370083679155</v>
      </c>
      <c r="W149" s="5">
        <f t="shared" si="29"/>
        <v>1.880968519240346</v>
      </c>
      <c r="X149" s="5">
        <f t="shared" si="29"/>
        <v>1.6411667053580934</v>
      </c>
      <c r="Y149" s="5">
        <f t="shared" si="29"/>
        <v>1.3917326057967676</v>
      </c>
      <c r="Z149" s="5">
        <f t="shared" si="29"/>
        <v>1.3527558252304146</v>
      </c>
      <c r="AA149" s="5">
        <f t="shared" si="29"/>
        <v>1.2334942453859574</v>
      </c>
      <c r="AB149" s="5">
        <f t="shared" si="29"/>
        <v>1.0593470044437772</v>
      </c>
      <c r="AC149" s="5">
        <f t="shared" si="29"/>
        <v>0.91671503989447789</v>
      </c>
      <c r="AD149" s="5">
        <f t="shared" si="29"/>
        <v>0.89312486349345677</v>
      </c>
      <c r="AE149" s="5">
        <f t="shared" si="29"/>
        <v>0.79692133038726731</v>
      </c>
      <c r="AF149" s="5">
        <f t="shared" si="29"/>
        <v>0.73295066427991062</v>
      </c>
      <c r="AG149" s="5">
        <f t="shared" si="29"/>
        <v>0.6849772460020993</v>
      </c>
      <c r="AH149" s="5">
        <f t="shared" si="31"/>
        <v>0.50520968681223688</v>
      </c>
      <c r="AI149" s="5">
        <f t="shared" si="31"/>
        <v>0.40376797016134525</v>
      </c>
      <c r="AJ149" s="5">
        <f t="shared" si="31"/>
        <v>0.35540196533477858</v>
      </c>
    </row>
    <row r="150" spans="1:36" x14ac:dyDescent="0.2">
      <c r="A150" t="str">
        <f>"post-semis_procurement_archetype_"&amp;TEXT(ROUND(Table2691617[[#This Row],[2016]],3),"0.0")</f>
        <v>post-semis_procurement_archetype_10.5</v>
      </c>
      <c r="B150" s="5">
        <f t="shared" si="28"/>
        <v>10.5</v>
      </c>
      <c r="C150" s="5">
        <f t="shared" si="30"/>
        <v>10.5</v>
      </c>
      <c r="D150" s="5">
        <f t="shared" si="30"/>
        <v>10.5</v>
      </c>
      <c r="E150" s="5">
        <f t="shared" si="30"/>
        <v>10.227992767584865</v>
      </c>
      <c r="F150" s="5">
        <f t="shared" si="30"/>
        <v>9.5703994194209763</v>
      </c>
      <c r="G150" s="5">
        <f t="shared" si="30"/>
        <v>9.6623325768793631</v>
      </c>
      <c r="H150" s="5">
        <f t="shared" si="30"/>
        <v>9.3768975725354782</v>
      </c>
      <c r="I150" s="5">
        <f t="shared" si="30"/>
        <v>8.8247432722495773</v>
      </c>
      <c r="J150" s="5">
        <f t="shared" si="30"/>
        <v>8.5145706958314804</v>
      </c>
      <c r="K150" s="5">
        <f t="shared" si="30"/>
        <v>8.1961719887577207</v>
      </c>
      <c r="L150" s="5">
        <f t="shared" si="30"/>
        <v>7.6932239674945908</v>
      </c>
      <c r="M150" s="5">
        <f t="shared" si="30"/>
        <v>7.632181712402681</v>
      </c>
      <c r="N150" s="5">
        <f t="shared" si="30"/>
        <v>7.2200776708403298</v>
      </c>
      <c r="O150" s="5">
        <f t="shared" si="30"/>
        <v>6.7927600484417647</v>
      </c>
      <c r="P150" s="5">
        <f t="shared" si="30"/>
        <v>6.2875821783131185</v>
      </c>
      <c r="Q150" s="5">
        <f t="shared" si="30"/>
        <v>5.4719038790650041</v>
      </c>
      <c r="R150" s="5">
        <f t="shared" si="30"/>
        <v>4.3715279536935512</v>
      </c>
      <c r="S150" s="5">
        <f t="shared" si="29"/>
        <v>4.0206159031116782</v>
      </c>
      <c r="T150" s="5">
        <f t="shared" si="29"/>
        <v>3.2578318848790588</v>
      </c>
      <c r="U150" s="5">
        <f t="shared" si="29"/>
        <v>2.48912187172989</v>
      </c>
      <c r="V150" s="5">
        <f t="shared" si="29"/>
        <v>2.3340327287829874</v>
      </c>
      <c r="W150" s="5">
        <f t="shared" si="29"/>
        <v>1.8660770950112699</v>
      </c>
      <c r="X150" s="5">
        <f t="shared" si="29"/>
        <v>1.6286160446521034</v>
      </c>
      <c r="Y150" s="5">
        <f t="shared" si="29"/>
        <v>1.381616731684818</v>
      </c>
      <c r="Z150" s="5">
        <f t="shared" si="29"/>
        <v>1.3430204129036367</v>
      </c>
      <c r="AA150" s="5">
        <f t="shared" si="29"/>
        <v>1.2249229741942529</v>
      </c>
      <c r="AB150" s="5">
        <f t="shared" si="29"/>
        <v>1.0524756266041877</v>
      </c>
      <c r="AC150" s="5">
        <f t="shared" si="29"/>
        <v>0.91123592716930935</v>
      </c>
      <c r="AD150" s="5">
        <f t="shared" si="29"/>
        <v>0.88787602018755885</v>
      </c>
      <c r="AE150" s="5">
        <f t="shared" si="29"/>
        <v>0.79261155304355402</v>
      </c>
      <c r="AF150" s="5">
        <f t="shared" si="29"/>
        <v>0.72926532008516909</v>
      </c>
      <c r="AG150" s="5">
        <f t="shared" si="29"/>
        <v>0.68176018194988242</v>
      </c>
      <c r="AH150" s="5">
        <f t="shared" si="31"/>
        <v>0.50374737739833364</v>
      </c>
      <c r="AI150" s="5">
        <f t="shared" si="31"/>
        <v>0.40329585788653555</v>
      </c>
      <c r="AJ150" s="5">
        <f t="shared" si="31"/>
        <v>0.35540196533477858</v>
      </c>
    </row>
    <row r="151" spans="1:36" x14ac:dyDescent="0.2">
      <c r="A151" t="str">
        <f>"post-semis_procurement_archetype_"&amp;TEXT(ROUND(Table2691617[[#This Row],[2016]],3),"0.0")</f>
        <v>post-semis_procurement_archetype_10.4</v>
      </c>
      <c r="B151" s="5">
        <f t="shared" si="28"/>
        <v>10.4</v>
      </c>
      <c r="C151" s="5">
        <f t="shared" si="30"/>
        <v>10.4</v>
      </c>
      <c r="D151" s="5">
        <f t="shared" si="30"/>
        <v>10.4</v>
      </c>
      <c r="E151" s="5">
        <f t="shared" si="30"/>
        <v>10.130674068820122</v>
      </c>
      <c r="F151" s="5">
        <f t="shared" si="30"/>
        <v>9.4795629227692864</v>
      </c>
      <c r="G151" s="5">
        <f t="shared" si="30"/>
        <v>9.5705898525275295</v>
      </c>
      <c r="H151" s="5">
        <f t="shared" si="30"/>
        <v>9.2879685131841541</v>
      </c>
      <c r="I151" s="5">
        <f t="shared" si="30"/>
        <v>8.7412570534957723</v>
      </c>
      <c r="J151" s="5">
        <f t="shared" si="30"/>
        <v>8.4341419917801623</v>
      </c>
      <c r="K151" s="5">
        <f t="shared" si="30"/>
        <v>8.1188818881876426</v>
      </c>
      <c r="L151" s="5">
        <f t="shared" si="30"/>
        <v>7.6208916584461139</v>
      </c>
      <c r="M151" s="5">
        <f t="shared" si="30"/>
        <v>7.5604511251265532</v>
      </c>
      <c r="N151" s="5">
        <f t="shared" si="30"/>
        <v>7.1524093839151295</v>
      </c>
      <c r="O151" s="5">
        <f t="shared" si="30"/>
        <v>6.7293040291780164</v>
      </c>
      <c r="P151" s="5">
        <f t="shared" si="30"/>
        <v>6.2291059312237076</v>
      </c>
      <c r="Q151" s="5">
        <f t="shared" si="30"/>
        <v>5.4214681506482982</v>
      </c>
      <c r="R151" s="5">
        <f t="shared" si="30"/>
        <v>4.3319391402715191</v>
      </c>
      <c r="S151" s="5">
        <f t="shared" si="29"/>
        <v>3.984486192252239</v>
      </c>
      <c r="T151" s="5">
        <f t="shared" si="29"/>
        <v>3.2292212892731378</v>
      </c>
      <c r="U151" s="5">
        <f t="shared" si="29"/>
        <v>2.4680888066532458</v>
      </c>
      <c r="V151" s="5">
        <f t="shared" si="29"/>
        <v>2.3145284491980593</v>
      </c>
      <c r="W151" s="5">
        <f t="shared" si="29"/>
        <v>1.8511856707821941</v>
      </c>
      <c r="X151" s="5">
        <f t="shared" si="29"/>
        <v>1.6160653839461139</v>
      </c>
      <c r="Y151" s="5">
        <f t="shared" si="29"/>
        <v>1.3715008575728684</v>
      </c>
      <c r="Z151" s="5">
        <f t="shared" si="29"/>
        <v>1.3332850005768588</v>
      </c>
      <c r="AA151" s="5">
        <f t="shared" si="29"/>
        <v>1.2163517030025486</v>
      </c>
      <c r="AB151" s="5">
        <f t="shared" si="29"/>
        <v>1.0456042487645982</v>
      </c>
      <c r="AC151" s="5">
        <f t="shared" si="29"/>
        <v>0.90575681444414102</v>
      </c>
      <c r="AD151" s="5">
        <f t="shared" si="29"/>
        <v>0.88262717688166092</v>
      </c>
      <c r="AE151" s="5">
        <f t="shared" si="29"/>
        <v>0.78830177569984095</v>
      </c>
      <c r="AF151" s="5">
        <f t="shared" si="29"/>
        <v>0.72557997589042766</v>
      </c>
      <c r="AG151" s="5">
        <f t="shared" si="29"/>
        <v>0.67854311789766575</v>
      </c>
      <c r="AH151" s="5">
        <f t="shared" si="31"/>
        <v>0.50228506798443029</v>
      </c>
      <c r="AI151" s="5">
        <f t="shared" si="31"/>
        <v>0.4028237456117259</v>
      </c>
      <c r="AJ151" s="5">
        <f t="shared" si="31"/>
        <v>0.35540196533477858</v>
      </c>
    </row>
    <row r="152" spans="1:36" x14ac:dyDescent="0.2">
      <c r="A152" t="str">
        <f>"post-semis_procurement_archetype_"&amp;TEXT(ROUND(Table2691617[[#This Row],[2016]],3),"0.0")</f>
        <v>post-semis_procurement_archetype_10.3</v>
      </c>
      <c r="B152" s="5">
        <f t="shared" si="28"/>
        <v>10.3</v>
      </c>
      <c r="C152" s="5">
        <f t="shared" si="30"/>
        <v>10.3</v>
      </c>
      <c r="D152" s="5">
        <f t="shared" si="30"/>
        <v>10.3</v>
      </c>
      <c r="E152" s="5">
        <f t="shared" si="30"/>
        <v>10.033355370055377</v>
      </c>
      <c r="F152" s="5">
        <f t="shared" si="30"/>
        <v>9.3887264261175947</v>
      </c>
      <c r="G152" s="5">
        <f t="shared" si="30"/>
        <v>9.4788471281756941</v>
      </c>
      <c r="H152" s="5">
        <f t="shared" si="30"/>
        <v>9.1990394538328299</v>
      </c>
      <c r="I152" s="5">
        <f t="shared" si="30"/>
        <v>8.6577708347419691</v>
      </c>
      <c r="J152" s="5">
        <f t="shared" si="30"/>
        <v>8.353713287728846</v>
      </c>
      <c r="K152" s="5">
        <f t="shared" si="30"/>
        <v>8.0415917876175644</v>
      </c>
      <c r="L152" s="5">
        <f t="shared" si="30"/>
        <v>7.5485593493976371</v>
      </c>
      <c r="M152" s="5">
        <f t="shared" si="30"/>
        <v>7.4887205378504254</v>
      </c>
      <c r="N152" s="5">
        <f t="shared" si="30"/>
        <v>7.0847410969899283</v>
      </c>
      <c r="O152" s="5">
        <f t="shared" si="30"/>
        <v>6.6658480099142681</v>
      </c>
      <c r="P152" s="5">
        <f t="shared" si="30"/>
        <v>6.1706296841342976</v>
      </c>
      <c r="Q152" s="5">
        <f t="shared" si="30"/>
        <v>5.3710324222315924</v>
      </c>
      <c r="R152" s="5">
        <f t="shared" si="30"/>
        <v>4.2923503268494869</v>
      </c>
      <c r="S152" s="5">
        <f t="shared" si="29"/>
        <v>3.9483564813928003</v>
      </c>
      <c r="T152" s="5">
        <f t="shared" si="29"/>
        <v>3.2006106936672167</v>
      </c>
      <c r="U152" s="5">
        <f t="shared" si="29"/>
        <v>2.4470557415766017</v>
      </c>
      <c r="V152" s="5">
        <f t="shared" si="29"/>
        <v>2.2950241696131313</v>
      </c>
      <c r="W152" s="5">
        <f t="shared" si="29"/>
        <v>1.8362942465531185</v>
      </c>
      <c r="X152" s="5">
        <f t="shared" si="29"/>
        <v>1.6035147232401243</v>
      </c>
      <c r="Y152" s="5">
        <f t="shared" si="29"/>
        <v>1.3613849834609189</v>
      </c>
      <c r="Z152" s="5">
        <f t="shared" si="29"/>
        <v>1.3235495882500812</v>
      </c>
      <c r="AA152" s="5">
        <f t="shared" si="29"/>
        <v>1.207780431810844</v>
      </c>
      <c r="AB152" s="5">
        <f t="shared" si="29"/>
        <v>1.038732870925009</v>
      </c>
      <c r="AC152" s="5">
        <f t="shared" si="29"/>
        <v>0.90027770171897248</v>
      </c>
      <c r="AD152" s="5">
        <f t="shared" si="29"/>
        <v>0.877378333575763</v>
      </c>
      <c r="AE152" s="5">
        <f t="shared" si="29"/>
        <v>0.78399199835612765</v>
      </c>
      <c r="AF152" s="5">
        <f t="shared" si="29"/>
        <v>0.72189463169568624</v>
      </c>
      <c r="AG152" s="5">
        <f t="shared" si="29"/>
        <v>0.67532605384544886</v>
      </c>
      <c r="AH152" s="5">
        <f t="shared" si="31"/>
        <v>0.50082275857052705</v>
      </c>
      <c r="AI152" s="5">
        <f t="shared" si="31"/>
        <v>0.4023516333369162</v>
      </c>
      <c r="AJ152" s="5">
        <f t="shared" si="31"/>
        <v>0.35540196533477858</v>
      </c>
    </row>
    <row r="153" spans="1:36" x14ac:dyDescent="0.2">
      <c r="A153" t="str">
        <f>"post-semis_procurement_archetype_"&amp;TEXT(ROUND(Table2691617[[#This Row],[2016]],3),"0.0")</f>
        <v>post-semis_procurement_archetype_10.2</v>
      </c>
      <c r="B153" s="5">
        <f t="shared" si="28"/>
        <v>10.200000000000001</v>
      </c>
      <c r="C153" s="5">
        <f t="shared" si="30"/>
        <v>10.200000000000001</v>
      </c>
      <c r="D153" s="5">
        <f t="shared" si="30"/>
        <v>10.200000000000001</v>
      </c>
      <c r="E153" s="5">
        <f t="shared" si="30"/>
        <v>9.9360366712906316</v>
      </c>
      <c r="F153" s="5">
        <f t="shared" si="30"/>
        <v>9.2978899294659048</v>
      </c>
      <c r="G153" s="5">
        <f t="shared" si="30"/>
        <v>9.3871044038238605</v>
      </c>
      <c r="H153" s="5">
        <f t="shared" si="30"/>
        <v>9.1101103944815076</v>
      </c>
      <c r="I153" s="5">
        <f t="shared" si="30"/>
        <v>8.574284615988164</v>
      </c>
      <c r="J153" s="5">
        <f t="shared" si="30"/>
        <v>8.2732845836775279</v>
      </c>
      <c r="K153" s="5">
        <f t="shared" si="30"/>
        <v>7.9643016870474872</v>
      </c>
      <c r="L153" s="5">
        <f t="shared" si="30"/>
        <v>7.4762270403491602</v>
      </c>
      <c r="M153" s="5">
        <f t="shared" si="30"/>
        <v>7.4169899505742976</v>
      </c>
      <c r="N153" s="5">
        <f t="shared" si="30"/>
        <v>7.0170728100647279</v>
      </c>
      <c r="O153" s="5">
        <f t="shared" si="30"/>
        <v>6.6023919906505206</v>
      </c>
      <c r="P153" s="5">
        <f t="shared" si="30"/>
        <v>6.1121534370448867</v>
      </c>
      <c r="Q153" s="5">
        <f t="shared" si="30"/>
        <v>5.3205966938148865</v>
      </c>
      <c r="R153" s="5">
        <f t="shared" si="30"/>
        <v>4.2527615134274548</v>
      </c>
      <c r="S153" s="5">
        <f t="shared" si="29"/>
        <v>3.9122267705333611</v>
      </c>
      <c r="T153" s="5">
        <f t="shared" si="29"/>
        <v>3.1720000980612957</v>
      </c>
      <c r="U153" s="5">
        <f t="shared" si="29"/>
        <v>2.4260226764999575</v>
      </c>
      <c r="V153" s="5">
        <f t="shared" si="29"/>
        <v>2.2755198900282037</v>
      </c>
      <c r="W153" s="5">
        <f t="shared" si="29"/>
        <v>1.8214028223240426</v>
      </c>
      <c r="X153" s="5">
        <f t="shared" si="29"/>
        <v>1.5909640625341348</v>
      </c>
      <c r="Y153" s="5">
        <f t="shared" si="29"/>
        <v>1.3512691093489695</v>
      </c>
      <c r="Z153" s="5">
        <f t="shared" si="29"/>
        <v>1.3138141759233033</v>
      </c>
      <c r="AA153" s="5">
        <f t="shared" si="29"/>
        <v>1.1992091606191397</v>
      </c>
      <c r="AB153" s="5">
        <f t="shared" si="29"/>
        <v>1.0318614930854195</v>
      </c>
      <c r="AC153" s="5">
        <f t="shared" si="29"/>
        <v>0.89479858899380416</v>
      </c>
      <c r="AD153" s="5">
        <f t="shared" si="29"/>
        <v>0.87212949026986508</v>
      </c>
      <c r="AE153" s="5">
        <f t="shared" si="29"/>
        <v>0.77968222101241458</v>
      </c>
      <c r="AF153" s="5">
        <f t="shared" si="29"/>
        <v>0.7182092875009447</v>
      </c>
      <c r="AG153" s="5">
        <f t="shared" si="29"/>
        <v>0.67210898979323219</v>
      </c>
      <c r="AH153" s="5">
        <f t="shared" si="31"/>
        <v>0.49936044915662381</v>
      </c>
      <c r="AI153" s="5">
        <f t="shared" si="31"/>
        <v>0.4018795210621065</v>
      </c>
      <c r="AJ153" s="5">
        <f t="shared" si="31"/>
        <v>0.35540196533477858</v>
      </c>
    </row>
    <row r="154" spans="1:36" x14ac:dyDescent="0.2">
      <c r="A154" t="str">
        <f>"post-semis_procurement_archetype_"&amp;TEXT(ROUND(Table2691617[[#This Row],[2016]],3),"0.0")</f>
        <v>post-semis_procurement_archetype_10.1</v>
      </c>
      <c r="B154" s="5">
        <f t="shared" si="28"/>
        <v>10.100000000000001</v>
      </c>
      <c r="C154" s="5">
        <f t="shared" si="30"/>
        <v>10.100000000000001</v>
      </c>
      <c r="D154" s="5">
        <f t="shared" si="30"/>
        <v>10.100000000000001</v>
      </c>
      <c r="E154" s="5">
        <f t="shared" si="30"/>
        <v>9.8387179725258882</v>
      </c>
      <c r="F154" s="5">
        <f t="shared" si="30"/>
        <v>9.2070534328142131</v>
      </c>
      <c r="G154" s="5">
        <f t="shared" si="30"/>
        <v>9.2953616794720251</v>
      </c>
      <c r="H154" s="5">
        <f t="shared" si="30"/>
        <v>9.0211813351301835</v>
      </c>
      <c r="I154" s="5">
        <f t="shared" si="30"/>
        <v>8.490798397234359</v>
      </c>
      <c r="J154" s="5">
        <f t="shared" si="30"/>
        <v>8.1928558796262099</v>
      </c>
      <c r="K154" s="5">
        <f t="shared" si="30"/>
        <v>7.8870115864774091</v>
      </c>
      <c r="L154" s="5">
        <f t="shared" si="30"/>
        <v>7.4038947313006824</v>
      </c>
      <c r="M154" s="5">
        <f t="shared" si="30"/>
        <v>7.3452593632981698</v>
      </c>
      <c r="N154" s="5">
        <f t="shared" si="30"/>
        <v>6.9494045231395276</v>
      </c>
      <c r="O154" s="5">
        <f t="shared" si="30"/>
        <v>6.5389359713867723</v>
      </c>
      <c r="P154" s="5">
        <f t="shared" si="30"/>
        <v>6.0536771899554767</v>
      </c>
      <c r="Q154" s="5">
        <f t="shared" si="30"/>
        <v>5.2701609653981816</v>
      </c>
      <c r="R154" s="5">
        <f t="shared" si="30"/>
        <v>4.2131727000054227</v>
      </c>
      <c r="S154" s="5">
        <f t="shared" si="29"/>
        <v>3.8760970596739219</v>
      </c>
      <c r="T154" s="5">
        <f t="shared" si="29"/>
        <v>3.1433895024553751</v>
      </c>
      <c r="U154" s="5">
        <f t="shared" si="29"/>
        <v>2.4049896114233129</v>
      </c>
      <c r="V154" s="5">
        <f t="shared" si="29"/>
        <v>2.2560156104432756</v>
      </c>
      <c r="W154" s="5">
        <f t="shared" si="29"/>
        <v>1.8065113980949667</v>
      </c>
      <c r="X154" s="5">
        <f t="shared" si="29"/>
        <v>1.578413401828145</v>
      </c>
      <c r="Y154" s="5">
        <f t="shared" si="29"/>
        <v>1.3411532352370199</v>
      </c>
      <c r="Z154" s="5">
        <f t="shared" si="29"/>
        <v>1.3040787635965256</v>
      </c>
      <c r="AA154" s="5">
        <f t="shared" si="29"/>
        <v>1.1906378894274354</v>
      </c>
      <c r="AB154" s="5">
        <f t="shared" si="29"/>
        <v>1.0249901152458303</v>
      </c>
      <c r="AC154" s="5">
        <f t="shared" si="29"/>
        <v>0.88931947626863561</v>
      </c>
      <c r="AD154" s="5">
        <f t="shared" si="29"/>
        <v>0.86688064696396716</v>
      </c>
      <c r="AE154" s="5">
        <f t="shared" si="29"/>
        <v>0.77537244366870128</v>
      </c>
      <c r="AF154" s="5">
        <f t="shared" si="29"/>
        <v>0.71452394330620339</v>
      </c>
      <c r="AG154" s="5">
        <f t="shared" si="29"/>
        <v>0.66889192574101541</v>
      </c>
      <c r="AH154" s="5">
        <f t="shared" si="31"/>
        <v>0.49789813974272057</v>
      </c>
      <c r="AI154" s="5">
        <f t="shared" si="31"/>
        <v>0.4014074087872968</v>
      </c>
      <c r="AJ154" s="5">
        <f t="shared" si="31"/>
        <v>0.35540196533477858</v>
      </c>
    </row>
    <row r="155" spans="1:36" x14ac:dyDescent="0.2">
      <c r="A155" t="str">
        <f>"post-semis_procurement_archetype_"&amp;TEXT(ROUND(Table2691617[[#This Row],[2016]],3),"0.0")</f>
        <v>post-semis_procurement_archetype_10.0</v>
      </c>
      <c r="B155" s="5">
        <f t="shared" si="28"/>
        <v>10</v>
      </c>
      <c r="C155" s="5">
        <f t="shared" si="30"/>
        <v>10</v>
      </c>
      <c r="D155" s="5">
        <f t="shared" si="30"/>
        <v>10</v>
      </c>
      <c r="E155" s="5">
        <f t="shared" si="30"/>
        <v>9.7413992737611412</v>
      </c>
      <c r="F155" s="5">
        <f t="shared" si="30"/>
        <v>9.1162169361625214</v>
      </c>
      <c r="G155" s="5">
        <f t="shared" si="30"/>
        <v>9.2036189551201879</v>
      </c>
      <c r="H155" s="5">
        <f t="shared" si="30"/>
        <v>8.9322522757788576</v>
      </c>
      <c r="I155" s="5">
        <f t="shared" si="30"/>
        <v>8.4073121784805522</v>
      </c>
      <c r="J155" s="5">
        <f t="shared" si="30"/>
        <v>8.1124271755748918</v>
      </c>
      <c r="K155" s="5">
        <f t="shared" si="30"/>
        <v>7.8097214859073301</v>
      </c>
      <c r="L155" s="5">
        <f t="shared" si="30"/>
        <v>7.3315624222522038</v>
      </c>
      <c r="M155" s="5">
        <f t="shared" si="30"/>
        <v>7.2735287760220411</v>
      </c>
      <c r="N155" s="5">
        <f t="shared" si="30"/>
        <v>6.8817362362143255</v>
      </c>
      <c r="O155" s="5">
        <f t="shared" si="30"/>
        <v>6.4754799521230231</v>
      </c>
      <c r="P155" s="5">
        <f t="shared" si="30"/>
        <v>5.9952009428660649</v>
      </c>
      <c r="Q155" s="5">
        <f t="shared" si="30"/>
        <v>5.2197252369814748</v>
      </c>
      <c r="R155" s="5">
        <f t="shared" si="30"/>
        <v>4.1735838865833896</v>
      </c>
      <c r="S155" s="5">
        <f t="shared" si="29"/>
        <v>3.8399673488144823</v>
      </c>
      <c r="T155" s="5">
        <f t="shared" si="29"/>
        <v>3.1147789068494536</v>
      </c>
      <c r="U155" s="5">
        <f t="shared" si="29"/>
        <v>2.3839565463466688</v>
      </c>
      <c r="V155" s="5">
        <f t="shared" si="29"/>
        <v>2.2365113308583475</v>
      </c>
      <c r="W155" s="5">
        <f t="shared" si="29"/>
        <v>1.7916199738658907</v>
      </c>
      <c r="X155" s="5">
        <f t="shared" si="29"/>
        <v>1.5658627411221553</v>
      </c>
      <c r="Y155" s="5">
        <f t="shared" si="29"/>
        <v>1.3310373611250703</v>
      </c>
      <c r="Z155" s="5">
        <f t="shared" si="29"/>
        <v>1.2943433512697475</v>
      </c>
      <c r="AA155" s="5">
        <f t="shared" si="29"/>
        <v>1.1820666182357307</v>
      </c>
      <c r="AB155" s="5">
        <f t="shared" si="29"/>
        <v>1.0181187374062406</v>
      </c>
      <c r="AC155" s="5">
        <f t="shared" si="29"/>
        <v>0.88384036354346707</v>
      </c>
      <c r="AD155" s="5">
        <f t="shared" si="29"/>
        <v>0.86163180365806902</v>
      </c>
      <c r="AE155" s="5">
        <f t="shared" si="29"/>
        <v>0.7710626663249881</v>
      </c>
      <c r="AF155" s="5">
        <f t="shared" si="29"/>
        <v>0.71083859911146186</v>
      </c>
      <c r="AG155" s="5">
        <f t="shared" si="29"/>
        <v>0.66567486168879864</v>
      </c>
      <c r="AH155" s="5">
        <f t="shared" si="31"/>
        <v>0.49643583032881727</v>
      </c>
      <c r="AI155" s="5">
        <f t="shared" si="31"/>
        <v>0.4009352965124871</v>
      </c>
      <c r="AJ155" s="5">
        <f t="shared" si="31"/>
        <v>0.35540196533477858</v>
      </c>
    </row>
    <row r="156" spans="1:36" x14ac:dyDescent="0.2">
      <c r="A156" t="str">
        <f>"post-semis_procurement_archetype_"&amp;TEXT(ROUND(Table2691617[[#This Row],[2016]],3),"0.0")</f>
        <v>post-semis_procurement_archetype_9.9</v>
      </c>
      <c r="B156" s="5">
        <f t="shared" si="28"/>
        <v>9.9</v>
      </c>
      <c r="C156" s="5">
        <f t="shared" si="30"/>
        <v>9.9</v>
      </c>
      <c r="D156" s="5">
        <f t="shared" si="30"/>
        <v>9.9</v>
      </c>
      <c r="E156" s="5">
        <f t="shared" si="30"/>
        <v>9.644080574996396</v>
      </c>
      <c r="F156" s="5">
        <f t="shared" si="30"/>
        <v>9.0253804395108297</v>
      </c>
      <c r="G156" s="5">
        <f t="shared" si="30"/>
        <v>9.1118762307683543</v>
      </c>
      <c r="H156" s="5">
        <f t="shared" si="30"/>
        <v>8.8433232164275335</v>
      </c>
      <c r="I156" s="5">
        <f t="shared" si="30"/>
        <v>8.323825959726749</v>
      </c>
      <c r="J156" s="5">
        <f t="shared" si="30"/>
        <v>8.0319984715235737</v>
      </c>
      <c r="K156" s="5">
        <f t="shared" si="30"/>
        <v>7.7324313853372519</v>
      </c>
      <c r="L156" s="5">
        <f t="shared" si="30"/>
        <v>7.2592301132037269</v>
      </c>
      <c r="M156" s="5">
        <f t="shared" si="30"/>
        <v>7.2017981887459133</v>
      </c>
      <c r="N156" s="5">
        <f t="shared" si="30"/>
        <v>6.8140679492891252</v>
      </c>
      <c r="O156" s="5">
        <f t="shared" si="30"/>
        <v>6.4120239328592756</v>
      </c>
      <c r="P156" s="5">
        <f t="shared" si="30"/>
        <v>5.936724695776654</v>
      </c>
      <c r="Q156" s="5">
        <f t="shared" si="30"/>
        <v>5.169289508564769</v>
      </c>
      <c r="R156" s="5">
        <f t="shared" ref="R156:AG171" si="32">(($B156-$AJ$2)*((R$2-$AJ$2)/($B$2-$AJ$2)))+$AJ$2</f>
        <v>4.1339950731613575</v>
      </c>
      <c r="S156" s="5">
        <f t="shared" si="32"/>
        <v>3.8038376379550431</v>
      </c>
      <c r="T156" s="5">
        <f t="shared" si="32"/>
        <v>3.0861683112435325</v>
      </c>
      <c r="U156" s="5">
        <f t="shared" si="32"/>
        <v>2.3629234812700242</v>
      </c>
      <c r="V156" s="5">
        <f t="shared" si="32"/>
        <v>2.2170070512734199</v>
      </c>
      <c r="W156" s="5">
        <f t="shared" si="32"/>
        <v>1.7767285496368148</v>
      </c>
      <c r="X156" s="5">
        <f t="shared" si="32"/>
        <v>1.5533120804161658</v>
      </c>
      <c r="Y156" s="5">
        <f t="shared" si="32"/>
        <v>1.3209214870131207</v>
      </c>
      <c r="Z156" s="5">
        <f t="shared" si="32"/>
        <v>1.2846079389429699</v>
      </c>
      <c r="AA156" s="5">
        <f t="shared" si="32"/>
        <v>1.1734953470440264</v>
      </c>
      <c r="AB156" s="5">
        <f t="shared" si="32"/>
        <v>1.0112473595666513</v>
      </c>
      <c r="AC156" s="5">
        <f t="shared" si="32"/>
        <v>0.87836125081829874</v>
      </c>
      <c r="AD156" s="5">
        <f t="shared" si="32"/>
        <v>0.8563829603521711</v>
      </c>
      <c r="AE156" s="5">
        <f t="shared" si="32"/>
        <v>0.76675288898127492</v>
      </c>
      <c r="AF156" s="5">
        <f t="shared" si="32"/>
        <v>0.70715325491672032</v>
      </c>
      <c r="AG156" s="5">
        <f t="shared" si="32"/>
        <v>0.66245779763658175</v>
      </c>
      <c r="AH156" s="5">
        <f t="shared" si="31"/>
        <v>0.49497352091491398</v>
      </c>
      <c r="AI156" s="5">
        <f t="shared" si="31"/>
        <v>0.40046318423767746</v>
      </c>
      <c r="AJ156" s="5">
        <f t="shared" si="31"/>
        <v>0.35540196533477858</v>
      </c>
    </row>
    <row r="157" spans="1:36" x14ac:dyDescent="0.2">
      <c r="A157" t="str">
        <f>"post-semis_procurement_archetype_"&amp;TEXT(ROUND(Table2691617[[#This Row],[2016]],3),"0.0")</f>
        <v>post-semis_procurement_archetype_9.8</v>
      </c>
      <c r="B157" s="5">
        <f t="shared" si="28"/>
        <v>9.8000000000000007</v>
      </c>
      <c r="C157" s="5">
        <f t="shared" ref="C157:R172" si="33">(($B157-$AJ$2)*((C$2-$AJ$2)/($B$2-$AJ$2)))+$AJ$2</f>
        <v>9.8000000000000007</v>
      </c>
      <c r="D157" s="5">
        <f t="shared" si="33"/>
        <v>9.8000000000000007</v>
      </c>
      <c r="E157" s="5">
        <f t="shared" si="33"/>
        <v>9.5467618762316526</v>
      </c>
      <c r="F157" s="5">
        <f t="shared" si="33"/>
        <v>8.9345439428591398</v>
      </c>
      <c r="G157" s="5">
        <f t="shared" si="33"/>
        <v>9.0201335064165189</v>
      </c>
      <c r="H157" s="5">
        <f t="shared" si="33"/>
        <v>8.7543941570762094</v>
      </c>
      <c r="I157" s="5">
        <f t="shared" si="33"/>
        <v>8.240339740972944</v>
      </c>
      <c r="J157" s="5">
        <f t="shared" si="33"/>
        <v>7.9515697674722565</v>
      </c>
      <c r="K157" s="5">
        <f t="shared" si="33"/>
        <v>7.6551412847671738</v>
      </c>
      <c r="L157" s="5">
        <f t="shared" si="33"/>
        <v>7.18689780415525</v>
      </c>
      <c r="M157" s="5">
        <f t="shared" si="33"/>
        <v>7.1300676014697855</v>
      </c>
      <c r="N157" s="5">
        <f t="shared" si="33"/>
        <v>6.746399662363924</v>
      </c>
      <c r="O157" s="5">
        <f t="shared" si="33"/>
        <v>6.3485679135955273</v>
      </c>
      <c r="P157" s="5">
        <f t="shared" si="33"/>
        <v>5.8782484486872439</v>
      </c>
      <c r="Q157" s="5">
        <f t="shared" si="33"/>
        <v>5.1188537801480631</v>
      </c>
      <c r="R157" s="5">
        <f t="shared" si="33"/>
        <v>4.0944062597393254</v>
      </c>
      <c r="S157" s="5">
        <f t="shared" si="32"/>
        <v>3.767707927095604</v>
      </c>
      <c r="T157" s="5">
        <f t="shared" si="32"/>
        <v>3.0575577156376115</v>
      </c>
      <c r="U157" s="5">
        <f t="shared" si="32"/>
        <v>2.3418904161933805</v>
      </c>
      <c r="V157" s="5">
        <f t="shared" si="32"/>
        <v>2.1975027716884918</v>
      </c>
      <c r="W157" s="5">
        <f t="shared" si="32"/>
        <v>1.761837125407739</v>
      </c>
      <c r="X157" s="5">
        <f t="shared" si="32"/>
        <v>1.5407614197101762</v>
      </c>
      <c r="Y157" s="5">
        <f t="shared" si="32"/>
        <v>1.3108056129011714</v>
      </c>
      <c r="Z157" s="5">
        <f t="shared" si="32"/>
        <v>1.274872526616192</v>
      </c>
      <c r="AA157" s="5">
        <f t="shared" si="32"/>
        <v>1.164924075852322</v>
      </c>
      <c r="AB157" s="5">
        <f t="shared" si="32"/>
        <v>1.0043759817270619</v>
      </c>
      <c r="AC157" s="5">
        <f t="shared" si="32"/>
        <v>0.8728821380931302</v>
      </c>
      <c r="AD157" s="5">
        <f t="shared" si="32"/>
        <v>0.85113411704627318</v>
      </c>
      <c r="AE157" s="5">
        <f t="shared" si="32"/>
        <v>0.76244311163756173</v>
      </c>
      <c r="AF157" s="5">
        <f t="shared" si="32"/>
        <v>0.7034679107219789</v>
      </c>
      <c r="AG157" s="5">
        <f t="shared" si="32"/>
        <v>0.65924073358436508</v>
      </c>
      <c r="AH157" s="5">
        <f t="shared" si="31"/>
        <v>0.49351121150101074</v>
      </c>
      <c r="AI157" s="5">
        <f t="shared" si="31"/>
        <v>0.39999107196286776</v>
      </c>
      <c r="AJ157" s="5">
        <f t="shared" si="31"/>
        <v>0.35540196533477858</v>
      </c>
    </row>
    <row r="158" spans="1:36" x14ac:dyDescent="0.2">
      <c r="A158" t="str">
        <f>"post-semis_procurement_archetype_"&amp;TEXT(ROUND(Table2691617[[#This Row],[2016]],3),"0.0")</f>
        <v>post-semis_procurement_archetype_9.7</v>
      </c>
      <c r="B158" s="5">
        <f t="shared" si="28"/>
        <v>9.7000000000000011</v>
      </c>
      <c r="C158" s="5">
        <f t="shared" si="33"/>
        <v>9.7000000000000011</v>
      </c>
      <c r="D158" s="5">
        <f t="shared" si="33"/>
        <v>9.7000000000000011</v>
      </c>
      <c r="E158" s="5">
        <f t="shared" si="33"/>
        <v>9.4494431774669074</v>
      </c>
      <c r="F158" s="5">
        <f t="shared" si="33"/>
        <v>8.8437074462074481</v>
      </c>
      <c r="G158" s="5">
        <f t="shared" si="33"/>
        <v>8.9283907820646853</v>
      </c>
      <c r="H158" s="5">
        <f t="shared" si="33"/>
        <v>8.6654650977248853</v>
      </c>
      <c r="I158" s="5">
        <f t="shared" si="33"/>
        <v>8.156853522219139</v>
      </c>
      <c r="J158" s="5">
        <f t="shared" si="33"/>
        <v>7.8711410634209393</v>
      </c>
      <c r="K158" s="5">
        <f t="shared" si="33"/>
        <v>7.5778511841970957</v>
      </c>
      <c r="L158" s="5">
        <f t="shared" si="33"/>
        <v>7.1145654951067732</v>
      </c>
      <c r="M158" s="5">
        <f t="shared" si="33"/>
        <v>7.0583370141936577</v>
      </c>
      <c r="N158" s="5">
        <f t="shared" si="33"/>
        <v>6.6787313754387236</v>
      </c>
      <c r="O158" s="5">
        <f t="shared" si="33"/>
        <v>6.285111894331779</v>
      </c>
      <c r="P158" s="5">
        <f t="shared" si="33"/>
        <v>5.819772201597833</v>
      </c>
      <c r="Q158" s="5">
        <f t="shared" si="33"/>
        <v>5.0684180517313582</v>
      </c>
      <c r="R158" s="5">
        <f t="shared" si="33"/>
        <v>4.0548174463172932</v>
      </c>
      <c r="S158" s="5">
        <f t="shared" si="32"/>
        <v>3.7315782162361648</v>
      </c>
      <c r="T158" s="5">
        <f t="shared" si="32"/>
        <v>3.0289471200316909</v>
      </c>
      <c r="U158" s="5">
        <f t="shared" si="32"/>
        <v>2.3208573511167359</v>
      </c>
      <c r="V158" s="5">
        <f t="shared" si="32"/>
        <v>2.1779984921035638</v>
      </c>
      <c r="W158" s="5">
        <f t="shared" si="32"/>
        <v>1.7469457011786631</v>
      </c>
      <c r="X158" s="5">
        <f t="shared" si="32"/>
        <v>1.5282107590041865</v>
      </c>
      <c r="Y158" s="5">
        <f t="shared" si="32"/>
        <v>1.3006897387892218</v>
      </c>
      <c r="Z158" s="5">
        <f t="shared" si="32"/>
        <v>1.2651371142894143</v>
      </c>
      <c r="AA158" s="5">
        <f t="shared" si="32"/>
        <v>1.1563528046606175</v>
      </c>
      <c r="AB158" s="5">
        <f t="shared" si="32"/>
        <v>0.99750460388747242</v>
      </c>
      <c r="AC158" s="5">
        <f t="shared" si="32"/>
        <v>0.86740302536796188</v>
      </c>
      <c r="AD158" s="5">
        <f t="shared" si="32"/>
        <v>0.84588527374037525</v>
      </c>
      <c r="AE158" s="5">
        <f t="shared" si="32"/>
        <v>0.75813333429384855</v>
      </c>
      <c r="AF158" s="5">
        <f t="shared" si="32"/>
        <v>0.69978256652723747</v>
      </c>
      <c r="AG158" s="5">
        <f t="shared" si="32"/>
        <v>0.6560236695321483</v>
      </c>
      <c r="AH158" s="5">
        <f t="shared" si="31"/>
        <v>0.4920489020871075</v>
      </c>
      <c r="AI158" s="5">
        <f t="shared" si="31"/>
        <v>0.39951895968805806</v>
      </c>
      <c r="AJ158" s="5">
        <f t="shared" si="31"/>
        <v>0.35540196533477858</v>
      </c>
    </row>
    <row r="159" spans="1:36" x14ac:dyDescent="0.2">
      <c r="A159" t="str">
        <f>"post-semis_procurement_archetype_"&amp;TEXT(ROUND(Table2691617[[#This Row],[2016]],3),"0.0")</f>
        <v>post-semis_procurement_archetype_9.6</v>
      </c>
      <c r="B159" s="5">
        <f t="shared" si="28"/>
        <v>9.6000000000000014</v>
      </c>
      <c r="C159" s="5">
        <f t="shared" si="33"/>
        <v>9.6000000000000014</v>
      </c>
      <c r="D159" s="5">
        <f t="shared" si="33"/>
        <v>9.6000000000000014</v>
      </c>
      <c r="E159" s="5">
        <f t="shared" si="33"/>
        <v>9.3521244787021622</v>
      </c>
      <c r="F159" s="5">
        <f t="shared" si="33"/>
        <v>8.7528709495557582</v>
      </c>
      <c r="G159" s="5">
        <f t="shared" si="33"/>
        <v>8.8366480577128499</v>
      </c>
      <c r="H159" s="5">
        <f t="shared" si="33"/>
        <v>8.5765360383735629</v>
      </c>
      <c r="I159" s="5">
        <f t="shared" si="33"/>
        <v>8.0733673034653357</v>
      </c>
      <c r="J159" s="5">
        <f t="shared" si="33"/>
        <v>7.7907123593696213</v>
      </c>
      <c r="K159" s="5">
        <f t="shared" si="33"/>
        <v>7.5005610836270176</v>
      </c>
      <c r="L159" s="5">
        <f t="shared" si="33"/>
        <v>7.0422331860582954</v>
      </c>
      <c r="M159" s="5">
        <f t="shared" si="33"/>
        <v>6.9866064269175299</v>
      </c>
      <c r="N159" s="5">
        <f t="shared" si="33"/>
        <v>6.6110630885135233</v>
      </c>
      <c r="O159" s="5">
        <f t="shared" si="33"/>
        <v>6.2216558750680315</v>
      </c>
      <c r="P159" s="5">
        <f t="shared" si="33"/>
        <v>5.761295954508423</v>
      </c>
      <c r="Q159" s="5">
        <f t="shared" si="33"/>
        <v>5.0179823233146523</v>
      </c>
      <c r="R159" s="5">
        <f t="shared" si="33"/>
        <v>4.0152286328952611</v>
      </c>
      <c r="S159" s="5">
        <f t="shared" si="32"/>
        <v>3.6954485053767256</v>
      </c>
      <c r="T159" s="5">
        <f t="shared" si="32"/>
        <v>3.0003365244257698</v>
      </c>
      <c r="U159" s="5">
        <f t="shared" si="32"/>
        <v>2.2998242860400917</v>
      </c>
      <c r="V159" s="5">
        <f t="shared" si="32"/>
        <v>2.1584942125186362</v>
      </c>
      <c r="W159" s="5">
        <f t="shared" si="32"/>
        <v>1.7320542769495875</v>
      </c>
      <c r="X159" s="5">
        <f t="shared" si="32"/>
        <v>1.5156600982981969</v>
      </c>
      <c r="Y159" s="5">
        <f t="shared" si="32"/>
        <v>1.2905738646772722</v>
      </c>
      <c r="Z159" s="5">
        <f t="shared" si="32"/>
        <v>1.2554017019626365</v>
      </c>
      <c r="AA159" s="5">
        <f t="shared" si="32"/>
        <v>1.1477815334689132</v>
      </c>
      <c r="AB159" s="5">
        <f t="shared" si="32"/>
        <v>0.99063322604788318</v>
      </c>
      <c r="AC159" s="5">
        <f t="shared" si="32"/>
        <v>0.86192391264279333</v>
      </c>
      <c r="AD159" s="5">
        <f t="shared" si="32"/>
        <v>0.84063643043447733</v>
      </c>
      <c r="AE159" s="5">
        <f t="shared" si="32"/>
        <v>0.75382355695013548</v>
      </c>
      <c r="AF159" s="5">
        <f t="shared" si="32"/>
        <v>0.69609722233249605</v>
      </c>
      <c r="AG159" s="5">
        <f t="shared" si="32"/>
        <v>0.65280660547993152</v>
      </c>
      <c r="AH159" s="5">
        <f t="shared" si="31"/>
        <v>0.49058659267320426</v>
      </c>
      <c r="AI159" s="5">
        <f t="shared" si="31"/>
        <v>0.39904684741324836</v>
      </c>
      <c r="AJ159" s="5">
        <f t="shared" si="31"/>
        <v>0.35540196533477858</v>
      </c>
    </row>
    <row r="160" spans="1:36" x14ac:dyDescent="0.2">
      <c r="A160" t="str">
        <f>"post-semis_procurement_archetype_"&amp;TEXT(ROUND(Table2691617[[#This Row],[2016]],3),"0.0")</f>
        <v>post-semis_procurement_archetype_9.5</v>
      </c>
      <c r="B160" s="5">
        <f t="shared" si="28"/>
        <v>9.5</v>
      </c>
      <c r="C160" s="5">
        <f t="shared" si="33"/>
        <v>9.5</v>
      </c>
      <c r="D160" s="5">
        <f t="shared" si="33"/>
        <v>9.5</v>
      </c>
      <c r="E160" s="5">
        <f t="shared" si="33"/>
        <v>9.254805779937417</v>
      </c>
      <c r="F160" s="5">
        <f t="shared" si="33"/>
        <v>8.6620344529040665</v>
      </c>
      <c r="G160" s="5">
        <f t="shared" si="33"/>
        <v>8.7449053333610145</v>
      </c>
      <c r="H160" s="5">
        <f t="shared" si="33"/>
        <v>8.487606979022237</v>
      </c>
      <c r="I160" s="5">
        <f t="shared" si="33"/>
        <v>7.9898810847115298</v>
      </c>
      <c r="J160" s="5">
        <f t="shared" si="33"/>
        <v>7.7102836553183023</v>
      </c>
      <c r="K160" s="5">
        <f t="shared" si="33"/>
        <v>7.4232709830569377</v>
      </c>
      <c r="L160" s="5">
        <f t="shared" si="33"/>
        <v>6.9699008770098176</v>
      </c>
      <c r="M160" s="5">
        <f t="shared" si="33"/>
        <v>6.9148758396414003</v>
      </c>
      <c r="N160" s="5">
        <f t="shared" si="33"/>
        <v>6.5433948015883212</v>
      </c>
      <c r="O160" s="5">
        <f t="shared" si="33"/>
        <v>6.1581998558042823</v>
      </c>
      <c r="P160" s="5">
        <f t="shared" si="33"/>
        <v>5.7028197074190112</v>
      </c>
      <c r="Q160" s="5">
        <f t="shared" si="33"/>
        <v>4.9675465948979456</v>
      </c>
      <c r="R160" s="5">
        <f t="shared" si="33"/>
        <v>3.9756398194732276</v>
      </c>
      <c r="S160" s="5">
        <f t="shared" si="32"/>
        <v>3.659318794517286</v>
      </c>
      <c r="T160" s="5">
        <f t="shared" si="32"/>
        <v>2.9717259288198483</v>
      </c>
      <c r="U160" s="5">
        <f t="shared" si="32"/>
        <v>2.2787912209634471</v>
      </c>
      <c r="V160" s="5">
        <f t="shared" si="32"/>
        <v>2.1389899329337081</v>
      </c>
      <c r="W160" s="5">
        <f t="shared" si="32"/>
        <v>1.7171628527205114</v>
      </c>
      <c r="X160" s="5">
        <f t="shared" si="32"/>
        <v>1.5031094375922072</v>
      </c>
      <c r="Y160" s="5">
        <f t="shared" si="32"/>
        <v>1.2804579905653226</v>
      </c>
      <c r="Z160" s="5">
        <f t="shared" si="32"/>
        <v>1.2456662896358586</v>
      </c>
      <c r="AA160" s="5">
        <f t="shared" si="32"/>
        <v>1.1392102622772087</v>
      </c>
      <c r="AB160" s="5">
        <f t="shared" si="32"/>
        <v>0.98376184820829371</v>
      </c>
      <c r="AC160" s="5">
        <f t="shared" si="32"/>
        <v>0.85644479991762479</v>
      </c>
      <c r="AD160" s="5">
        <f t="shared" si="32"/>
        <v>0.83538758712857941</v>
      </c>
      <c r="AE160" s="5">
        <f t="shared" si="32"/>
        <v>0.74951377960642218</v>
      </c>
      <c r="AF160" s="5">
        <f t="shared" si="32"/>
        <v>0.69241187813775451</v>
      </c>
      <c r="AG160" s="5">
        <f t="shared" si="32"/>
        <v>0.64958954142771475</v>
      </c>
      <c r="AH160" s="5">
        <f t="shared" si="31"/>
        <v>0.48912428325930091</v>
      </c>
      <c r="AI160" s="5">
        <f t="shared" si="31"/>
        <v>0.39857473513843866</v>
      </c>
      <c r="AJ160" s="5">
        <f t="shared" si="31"/>
        <v>0.35540196533477858</v>
      </c>
    </row>
    <row r="161" spans="1:36" x14ac:dyDescent="0.2">
      <c r="A161" t="str">
        <f>"post-semis_procurement_archetype_"&amp;TEXT(ROUND(Table2691617[[#This Row],[2016]],3),"0.0")</f>
        <v>post-semis_procurement_archetype_9.4</v>
      </c>
      <c r="B161" s="5">
        <f t="shared" si="28"/>
        <v>9.4</v>
      </c>
      <c r="C161" s="5">
        <f t="shared" si="33"/>
        <v>9.4</v>
      </c>
      <c r="D161" s="5">
        <f t="shared" si="33"/>
        <v>9.4</v>
      </c>
      <c r="E161" s="5">
        <f t="shared" si="33"/>
        <v>9.1574870811726719</v>
      </c>
      <c r="F161" s="5">
        <f t="shared" si="33"/>
        <v>8.5711979562523748</v>
      </c>
      <c r="G161" s="5">
        <f t="shared" si="33"/>
        <v>8.6531626090091791</v>
      </c>
      <c r="H161" s="5">
        <f t="shared" si="33"/>
        <v>8.3986779196709129</v>
      </c>
      <c r="I161" s="5">
        <f t="shared" si="33"/>
        <v>7.9063948659577248</v>
      </c>
      <c r="J161" s="5">
        <f t="shared" si="33"/>
        <v>7.6298549512669851</v>
      </c>
      <c r="K161" s="5">
        <f t="shared" si="33"/>
        <v>7.3459808824868595</v>
      </c>
      <c r="L161" s="5">
        <f t="shared" si="33"/>
        <v>6.8975685679613399</v>
      </c>
      <c r="M161" s="5">
        <f t="shared" si="33"/>
        <v>6.8431452523652734</v>
      </c>
      <c r="N161" s="5">
        <f t="shared" si="33"/>
        <v>6.4757265146631209</v>
      </c>
      <c r="O161" s="5">
        <f t="shared" si="33"/>
        <v>6.094743836540534</v>
      </c>
      <c r="P161" s="5">
        <f t="shared" si="33"/>
        <v>5.6443434603296003</v>
      </c>
      <c r="Q161" s="5">
        <f t="shared" si="33"/>
        <v>4.9171108664812406</v>
      </c>
      <c r="R161" s="5">
        <f t="shared" si="33"/>
        <v>3.9360510060511955</v>
      </c>
      <c r="S161" s="5">
        <f t="shared" si="32"/>
        <v>3.6231890836578469</v>
      </c>
      <c r="T161" s="5">
        <f t="shared" si="32"/>
        <v>2.9431153332139273</v>
      </c>
      <c r="U161" s="5">
        <f t="shared" si="32"/>
        <v>2.257758155886803</v>
      </c>
      <c r="V161" s="5">
        <f t="shared" si="32"/>
        <v>2.11948565334878</v>
      </c>
      <c r="W161" s="5">
        <f t="shared" si="32"/>
        <v>1.7022714284914355</v>
      </c>
      <c r="X161" s="5">
        <f t="shared" si="32"/>
        <v>1.4905587768862176</v>
      </c>
      <c r="Y161" s="5">
        <f t="shared" si="32"/>
        <v>1.2703421164533732</v>
      </c>
      <c r="Z161" s="5">
        <f t="shared" si="32"/>
        <v>1.2359308773090807</v>
      </c>
      <c r="AA161" s="5">
        <f t="shared" si="32"/>
        <v>1.1306389910855041</v>
      </c>
      <c r="AB161" s="5">
        <f t="shared" si="32"/>
        <v>0.97689047036870424</v>
      </c>
      <c r="AC161" s="5">
        <f t="shared" si="32"/>
        <v>0.85096568719245647</v>
      </c>
      <c r="AD161" s="5">
        <f t="shared" si="32"/>
        <v>0.83013874382268149</v>
      </c>
      <c r="AE161" s="5">
        <f t="shared" si="32"/>
        <v>0.74520400226270889</v>
      </c>
      <c r="AF161" s="5">
        <f t="shared" si="32"/>
        <v>0.68872653394301309</v>
      </c>
      <c r="AG161" s="5">
        <f t="shared" si="32"/>
        <v>0.64637247737549797</v>
      </c>
      <c r="AH161" s="5">
        <f t="shared" si="31"/>
        <v>0.48766197384539767</v>
      </c>
      <c r="AI161" s="5">
        <f t="shared" si="31"/>
        <v>0.39810262286362902</v>
      </c>
      <c r="AJ161" s="5">
        <f t="shared" si="31"/>
        <v>0.35540196533477858</v>
      </c>
    </row>
    <row r="162" spans="1:36" x14ac:dyDescent="0.2">
      <c r="A162" t="str">
        <f>"post-semis_procurement_archetype_"&amp;TEXT(ROUND(Table2691617[[#This Row],[2016]],3),"0.0")</f>
        <v>post-semis_procurement_archetype_9.3</v>
      </c>
      <c r="B162" s="5">
        <f t="shared" si="28"/>
        <v>9.3000000000000007</v>
      </c>
      <c r="C162" s="5">
        <f t="shared" si="33"/>
        <v>9.3000000000000007</v>
      </c>
      <c r="D162" s="5">
        <f t="shared" si="33"/>
        <v>9.3000000000000007</v>
      </c>
      <c r="E162" s="5">
        <f t="shared" si="33"/>
        <v>9.0601683824079267</v>
      </c>
      <c r="F162" s="5">
        <f t="shared" si="33"/>
        <v>8.4803614596006849</v>
      </c>
      <c r="G162" s="5">
        <f t="shared" si="33"/>
        <v>8.5614198846573437</v>
      </c>
      <c r="H162" s="5">
        <f t="shared" si="33"/>
        <v>8.3097488603195888</v>
      </c>
      <c r="I162" s="5">
        <f t="shared" si="33"/>
        <v>7.8229086472039207</v>
      </c>
      <c r="J162" s="5">
        <f t="shared" si="33"/>
        <v>7.549426247215667</v>
      </c>
      <c r="K162" s="5">
        <f t="shared" si="33"/>
        <v>7.2686907819167814</v>
      </c>
      <c r="L162" s="5">
        <f t="shared" si="33"/>
        <v>6.825236258912863</v>
      </c>
      <c r="M162" s="5">
        <f t="shared" si="33"/>
        <v>6.7714146650891456</v>
      </c>
      <c r="N162" s="5">
        <f t="shared" si="33"/>
        <v>6.4080582277379197</v>
      </c>
      <c r="O162" s="5">
        <f t="shared" si="33"/>
        <v>6.0312878172767865</v>
      </c>
      <c r="P162" s="5">
        <f t="shared" si="33"/>
        <v>5.5858672132401903</v>
      </c>
      <c r="Q162" s="5">
        <f t="shared" si="33"/>
        <v>4.8666751380645348</v>
      </c>
      <c r="R162" s="5">
        <f t="shared" si="33"/>
        <v>3.8964621926291634</v>
      </c>
      <c r="S162" s="5">
        <f t="shared" si="32"/>
        <v>3.5870593727984077</v>
      </c>
      <c r="T162" s="5">
        <f t="shared" si="32"/>
        <v>2.9145047376080062</v>
      </c>
      <c r="U162" s="5">
        <f t="shared" si="32"/>
        <v>2.2367250908101588</v>
      </c>
      <c r="V162" s="5">
        <f t="shared" si="32"/>
        <v>2.0999813737638524</v>
      </c>
      <c r="W162" s="5">
        <f t="shared" si="32"/>
        <v>1.6873800042623597</v>
      </c>
      <c r="X162" s="5">
        <f t="shared" si="32"/>
        <v>1.4780081161802279</v>
      </c>
      <c r="Y162" s="5">
        <f t="shared" si="32"/>
        <v>1.2602262423414237</v>
      </c>
      <c r="Z162" s="5">
        <f t="shared" si="32"/>
        <v>1.226195464982303</v>
      </c>
      <c r="AA162" s="5">
        <f t="shared" si="32"/>
        <v>1.1220677198937998</v>
      </c>
      <c r="AB162" s="5">
        <f t="shared" si="32"/>
        <v>0.97001909252911478</v>
      </c>
      <c r="AC162" s="5">
        <f t="shared" si="32"/>
        <v>0.84548657446728803</v>
      </c>
      <c r="AD162" s="5">
        <f t="shared" si="32"/>
        <v>0.82488990051678357</v>
      </c>
      <c r="AE162" s="5">
        <f t="shared" si="32"/>
        <v>0.74089422491899581</v>
      </c>
      <c r="AF162" s="5">
        <f t="shared" si="32"/>
        <v>0.68504118974827166</v>
      </c>
      <c r="AG162" s="5">
        <f t="shared" si="32"/>
        <v>0.64315541332328119</v>
      </c>
      <c r="AH162" s="5">
        <f t="shared" si="31"/>
        <v>0.48619966443149443</v>
      </c>
      <c r="AI162" s="5">
        <f t="shared" si="31"/>
        <v>0.39763051058881932</v>
      </c>
      <c r="AJ162" s="5">
        <f t="shared" si="31"/>
        <v>0.35540196533477858</v>
      </c>
    </row>
    <row r="163" spans="1:36" x14ac:dyDescent="0.2">
      <c r="A163" t="str">
        <f>"post-semis_procurement_archetype_"&amp;TEXT(ROUND(Table2691617[[#This Row],[2016]],3),"0.0")</f>
        <v>post-semis_procurement_archetype_9.2</v>
      </c>
      <c r="B163" s="5">
        <f t="shared" si="28"/>
        <v>9.2000000000000011</v>
      </c>
      <c r="C163" s="5">
        <f t="shared" si="33"/>
        <v>9.2000000000000011</v>
      </c>
      <c r="D163" s="5">
        <f t="shared" si="33"/>
        <v>9.2000000000000011</v>
      </c>
      <c r="E163" s="5">
        <f t="shared" si="33"/>
        <v>8.9628496836431832</v>
      </c>
      <c r="F163" s="5">
        <f t="shared" si="33"/>
        <v>8.3895249629489932</v>
      </c>
      <c r="G163" s="5">
        <f t="shared" si="33"/>
        <v>8.4696771603055101</v>
      </c>
      <c r="H163" s="5">
        <f t="shared" si="33"/>
        <v>8.2208198009682665</v>
      </c>
      <c r="I163" s="5">
        <f t="shared" si="33"/>
        <v>7.7394224284501156</v>
      </c>
      <c r="J163" s="5">
        <f t="shared" si="33"/>
        <v>7.4689975431643498</v>
      </c>
      <c r="K163" s="5">
        <f t="shared" si="33"/>
        <v>7.1914006813467033</v>
      </c>
      <c r="L163" s="5">
        <f t="shared" si="33"/>
        <v>6.7529039498643861</v>
      </c>
      <c r="M163" s="5">
        <f t="shared" si="33"/>
        <v>6.6996840778130178</v>
      </c>
      <c r="N163" s="5">
        <f t="shared" si="33"/>
        <v>6.3403899408127193</v>
      </c>
      <c r="O163" s="5">
        <f t="shared" si="33"/>
        <v>5.9678317980130382</v>
      </c>
      <c r="P163" s="5">
        <f t="shared" si="33"/>
        <v>5.5273909661507794</v>
      </c>
      <c r="Q163" s="5">
        <f t="shared" si="33"/>
        <v>4.8162394096478289</v>
      </c>
      <c r="R163" s="5">
        <f t="shared" si="33"/>
        <v>3.8568733792071312</v>
      </c>
      <c r="S163" s="5">
        <f t="shared" si="32"/>
        <v>3.5509296619389685</v>
      </c>
      <c r="T163" s="5">
        <f t="shared" si="32"/>
        <v>2.8858941420020856</v>
      </c>
      <c r="U163" s="5">
        <f t="shared" si="32"/>
        <v>2.2156920257335146</v>
      </c>
      <c r="V163" s="5">
        <f t="shared" si="32"/>
        <v>2.0804770941789243</v>
      </c>
      <c r="W163" s="5">
        <f t="shared" si="32"/>
        <v>1.6724885800332838</v>
      </c>
      <c r="X163" s="5">
        <f t="shared" si="32"/>
        <v>1.4654574554742383</v>
      </c>
      <c r="Y163" s="5">
        <f t="shared" si="32"/>
        <v>1.2501103682294741</v>
      </c>
      <c r="Z163" s="5">
        <f t="shared" si="32"/>
        <v>1.2164600526555251</v>
      </c>
      <c r="AA163" s="5">
        <f t="shared" si="32"/>
        <v>1.1134964487020953</v>
      </c>
      <c r="AB163" s="5">
        <f t="shared" si="32"/>
        <v>0.96314771468952554</v>
      </c>
      <c r="AC163" s="5">
        <f t="shared" si="32"/>
        <v>0.8400074617421196</v>
      </c>
      <c r="AD163" s="5">
        <f t="shared" si="32"/>
        <v>0.81964105721088565</v>
      </c>
      <c r="AE163" s="5">
        <f t="shared" si="32"/>
        <v>0.73658444757528263</v>
      </c>
      <c r="AF163" s="5">
        <f t="shared" si="32"/>
        <v>0.68135584555353024</v>
      </c>
      <c r="AG163" s="5">
        <f t="shared" si="32"/>
        <v>0.63993834927106441</v>
      </c>
      <c r="AH163" s="5">
        <f t="shared" si="31"/>
        <v>0.48473735501759119</v>
      </c>
      <c r="AI163" s="5">
        <f t="shared" si="31"/>
        <v>0.39715839831400962</v>
      </c>
      <c r="AJ163" s="5">
        <f t="shared" si="31"/>
        <v>0.35540196533477858</v>
      </c>
    </row>
    <row r="164" spans="1:36" x14ac:dyDescent="0.2">
      <c r="A164" t="str">
        <f>"post-semis_procurement_archetype_"&amp;TEXT(ROUND(Table2691617[[#This Row],[2016]],3),"0.0")</f>
        <v>post-semis_procurement_archetype_9.1</v>
      </c>
      <c r="B164" s="5">
        <f t="shared" si="28"/>
        <v>9.1</v>
      </c>
      <c r="C164" s="5">
        <f t="shared" si="33"/>
        <v>9.1</v>
      </c>
      <c r="D164" s="5">
        <f t="shared" si="33"/>
        <v>9.1</v>
      </c>
      <c r="E164" s="5">
        <f t="shared" si="33"/>
        <v>8.8655309848784363</v>
      </c>
      <c r="F164" s="5">
        <f t="shared" si="33"/>
        <v>8.2986884662973015</v>
      </c>
      <c r="G164" s="5">
        <f t="shared" si="33"/>
        <v>8.3779344359536729</v>
      </c>
      <c r="H164" s="5">
        <f t="shared" si="33"/>
        <v>8.1318907416169406</v>
      </c>
      <c r="I164" s="5">
        <f t="shared" si="33"/>
        <v>7.6559362096963097</v>
      </c>
      <c r="J164" s="5">
        <f t="shared" si="33"/>
        <v>7.3885688391130309</v>
      </c>
      <c r="K164" s="5">
        <f t="shared" si="33"/>
        <v>7.1141105807766243</v>
      </c>
      <c r="L164" s="5">
        <f t="shared" si="33"/>
        <v>6.6805716408159075</v>
      </c>
      <c r="M164" s="5">
        <f t="shared" si="33"/>
        <v>6.6279534905368882</v>
      </c>
      <c r="N164" s="5">
        <f t="shared" si="33"/>
        <v>6.2727216538875172</v>
      </c>
      <c r="O164" s="5">
        <f t="shared" si="33"/>
        <v>5.904375778749289</v>
      </c>
      <c r="P164" s="5">
        <f t="shared" si="33"/>
        <v>5.4689147190613685</v>
      </c>
      <c r="Q164" s="5">
        <f t="shared" si="33"/>
        <v>4.7658036812311222</v>
      </c>
      <c r="R164" s="5">
        <f t="shared" si="33"/>
        <v>3.8172845657850982</v>
      </c>
      <c r="S164" s="5">
        <f t="shared" si="32"/>
        <v>3.5147999510795289</v>
      </c>
      <c r="T164" s="5">
        <f t="shared" si="32"/>
        <v>2.8572835463961641</v>
      </c>
      <c r="U164" s="5">
        <f t="shared" si="32"/>
        <v>2.1946589606568701</v>
      </c>
      <c r="V164" s="5">
        <f t="shared" si="32"/>
        <v>2.0609728145939963</v>
      </c>
      <c r="W164" s="5">
        <f t="shared" si="32"/>
        <v>1.6575971558042077</v>
      </c>
      <c r="X164" s="5">
        <f t="shared" si="32"/>
        <v>1.4529067947682486</v>
      </c>
      <c r="Y164" s="5">
        <f t="shared" si="32"/>
        <v>1.2399944941175245</v>
      </c>
      <c r="Z164" s="5">
        <f t="shared" si="32"/>
        <v>1.2067246403287473</v>
      </c>
      <c r="AA164" s="5">
        <f t="shared" si="32"/>
        <v>1.1049251775103908</v>
      </c>
      <c r="AB164" s="5">
        <f t="shared" si="32"/>
        <v>0.95627633684993585</v>
      </c>
      <c r="AC164" s="5">
        <f t="shared" si="32"/>
        <v>0.83452834901695105</v>
      </c>
      <c r="AD164" s="5">
        <f t="shared" si="32"/>
        <v>0.81439221390498751</v>
      </c>
      <c r="AE164" s="5">
        <f t="shared" si="32"/>
        <v>0.73227467023156934</v>
      </c>
      <c r="AF164" s="5">
        <f t="shared" si="32"/>
        <v>0.6776705013587887</v>
      </c>
      <c r="AG164" s="5">
        <f t="shared" si="32"/>
        <v>0.63672128521884763</v>
      </c>
      <c r="AH164" s="5">
        <f t="shared" si="31"/>
        <v>0.48327504560368789</v>
      </c>
      <c r="AI164" s="5">
        <f t="shared" si="31"/>
        <v>0.39668628603919992</v>
      </c>
      <c r="AJ164" s="5">
        <f t="shared" si="31"/>
        <v>0.35540196533477858</v>
      </c>
    </row>
    <row r="165" spans="1:36" x14ac:dyDescent="0.2">
      <c r="A165" t="str">
        <f>"post-semis_procurement_archetype_"&amp;TEXT(ROUND(Table2691617[[#This Row],[2016]],3),"0.0")</f>
        <v>post-semis_procurement_archetype_9.0</v>
      </c>
      <c r="B165" s="5">
        <f t="shared" si="28"/>
        <v>9</v>
      </c>
      <c r="C165" s="5">
        <f t="shared" si="33"/>
        <v>9</v>
      </c>
      <c r="D165" s="5">
        <f t="shared" si="33"/>
        <v>9</v>
      </c>
      <c r="E165" s="5">
        <f t="shared" si="33"/>
        <v>8.7682122861136911</v>
      </c>
      <c r="F165" s="5">
        <f t="shared" si="33"/>
        <v>8.2078519696456098</v>
      </c>
      <c r="G165" s="5">
        <f t="shared" si="33"/>
        <v>8.2861917116018393</v>
      </c>
      <c r="H165" s="5">
        <f t="shared" si="33"/>
        <v>8.0429616822656165</v>
      </c>
      <c r="I165" s="5">
        <f t="shared" si="33"/>
        <v>7.5724499909425047</v>
      </c>
      <c r="J165" s="5">
        <f t="shared" si="33"/>
        <v>7.3081401350617128</v>
      </c>
      <c r="K165" s="5">
        <f t="shared" si="33"/>
        <v>7.0368204802065462</v>
      </c>
      <c r="L165" s="5">
        <f t="shared" si="33"/>
        <v>6.6082393317674306</v>
      </c>
      <c r="M165" s="5">
        <f t="shared" si="33"/>
        <v>6.5562229032607604</v>
      </c>
      <c r="N165" s="5">
        <f t="shared" si="33"/>
        <v>6.2050533669623169</v>
      </c>
      <c r="O165" s="5">
        <f t="shared" si="33"/>
        <v>5.8409197594855415</v>
      </c>
      <c r="P165" s="5">
        <f t="shared" si="33"/>
        <v>5.4104384719719576</v>
      </c>
      <c r="Q165" s="5">
        <f t="shared" si="33"/>
        <v>4.7153679528144172</v>
      </c>
      <c r="R165" s="5">
        <f t="shared" si="33"/>
        <v>3.7776957523630661</v>
      </c>
      <c r="S165" s="5">
        <f t="shared" si="32"/>
        <v>3.4786702402200897</v>
      </c>
      <c r="T165" s="5">
        <f t="shared" si="32"/>
        <v>2.8286729507902431</v>
      </c>
      <c r="U165" s="5">
        <f t="shared" si="32"/>
        <v>2.1736258955802259</v>
      </c>
      <c r="V165" s="5">
        <f t="shared" si="32"/>
        <v>2.0414685350090682</v>
      </c>
      <c r="W165" s="5">
        <f t="shared" si="32"/>
        <v>1.6427057315751319</v>
      </c>
      <c r="X165" s="5">
        <f t="shared" si="32"/>
        <v>1.440356134062259</v>
      </c>
      <c r="Y165" s="5">
        <f t="shared" si="32"/>
        <v>1.2298786200055751</v>
      </c>
      <c r="Z165" s="5">
        <f t="shared" si="32"/>
        <v>1.1969892280019694</v>
      </c>
      <c r="AA165" s="5">
        <f t="shared" si="32"/>
        <v>1.0963539063186865</v>
      </c>
      <c r="AB165" s="5">
        <f t="shared" si="32"/>
        <v>0.94940495901034661</v>
      </c>
      <c r="AC165" s="5">
        <f t="shared" si="32"/>
        <v>0.82904923629178262</v>
      </c>
      <c r="AD165" s="5">
        <f t="shared" si="32"/>
        <v>0.80914337059908958</v>
      </c>
      <c r="AE165" s="5">
        <f t="shared" si="32"/>
        <v>0.72796489288785615</v>
      </c>
      <c r="AF165" s="5">
        <f t="shared" si="32"/>
        <v>0.67398515716404728</v>
      </c>
      <c r="AG165" s="5">
        <f t="shared" si="32"/>
        <v>0.63350422116663085</v>
      </c>
      <c r="AH165" s="5">
        <f t="shared" si="31"/>
        <v>0.4818127361897846</v>
      </c>
      <c r="AI165" s="5">
        <f t="shared" si="31"/>
        <v>0.39621417376439022</v>
      </c>
      <c r="AJ165" s="5">
        <f t="shared" si="31"/>
        <v>0.35540196533477858</v>
      </c>
    </row>
    <row r="166" spans="1:36" x14ac:dyDescent="0.2">
      <c r="A166" t="str">
        <f>"post-semis_procurement_archetype_"&amp;TEXT(ROUND(Table2691617[[#This Row],[2016]],3),"0.0")</f>
        <v>post-semis_procurement_archetype_8.9</v>
      </c>
      <c r="B166" s="5">
        <f t="shared" si="28"/>
        <v>8.9</v>
      </c>
      <c r="C166" s="5">
        <f t="shared" si="33"/>
        <v>8.9</v>
      </c>
      <c r="D166" s="5">
        <f t="shared" si="33"/>
        <v>8.9</v>
      </c>
      <c r="E166" s="5">
        <f t="shared" si="33"/>
        <v>8.6708935873489459</v>
      </c>
      <c r="F166" s="5">
        <f t="shared" si="33"/>
        <v>8.1170154729939199</v>
      </c>
      <c r="G166" s="5">
        <f t="shared" si="33"/>
        <v>8.1944489872500039</v>
      </c>
      <c r="H166" s="5">
        <f t="shared" si="33"/>
        <v>7.9540326229142932</v>
      </c>
      <c r="I166" s="5">
        <f t="shared" si="33"/>
        <v>7.4889637721887006</v>
      </c>
      <c r="J166" s="5">
        <f t="shared" si="33"/>
        <v>7.2277114310103956</v>
      </c>
      <c r="K166" s="5">
        <f t="shared" si="33"/>
        <v>6.959530379636468</v>
      </c>
      <c r="L166" s="5">
        <f t="shared" si="33"/>
        <v>6.5359070227189529</v>
      </c>
      <c r="M166" s="5">
        <f t="shared" si="33"/>
        <v>6.4844923159846326</v>
      </c>
      <c r="N166" s="5">
        <f t="shared" si="33"/>
        <v>6.1373850800371166</v>
      </c>
      <c r="O166" s="5">
        <f t="shared" si="33"/>
        <v>5.7774637402217932</v>
      </c>
      <c r="P166" s="5">
        <f t="shared" si="33"/>
        <v>5.3519622248825467</v>
      </c>
      <c r="Q166" s="5">
        <f t="shared" si="33"/>
        <v>4.6649322243977114</v>
      </c>
      <c r="R166" s="5">
        <f t="shared" si="33"/>
        <v>3.738106938941034</v>
      </c>
      <c r="S166" s="5">
        <f t="shared" si="32"/>
        <v>3.4425405293606506</v>
      </c>
      <c r="T166" s="5">
        <f t="shared" si="32"/>
        <v>2.800062355184322</v>
      </c>
      <c r="U166" s="5">
        <f t="shared" si="32"/>
        <v>2.1525928305035817</v>
      </c>
      <c r="V166" s="5">
        <f t="shared" si="32"/>
        <v>2.0219642554241406</v>
      </c>
      <c r="W166" s="5">
        <f t="shared" si="32"/>
        <v>1.627814307346056</v>
      </c>
      <c r="X166" s="5">
        <f t="shared" si="32"/>
        <v>1.4278054733562693</v>
      </c>
      <c r="Y166" s="5">
        <f t="shared" si="32"/>
        <v>1.2197627458936255</v>
      </c>
      <c r="Z166" s="5">
        <f t="shared" si="32"/>
        <v>1.1872538156751917</v>
      </c>
      <c r="AA166" s="5">
        <f t="shared" si="32"/>
        <v>1.0877826351269821</v>
      </c>
      <c r="AB166" s="5">
        <f t="shared" si="32"/>
        <v>0.94253358117075714</v>
      </c>
      <c r="AC166" s="5">
        <f t="shared" si="32"/>
        <v>0.82357012356661419</v>
      </c>
      <c r="AD166" s="5">
        <f t="shared" si="32"/>
        <v>0.80389452729319166</v>
      </c>
      <c r="AE166" s="5">
        <f t="shared" si="32"/>
        <v>0.72365511554414308</v>
      </c>
      <c r="AF166" s="5">
        <f t="shared" si="32"/>
        <v>0.67029981296930585</v>
      </c>
      <c r="AG166" s="5">
        <f t="shared" si="32"/>
        <v>0.63028715711441419</v>
      </c>
      <c r="AH166" s="5">
        <f t="shared" si="31"/>
        <v>0.48035042677588136</v>
      </c>
      <c r="AI166" s="5">
        <f t="shared" si="31"/>
        <v>0.39574206148958058</v>
      </c>
      <c r="AJ166" s="5">
        <f t="shared" si="31"/>
        <v>0.35540196533477858</v>
      </c>
    </row>
    <row r="167" spans="1:36" x14ac:dyDescent="0.2">
      <c r="A167" t="str">
        <f>"post-semis_procurement_archetype_"&amp;TEXT(ROUND(Table2691617[[#This Row],[2016]],3),"0.0")</f>
        <v>post-semis_procurement_archetype_8.8</v>
      </c>
      <c r="B167" s="5">
        <f t="shared" si="28"/>
        <v>8.8000000000000007</v>
      </c>
      <c r="C167" s="5">
        <f t="shared" si="33"/>
        <v>8.8000000000000007</v>
      </c>
      <c r="D167" s="5">
        <f t="shared" si="33"/>
        <v>8.8000000000000007</v>
      </c>
      <c r="E167" s="5">
        <f t="shared" si="33"/>
        <v>8.5735748885842025</v>
      </c>
      <c r="F167" s="5">
        <f t="shared" si="33"/>
        <v>8.0261789763422282</v>
      </c>
      <c r="G167" s="5">
        <f t="shared" si="33"/>
        <v>8.1027062628981703</v>
      </c>
      <c r="H167" s="5">
        <f t="shared" si="33"/>
        <v>7.8651035635629691</v>
      </c>
      <c r="I167" s="5">
        <f t="shared" si="33"/>
        <v>7.4054775534348956</v>
      </c>
      <c r="J167" s="5">
        <f t="shared" si="33"/>
        <v>7.1472827269590775</v>
      </c>
      <c r="K167" s="5">
        <f t="shared" si="33"/>
        <v>6.8822402790663899</v>
      </c>
      <c r="L167" s="5">
        <f t="shared" si="33"/>
        <v>6.463574713670476</v>
      </c>
      <c r="M167" s="5">
        <f t="shared" si="33"/>
        <v>6.4127617287085057</v>
      </c>
      <c r="N167" s="5">
        <f t="shared" si="33"/>
        <v>6.0697167931119154</v>
      </c>
      <c r="O167" s="5">
        <f t="shared" si="33"/>
        <v>5.7140077209580449</v>
      </c>
      <c r="P167" s="5">
        <f t="shared" si="33"/>
        <v>5.2934859777931367</v>
      </c>
      <c r="Q167" s="5">
        <f t="shared" si="33"/>
        <v>4.6144964959810055</v>
      </c>
      <c r="R167" s="5">
        <f t="shared" si="33"/>
        <v>3.6985181255190018</v>
      </c>
      <c r="S167" s="5">
        <f t="shared" si="32"/>
        <v>3.4064108185012114</v>
      </c>
      <c r="T167" s="5">
        <f t="shared" si="32"/>
        <v>2.7714517595784014</v>
      </c>
      <c r="U167" s="5">
        <f t="shared" si="32"/>
        <v>2.1315597654269376</v>
      </c>
      <c r="V167" s="5">
        <f t="shared" si="32"/>
        <v>2.0024599758392125</v>
      </c>
      <c r="W167" s="5">
        <f t="shared" si="32"/>
        <v>1.6129228831169804</v>
      </c>
      <c r="X167" s="5">
        <f t="shared" si="32"/>
        <v>1.4152548126502797</v>
      </c>
      <c r="Y167" s="5">
        <f t="shared" si="32"/>
        <v>1.209646871781676</v>
      </c>
      <c r="Z167" s="5">
        <f t="shared" si="32"/>
        <v>1.1775184033484138</v>
      </c>
      <c r="AA167" s="5">
        <f t="shared" si="32"/>
        <v>1.0792113639352776</v>
      </c>
      <c r="AB167" s="5">
        <f t="shared" si="32"/>
        <v>0.93566220333116767</v>
      </c>
      <c r="AC167" s="5">
        <f t="shared" si="32"/>
        <v>0.81809101084144575</v>
      </c>
      <c r="AD167" s="5">
        <f t="shared" si="32"/>
        <v>0.79864568398729374</v>
      </c>
      <c r="AE167" s="5">
        <f t="shared" si="32"/>
        <v>0.71934533820042978</v>
      </c>
      <c r="AF167" s="5">
        <f t="shared" si="32"/>
        <v>0.66661446877456432</v>
      </c>
      <c r="AG167" s="5">
        <f t="shared" si="32"/>
        <v>0.6270700930621973</v>
      </c>
      <c r="AH167" s="5">
        <f t="shared" si="31"/>
        <v>0.47888811736197812</v>
      </c>
      <c r="AI167" s="5">
        <f t="shared" si="31"/>
        <v>0.39526994921477088</v>
      </c>
      <c r="AJ167" s="5">
        <f t="shared" si="31"/>
        <v>0.35540196533477858</v>
      </c>
    </row>
    <row r="168" spans="1:36" x14ac:dyDescent="0.2">
      <c r="A168" t="str">
        <f>"post-semis_procurement_archetype_"&amp;TEXT(ROUND(Table2691617[[#This Row],[2016]],3),"0.0")</f>
        <v>post-semis_procurement_archetype_8.7</v>
      </c>
      <c r="B168" s="5">
        <f t="shared" si="28"/>
        <v>8.7000000000000011</v>
      </c>
      <c r="C168" s="5">
        <f t="shared" si="33"/>
        <v>8.7000000000000011</v>
      </c>
      <c r="D168" s="5">
        <f t="shared" si="33"/>
        <v>8.7000000000000011</v>
      </c>
      <c r="E168" s="5">
        <f t="shared" si="33"/>
        <v>8.4762561898194573</v>
      </c>
      <c r="F168" s="5">
        <f t="shared" si="33"/>
        <v>7.9353424796905383</v>
      </c>
      <c r="G168" s="5">
        <f t="shared" si="33"/>
        <v>8.0109635385463349</v>
      </c>
      <c r="H168" s="5">
        <f t="shared" si="33"/>
        <v>7.776174504211645</v>
      </c>
      <c r="I168" s="5">
        <f t="shared" si="33"/>
        <v>7.3219913346810914</v>
      </c>
      <c r="J168" s="5">
        <f t="shared" si="33"/>
        <v>7.0668540229077603</v>
      </c>
      <c r="K168" s="5">
        <f t="shared" si="33"/>
        <v>6.8049501784963118</v>
      </c>
      <c r="L168" s="5">
        <f t="shared" si="33"/>
        <v>6.3912424046219991</v>
      </c>
      <c r="M168" s="5">
        <f t="shared" si="33"/>
        <v>6.3410311414323779</v>
      </c>
      <c r="N168" s="5">
        <f t="shared" si="33"/>
        <v>6.002048506186715</v>
      </c>
      <c r="O168" s="5">
        <f t="shared" si="33"/>
        <v>5.6505517016942974</v>
      </c>
      <c r="P168" s="5">
        <f t="shared" si="33"/>
        <v>5.2350097307037258</v>
      </c>
      <c r="Q168" s="5">
        <f t="shared" si="33"/>
        <v>4.5640607675642997</v>
      </c>
      <c r="R168" s="5">
        <f t="shared" si="33"/>
        <v>3.6589293120969697</v>
      </c>
      <c r="S168" s="5">
        <f t="shared" si="32"/>
        <v>3.3702811076417727</v>
      </c>
      <c r="T168" s="5">
        <f t="shared" si="32"/>
        <v>2.7428411639724803</v>
      </c>
      <c r="U168" s="5">
        <f t="shared" si="32"/>
        <v>2.1105267003502934</v>
      </c>
      <c r="V168" s="5">
        <f t="shared" si="32"/>
        <v>1.9829556962542849</v>
      </c>
      <c r="W168" s="5">
        <f t="shared" si="32"/>
        <v>1.5980314588879045</v>
      </c>
      <c r="X168" s="5">
        <f t="shared" si="32"/>
        <v>1.4027041519442902</v>
      </c>
      <c r="Y168" s="5">
        <f t="shared" si="32"/>
        <v>1.1995309976697266</v>
      </c>
      <c r="Z168" s="5">
        <f t="shared" si="32"/>
        <v>1.1677829910216362</v>
      </c>
      <c r="AA168" s="5">
        <f t="shared" si="32"/>
        <v>1.0706400927435733</v>
      </c>
      <c r="AB168" s="5">
        <f t="shared" si="32"/>
        <v>0.92879082549157843</v>
      </c>
      <c r="AC168" s="5">
        <f t="shared" si="32"/>
        <v>0.81261189811627732</v>
      </c>
      <c r="AD168" s="5">
        <f t="shared" si="32"/>
        <v>0.79339684068139582</v>
      </c>
      <c r="AE168" s="5">
        <f t="shared" si="32"/>
        <v>0.71503556085671671</v>
      </c>
      <c r="AF168" s="5">
        <f t="shared" si="32"/>
        <v>0.662929124579823</v>
      </c>
      <c r="AG168" s="5">
        <f t="shared" si="32"/>
        <v>0.62385302900998063</v>
      </c>
      <c r="AH168" s="5">
        <f t="shared" si="31"/>
        <v>0.47742580794807488</v>
      </c>
      <c r="AI168" s="5">
        <f t="shared" si="31"/>
        <v>0.39479783693996118</v>
      </c>
      <c r="AJ168" s="5">
        <f t="shared" si="31"/>
        <v>0.35540196533477858</v>
      </c>
    </row>
    <row r="169" spans="1:36" x14ac:dyDescent="0.2">
      <c r="A169" t="str">
        <f>"post-semis_procurement_archetype_"&amp;TEXT(ROUND(Table2691617[[#This Row],[2016]],3),"0.0")</f>
        <v>post-semis_procurement_archetype_8.6</v>
      </c>
      <c r="B169" s="5">
        <f t="shared" si="28"/>
        <v>8.6</v>
      </c>
      <c r="C169" s="5">
        <f t="shared" si="33"/>
        <v>8.6</v>
      </c>
      <c r="D169" s="5">
        <f t="shared" si="33"/>
        <v>8.6</v>
      </c>
      <c r="E169" s="5">
        <f t="shared" si="33"/>
        <v>8.3789374910547103</v>
      </c>
      <c r="F169" s="5">
        <f t="shared" si="33"/>
        <v>7.8445059830388457</v>
      </c>
      <c r="G169" s="5">
        <f t="shared" si="33"/>
        <v>7.9192208141944995</v>
      </c>
      <c r="H169" s="5">
        <f t="shared" si="33"/>
        <v>7.68724544486032</v>
      </c>
      <c r="I169" s="5">
        <f t="shared" si="33"/>
        <v>7.2385051159272855</v>
      </c>
      <c r="J169" s="5">
        <f t="shared" si="33"/>
        <v>6.9864253188564414</v>
      </c>
      <c r="K169" s="5">
        <f t="shared" si="33"/>
        <v>6.7276600779262328</v>
      </c>
      <c r="L169" s="5">
        <f t="shared" si="33"/>
        <v>6.3189100955735205</v>
      </c>
      <c r="M169" s="5">
        <f t="shared" si="33"/>
        <v>6.2693005541562483</v>
      </c>
      <c r="N169" s="5">
        <f t="shared" si="33"/>
        <v>5.9343802192615129</v>
      </c>
      <c r="O169" s="5">
        <f t="shared" si="33"/>
        <v>5.5870956824305482</v>
      </c>
      <c r="P169" s="5">
        <f t="shared" si="33"/>
        <v>5.1765334836143149</v>
      </c>
      <c r="Q169" s="5">
        <f t="shared" si="33"/>
        <v>4.5136250391475938</v>
      </c>
      <c r="R169" s="5">
        <f t="shared" si="33"/>
        <v>3.6193404986749367</v>
      </c>
      <c r="S169" s="5">
        <f t="shared" si="32"/>
        <v>3.3341513967823326</v>
      </c>
      <c r="T169" s="5">
        <f t="shared" si="32"/>
        <v>2.7142305683665588</v>
      </c>
      <c r="U169" s="5">
        <f t="shared" si="32"/>
        <v>2.0894936352736488</v>
      </c>
      <c r="V169" s="5">
        <f t="shared" si="32"/>
        <v>1.9634514166693566</v>
      </c>
      <c r="W169" s="5">
        <f t="shared" si="32"/>
        <v>1.5831400346588285</v>
      </c>
      <c r="X169" s="5">
        <f t="shared" si="32"/>
        <v>1.3901534912383005</v>
      </c>
      <c r="Y169" s="5">
        <f t="shared" si="32"/>
        <v>1.1894151235577768</v>
      </c>
      <c r="Z169" s="5">
        <f t="shared" si="32"/>
        <v>1.1580475786948581</v>
      </c>
      <c r="AA169" s="5">
        <f t="shared" si="32"/>
        <v>1.0620688215518688</v>
      </c>
      <c r="AB169" s="5">
        <f t="shared" si="32"/>
        <v>0.92191944765198897</v>
      </c>
      <c r="AC169" s="5">
        <f t="shared" si="32"/>
        <v>0.80713278539110878</v>
      </c>
      <c r="AD169" s="5">
        <f t="shared" si="32"/>
        <v>0.78814799737549779</v>
      </c>
      <c r="AE169" s="5">
        <f t="shared" si="32"/>
        <v>0.71072578351300342</v>
      </c>
      <c r="AF169" s="5">
        <f t="shared" si="32"/>
        <v>0.65924378038508147</v>
      </c>
      <c r="AG169" s="5">
        <f t="shared" si="32"/>
        <v>0.62063596495776374</v>
      </c>
      <c r="AH169" s="5">
        <f t="shared" si="31"/>
        <v>0.47596349853417158</v>
      </c>
      <c r="AI169" s="5">
        <f t="shared" si="31"/>
        <v>0.39432572466515148</v>
      </c>
      <c r="AJ169" s="5">
        <f t="shared" si="31"/>
        <v>0.35540196533477858</v>
      </c>
    </row>
    <row r="170" spans="1:36" x14ac:dyDescent="0.2">
      <c r="A170" t="str">
        <f>"post-semis_procurement_archetype_"&amp;TEXT(ROUND(Table2691617[[#This Row],[2016]],3),"0.0")</f>
        <v>post-semis_procurement_archetype_8.5</v>
      </c>
      <c r="B170" s="5">
        <f t="shared" si="28"/>
        <v>8.5</v>
      </c>
      <c r="C170" s="5">
        <f t="shared" si="33"/>
        <v>8.5</v>
      </c>
      <c r="D170" s="5">
        <f t="shared" si="33"/>
        <v>8.5</v>
      </c>
      <c r="E170" s="5">
        <f t="shared" si="33"/>
        <v>8.2816187922899669</v>
      </c>
      <c r="F170" s="5">
        <f t="shared" si="33"/>
        <v>7.7536694863871549</v>
      </c>
      <c r="G170" s="5">
        <f t="shared" si="33"/>
        <v>7.827478089842665</v>
      </c>
      <c r="H170" s="5">
        <f t="shared" si="33"/>
        <v>7.5983163855089959</v>
      </c>
      <c r="I170" s="5">
        <f t="shared" si="33"/>
        <v>7.1550188971734805</v>
      </c>
      <c r="J170" s="5">
        <f t="shared" si="33"/>
        <v>6.9059966148051233</v>
      </c>
      <c r="K170" s="5">
        <f t="shared" si="33"/>
        <v>6.6503699773561546</v>
      </c>
      <c r="L170" s="5">
        <f t="shared" si="33"/>
        <v>6.2465777865250436</v>
      </c>
      <c r="M170" s="5">
        <f t="shared" si="33"/>
        <v>6.1975699668801205</v>
      </c>
      <c r="N170" s="5">
        <f t="shared" si="33"/>
        <v>5.8667119323363126</v>
      </c>
      <c r="O170" s="5">
        <f t="shared" si="33"/>
        <v>5.5236396631667999</v>
      </c>
      <c r="P170" s="5">
        <f t="shared" si="33"/>
        <v>5.118057236524904</v>
      </c>
      <c r="Q170" s="5">
        <f t="shared" si="33"/>
        <v>4.463189310730888</v>
      </c>
      <c r="R170" s="5">
        <f t="shared" si="33"/>
        <v>3.5797516852529045</v>
      </c>
      <c r="S170" s="5">
        <f t="shared" si="32"/>
        <v>3.2980216859228935</v>
      </c>
      <c r="T170" s="5">
        <f t="shared" si="32"/>
        <v>2.6856199727606378</v>
      </c>
      <c r="U170" s="5">
        <f t="shared" si="32"/>
        <v>2.0684605701970047</v>
      </c>
      <c r="V170" s="5">
        <f t="shared" si="32"/>
        <v>1.9439471370844288</v>
      </c>
      <c r="W170" s="5">
        <f t="shared" si="32"/>
        <v>1.5682486104297526</v>
      </c>
      <c r="X170" s="5">
        <f t="shared" si="32"/>
        <v>1.3776028305323107</v>
      </c>
      <c r="Y170" s="5">
        <f t="shared" si="32"/>
        <v>1.1792992494458274</v>
      </c>
      <c r="Z170" s="5">
        <f t="shared" si="32"/>
        <v>1.1483121663680804</v>
      </c>
      <c r="AA170" s="5">
        <f t="shared" si="32"/>
        <v>1.0534975503601642</v>
      </c>
      <c r="AB170" s="5">
        <f t="shared" si="32"/>
        <v>0.9150480698123995</v>
      </c>
      <c r="AC170" s="5">
        <f t="shared" si="32"/>
        <v>0.80165367266594045</v>
      </c>
      <c r="AD170" s="5">
        <f t="shared" si="32"/>
        <v>0.78289915406959987</v>
      </c>
      <c r="AE170" s="5">
        <f t="shared" si="32"/>
        <v>0.70641600616929023</v>
      </c>
      <c r="AF170" s="5">
        <f t="shared" si="32"/>
        <v>0.65555843619033993</v>
      </c>
      <c r="AG170" s="5">
        <f t="shared" si="32"/>
        <v>0.61741890090554707</v>
      </c>
      <c r="AH170" s="5">
        <f t="shared" si="31"/>
        <v>0.47450118912026829</v>
      </c>
      <c r="AI170" s="5">
        <f t="shared" si="31"/>
        <v>0.39385361239034178</v>
      </c>
      <c r="AJ170" s="5">
        <f t="shared" si="31"/>
        <v>0.35540196533477858</v>
      </c>
    </row>
    <row r="171" spans="1:36" x14ac:dyDescent="0.2">
      <c r="A171" t="str">
        <f>"post-semis_procurement_archetype_"&amp;TEXT(ROUND(Table2691617[[#This Row],[2016]],3),"0.0")</f>
        <v>post-semis_procurement_archetype_8.4</v>
      </c>
      <c r="B171" s="5">
        <f t="shared" si="28"/>
        <v>8.4</v>
      </c>
      <c r="C171" s="5">
        <f t="shared" si="33"/>
        <v>8.4</v>
      </c>
      <c r="D171" s="5">
        <f t="shared" si="33"/>
        <v>8.4</v>
      </c>
      <c r="E171" s="5">
        <f t="shared" si="33"/>
        <v>8.1843000935252217</v>
      </c>
      <c r="F171" s="5">
        <f t="shared" si="33"/>
        <v>7.6628329897354641</v>
      </c>
      <c r="G171" s="5">
        <f t="shared" si="33"/>
        <v>7.7357353654908296</v>
      </c>
      <c r="H171" s="5">
        <f t="shared" si="33"/>
        <v>7.5093873261576718</v>
      </c>
      <c r="I171" s="5">
        <f t="shared" si="33"/>
        <v>7.0715326784196764</v>
      </c>
      <c r="J171" s="5">
        <f t="shared" si="33"/>
        <v>6.8255679107538061</v>
      </c>
      <c r="K171" s="5">
        <f t="shared" si="33"/>
        <v>6.5730798767860765</v>
      </c>
      <c r="L171" s="5">
        <f t="shared" si="33"/>
        <v>6.1742454774765658</v>
      </c>
      <c r="M171" s="5">
        <f t="shared" si="33"/>
        <v>6.1258393796039927</v>
      </c>
      <c r="N171" s="5">
        <f t="shared" si="33"/>
        <v>5.7990436454111114</v>
      </c>
      <c r="O171" s="5">
        <f t="shared" si="33"/>
        <v>5.4601836439030524</v>
      </c>
      <c r="P171" s="5">
        <f t="shared" si="33"/>
        <v>5.0595809894354931</v>
      </c>
      <c r="Q171" s="5">
        <f t="shared" si="33"/>
        <v>4.4127535823141821</v>
      </c>
      <c r="R171" s="5">
        <f t="shared" si="33"/>
        <v>3.5401628718308724</v>
      </c>
      <c r="S171" s="5">
        <f t="shared" si="32"/>
        <v>3.2618919750634543</v>
      </c>
      <c r="T171" s="5">
        <f t="shared" si="32"/>
        <v>2.6570093771547167</v>
      </c>
      <c r="U171" s="5">
        <f t="shared" si="32"/>
        <v>2.0474275051203605</v>
      </c>
      <c r="V171" s="5">
        <f t="shared" si="32"/>
        <v>1.9244428574995009</v>
      </c>
      <c r="W171" s="5">
        <f t="shared" si="32"/>
        <v>1.5533571862006768</v>
      </c>
      <c r="X171" s="5">
        <f t="shared" si="32"/>
        <v>1.3650521698263212</v>
      </c>
      <c r="Y171" s="5">
        <f t="shared" si="32"/>
        <v>1.1691833753338778</v>
      </c>
      <c r="Z171" s="5">
        <f t="shared" si="32"/>
        <v>1.1385767540413025</v>
      </c>
      <c r="AA171" s="5">
        <f t="shared" si="32"/>
        <v>1.0449262791684599</v>
      </c>
      <c r="AB171" s="5">
        <f t="shared" si="32"/>
        <v>0.90817669197281004</v>
      </c>
      <c r="AC171" s="5">
        <f t="shared" si="32"/>
        <v>0.79617455994077191</v>
      </c>
      <c r="AD171" s="5">
        <f t="shared" si="32"/>
        <v>0.77765031076370195</v>
      </c>
      <c r="AE171" s="5">
        <f t="shared" si="32"/>
        <v>0.70210622882557705</v>
      </c>
      <c r="AF171" s="5">
        <f t="shared" si="32"/>
        <v>0.65187309199559862</v>
      </c>
      <c r="AG171" s="5">
        <f t="shared" si="32"/>
        <v>0.61420183685333019</v>
      </c>
      <c r="AH171" s="5">
        <f t="shared" si="31"/>
        <v>0.47303887970636505</v>
      </c>
      <c r="AI171" s="5">
        <f t="shared" si="31"/>
        <v>0.39338150011553208</v>
      </c>
      <c r="AJ171" s="5">
        <f t="shared" si="31"/>
        <v>0.35540196533477858</v>
      </c>
    </row>
    <row r="172" spans="1:36" x14ac:dyDescent="0.2">
      <c r="A172" t="str">
        <f>"post-semis_procurement_archetype_"&amp;TEXT(ROUND(Table2691617[[#This Row],[2016]],3),"0.0")</f>
        <v>post-semis_procurement_archetype_8.3</v>
      </c>
      <c r="B172" s="5">
        <f t="shared" si="28"/>
        <v>8.3000000000000007</v>
      </c>
      <c r="C172" s="5">
        <f t="shared" si="33"/>
        <v>8.3000000000000007</v>
      </c>
      <c r="D172" s="5">
        <f t="shared" si="33"/>
        <v>8.3000000000000007</v>
      </c>
      <c r="E172" s="5">
        <f t="shared" si="33"/>
        <v>8.0869813947604765</v>
      </c>
      <c r="F172" s="5">
        <f t="shared" si="33"/>
        <v>7.5719964930837724</v>
      </c>
      <c r="G172" s="5">
        <f t="shared" si="33"/>
        <v>7.6439926411389942</v>
      </c>
      <c r="H172" s="5">
        <f t="shared" si="33"/>
        <v>7.4204582668063477</v>
      </c>
      <c r="I172" s="5">
        <f t="shared" si="33"/>
        <v>6.9880464596658705</v>
      </c>
      <c r="J172" s="5">
        <f t="shared" si="33"/>
        <v>6.745139206702488</v>
      </c>
      <c r="K172" s="5">
        <f t="shared" si="33"/>
        <v>6.4957897762159975</v>
      </c>
      <c r="L172" s="5">
        <f t="shared" si="33"/>
        <v>6.1019131684280881</v>
      </c>
      <c r="M172" s="5">
        <f t="shared" si="33"/>
        <v>6.0541087923278649</v>
      </c>
      <c r="N172" s="5">
        <f t="shared" si="33"/>
        <v>5.7313753584859102</v>
      </c>
      <c r="O172" s="5">
        <f t="shared" si="33"/>
        <v>5.3967276246393032</v>
      </c>
      <c r="P172" s="5">
        <f t="shared" si="33"/>
        <v>5.0011047423460822</v>
      </c>
      <c r="Q172" s="5">
        <f t="shared" si="33"/>
        <v>4.3623178538974763</v>
      </c>
      <c r="R172" s="5">
        <f t="shared" ref="R172:AG187" si="34">(($B172-$AJ$2)*((R$2-$AJ$2)/($B$2-$AJ$2)))+$AJ$2</f>
        <v>3.5005740584088398</v>
      </c>
      <c r="S172" s="5">
        <f t="shared" si="34"/>
        <v>3.2257622642040151</v>
      </c>
      <c r="T172" s="5">
        <f t="shared" si="34"/>
        <v>2.6283987815487957</v>
      </c>
      <c r="U172" s="5">
        <f t="shared" si="34"/>
        <v>2.0263944400437159</v>
      </c>
      <c r="V172" s="5">
        <f t="shared" si="34"/>
        <v>1.9049385779145729</v>
      </c>
      <c r="W172" s="5">
        <f t="shared" si="34"/>
        <v>1.5384657619716009</v>
      </c>
      <c r="X172" s="5">
        <f t="shared" si="34"/>
        <v>1.3525015091203314</v>
      </c>
      <c r="Y172" s="5">
        <f t="shared" si="34"/>
        <v>1.1590675012219283</v>
      </c>
      <c r="Z172" s="5">
        <f t="shared" si="34"/>
        <v>1.1288413417145247</v>
      </c>
      <c r="AA172" s="5">
        <f t="shared" si="34"/>
        <v>1.0363550079767554</v>
      </c>
      <c r="AB172" s="5">
        <f t="shared" si="34"/>
        <v>0.90130531413322057</v>
      </c>
      <c r="AC172" s="5">
        <f t="shared" si="34"/>
        <v>0.79069544721560348</v>
      </c>
      <c r="AD172" s="5">
        <f t="shared" si="34"/>
        <v>0.77240146745780391</v>
      </c>
      <c r="AE172" s="5">
        <f t="shared" si="34"/>
        <v>0.69779645148186376</v>
      </c>
      <c r="AF172" s="5">
        <f t="shared" si="34"/>
        <v>0.64818774780085708</v>
      </c>
      <c r="AG172" s="5">
        <f t="shared" si="34"/>
        <v>0.61098477280111352</v>
      </c>
      <c r="AH172" s="5">
        <f t="shared" si="31"/>
        <v>0.47157657029246181</v>
      </c>
      <c r="AI172" s="5">
        <f t="shared" si="31"/>
        <v>0.39290938784072243</v>
      </c>
      <c r="AJ172" s="5">
        <f t="shared" si="31"/>
        <v>0.35540196533477858</v>
      </c>
    </row>
    <row r="173" spans="1:36" x14ac:dyDescent="0.2">
      <c r="A173" t="str">
        <f>"post-semis_procurement_archetype_"&amp;TEXT(ROUND(Table2691617[[#This Row],[2016]],3),"0.0")</f>
        <v>post-semis_procurement_archetype_8.2</v>
      </c>
      <c r="B173" s="5">
        <f t="shared" si="28"/>
        <v>8.2000000000000011</v>
      </c>
      <c r="C173" s="5">
        <f t="shared" ref="C173:R188" si="35">(($B173-$AJ$2)*((C$2-$AJ$2)/($B$2-$AJ$2)))+$AJ$2</f>
        <v>8.2000000000000011</v>
      </c>
      <c r="D173" s="5">
        <f t="shared" si="35"/>
        <v>8.2000000000000011</v>
      </c>
      <c r="E173" s="5">
        <f t="shared" si="35"/>
        <v>7.9896626959957322</v>
      </c>
      <c r="F173" s="5">
        <f t="shared" si="35"/>
        <v>7.4811599964320816</v>
      </c>
      <c r="G173" s="5">
        <f t="shared" si="35"/>
        <v>7.5522499167871597</v>
      </c>
      <c r="H173" s="5">
        <f t="shared" si="35"/>
        <v>7.3315292074550236</v>
      </c>
      <c r="I173" s="5">
        <f t="shared" si="35"/>
        <v>6.9045602409120663</v>
      </c>
      <c r="J173" s="5">
        <f t="shared" si="35"/>
        <v>6.6647105026511699</v>
      </c>
      <c r="K173" s="5">
        <f t="shared" si="35"/>
        <v>6.4184996756459194</v>
      </c>
      <c r="L173" s="5">
        <f t="shared" si="35"/>
        <v>6.0295808593796112</v>
      </c>
      <c r="M173" s="5">
        <f t="shared" si="35"/>
        <v>5.9823782050517371</v>
      </c>
      <c r="N173" s="5">
        <f t="shared" si="35"/>
        <v>5.6637070715607098</v>
      </c>
      <c r="O173" s="5">
        <f t="shared" si="35"/>
        <v>5.3332716053755558</v>
      </c>
      <c r="P173" s="5">
        <f t="shared" si="35"/>
        <v>4.9426284952566721</v>
      </c>
      <c r="Q173" s="5">
        <f t="shared" si="35"/>
        <v>4.3118821254807704</v>
      </c>
      <c r="R173" s="5">
        <f t="shared" si="35"/>
        <v>3.4609852449868077</v>
      </c>
      <c r="S173" s="5">
        <f t="shared" si="34"/>
        <v>3.189632553344576</v>
      </c>
      <c r="T173" s="5">
        <f t="shared" si="34"/>
        <v>2.5997881859428746</v>
      </c>
      <c r="U173" s="5">
        <f t="shared" si="34"/>
        <v>2.0053613749670718</v>
      </c>
      <c r="V173" s="5">
        <f t="shared" si="34"/>
        <v>1.885434298329645</v>
      </c>
      <c r="W173" s="5">
        <f t="shared" si="34"/>
        <v>1.523574337742525</v>
      </c>
      <c r="X173" s="5">
        <f t="shared" si="34"/>
        <v>1.3399508484143419</v>
      </c>
      <c r="Y173" s="5">
        <f t="shared" si="34"/>
        <v>1.1489516271099789</v>
      </c>
      <c r="Z173" s="5">
        <f t="shared" si="34"/>
        <v>1.119105929387747</v>
      </c>
      <c r="AA173" s="5">
        <f t="shared" si="34"/>
        <v>1.0277837367850511</v>
      </c>
      <c r="AB173" s="5">
        <f t="shared" si="34"/>
        <v>0.89443393629363133</v>
      </c>
      <c r="AC173" s="5">
        <f t="shared" si="34"/>
        <v>0.78521633449043504</v>
      </c>
      <c r="AD173" s="5">
        <f t="shared" si="34"/>
        <v>0.76715262415190599</v>
      </c>
      <c r="AE173" s="5">
        <f t="shared" si="34"/>
        <v>0.69348667413815068</v>
      </c>
      <c r="AF173" s="5">
        <f t="shared" si="34"/>
        <v>0.64450240360611555</v>
      </c>
      <c r="AG173" s="5">
        <f t="shared" si="34"/>
        <v>0.60776770874889674</v>
      </c>
      <c r="AH173" s="5">
        <f t="shared" si="31"/>
        <v>0.47011426087855851</v>
      </c>
      <c r="AI173" s="5">
        <f t="shared" si="31"/>
        <v>0.39243727556591274</v>
      </c>
      <c r="AJ173" s="5">
        <f t="shared" si="31"/>
        <v>0.35540196533477858</v>
      </c>
    </row>
    <row r="174" spans="1:36" x14ac:dyDescent="0.2">
      <c r="A174" t="str">
        <f>"post-semis_procurement_archetype_"&amp;TEXT(ROUND(Table2691617[[#This Row],[2016]],3),"0.0")</f>
        <v>post-semis_procurement_archetype_8.1</v>
      </c>
      <c r="B174" s="5">
        <f t="shared" si="28"/>
        <v>8.1</v>
      </c>
      <c r="C174" s="5">
        <f t="shared" si="35"/>
        <v>8.1</v>
      </c>
      <c r="D174" s="5">
        <f t="shared" si="35"/>
        <v>8.1</v>
      </c>
      <c r="E174" s="5">
        <f t="shared" si="35"/>
        <v>7.8923439972309861</v>
      </c>
      <c r="F174" s="5">
        <f t="shared" si="35"/>
        <v>7.3903234997803899</v>
      </c>
      <c r="G174" s="5">
        <f t="shared" si="35"/>
        <v>7.4605071924353235</v>
      </c>
      <c r="H174" s="5">
        <f t="shared" si="35"/>
        <v>7.2426001481036986</v>
      </c>
      <c r="I174" s="5">
        <f t="shared" si="35"/>
        <v>6.8210740221582595</v>
      </c>
      <c r="J174" s="5">
        <f t="shared" si="35"/>
        <v>6.584281798599851</v>
      </c>
      <c r="K174" s="5">
        <f t="shared" si="35"/>
        <v>6.3412095750758395</v>
      </c>
      <c r="L174" s="5">
        <f t="shared" si="35"/>
        <v>5.9572485503311325</v>
      </c>
      <c r="M174" s="5">
        <f t="shared" si="35"/>
        <v>5.9106476177756075</v>
      </c>
      <c r="N174" s="5">
        <f t="shared" si="35"/>
        <v>5.5960387846355077</v>
      </c>
      <c r="O174" s="5">
        <f t="shared" si="35"/>
        <v>5.2698155861118066</v>
      </c>
      <c r="P174" s="5">
        <f t="shared" si="35"/>
        <v>4.8841522481672603</v>
      </c>
      <c r="Q174" s="5">
        <f t="shared" si="35"/>
        <v>4.2614463970640637</v>
      </c>
      <c r="R174" s="5">
        <f t="shared" si="35"/>
        <v>3.4213964315647747</v>
      </c>
      <c r="S174" s="5">
        <f t="shared" si="34"/>
        <v>3.1535028424851363</v>
      </c>
      <c r="T174" s="5">
        <f t="shared" si="34"/>
        <v>2.5711775903369531</v>
      </c>
      <c r="U174" s="5">
        <f t="shared" si="34"/>
        <v>1.9843283098904274</v>
      </c>
      <c r="V174" s="5">
        <f t="shared" si="34"/>
        <v>1.8659300187447168</v>
      </c>
      <c r="W174" s="5">
        <f t="shared" si="34"/>
        <v>1.508682913513449</v>
      </c>
      <c r="X174" s="5">
        <f t="shared" si="34"/>
        <v>1.3274001877083521</v>
      </c>
      <c r="Y174" s="5">
        <f t="shared" si="34"/>
        <v>1.1388357529980291</v>
      </c>
      <c r="Z174" s="5">
        <f t="shared" si="34"/>
        <v>1.1093705170609689</v>
      </c>
      <c r="AA174" s="5">
        <f t="shared" si="34"/>
        <v>1.0192124655933463</v>
      </c>
      <c r="AB174" s="5">
        <f t="shared" si="34"/>
        <v>0.88756255845404164</v>
      </c>
      <c r="AC174" s="5">
        <f t="shared" si="34"/>
        <v>0.7797372217652665</v>
      </c>
      <c r="AD174" s="5">
        <f t="shared" si="34"/>
        <v>0.76190378084600807</v>
      </c>
      <c r="AE174" s="5">
        <f t="shared" si="34"/>
        <v>0.68917689679443739</v>
      </c>
      <c r="AF174" s="5">
        <f t="shared" si="34"/>
        <v>0.64081705941137412</v>
      </c>
      <c r="AG174" s="5">
        <f t="shared" si="34"/>
        <v>0.60455064469667996</v>
      </c>
      <c r="AH174" s="5">
        <f t="shared" si="31"/>
        <v>0.46865195146465521</v>
      </c>
      <c r="AI174" s="5">
        <f t="shared" si="31"/>
        <v>0.39196516329110304</v>
      </c>
      <c r="AJ174" s="5">
        <f t="shared" si="31"/>
        <v>0.35540196533477858</v>
      </c>
    </row>
    <row r="175" spans="1:36" x14ac:dyDescent="0.2">
      <c r="A175" t="str">
        <f>"post-semis_procurement_archetype_"&amp;TEXT(ROUND(Table2691617[[#This Row],[2016]],3),"0.0")</f>
        <v>post-semis_procurement_archetype_8.0</v>
      </c>
      <c r="B175" s="5">
        <f t="shared" si="28"/>
        <v>8</v>
      </c>
      <c r="C175" s="5">
        <f t="shared" si="35"/>
        <v>8</v>
      </c>
      <c r="D175" s="5">
        <f t="shared" si="35"/>
        <v>8</v>
      </c>
      <c r="E175" s="5">
        <f t="shared" si="35"/>
        <v>7.7950252984662418</v>
      </c>
      <c r="F175" s="5">
        <f t="shared" si="35"/>
        <v>7.2994870031286991</v>
      </c>
      <c r="G175" s="5">
        <f t="shared" si="35"/>
        <v>7.3687644680834889</v>
      </c>
      <c r="H175" s="5">
        <f t="shared" si="35"/>
        <v>7.1536710887523745</v>
      </c>
      <c r="I175" s="5">
        <f t="shared" si="35"/>
        <v>6.7375878034044554</v>
      </c>
      <c r="J175" s="5">
        <f t="shared" si="35"/>
        <v>6.5038530945485338</v>
      </c>
      <c r="K175" s="5">
        <f t="shared" si="35"/>
        <v>6.2639194745057623</v>
      </c>
      <c r="L175" s="5">
        <f t="shared" si="35"/>
        <v>5.8849162412826557</v>
      </c>
      <c r="M175" s="5">
        <f t="shared" si="35"/>
        <v>5.8389170304994806</v>
      </c>
      <c r="N175" s="5">
        <f t="shared" si="35"/>
        <v>5.5283704977103074</v>
      </c>
      <c r="O175" s="5">
        <f t="shared" si="35"/>
        <v>5.2063595668480582</v>
      </c>
      <c r="P175" s="5">
        <f t="shared" si="35"/>
        <v>4.8256760010778494</v>
      </c>
      <c r="Q175" s="5">
        <f t="shared" si="35"/>
        <v>4.2110106686473578</v>
      </c>
      <c r="R175" s="5">
        <f t="shared" si="35"/>
        <v>3.3818076181427426</v>
      </c>
      <c r="S175" s="5">
        <f t="shared" si="34"/>
        <v>3.1173731316256972</v>
      </c>
      <c r="T175" s="5">
        <f t="shared" si="34"/>
        <v>2.5425669947310325</v>
      </c>
      <c r="U175" s="5">
        <f t="shared" si="34"/>
        <v>1.9632952448137833</v>
      </c>
      <c r="V175" s="5">
        <f t="shared" si="34"/>
        <v>1.8464257391597889</v>
      </c>
      <c r="W175" s="5">
        <f t="shared" si="34"/>
        <v>1.4937914892843731</v>
      </c>
      <c r="X175" s="5">
        <f t="shared" si="34"/>
        <v>1.3148495270023624</v>
      </c>
      <c r="Y175" s="5">
        <f t="shared" si="34"/>
        <v>1.1287198788860797</v>
      </c>
      <c r="Z175" s="5">
        <f t="shared" si="34"/>
        <v>1.0996351047341912</v>
      </c>
      <c r="AA175" s="5">
        <f t="shared" si="34"/>
        <v>1.010641194401642</v>
      </c>
      <c r="AB175" s="5">
        <f t="shared" si="34"/>
        <v>0.8806911806144524</v>
      </c>
      <c r="AC175" s="5">
        <f t="shared" si="34"/>
        <v>0.77425810904009806</v>
      </c>
      <c r="AD175" s="5">
        <f t="shared" si="34"/>
        <v>0.75665493754011015</v>
      </c>
      <c r="AE175" s="5">
        <f t="shared" si="34"/>
        <v>0.6848671194507242</v>
      </c>
      <c r="AF175" s="5">
        <f t="shared" si="34"/>
        <v>0.6371317152166327</v>
      </c>
      <c r="AG175" s="5">
        <f t="shared" si="34"/>
        <v>0.60133358064446318</v>
      </c>
      <c r="AH175" s="5">
        <f t="shared" si="31"/>
        <v>0.46718964205075197</v>
      </c>
      <c r="AI175" s="5">
        <f t="shared" si="31"/>
        <v>0.39149305101629334</v>
      </c>
      <c r="AJ175" s="5">
        <f t="shared" si="31"/>
        <v>0.35540196533477858</v>
      </c>
    </row>
    <row r="176" spans="1:36" x14ac:dyDescent="0.2">
      <c r="A176" t="str">
        <f>"post-semis_procurement_archetype_"&amp;TEXT(ROUND(Table2691617[[#This Row],[2016]],3),"0.0")</f>
        <v>post-semis_procurement_archetype_7.9</v>
      </c>
      <c r="B176" s="5">
        <f t="shared" si="28"/>
        <v>7.9</v>
      </c>
      <c r="C176" s="5">
        <f t="shared" si="35"/>
        <v>7.9</v>
      </c>
      <c r="D176" s="5">
        <f t="shared" si="35"/>
        <v>7.9</v>
      </c>
      <c r="E176" s="5">
        <f t="shared" si="35"/>
        <v>7.6977065997014966</v>
      </c>
      <c r="F176" s="5">
        <f t="shared" si="35"/>
        <v>7.2086505064770083</v>
      </c>
      <c r="G176" s="5">
        <f t="shared" si="35"/>
        <v>7.2770217437316544</v>
      </c>
      <c r="H176" s="5">
        <f t="shared" si="35"/>
        <v>7.0647420294010503</v>
      </c>
      <c r="I176" s="5">
        <f t="shared" si="35"/>
        <v>6.6541015846506504</v>
      </c>
      <c r="J176" s="5">
        <f t="shared" si="35"/>
        <v>6.4234243904972157</v>
      </c>
      <c r="K176" s="5">
        <f t="shared" si="35"/>
        <v>6.1866293739356841</v>
      </c>
      <c r="L176" s="5">
        <f t="shared" si="35"/>
        <v>5.8125839322341788</v>
      </c>
      <c r="M176" s="5">
        <f t="shared" si="35"/>
        <v>5.7671864432233528</v>
      </c>
      <c r="N176" s="5">
        <f t="shared" si="35"/>
        <v>5.4607022107851071</v>
      </c>
      <c r="O176" s="5">
        <f t="shared" si="35"/>
        <v>5.1429035475843108</v>
      </c>
      <c r="P176" s="5">
        <f t="shared" si="35"/>
        <v>4.7671997539884394</v>
      </c>
      <c r="Q176" s="5">
        <f t="shared" si="35"/>
        <v>4.1605749402306529</v>
      </c>
      <c r="R176" s="5">
        <f t="shared" si="35"/>
        <v>3.3422188047207104</v>
      </c>
      <c r="S176" s="5">
        <f t="shared" si="34"/>
        <v>3.081243420766258</v>
      </c>
      <c r="T176" s="5">
        <f t="shared" si="34"/>
        <v>2.5139563991251115</v>
      </c>
      <c r="U176" s="5">
        <f t="shared" si="34"/>
        <v>1.9422621797371391</v>
      </c>
      <c r="V176" s="5">
        <f t="shared" si="34"/>
        <v>1.8269214595748611</v>
      </c>
      <c r="W176" s="5">
        <f t="shared" si="34"/>
        <v>1.4789000650552973</v>
      </c>
      <c r="X176" s="5">
        <f t="shared" si="34"/>
        <v>1.3022988662963728</v>
      </c>
      <c r="Y176" s="5">
        <f t="shared" si="34"/>
        <v>1.1186040047741301</v>
      </c>
      <c r="Z176" s="5">
        <f t="shared" si="34"/>
        <v>1.0898996924074134</v>
      </c>
      <c r="AA176" s="5">
        <f t="shared" si="34"/>
        <v>1.0020699232099377</v>
      </c>
      <c r="AB176" s="5">
        <f t="shared" si="34"/>
        <v>0.87381980277486293</v>
      </c>
      <c r="AC176" s="5">
        <f t="shared" si="34"/>
        <v>0.76877899631492963</v>
      </c>
      <c r="AD176" s="5">
        <f t="shared" si="34"/>
        <v>0.75140609423421223</v>
      </c>
      <c r="AE176" s="5">
        <f t="shared" si="34"/>
        <v>0.68055734210701102</v>
      </c>
      <c r="AF176" s="5">
        <f t="shared" si="34"/>
        <v>0.63344637102189116</v>
      </c>
      <c r="AG176" s="5">
        <f t="shared" si="34"/>
        <v>0.59811651659224641</v>
      </c>
      <c r="AH176" s="5">
        <f t="shared" si="31"/>
        <v>0.46572733263684873</v>
      </c>
      <c r="AI176" s="5">
        <f t="shared" si="31"/>
        <v>0.39102093874148364</v>
      </c>
      <c r="AJ176" s="5">
        <f t="shared" si="31"/>
        <v>0.35540196533477858</v>
      </c>
    </row>
    <row r="177" spans="1:36" x14ac:dyDescent="0.2">
      <c r="A177" t="str">
        <f>"post-semis_procurement_archetype_"&amp;TEXT(ROUND(Table2691617[[#This Row],[2016]],3),"0.0")</f>
        <v>post-semis_procurement_archetype_7.8</v>
      </c>
      <c r="B177" s="5">
        <f t="shared" si="28"/>
        <v>7.8000000000000007</v>
      </c>
      <c r="C177" s="5">
        <f t="shared" si="35"/>
        <v>7.8000000000000007</v>
      </c>
      <c r="D177" s="5">
        <f t="shared" si="35"/>
        <v>7.8000000000000007</v>
      </c>
      <c r="E177" s="5">
        <f t="shared" si="35"/>
        <v>7.6003879009367523</v>
      </c>
      <c r="F177" s="5">
        <f t="shared" si="35"/>
        <v>7.1178140098253175</v>
      </c>
      <c r="G177" s="5">
        <f t="shared" si="35"/>
        <v>7.1852790193798191</v>
      </c>
      <c r="H177" s="5">
        <f t="shared" si="35"/>
        <v>6.9758129700497262</v>
      </c>
      <c r="I177" s="5">
        <f t="shared" si="35"/>
        <v>6.5706153658968462</v>
      </c>
      <c r="J177" s="5">
        <f t="shared" si="35"/>
        <v>6.3429956864458985</v>
      </c>
      <c r="K177" s="5">
        <f t="shared" si="35"/>
        <v>6.109339273365606</v>
      </c>
      <c r="L177" s="5">
        <f t="shared" si="35"/>
        <v>5.740251623185701</v>
      </c>
      <c r="M177" s="5">
        <f t="shared" si="35"/>
        <v>5.695455855947225</v>
      </c>
      <c r="N177" s="5">
        <f t="shared" si="35"/>
        <v>5.3930339238599059</v>
      </c>
      <c r="O177" s="5">
        <f t="shared" si="35"/>
        <v>5.0794475283205625</v>
      </c>
      <c r="P177" s="5">
        <f t="shared" si="35"/>
        <v>4.7087235068990285</v>
      </c>
      <c r="Q177" s="5">
        <f t="shared" si="35"/>
        <v>4.110139211813947</v>
      </c>
      <c r="R177" s="5">
        <f t="shared" si="35"/>
        <v>3.3026299912986783</v>
      </c>
      <c r="S177" s="5">
        <f t="shared" si="34"/>
        <v>3.0451137099068188</v>
      </c>
      <c r="T177" s="5">
        <f t="shared" si="34"/>
        <v>2.4853458035191904</v>
      </c>
      <c r="U177" s="5">
        <f t="shared" si="34"/>
        <v>1.921229114660495</v>
      </c>
      <c r="V177" s="5">
        <f t="shared" si="34"/>
        <v>1.8074171799899332</v>
      </c>
      <c r="W177" s="5">
        <f t="shared" si="34"/>
        <v>1.4640086408262214</v>
      </c>
      <c r="X177" s="5">
        <f t="shared" si="34"/>
        <v>1.2897482055903833</v>
      </c>
      <c r="Y177" s="5">
        <f t="shared" si="34"/>
        <v>1.1084881306621808</v>
      </c>
      <c r="Z177" s="5">
        <f t="shared" si="34"/>
        <v>1.0801642800806357</v>
      </c>
      <c r="AA177" s="5">
        <f t="shared" si="34"/>
        <v>0.99349865201823317</v>
      </c>
      <c r="AB177" s="5">
        <f t="shared" si="34"/>
        <v>0.86694842493527347</v>
      </c>
      <c r="AC177" s="5">
        <f t="shared" si="34"/>
        <v>0.7632998835897612</v>
      </c>
      <c r="AD177" s="5">
        <f t="shared" si="34"/>
        <v>0.74615725092831431</v>
      </c>
      <c r="AE177" s="5">
        <f t="shared" si="34"/>
        <v>0.67624756476329795</v>
      </c>
      <c r="AF177" s="5">
        <f t="shared" si="34"/>
        <v>0.62976102682714985</v>
      </c>
      <c r="AG177" s="5">
        <f t="shared" si="34"/>
        <v>0.59489945254002963</v>
      </c>
      <c r="AH177" s="5">
        <f t="shared" si="31"/>
        <v>0.46426502322294549</v>
      </c>
      <c r="AI177" s="5">
        <f t="shared" si="31"/>
        <v>0.39054882646667399</v>
      </c>
      <c r="AJ177" s="5">
        <f t="shared" si="31"/>
        <v>0.35540196533477858</v>
      </c>
    </row>
    <row r="178" spans="1:36" x14ac:dyDescent="0.2">
      <c r="A178" t="str">
        <f>"post-semis_procurement_archetype_"&amp;TEXT(ROUND(Table2691617[[#This Row],[2016]],3),"0.0")</f>
        <v>post-semis_procurement_archetype_7.7</v>
      </c>
      <c r="B178" s="5">
        <f t="shared" si="28"/>
        <v>7.7</v>
      </c>
      <c r="C178" s="5">
        <f t="shared" si="35"/>
        <v>7.7</v>
      </c>
      <c r="D178" s="5">
        <f t="shared" si="35"/>
        <v>7.7</v>
      </c>
      <c r="E178" s="5">
        <f t="shared" si="35"/>
        <v>7.5030692021720062</v>
      </c>
      <c r="F178" s="5">
        <f t="shared" si="35"/>
        <v>7.0269775131736258</v>
      </c>
      <c r="G178" s="5">
        <f t="shared" si="35"/>
        <v>7.0935362950279837</v>
      </c>
      <c r="H178" s="5">
        <f t="shared" si="35"/>
        <v>6.8868839106984021</v>
      </c>
      <c r="I178" s="5">
        <f t="shared" si="35"/>
        <v>6.4871291471430403</v>
      </c>
      <c r="J178" s="5">
        <f t="shared" si="35"/>
        <v>6.2625669823945795</v>
      </c>
      <c r="K178" s="5">
        <f t="shared" si="35"/>
        <v>6.032049172795527</v>
      </c>
      <c r="L178" s="5">
        <f t="shared" si="35"/>
        <v>5.6679193141372233</v>
      </c>
      <c r="M178" s="5">
        <f t="shared" si="35"/>
        <v>5.6237252686710963</v>
      </c>
      <c r="N178" s="5">
        <f t="shared" si="35"/>
        <v>5.3253656369347047</v>
      </c>
      <c r="O178" s="5">
        <f t="shared" si="35"/>
        <v>5.0159915090568141</v>
      </c>
      <c r="P178" s="5">
        <f t="shared" si="35"/>
        <v>4.6502472598096176</v>
      </c>
      <c r="Q178" s="5">
        <f t="shared" si="35"/>
        <v>4.0597034833972412</v>
      </c>
      <c r="R178" s="5">
        <f t="shared" si="35"/>
        <v>3.2630411778766457</v>
      </c>
      <c r="S178" s="5">
        <f t="shared" si="34"/>
        <v>3.0089839990473797</v>
      </c>
      <c r="T178" s="5">
        <f t="shared" si="34"/>
        <v>2.4567352079132694</v>
      </c>
      <c r="U178" s="5">
        <f t="shared" si="34"/>
        <v>1.9001960495838506</v>
      </c>
      <c r="V178" s="5">
        <f t="shared" si="34"/>
        <v>1.7879129004050052</v>
      </c>
      <c r="W178" s="5">
        <f t="shared" si="34"/>
        <v>1.4491172165971455</v>
      </c>
      <c r="X178" s="5">
        <f t="shared" si="34"/>
        <v>1.2771975448843935</v>
      </c>
      <c r="Y178" s="5">
        <f t="shared" si="34"/>
        <v>1.0983722565502312</v>
      </c>
      <c r="Z178" s="5">
        <f t="shared" si="34"/>
        <v>1.0704288677538578</v>
      </c>
      <c r="AA178" s="5">
        <f t="shared" si="34"/>
        <v>0.98492738082652864</v>
      </c>
      <c r="AB178" s="5">
        <f t="shared" si="34"/>
        <v>0.86007704709568422</v>
      </c>
      <c r="AC178" s="5">
        <f t="shared" si="34"/>
        <v>0.75782077086459276</v>
      </c>
      <c r="AD178" s="5">
        <f t="shared" si="34"/>
        <v>0.74090840762241628</v>
      </c>
      <c r="AE178" s="5">
        <f t="shared" si="34"/>
        <v>0.67193778741958465</v>
      </c>
      <c r="AF178" s="5">
        <f t="shared" si="34"/>
        <v>0.62607568263240831</v>
      </c>
      <c r="AG178" s="5">
        <f t="shared" si="34"/>
        <v>0.59168238848781285</v>
      </c>
      <c r="AH178" s="5">
        <f t="shared" si="31"/>
        <v>0.4628027138090422</v>
      </c>
      <c r="AI178" s="5">
        <f t="shared" si="31"/>
        <v>0.39007671419186429</v>
      </c>
      <c r="AJ178" s="5">
        <f t="shared" si="31"/>
        <v>0.35540196533477858</v>
      </c>
    </row>
    <row r="179" spans="1:36" x14ac:dyDescent="0.2">
      <c r="A179" t="str">
        <f>"post-semis_procurement_archetype_"&amp;TEXT(ROUND(Table2691617[[#This Row],[2016]],3),"0.0")</f>
        <v>post-semis_procurement_archetype_7.6</v>
      </c>
      <c r="B179" s="5">
        <f t="shared" si="28"/>
        <v>7.6000000000000005</v>
      </c>
      <c r="C179" s="5">
        <f t="shared" si="35"/>
        <v>7.6000000000000005</v>
      </c>
      <c r="D179" s="5">
        <f t="shared" si="35"/>
        <v>7.6000000000000005</v>
      </c>
      <c r="E179" s="5">
        <f t="shared" si="35"/>
        <v>7.4057505034072619</v>
      </c>
      <c r="F179" s="5">
        <f t="shared" si="35"/>
        <v>6.936141016521935</v>
      </c>
      <c r="G179" s="5">
        <f t="shared" si="35"/>
        <v>7.0017935706761492</v>
      </c>
      <c r="H179" s="5">
        <f t="shared" si="35"/>
        <v>6.797954851347078</v>
      </c>
      <c r="I179" s="5">
        <f t="shared" si="35"/>
        <v>6.4036429283892362</v>
      </c>
      <c r="J179" s="5">
        <f t="shared" si="35"/>
        <v>6.1821382783432623</v>
      </c>
      <c r="K179" s="5">
        <f t="shared" si="35"/>
        <v>5.9547590722254489</v>
      </c>
      <c r="L179" s="5">
        <f t="shared" si="35"/>
        <v>5.5955870050887464</v>
      </c>
      <c r="M179" s="5">
        <f t="shared" si="35"/>
        <v>5.5519946813949685</v>
      </c>
      <c r="N179" s="5">
        <f t="shared" si="35"/>
        <v>5.2576973500095043</v>
      </c>
      <c r="O179" s="5">
        <f t="shared" si="35"/>
        <v>4.9525354897930658</v>
      </c>
      <c r="P179" s="5">
        <f t="shared" si="35"/>
        <v>4.5917710127202076</v>
      </c>
      <c r="Q179" s="5">
        <f t="shared" si="35"/>
        <v>4.0092677549805353</v>
      </c>
      <c r="R179" s="5">
        <f t="shared" si="35"/>
        <v>3.2234523644546136</v>
      </c>
      <c r="S179" s="5">
        <f t="shared" si="34"/>
        <v>2.9728542881879405</v>
      </c>
      <c r="T179" s="5">
        <f t="shared" si="34"/>
        <v>2.4281246123073483</v>
      </c>
      <c r="U179" s="5">
        <f t="shared" si="34"/>
        <v>1.8791629845072062</v>
      </c>
      <c r="V179" s="5">
        <f t="shared" si="34"/>
        <v>1.7684086208200773</v>
      </c>
      <c r="W179" s="5">
        <f t="shared" si="34"/>
        <v>1.4342257923680697</v>
      </c>
      <c r="X179" s="5">
        <f t="shared" si="34"/>
        <v>1.264646884178404</v>
      </c>
      <c r="Y179" s="5">
        <f t="shared" si="34"/>
        <v>1.0882563824382816</v>
      </c>
      <c r="Z179" s="5">
        <f t="shared" si="34"/>
        <v>1.0606934554270799</v>
      </c>
      <c r="AA179" s="5">
        <f t="shared" si="34"/>
        <v>0.97635610963482433</v>
      </c>
      <c r="AB179" s="5">
        <f t="shared" si="34"/>
        <v>0.85320566925609476</v>
      </c>
      <c r="AC179" s="5">
        <f t="shared" si="34"/>
        <v>0.75234165813942422</v>
      </c>
      <c r="AD179" s="5">
        <f t="shared" si="34"/>
        <v>0.73565956431651836</v>
      </c>
      <c r="AE179" s="5">
        <f t="shared" si="34"/>
        <v>0.66762801007587147</v>
      </c>
      <c r="AF179" s="5">
        <f t="shared" si="34"/>
        <v>0.62239033843766689</v>
      </c>
      <c r="AG179" s="5">
        <f t="shared" si="34"/>
        <v>0.58846532443559607</v>
      </c>
      <c r="AH179" s="5">
        <f t="shared" si="31"/>
        <v>0.4613404043951389</v>
      </c>
      <c r="AI179" s="5">
        <f t="shared" si="31"/>
        <v>0.38960460191705459</v>
      </c>
      <c r="AJ179" s="5">
        <f t="shared" si="31"/>
        <v>0.35540196533477858</v>
      </c>
    </row>
    <row r="180" spans="1:36" x14ac:dyDescent="0.2">
      <c r="A180" t="str">
        <f>"post-semis_procurement_archetype_"&amp;TEXT(ROUND(Table2691617[[#This Row],[2016]],3),"0.0")</f>
        <v>post-semis_procurement_archetype_7.5</v>
      </c>
      <c r="B180" s="5">
        <f t="shared" si="28"/>
        <v>7.5</v>
      </c>
      <c r="C180" s="5">
        <f t="shared" si="35"/>
        <v>7.5</v>
      </c>
      <c r="D180" s="5">
        <f t="shared" si="35"/>
        <v>7.5</v>
      </c>
      <c r="E180" s="5">
        <f t="shared" si="35"/>
        <v>7.3084318046425167</v>
      </c>
      <c r="F180" s="5">
        <f t="shared" si="35"/>
        <v>6.8453045198702434</v>
      </c>
      <c r="G180" s="5">
        <f t="shared" si="35"/>
        <v>6.9100508463243138</v>
      </c>
      <c r="H180" s="5">
        <f t="shared" si="35"/>
        <v>6.7090257919957539</v>
      </c>
      <c r="I180" s="5">
        <f t="shared" si="35"/>
        <v>6.3201567096354312</v>
      </c>
      <c r="J180" s="5">
        <f t="shared" si="35"/>
        <v>6.1017095742919443</v>
      </c>
      <c r="K180" s="5">
        <f t="shared" si="35"/>
        <v>5.8774689716553699</v>
      </c>
      <c r="L180" s="5">
        <f t="shared" si="35"/>
        <v>5.5232546960402686</v>
      </c>
      <c r="M180" s="5">
        <f t="shared" si="35"/>
        <v>5.4802640941188399</v>
      </c>
      <c r="N180" s="5">
        <f t="shared" si="35"/>
        <v>5.1900290630843031</v>
      </c>
      <c r="O180" s="5">
        <f t="shared" si="35"/>
        <v>4.8890794705293175</v>
      </c>
      <c r="P180" s="5">
        <f t="shared" si="35"/>
        <v>4.5332947656307958</v>
      </c>
      <c r="Q180" s="5">
        <f t="shared" si="35"/>
        <v>3.958832026563829</v>
      </c>
      <c r="R180" s="5">
        <f t="shared" si="35"/>
        <v>3.183863551032581</v>
      </c>
      <c r="S180" s="5">
        <f t="shared" si="34"/>
        <v>2.9367245773285009</v>
      </c>
      <c r="T180" s="5">
        <f t="shared" si="34"/>
        <v>2.3995140167014273</v>
      </c>
      <c r="U180" s="5">
        <f t="shared" si="34"/>
        <v>1.8581299194305618</v>
      </c>
      <c r="V180" s="5">
        <f t="shared" si="34"/>
        <v>1.7489043412351493</v>
      </c>
      <c r="W180" s="5">
        <f t="shared" si="34"/>
        <v>1.4193343681389938</v>
      </c>
      <c r="X180" s="5">
        <f t="shared" si="34"/>
        <v>1.2520962234724142</v>
      </c>
      <c r="Y180" s="5">
        <f t="shared" si="34"/>
        <v>1.078140508326332</v>
      </c>
      <c r="Z180" s="5">
        <f t="shared" si="34"/>
        <v>1.0509580431003021</v>
      </c>
      <c r="AA180" s="5">
        <f t="shared" si="34"/>
        <v>0.9677848384431198</v>
      </c>
      <c r="AB180" s="5">
        <f t="shared" si="34"/>
        <v>0.84633429141650529</v>
      </c>
      <c r="AC180" s="5">
        <f t="shared" si="34"/>
        <v>0.74686254541425579</v>
      </c>
      <c r="AD180" s="5">
        <f t="shared" si="34"/>
        <v>0.73041072101062032</v>
      </c>
      <c r="AE180" s="5">
        <f t="shared" si="34"/>
        <v>0.66331823273215829</v>
      </c>
      <c r="AF180" s="5">
        <f t="shared" si="34"/>
        <v>0.61870499424292547</v>
      </c>
      <c r="AG180" s="5">
        <f t="shared" si="34"/>
        <v>0.58524826038337929</v>
      </c>
      <c r="AH180" s="5">
        <f t="shared" si="31"/>
        <v>0.45987809498123566</v>
      </c>
      <c r="AI180" s="5">
        <f t="shared" si="31"/>
        <v>0.38913248964224489</v>
      </c>
      <c r="AJ180" s="5">
        <f t="shared" si="31"/>
        <v>0.35540196533477858</v>
      </c>
    </row>
    <row r="181" spans="1:36" x14ac:dyDescent="0.2">
      <c r="A181" t="str">
        <f>"post-semis_procurement_archetype_"&amp;TEXT(ROUND(Table2691617[[#This Row],[2016]],3),"0.0")</f>
        <v>post-semis_procurement_archetype_7.4</v>
      </c>
      <c r="B181" s="5">
        <f t="shared" si="28"/>
        <v>7.4</v>
      </c>
      <c r="C181" s="5">
        <f t="shared" si="35"/>
        <v>7.4</v>
      </c>
      <c r="D181" s="5">
        <f t="shared" si="35"/>
        <v>7.4</v>
      </c>
      <c r="E181" s="5">
        <f t="shared" si="35"/>
        <v>7.2111131058777715</v>
      </c>
      <c r="F181" s="5">
        <f t="shared" si="35"/>
        <v>6.7544680232185526</v>
      </c>
      <c r="G181" s="5">
        <f t="shared" si="35"/>
        <v>6.8183081219724793</v>
      </c>
      <c r="H181" s="5">
        <f t="shared" si="35"/>
        <v>6.6200967326444298</v>
      </c>
      <c r="I181" s="5">
        <f t="shared" si="35"/>
        <v>6.2366704908816262</v>
      </c>
      <c r="J181" s="5">
        <f t="shared" si="35"/>
        <v>6.0212808702406262</v>
      </c>
      <c r="K181" s="5">
        <f t="shared" si="35"/>
        <v>5.8001788710852917</v>
      </c>
      <c r="L181" s="5">
        <f t="shared" si="35"/>
        <v>5.4509223869917918</v>
      </c>
      <c r="M181" s="5">
        <f t="shared" si="35"/>
        <v>5.4085335068427129</v>
      </c>
      <c r="N181" s="5">
        <f t="shared" si="35"/>
        <v>5.1223607761591028</v>
      </c>
      <c r="O181" s="5">
        <f t="shared" si="35"/>
        <v>4.8256234512655691</v>
      </c>
      <c r="P181" s="5">
        <f t="shared" si="35"/>
        <v>4.4748185185413858</v>
      </c>
      <c r="Q181" s="5">
        <f t="shared" si="35"/>
        <v>3.9083962981471232</v>
      </c>
      <c r="R181" s="5">
        <f t="shared" si="35"/>
        <v>3.1442747376105489</v>
      </c>
      <c r="S181" s="5">
        <f t="shared" si="34"/>
        <v>2.9005948664690617</v>
      </c>
      <c r="T181" s="5">
        <f t="shared" si="34"/>
        <v>2.3709034210955062</v>
      </c>
      <c r="U181" s="5">
        <f t="shared" si="34"/>
        <v>1.8370968543539177</v>
      </c>
      <c r="V181" s="5">
        <f t="shared" si="34"/>
        <v>1.7294000616502214</v>
      </c>
      <c r="W181" s="5">
        <f t="shared" si="34"/>
        <v>1.404442943909918</v>
      </c>
      <c r="X181" s="5">
        <f t="shared" si="34"/>
        <v>1.2395455627664247</v>
      </c>
      <c r="Y181" s="5">
        <f t="shared" si="34"/>
        <v>1.0680246342143827</v>
      </c>
      <c r="Z181" s="5">
        <f t="shared" si="34"/>
        <v>1.0412226307735244</v>
      </c>
      <c r="AA181" s="5">
        <f t="shared" si="34"/>
        <v>0.95921356725141549</v>
      </c>
      <c r="AB181" s="5">
        <f t="shared" si="34"/>
        <v>0.83946291357691583</v>
      </c>
      <c r="AC181" s="5">
        <f t="shared" si="34"/>
        <v>0.74138343268908735</v>
      </c>
      <c r="AD181" s="5">
        <f t="shared" si="34"/>
        <v>0.7251618777047224</v>
      </c>
      <c r="AE181" s="5">
        <f t="shared" si="34"/>
        <v>0.6590084553884451</v>
      </c>
      <c r="AF181" s="5">
        <f t="shared" si="34"/>
        <v>0.61501965004818393</v>
      </c>
      <c r="AG181" s="5">
        <f t="shared" si="34"/>
        <v>0.58203119633116251</v>
      </c>
      <c r="AH181" s="5">
        <f t="shared" si="31"/>
        <v>0.45841578556733242</v>
      </c>
      <c r="AI181" s="5">
        <f t="shared" si="31"/>
        <v>0.38866037736743519</v>
      </c>
      <c r="AJ181" s="5">
        <f t="shared" si="31"/>
        <v>0.35540196533477858</v>
      </c>
    </row>
    <row r="182" spans="1:36" x14ac:dyDescent="0.2">
      <c r="A182" t="str">
        <f>"post-semis_procurement_archetype_"&amp;TEXT(ROUND(Table2691617[[#This Row],[2016]],3),"0.0")</f>
        <v>post-semis_procurement_archetype_7.3</v>
      </c>
      <c r="B182" s="5">
        <f t="shared" si="28"/>
        <v>7.3000000000000007</v>
      </c>
      <c r="C182" s="5">
        <f t="shared" si="35"/>
        <v>7.3000000000000007</v>
      </c>
      <c r="D182" s="5">
        <f t="shared" si="35"/>
        <v>7.3000000000000007</v>
      </c>
      <c r="E182" s="5">
        <f t="shared" si="35"/>
        <v>7.1137944071130272</v>
      </c>
      <c r="F182" s="5">
        <f t="shared" si="35"/>
        <v>6.6636315265668618</v>
      </c>
      <c r="G182" s="5">
        <f t="shared" si="35"/>
        <v>6.7265653976206448</v>
      </c>
      <c r="H182" s="5">
        <f t="shared" si="35"/>
        <v>6.5311676732931057</v>
      </c>
      <c r="I182" s="5">
        <f t="shared" si="35"/>
        <v>6.153184272127822</v>
      </c>
      <c r="J182" s="5">
        <f t="shared" si="35"/>
        <v>5.940852166189309</v>
      </c>
      <c r="K182" s="5">
        <f t="shared" si="35"/>
        <v>5.7228887705152136</v>
      </c>
      <c r="L182" s="5">
        <f t="shared" si="35"/>
        <v>5.378590077943314</v>
      </c>
      <c r="M182" s="5">
        <f t="shared" si="35"/>
        <v>5.3368029195665851</v>
      </c>
      <c r="N182" s="5">
        <f t="shared" si="35"/>
        <v>5.0546924892339016</v>
      </c>
      <c r="O182" s="5">
        <f t="shared" si="35"/>
        <v>4.7621674320018217</v>
      </c>
      <c r="P182" s="5">
        <f t="shared" si="35"/>
        <v>4.4163422714519749</v>
      </c>
      <c r="Q182" s="5">
        <f t="shared" si="35"/>
        <v>3.8579605697304178</v>
      </c>
      <c r="R182" s="5">
        <f t="shared" si="35"/>
        <v>3.1046859241885163</v>
      </c>
      <c r="S182" s="5">
        <f t="shared" si="34"/>
        <v>2.8644651556096226</v>
      </c>
      <c r="T182" s="5">
        <f t="shared" si="34"/>
        <v>2.3422928254895856</v>
      </c>
      <c r="U182" s="5">
        <f t="shared" si="34"/>
        <v>1.8160637892772735</v>
      </c>
      <c r="V182" s="5">
        <f t="shared" si="34"/>
        <v>1.7098957820652936</v>
      </c>
      <c r="W182" s="5">
        <f t="shared" si="34"/>
        <v>1.3895515196808421</v>
      </c>
      <c r="X182" s="5">
        <f t="shared" si="34"/>
        <v>1.2269949020604352</v>
      </c>
      <c r="Y182" s="5">
        <f t="shared" si="34"/>
        <v>1.0579087601024331</v>
      </c>
      <c r="Z182" s="5">
        <f t="shared" si="34"/>
        <v>1.0314872184467465</v>
      </c>
      <c r="AA182" s="5">
        <f t="shared" si="34"/>
        <v>0.95064229605971096</v>
      </c>
      <c r="AB182" s="5">
        <f t="shared" si="34"/>
        <v>0.83259153573732658</v>
      </c>
      <c r="AC182" s="5">
        <f t="shared" si="34"/>
        <v>0.73590431996391892</v>
      </c>
      <c r="AD182" s="5">
        <f t="shared" si="34"/>
        <v>0.71991303439882448</v>
      </c>
      <c r="AE182" s="5">
        <f t="shared" si="34"/>
        <v>0.65469867804473192</v>
      </c>
      <c r="AF182" s="5">
        <f t="shared" si="34"/>
        <v>0.61133430585344251</v>
      </c>
      <c r="AG182" s="5">
        <f t="shared" si="34"/>
        <v>0.57881413227894574</v>
      </c>
      <c r="AH182" s="5">
        <f t="shared" si="31"/>
        <v>0.45695347615342913</v>
      </c>
      <c r="AI182" s="5">
        <f t="shared" si="31"/>
        <v>0.3881882650926255</v>
      </c>
      <c r="AJ182" s="5">
        <f t="shared" si="31"/>
        <v>0.35540196533477858</v>
      </c>
    </row>
    <row r="183" spans="1:36" x14ac:dyDescent="0.2">
      <c r="A183" t="str">
        <f>"post-semis_procurement_archetype_"&amp;TEXT(ROUND(Table2691617[[#This Row],[2016]],3),"0.0")</f>
        <v>post-semis_procurement_archetype_7.2</v>
      </c>
      <c r="B183" s="5">
        <f t="shared" si="28"/>
        <v>7.2</v>
      </c>
      <c r="C183" s="5">
        <f t="shared" si="35"/>
        <v>7.2</v>
      </c>
      <c r="D183" s="5">
        <f t="shared" si="35"/>
        <v>7.2</v>
      </c>
      <c r="E183" s="5">
        <f t="shared" si="35"/>
        <v>7.016475708348282</v>
      </c>
      <c r="F183" s="5">
        <f t="shared" si="35"/>
        <v>6.5727950299151701</v>
      </c>
      <c r="G183" s="5">
        <f t="shared" si="35"/>
        <v>6.6348226732688085</v>
      </c>
      <c r="H183" s="5">
        <f t="shared" si="35"/>
        <v>6.4422386139417815</v>
      </c>
      <c r="I183" s="5">
        <f t="shared" si="35"/>
        <v>6.0696980533740161</v>
      </c>
      <c r="J183" s="5">
        <f t="shared" si="35"/>
        <v>5.86042346213799</v>
      </c>
      <c r="K183" s="5">
        <f t="shared" si="35"/>
        <v>5.6455986699451355</v>
      </c>
      <c r="L183" s="5">
        <f t="shared" si="35"/>
        <v>5.3062577688948362</v>
      </c>
      <c r="M183" s="5">
        <f t="shared" si="35"/>
        <v>5.2650723322904565</v>
      </c>
      <c r="N183" s="5">
        <f t="shared" si="35"/>
        <v>4.9870242023087004</v>
      </c>
      <c r="O183" s="5">
        <f t="shared" si="35"/>
        <v>4.6987114127380734</v>
      </c>
      <c r="P183" s="5">
        <f t="shared" si="35"/>
        <v>4.357866024362564</v>
      </c>
      <c r="Q183" s="5">
        <f t="shared" si="35"/>
        <v>3.8075248413137119</v>
      </c>
      <c r="R183" s="5">
        <f t="shared" si="35"/>
        <v>3.0650971107664842</v>
      </c>
      <c r="S183" s="5">
        <f t="shared" si="34"/>
        <v>2.8283354447501834</v>
      </c>
      <c r="T183" s="5">
        <f t="shared" si="34"/>
        <v>2.3136822298836641</v>
      </c>
      <c r="U183" s="5">
        <f t="shared" si="34"/>
        <v>1.7950307242006291</v>
      </c>
      <c r="V183" s="5">
        <f t="shared" si="34"/>
        <v>1.6903915024803655</v>
      </c>
      <c r="W183" s="5">
        <f t="shared" si="34"/>
        <v>1.3746600954517663</v>
      </c>
      <c r="X183" s="5">
        <f t="shared" si="34"/>
        <v>1.2144442413544454</v>
      </c>
      <c r="Y183" s="5">
        <f t="shared" si="34"/>
        <v>1.0477928859904835</v>
      </c>
      <c r="Z183" s="5">
        <f t="shared" si="34"/>
        <v>1.0217518061199686</v>
      </c>
      <c r="AA183" s="5">
        <f t="shared" si="34"/>
        <v>0.94207102486800665</v>
      </c>
      <c r="AB183" s="5">
        <f t="shared" si="34"/>
        <v>0.82572015789773712</v>
      </c>
      <c r="AC183" s="5">
        <f t="shared" si="34"/>
        <v>0.73042520723875048</v>
      </c>
      <c r="AD183" s="5">
        <f t="shared" si="34"/>
        <v>0.71466419109292656</v>
      </c>
      <c r="AE183" s="5">
        <f t="shared" si="34"/>
        <v>0.65038890070101862</v>
      </c>
      <c r="AF183" s="5">
        <f t="shared" si="34"/>
        <v>0.60764896165870108</v>
      </c>
      <c r="AG183" s="5">
        <f t="shared" si="34"/>
        <v>0.57559706822672896</v>
      </c>
      <c r="AH183" s="5">
        <f t="shared" si="31"/>
        <v>0.45549116673952589</v>
      </c>
      <c r="AI183" s="5">
        <f t="shared" si="31"/>
        <v>0.38771615281781585</v>
      </c>
      <c r="AJ183" s="5">
        <f t="shared" si="31"/>
        <v>0.35540196533477858</v>
      </c>
    </row>
    <row r="184" spans="1:36" x14ac:dyDescent="0.2">
      <c r="A184" t="str">
        <f>"post-semis_procurement_archetype_"&amp;TEXT(ROUND(Table2691617[[#This Row],[2016]],3),"0.0")</f>
        <v>post-semis_procurement_archetype_7.1</v>
      </c>
      <c r="B184" s="5">
        <f t="shared" si="28"/>
        <v>7.1000000000000005</v>
      </c>
      <c r="C184" s="5">
        <f t="shared" si="35"/>
        <v>7.1000000000000005</v>
      </c>
      <c r="D184" s="5">
        <f t="shared" si="35"/>
        <v>7.1000000000000005</v>
      </c>
      <c r="E184" s="5">
        <f t="shared" si="35"/>
        <v>6.9191570095835369</v>
      </c>
      <c r="F184" s="5">
        <f t="shared" si="35"/>
        <v>6.4819585332634793</v>
      </c>
      <c r="G184" s="5">
        <f t="shared" si="35"/>
        <v>6.543079948916974</v>
      </c>
      <c r="H184" s="5">
        <f t="shared" si="35"/>
        <v>6.3533095545904574</v>
      </c>
      <c r="I184" s="5">
        <f t="shared" si="35"/>
        <v>5.986211834620212</v>
      </c>
      <c r="J184" s="5">
        <f t="shared" si="35"/>
        <v>5.7799947580866728</v>
      </c>
      <c r="K184" s="5">
        <f t="shared" si="35"/>
        <v>5.5683085693750574</v>
      </c>
      <c r="L184" s="5">
        <f t="shared" si="35"/>
        <v>5.2339254598463594</v>
      </c>
      <c r="M184" s="5">
        <f t="shared" si="35"/>
        <v>5.1933417450143287</v>
      </c>
      <c r="N184" s="5">
        <f t="shared" si="35"/>
        <v>4.9193559153835</v>
      </c>
      <c r="O184" s="5">
        <f t="shared" si="35"/>
        <v>4.635255393474325</v>
      </c>
      <c r="P184" s="5">
        <f t="shared" si="35"/>
        <v>4.2993897772731531</v>
      </c>
      <c r="Q184" s="5">
        <f t="shared" si="35"/>
        <v>3.7570891128970061</v>
      </c>
      <c r="R184" s="5">
        <f t="shared" si="35"/>
        <v>3.0255082973444516</v>
      </c>
      <c r="S184" s="5">
        <f t="shared" si="34"/>
        <v>2.7922057338907442</v>
      </c>
      <c r="T184" s="5">
        <f t="shared" si="34"/>
        <v>2.2850716342777435</v>
      </c>
      <c r="U184" s="5">
        <f t="shared" si="34"/>
        <v>1.773997659123985</v>
      </c>
      <c r="V184" s="5">
        <f t="shared" si="34"/>
        <v>1.6708872228954377</v>
      </c>
      <c r="W184" s="5">
        <f t="shared" si="34"/>
        <v>1.3597686712226904</v>
      </c>
      <c r="X184" s="5">
        <f t="shared" si="34"/>
        <v>1.2018935806484559</v>
      </c>
      <c r="Y184" s="5">
        <f t="shared" si="34"/>
        <v>1.0376770118785341</v>
      </c>
      <c r="Z184" s="5">
        <f t="shared" si="34"/>
        <v>1.012016393793191</v>
      </c>
      <c r="AA184" s="5">
        <f t="shared" si="34"/>
        <v>0.93349975367630211</v>
      </c>
      <c r="AB184" s="5">
        <f t="shared" si="34"/>
        <v>0.81884878005814765</v>
      </c>
      <c r="AC184" s="5">
        <f t="shared" si="34"/>
        <v>0.72494609451358205</v>
      </c>
      <c r="AD184" s="5">
        <f t="shared" si="34"/>
        <v>0.70941534778702864</v>
      </c>
      <c r="AE184" s="5">
        <f t="shared" si="34"/>
        <v>0.64607912335730555</v>
      </c>
      <c r="AF184" s="5">
        <f t="shared" si="34"/>
        <v>0.60396361746395955</v>
      </c>
      <c r="AG184" s="5">
        <f t="shared" si="34"/>
        <v>0.57238000417451218</v>
      </c>
      <c r="AH184" s="5">
        <f t="shared" si="31"/>
        <v>0.45402885732562259</v>
      </c>
      <c r="AI184" s="5">
        <f t="shared" si="31"/>
        <v>0.38724404054300615</v>
      </c>
      <c r="AJ184" s="5">
        <f t="shared" si="31"/>
        <v>0.35540196533477858</v>
      </c>
    </row>
    <row r="185" spans="1:36" x14ac:dyDescent="0.2">
      <c r="A185" t="str">
        <f>"post-semis_procurement_archetype_"&amp;TEXT(ROUND(Table2691617[[#This Row],[2016]],3),"0.0")</f>
        <v>post-semis_procurement_archetype_7.0</v>
      </c>
      <c r="B185" s="5">
        <f t="shared" si="28"/>
        <v>7</v>
      </c>
      <c r="C185" s="5">
        <f t="shared" si="35"/>
        <v>7</v>
      </c>
      <c r="D185" s="5">
        <f t="shared" si="35"/>
        <v>7</v>
      </c>
      <c r="E185" s="5">
        <f t="shared" si="35"/>
        <v>6.8218383108187917</v>
      </c>
      <c r="F185" s="5">
        <f t="shared" si="35"/>
        <v>6.3911220366117876</v>
      </c>
      <c r="G185" s="5">
        <f t="shared" si="35"/>
        <v>6.4513372245651386</v>
      </c>
      <c r="H185" s="5">
        <f t="shared" si="35"/>
        <v>6.2643804952391324</v>
      </c>
      <c r="I185" s="5">
        <f t="shared" si="35"/>
        <v>5.9027256158664061</v>
      </c>
      <c r="J185" s="5">
        <f t="shared" si="35"/>
        <v>5.6995660540353548</v>
      </c>
      <c r="K185" s="5">
        <f t="shared" si="35"/>
        <v>5.4910184688049783</v>
      </c>
      <c r="L185" s="5">
        <f t="shared" si="35"/>
        <v>5.1615931507978816</v>
      </c>
      <c r="M185" s="5">
        <f t="shared" si="35"/>
        <v>5.1216111577382</v>
      </c>
      <c r="N185" s="5">
        <f t="shared" si="35"/>
        <v>4.8516876284582988</v>
      </c>
      <c r="O185" s="5">
        <f t="shared" si="35"/>
        <v>4.5717993742105767</v>
      </c>
      <c r="P185" s="5">
        <f t="shared" si="35"/>
        <v>4.2409135301837422</v>
      </c>
      <c r="Q185" s="5">
        <f t="shared" si="35"/>
        <v>3.7066533844803002</v>
      </c>
      <c r="R185" s="5">
        <f t="shared" si="35"/>
        <v>2.9859194839224195</v>
      </c>
      <c r="S185" s="5">
        <f t="shared" si="34"/>
        <v>2.7560760230313046</v>
      </c>
      <c r="T185" s="5">
        <f t="shared" si="34"/>
        <v>2.256461038671822</v>
      </c>
      <c r="U185" s="5">
        <f t="shared" si="34"/>
        <v>1.7529645940473406</v>
      </c>
      <c r="V185" s="5">
        <f t="shared" si="34"/>
        <v>1.6513829433105096</v>
      </c>
      <c r="W185" s="5">
        <f t="shared" si="34"/>
        <v>1.3448772469936143</v>
      </c>
      <c r="X185" s="5">
        <f t="shared" si="34"/>
        <v>1.1893429199424661</v>
      </c>
      <c r="Y185" s="5">
        <f t="shared" si="34"/>
        <v>1.0275611377665845</v>
      </c>
      <c r="Z185" s="5">
        <f t="shared" si="34"/>
        <v>1.0022809814664131</v>
      </c>
      <c r="AA185" s="5">
        <f t="shared" si="34"/>
        <v>0.92492848248459758</v>
      </c>
      <c r="AB185" s="5">
        <f t="shared" si="34"/>
        <v>0.81197740221855819</v>
      </c>
      <c r="AC185" s="5">
        <f t="shared" si="34"/>
        <v>0.71946698178841362</v>
      </c>
      <c r="AD185" s="5">
        <f t="shared" si="34"/>
        <v>0.70416650448113061</v>
      </c>
      <c r="AE185" s="5">
        <f t="shared" si="34"/>
        <v>0.64176934601359226</v>
      </c>
      <c r="AF185" s="5">
        <f t="shared" si="34"/>
        <v>0.60027827326921812</v>
      </c>
      <c r="AG185" s="5">
        <f t="shared" si="34"/>
        <v>0.5691629401222954</v>
      </c>
      <c r="AH185" s="5">
        <f t="shared" si="31"/>
        <v>0.45256654791171935</v>
      </c>
      <c r="AI185" s="5">
        <f t="shared" si="31"/>
        <v>0.38677192826819645</v>
      </c>
      <c r="AJ185" s="5">
        <f t="shared" si="31"/>
        <v>0.35540196533477858</v>
      </c>
    </row>
    <row r="186" spans="1:36" x14ac:dyDescent="0.2">
      <c r="A186" t="str">
        <f>"post-semis_procurement_archetype_"&amp;TEXT(ROUND(Table2691617[[#This Row],[2016]],3),"0.0")</f>
        <v>post-semis_procurement_archetype_6.9</v>
      </c>
      <c r="B186" s="5">
        <f t="shared" si="28"/>
        <v>6.9</v>
      </c>
      <c r="C186" s="5">
        <f t="shared" si="35"/>
        <v>6.9</v>
      </c>
      <c r="D186" s="5">
        <f t="shared" si="35"/>
        <v>6.9</v>
      </c>
      <c r="E186" s="5">
        <f t="shared" si="35"/>
        <v>6.7245196120540465</v>
      </c>
      <c r="F186" s="5">
        <f t="shared" si="35"/>
        <v>6.3002855399600968</v>
      </c>
      <c r="G186" s="5">
        <f t="shared" si="35"/>
        <v>6.3595945002133041</v>
      </c>
      <c r="H186" s="5">
        <f t="shared" si="35"/>
        <v>6.1754514358878092</v>
      </c>
      <c r="I186" s="5">
        <f t="shared" si="35"/>
        <v>5.819239397112602</v>
      </c>
      <c r="J186" s="5">
        <f t="shared" si="35"/>
        <v>5.6191373499840367</v>
      </c>
      <c r="K186" s="5">
        <f t="shared" si="35"/>
        <v>5.4137283682349002</v>
      </c>
      <c r="L186" s="5">
        <f t="shared" si="35"/>
        <v>5.0892608417494047</v>
      </c>
      <c r="M186" s="5">
        <f t="shared" si="35"/>
        <v>5.0498805704620731</v>
      </c>
      <c r="N186" s="5">
        <f t="shared" si="35"/>
        <v>4.7840193415330985</v>
      </c>
      <c r="O186" s="5">
        <f t="shared" si="35"/>
        <v>4.5083433549468284</v>
      </c>
      <c r="P186" s="5">
        <f t="shared" si="35"/>
        <v>4.1824372830943322</v>
      </c>
      <c r="Q186" s="5">
        <f t="shared" si="35"/>
        <v>3.6562176560635944</v>
      </c>
      <c r="R186" s="5">
        <f t="shared" si="35"/>
        <v>2.9463306705003869</v>
      </c>
      <c r="S186" s="5">
        <f t="shared" si="34"/>
        <v>2.7199463121718659</v>
      </c>
      <c r="T186" s="5">
        <f t="shared" si="34"/>
        <v>2.2278504430659014</v>
      </c>
      <c r="U186" s="5">
        <f t="shared" si="34"/>
        <v>1.7319315289706965</v>
      </c>
      <c r="V186" s="5">
        <f t="shared" si="34"/>
        <v>1.6318786637255818</v>
      </c>
      <c r="W186" s="5">
        <f t="shared" si="34"/>
        <v>1.3299858227645385</v>
      </c>
      <c r="X186" s="5">
        <f t="shared" si="34"/>
        <v>1.1767922592364766</v>
      </c>
      <c r="Y186" s="5">
        <f t="shared" si="34"/>
        <v>1.0174452636546349</v>
      </c>
      <c r="Z186" s="5">
        <f t="shared" si="34"/>
        <v>0.99254556913963521</v>
      </c>
      <c r="AA186" s="5">
        <f t="shared" si="34"/>
        <v>0.91635721129289327</v>
      </c>
      <c r="AB186" s="5">
        <f t="shared" si="34"/>
        <v>0.80510602437896883</v>
      </c>
      <c r="AC186" s="5">
        <f t="shared" si="34"/>
        <v>0.71398786906324507</v>
      </c>
      <c r="AD186" s="5">
        <f t="shared" si="34"/>
        <v>0.69891766117523269</v>
      </c>
      <c r="AE186" s="5">
        <f t="shared" si="34"/>
        <v>0.63745956866987918</v>
      </c>
      <c r="AF186" s="5">
        <f t="shared" si="34"/>
        <v>0.5965929290744767</v>
      </c>
      <c r="AG186" s="5">
        <f t="shared" si="34"/>
        <v>0.56594587607007862</v>
      </c>
      <c r="AH186" s="5">
        <f t="shared" si="31"/>
        <v>0.45110423849781611</v>
      </c>
      <c r="AI186" s="5">
        <f t="shared" si="31"/>
        <v>0.38629981599338675</v>
      </c>
      <c r="AJ186" s="5">
        <f t="shared" si="31"/>
        <v>0.35540196533477858</v>
      </c>
    </row>
    <row r="187" spans="1:36" x14ac:dyDescent="0.2">
      <c r="A187" t="str">
        <f>"post-semis_procurement_archetype_"&amp;TEXT(ROUND(Table2691617[[#This Row],[2016]],3),"0.0")</f>
        <v>post-semis_procurement_archetype_6.8</v>
      </c>
      <c r="B187" s="5">
        <f t="shared" si="28"/>
        <v>6.8000000000000007</v>
      </c>
      <c r="C187" s="5">
        <f t="shared" si="35"/>
        <v>6.8000000000000007</v>
      </c>
      <c r="D187" s="5">
        <f t="shared" si="35"/>
        <v>6.8000000000000007</v>
      </c>
      <c r="E187" s="5">
        <f t="shared" si="35"/>
        <v>6.6272009132893022</v>
      </c>
      <c r="F187" s="5">
        <f t="shared" si="35"/>
        <v>6.209449043308406</v>
      </c>
      <c r="G187" s="5">
        <f t="shared" si="35"/>
        <v>6.2678517758614696</v>
      </c>
      <c r="H187" s="5">
        <f t="shared" si="35"/>
        <v>6.0865223765364851</v>
      </c>
      <c r="I187" s="5">
        <f t="shared" si="35"/>
        <v>5.7357531783587969</v>
      </c>
      <c r="J187" s="5">
        <f t="shared" si="35"/>
        <v>5.5387086459327195</v>
      </c>
      <c r="K187" s="5">
        <f t="shared" si="35"/>
        <v>5.3364382676648221</v>
      </c>
      <c r="L187" s="5">
        <f t="shared" si="35"/>
        <v>5.0169285327009279</v>
      </c>
      <c r="M187" s="5">
        <f t="shared" si="35"/>
        <v>4.9781499831859453</v>
      </c>
      <c r="N187" s="5">
        <f t="shared" si="35"/>
        <v>4.7163510546078973</v>
      </c>
      <c r="O187" s="5">
        <f t="shared" si="35"/>
        <v>4.4448873356830809</v>
      </c>
      <c r="P187" s="5">
        <f t="shared" si="35"/>
        <v>4.1239610360049213</v>
      </c>
      <c r="Q187" s="5">
        <f t="shared" si="35"/>
        <v>3.605781927646889</v>
      </c>
      <c r="R187" s="5">
        <f t="shared" si="35"/>
        <v>2.9067418570783548</v>
      </c>
      <c r="S187" s="5">
        <f t="shared" si="34"/>
        <v>2.6838166013124267</v>
      </c>
      <c r="T187" s="5">
        <f t="shared" si="34"/>
        <v>2.1992398474599804</v>
      </c>
      <c r="U187" s="5">
        <f t="shared" si="34"/>
        <v>1.7108984638940521</v>
      </c>
      <c r="V187" s="5">
        <f t="shared" si="34"/>
        <v>1.6123743841406539</v>
      </c>
      <c r="W187" s="5">
        <f t="shared" si="34"/>
        <v>1.3150943985354628</v>
      </c>
      <c r="X187" s="5">
        <f t="shared" si="34"/>
        <v>1.1642415985304868</v>
      </c>
      <c r="Y187" s="5">
        <f t="shared" si="34"/>
        <v>1.0073293895426856</v>
      </c>
      <c r="Z187" s="5">
        <f t="shared" si="34"/>
        <v>0.98281015681285755</v>
      </c>
      <c r="AA187" s="5">
        <f t="shared" si="34"/>
        <v>0.90778594010118896</v>
      </c>
      <c r="AB187" s="5">
        <f t="shared" si="34"/>
        <v>0.79823464653937948</v>
      </c>
      <c r="AC187" s="5">
        <f t="shared" si="34"/>
        <v>0.70850875633807675</v>
      </c>
      <c r="AD187" s="5">
        <f t="shared" si="34"/>
        <v>0.69366881786933476</v>
      </c>
      <c r="AE187" s="5">
        <f t="shared" si="34"/>
        <v>0.63314979132616589</v>
      </c>
      <c r="AF187" s="5">
        <f t="shared" si="34"/>
        <v>0.59290758487973527</v>
      </c>
      <c r="AG187" s="5">
        <f t="shared" si="34"/>
        <v>0.56272881201786196</v>
      </c>
      <c r="AH187" s="5">
        <f t="shared" si="31"/>
        <v>0.44964192908391282</v>
      </c>
      <c r="AI187" s="5">
        <f t="shared" si="31"/>
        <v>0.38582770371857705</v>
      </c>
      <c r="AJ187" s="5">
        <f t="shared" si="31"/>
        <v>0.35540196533477858</v>
      </c>
    </row>
    <row r="188" spans="1:36" x14ac:dyDescent="0.2">
      <c r="A188" t="str">
        <f>"post-semis_procurement_archetype_"&amp;TEXT(ROUND(Table2691617[[#This Row],[2016]],3),"0.0")</f>
        <v>post-semis_procurement_archetype_6.7</v>
      </c>
      <c r="B188" s="5">
        <f t="shared" si="28"/>
        <v>6.7</v>
      </c>
      <c r="C188" s="5">
        <f t="shared" si="35"/>
        <v>6.7</v>
      </c>
      <c r="D188" s="5">
        <f t="shared" si="35"/>
        <v>6.7</v>
      </c>
      <c r="E188" s="5">
        <f t="shared" si="35"/>
        <v>6.529882214524557</v>
      </c>
      <c r="F188" s="5">
        <f t="shared" si="35"/>
        <v>6.1186125466567143</v>
      </c>
      <c r="G188" s="5">
        <f t="shared" si="35"/>
        <v>6.1761090515096342</v>
      </c>
      <c r="H188" s="5">
        <f t="shared" si="35"/>
        <v>5.9975933171851601</v>
      </c>
      <c r="I188" s="5">
        <f t="shared" si="35"/>
        <v>5.6522669596049919</v>
      </c>
      <c r="J188" s="5">
        <f t="shared" si="35"/>
        <v>5.4582799418814005</v>
      </c>
      <c r="K188" s="5">
        <f t="shared" si="35"/>
        <v>5.2591481670947431</v>
      </c>
      <c r="L188" s="5">
        <f t="shared" si="35"/>
        <v>4.9445962236524501</v>
      </c>
      <c r="M188" s="5">
        <f t="shared" si="35"/>
        <v>4.9064193959098166</v>
      </c>
      <c r="N188" s="5">
        <f t="shared" si="35"/>
        <v>4.6486827676826961</v>
      </c>
      <c r="O188" s="5">
        <f t="shared" si="35"/>
        <v>4.3814313164193317</v>
      </c>
      <c r="P188" s="5">
        <f t="shared" si="35"/>
        <v>4.0654847889155104</v>
      </c>
      <c r="Q188" s="5">
        <f t="shared" si="35"/>
        <v>3.5553461992301827</v>
      </c>
      <c r="R188" s="5">
        <f t="shared" ref="R188:AG203" si="36">(($B188-$AJ$2)*((R$2-$AJ$2)/($B$2-$AJ$2)))+$AJ$2</f>
        <v>2.8671530436563222</v>
      </c>
      <c r="S188" s="5">
        <f t="shared" si="36"/>
        <v>2.6476868904529871</v>
      </c>
      <c r="T188" s="5">
        <f t="shared" si="36"/>
        <v>2.1706292518540589</v>
      </c>
      <c r="U188" s="5">
        <f t="shared" si="36"/>
        <v>1.6898653988174077</v>
      </c>
      <c r="V188" s="5">
        <f t="shared" si="36"/>
        <v>1.5928701045557259</v>
      </c>
      <c r="W188" s="5">
        <f t="shared" si="36"/>
        <v>1.3002029743063868</v>
      </c>
      <c r="X188" s="5">
        <f t="shared" si="36"/>
        <v>1.1516909378244973</v>
      </c>
      <c r="Y188" s="5">
        <f t="shared" si="36"/>
        <v>0.997213515430736</v>
      </c>
      <c r="Z188" s="5">
        <f t="shared" si="36"/>
        <v>0.97307474448607967</v>
      </c>
      <c r="AA188" s="5">
        <f t="shared" si="36"/>
        <v>0.89921466890948443</v>
      </c>
      <c r="AB188" s="5">
        <f t="shared" si="36"/>
        <v>0.79136326869979001</v>
      </c>
      <c r="AC188" s="5">
        <f t="shared" si="36"/>
        <v>0.70302964361290821</v>
      </c>
      <c r="AD188" s="5">
        <f t="shared" si="36"/>
        <v>0.68841997456343673</v>
      </c>
      <c r="AE188" s="5">
        <f t="shared" si="36"/>
        <v>0.62884001398245282</v>
      </c>
      <c r="AF188" s="5">
        <f t="shared" si="36"/>
        <v>0.58922224068499374</v>
      </c>
      <c r="AG188" s="5">
        <f t="shared" si="36"/>
        <v>0.55951174796564507</v>
      </c>
      <c r="AH188" s="5">
        <f t="shared" si="31"/>
        <v>0.44817961967000958</v>
      </c>
      <c r="AI188" s="5">
        <f t="shared" si="31"/>
        <v>0.38535559144376741</v>
      </c>
      <c r="AJ188" s="5">
        <f t="shared" si="31"/>
        <v>0.35540196533477858</v>
      </c>
    </row>
    <row r="189" spans="1:36" x14ac:dyDescent="0.2">
      <c r="A189" t="str">
        <f>"post-semis_procurement_archetype_"&amp;TEXT(ROUND(Table2691617[[#This Row],[2016]],3),"0.0")</f>
        <v>post-semis_procurement_archetype_6.6</v>
      </c>
      <c r="B189" s="5">
        <f t="shared" si="28"/>
        <v>6.6000000000000005</v>
      </c>
      <c r="C189" s="5">
        <f t="shared" ref="C189:R204" si="37">(($B189-$AJ$2)*((C$2-$AJ$2)/($B$2-$AJ$2)))+$AJ$2</f>
        <v>6.6000000000000005</v>
      </c>
      <c r="D189" s="5">
        <f t="shared" si="37"/>
        <v>6.6000000000000005</v>
      </c>
      <c r="E189" s="5">
        <f t="shared" si="37"/>
        <v>6.4325635157598118</v>
      </c>
      <c r="F189" s="5">
        <f t="shared" si="37"/>
        <v>6.0277760500050235</v>
      </c>
      <c r="G189" s="5">
        <f t="shared" si="37"/>
        <v>6.0843663271577988</v>
      </c>
      <c r="H189" s="5">
        <f t="shared" si="37"/>
        <v>5.9086642578338369</v>
      </c>
      <c r="I189" s="5">
        <f t="shared" si="37"/>
        <v>5.5687807408511869</v>
      </c>
      <c r="J189" s="5">
        <f t="shared" si="37"/>
        <v>5.3778512378300833</v>
      </c>
      <c r="K189" s="5">
        <f t="shared" si="37"/>
        <v>5.181858066524665</v>
      </c>
      <c r="L189" s="5">
        <f t="shared" si="37"/>
        <v>4.8722639146039723</v>
      </c>
      <c r="M189" s="5">
        <f t="shared" si="37"/>
        <v>4.8346888086336888</v>
      </c>
      <c r="N189" s="5">
        <f t="shared" si="37"/>
        <v>4.5810144807574957</v>
      </c>
      <c r="O189" s="5">
        <f t="shared" si="37"/>
        <v>4.3179752971555834</v>
      </c>
      <c r="P189" s="5">
        <f t="shared" si="37"/>
        <v>4.0070085418260994</v>
      </c>
      <c r="Q189" s="5">
        <f t="shared" si="37"/>
        <v>3.5049104708134773</v>
      </c>
      <c r="R189" s="5">
        <f t="shared" si="37"/>
        <v>2.82756423023429</v>
      </c>
      <c r="S189" s="5">
        <f t="shared" si="36"/>
        <v>2.6115571795935479</v>
      </c>
      <c r="T189" s="5">
        <f t="shared" si="36"/>
        <v>2.1420186562481383</v>
      </c>
      <c r="U189" s="5">
        <f t="shared" si="36"/>
        <v>1.6688323337407636</v>
      </c>
      <c r="V189" s="5">
        <f t="shared" si="36"/>
        <v>1.573365824970798</v>
      </c>
      <c r="W189" s="5">
        <f t="shared" si="36"/>
        <v>1.2853115500773109</v>
      </c>
      <c r="X189" s="5">
        <f t="shared" si="36"/>
        <v>1.1391402771185075</v>
      </c>
      <c r="Y189" s="5">
        <f t="shared" si="36"/>
        <v>0.98709764131878641</v>
      </c>
      <c r="Z189" s="5">
        <f t="shared" si="36"/>
        <v>0.96333933215930179</v>
      </c>
      <c r="AA189" s="5">
        <f t="shared" si="36"/>
        <v>0.89064339771777989</v>
      </c>
      <c r="AB189" s="5">
        <f t="shared" si="36"/>
        <v>0.78449189086020055</v>
      </c>
      <c r="AC189" s="5">
        <f t="shared" si="36"/>
        <v>0.69755053088773977</v>
      </c>
      <c r="AD189" s="5">
        <f t="shared" si="36"/>
        <v>0.68317113125753881</v>
      </c>
      <c r="AE189" s="5">
        <f t="shared" si="36"/>
        <v>0.62453023663873952</v>
      </c>
      <c r="AF189" s="5">
        <f t="shared" si="36"/>
        <v>0.58553689649025231</v>
      </c>
      <c r="AG189" s="5">
        <f t="shared" si="36"/>
        <v>0.5562946839134284</v>
      </c>
      <c r="AH189" s="5">
        <f t="shared" si="31"/>
        <v>0.44671731025610628</v>
      </c>
      <c r="AI189" s="5">
        <f t="shared" si="31"/>
        <v>0.38488347916895771</v>
      </c>
      <c r="AJ189" s="5">
        <f t="shared" si="31"/>
        <v>0.35540196533477858</v>
      </c>
    </row>
    <row r="190" spans="1:36" x14ac:dyDescent="0.2">
      <c r="A190" t="str">
        <f>"post-semis_procurement_archetype_"&amp;TEXT(ROUND(Table2691617[[#This Row],[2016]],3),"0.0")</f>
        <v>post-semis_procurement_archetype_6.5</v>
      </c>
      <c r="B190" s="5">
        <f t="shared" si="28"/>
        <v>6.5</v>
      </c>
      <c r="C190" s="5">
        <f t="shared" si="37"/>
        <v>6.5</v>
      </c>
      <c r="D190" s="5">
        <f t="shared" si="37"/>
        <v>6.5</v>
      </c>
      <c r="E190" s="5">
        <f t="shared" si="37"/>
        <v>6.3352448169950666</v>
      </c>
      <c r="F190" s="5">
        <f t="shared" si="37"/>
        <v>5.9369395533533318</v>
      </c>
      <c r="G190" s="5">
        <f t="shared" si="37"/>
        <v>5.9926236028059634</v>
      </c>
      <c r="H190" s="5">
        <f t="shared" si="37"/>
        <v>5.8197351984825119</v>
      </c>
      <c r="I190" s="5">
        <f t="shared" si="37"/>
        <v>5.4852945220973819</v>
      </c>
      <c r="J190" s="5">
        <f t="shared" si="37"/>
        <v>5.2974225337787653</v>
      </c>
      <c r="K190" s="5">
        <f t="shared" si="37"/>
        <v>5.1045679659545868</v>
      </c>
      <c r="L190" s="5">
        <f t="shared" si="37"/>
        <v>4.7999316055554946</v>
      </c>
      <c r="M190" s="5">
        <f t="shared" si="37"/>
        <v>4.7629582213575601</v>
      </c>
      <c r="N190" s="5">
        <f t="shared" si="37"/>
        <v>4.5133461938322945</v>
      </c>
      <c r="O190" s="5">
        <f t="shared" si="37"/>
        <v>4.254519277891835</v>
      </c>
      <c r="P190" s="5">
        <f t="shared" si="37"/>
        <v>3.9485322947366885</v>
      </c>
      <c r="Q190" s="5">
        <f t="shared" si="37"/>
        <v>3.454474742396771</v>
      </c>
      <c r="R190" s="5">
        <f t="shared" si="37"/>
        <v>2.7879754168122575</v>
      </c>
      <c r="S190" s="5">
        <f t="shared" si="36"/>
        <v>2.5754274687341088</v>
      </c>
      <c r="T190" s="5">
        <f t="shared" si="36"/>
        <v>2.1134080606422168</v>
      </c>
      <c r="U190" s="5">
        <f t="shared" si="36"/>
        <v>1.6477992686641192</v>
      </c>
      <c r="V190" s="5">
        <f t="shared" si="36"/>
        <v>1.55386154538587</v>
      </c>
      <c r="W190" s="5">
        <f t="shared" si="36"/>
        <v>1.270420125848235</v>
      </c>
      <c r="X190" s="5">
        <f t="shared" si="36"/>
        <v>1.126589616412518</v>
      </c>
      <c r="Y190" s="5">
        <f t="shared" si="36"/>
        <v>0.97698176720683683</v>
      </c>
      <c r="Z190" s="5">
        <f t="shared" si="36"/>
        <v>0.95360391983252391</v>
      </c>
      <c r="AA190" s="5">
        <f t="shared" si="36"/>
        <v>0.88207212652607558</v>
      </c>
      <c r="AB190" s="5">
        <f t="shared" si="36"/>
        <v>0.77762051302061108</v>
      </c>
      <c r="AC190" s="5">
        <f t="shared" si="36"/>
        <v>0.69207141816257134</v>
      </c>
      <c r="AD190" s="5">
        <f t="shared" si="36"/>
        <v>0.67792228795164089</v>
      </c>
      <c r="AE190" s="5">
        <f t="shared" si="36"/>
        <v>0.62022045929502634</v>
      </c>
      <c r="AF190" s="5">
        <f t="shared" si="36"/>
        <v>0.58185155229551078</v>
      </c>
      <c r="AG190" s="5">
        <f t="shared" si="36"/>
        <v>0.55307761986121162</v>
      </c>
      <c r="AH190" s="5">
        <f t="shared" si="31"/>
        <v>0.44525500084220304</v>
      </c>
      <c r="AI190" s="5">
        <f t="shared" si="31"/>
        <v>0.38441136689414801</v>
      </c>
      <c r="AJ190" s="5">
        <f t="shared" si="31"/>
        <v>0.35540196533477858</v>
      </c>
    </row>
    <row r="191" spans="1:36" x14ac:dyDescent="0.2">
      <c r="A191" t="str">
        <f>"post-semis_procurement_archetype_"&amp;TEXT(ROUND(Table2691617[[#This Row],[2016]],3),"0.0")</f>
        <v>post-semis_procurement_archetype_6.4</v>
      </c>
      <c r="B191" s="5">
        <f t="shared" si="28"/>
        <v>6.4</v>
      </c>
      <c r="C191" s="5">
        <f t="shared" si="37"/>
        <v>6.4</v>
      </c>
      <c r="D191" s="5">
        <f t="shared" si="37"/>
        <v>6.4</v>
      </c>
      <c r="E191" s="5">
        <f t="shared" si="37"/>
        <v>6.2379261182303223</v>
      </c>
      <c r="F191" s="5">
        <f t="shared" si="37"/>
        <v>5.846103056701641</v>
      </c>
      <c r="G191" s="5">
        <f t="shared" si="37"/>
        <v>5.9008808784541289</v>
      </c>
      <c r="H191" s="5">
        <f t="shared" si="37"/>
        <v>5.7308061391311877</v>
      </c>
      <c r="I191" s="5">
        <f t="shared" si="37"/>
        <v>5.4018083033435769</v>
      </c>
      <c r="J191" s="5">
        <f t="shared" si="37"/>
        <v>5.2169938297274472</v>
      </c>
      <c r="K191" s="5">
        <f t="shared" si="37"/>
        <v>5.0272778653845087</v>
      </c>
      <c r="L191" s="5">
        <f t="shared" si="37"/>
        <v>4.7275992965070177</v>
      </c>
      <c r="M191" s="5">
        <f t="shared" si="37"/>
        <v>4.6912276340814323</v>
      </c>
      <c r="N191" s="5">
        <f t="shared" si="37"/>
        <v>4.4456779069070942</v>
      </c>
      <c r="O191" s="5">
        <f t="shared" si="37"/>
        <v>4.1910632586280876</v>
      </c>
      <c r="P191" s="5">
        <f t="shared" si="37"/>
        <v>3.8900560476472781</v>
      </c>
      <c r="Q191" s="5">
        <f t="shared" si="37"/>
        <v>3.4040390139800656</v>
      </c>
      <c r="R191" s="5">
        <f t="shared" si="37"/>
        <v>2.7483866033902253</v>
      </c>
      <c r="S191" s="5">
        <f t="shared" si="36"/>
        <v>2.5392977578746696</v>
      </c>
      <c r="T191" s="5">
        <f t="shared" si="36"/>
        <v>2.0847974650362961</v>
      </c>
      <c r="U191" s="5">
        <f t="shared" si="36"/>
        <v>1.626766203587475</v>
      </c>
      <c r="V191" s="5">
        <f t="shared" si="36"/>
        <v>1.5343572658009421</v>
      </c>
      <c r="W191" s="5">
        <f t="shared" si="36"/>
        <v>1.2555287016191592</v>
      </c>
      <c r="X191" s="5">
        <f t="shared" si="36"/>
        <v>1.1140389557065282</v>
      </c>
      <c r="Y191" s="5">
        <f t="shared" si="36"/>
        <v>0.96686589309488746</v>
      </c>
      <c r="Z191" s="5">
        <f t="shared" si="36"/>
        <v>0.94386850750574625</v>
      </c>
      <c r="AA191" s="5">
        <f t="shared" si="36"/>
        <v>0.87350085533437105</v>
      </c>
      <c r="AB191" s="5">
        <f t="shared" si="36"/>
        <v>0.77074913518102184</v>
      </c>
      <c r="AC191" s="5">
        <f t="shared" si="36"/>
        <v>0.68659230543740279</v>
      </c>
      <c r="AD191" s="5">
        <f t="shared" si="36"/>
        <v>0.67267344464574297</v>
      </c>
      <c r="AE191" s="5">
        <f t="shared" si="36"/>
        <v>0.61591068195131315</v>
      </c>
      <c r="AF191" s="5">
        <f t="shared" si="36"/>
        <v>0.57816620810076946</v>
      </c>
      <c r="AG191" s="5">
        <f t="shared" si="36"/>
        <v>0.54986055580899484</v>
      </c>
      <c r="AH191" s="5">
        <f t="shared" si="31"/>
        <v>0.4437926914282998</v>
      </c>
      <c r="AI191" s="5">
        <f t="shared" si="31"/>
        <v>0.38393925461933831</v>
      </c>
      <c r="AJ191" s="5">
        <f t="shared" si="31"/>
        <v>0.35540196533477858</v>
      </c>
    </row>
    <row r="192" spans="1:36" x14ac:dyDescent="0.2">
      <c r="A192" t="str">
        <f>"post-semis_procurement_archetype_"&amp;TEXT(ROUND(Table2691617[[#This Row],[2016]],3),"0.0")</f>
        <v>post-semis_procurement_archetype_6.3</v>
      </c>
      <c r="B192" s="5">
        <f t="shared" si="28"/>
        <v>6.3000000000000007</v>
      </c>
      <c r="C192" s="5">
        <f t="shared" si="37"/>
        <v>6.3000000000000007</v>
      </c>
      <c r="D192" s="5">
        <f t="shared" si="37"/>
        <v>6.3000000000000007</v>
      </c>
      <c r="E192" s="5">
        <f t="shared" si="37"/>
        <v>6.1406074194655771</v>
      </c>
      <c r="F192" s="5">
        <f t="shared" si="37"/>
        <v>5.7552665600499502</v>
      </c>
      <c r="G192" s="5">
        <f t="shared" si="37"/>
        <v>5.8091381541022944</v>
      </c>
      <c r="H192" s="5">
        <f t="shared" si="37"/>
        <v>5.6418770797798645</v>
      </c>
      <c r="I192" s="5">
        <f t="shared" si="37"/>
        <v>5.3183220845897727</v>
      </c>
      <c r="J192" s="5">
        <f t="shared" si="37"/>
        <v>5.13656512567613</v>
      </c>
      <c r="K192" s="5">
        <f t="shared" si="37"/>
        <v>4.9499877648144306</v>
      </c>
      <c r="L192" s="5">
        <f t="shared" si="37"/>
        <v>4.6552669874585408</v>
      </c>
      <c r="M192" s="5">
        <f t="shared" si="37"/>
        <v>4.6194970468053054</v>
      </c>
      <c r="N192" s="5">
        <f t="shared" si="37"/>
        <v>4.378009619981893</v>
      </c>
      <c r="O192" s="5">
        <f t="shared" si="37"/>
        <v>4.1276072393643393</v>
      </c>
      <c r="P192" s="5">
        <f t="shared" si="37"/>
        <v>3.8315798005578676</v>
      </c>
      <c r="Q192" s="5">
        <f t="shared" si="37"/>
        <v>3.3536032855633597</v>
      </c>
      <c r="R192" s="5">
        <f t="shared" si="37"/>
        <v>2.7087977899681932</v>
      </c>
      <c r="S192" s="5">
        <f t="shared" si="36"/>
        <v>2.5031680470152304</v>
      </c>
      <c r="T192" s="5">
        <f t="shared" si="36"/>
        <v>2.0561868694303751</v>
      </c>
      <c r="U192" s="5">
        <f t="shared" si="36"/>
        <v>1.6057331385108309</v>
      </c>
      <c r="V192" s="5">
        <f t="shared" si="36"/>
        <v>1.5148529862160143</v>
      </c>
      <c r="W192" s="5">
        <f t="shared" si="36"/>
        <v>1.2406372773900833</v>
      </c>
      <c r="X192" s="5">
        <f t="shared" si="36"/>
        <v>1.1014882950005387</v>
      </c>
      <c r="Y192" s="5">
        <f t="shared" si="36"/>
        <v>0.95675001898293788</v>
      </c>
      <c r="Z192" s="5">
        <f t="shared" si="36"/>
        <v>0.93413309517896836</v>
      </c>
      <c r="AA192" s="5">
        <f t="shared" si="36"/>
        <v>0.86492958414266674</v>
      </c>
      <c r="AB192" s="5">
        <f t="shared" si="36"/>
        <v>0.76387775734143237</v>
      </c>
      <c r="AC192" s="5">
        <f t="shared" si="36"/>
        <v>0.68111319271223447</v>
      </c>
      <c r="AD192" s="5">
        <f t="shared" si="36"/>
        <v>0.66742460133984505</v>
      </c>
      <c r="AE192" s="5">
        <f t="shared" si="36"/>
        <v>0.61160090460759997</v>
      </c>
      <c r="AF192" s="5">
        <f t="shared" si="36"/>
        <v>0.57448086390602793</v>
      </c>
      <c r="AG192" s="5">
        <f t="shared" si="36"/>
        <v>0.54664349175677807</v>
      </c>
      <c r="AH192" s="5">
        <f t="shared" si="31"/>
        <v>0.44233038201439651</v>
      </c>
      <c r="AI192" s="5">
        <f t="shared" si="31"/>
        <v>0.38346714234452861</v>
      </c>
      <c r="AJ192" s="5">
        <f t="shared" si="31"/>
        <v>0.35540196533477858</v>
      </c>
    </row>
    <row r="193" spans="1:36" x14ac:dyDescent="0.2">
      <c r="A193" t="str">
        <f>"post-semis_procurement_archetype_"&amp;TEXT(ROUND(Table2691617[[#This Row],[2016]],3),"0.0")</f>
        <v>post-semis_procurement_archetype_6.2</v>
      </c>
      <c r="B193" s="5">
        <f t="shared" si="28"/>
        <v>6.2</v>
      </c>
      <c r="C193" s="5">
        <f t="shared" si="37"/>
        <v>6.2</v>
      </c>
      <c r="D193" s="5">
        <f t="shared" si="37"/>
        <v>6.2</v>
      </c>
      <c r="E193" s="5">
        <f t="shared" si="37"/>
        <v>6.0432887207008319</v>
      </c>
      <c r="F193" s="5">
        <f t="shared" si="37"/>
        <v>5.6644300633982585</v>
      </c>
      <c r="G193" s="5">
        <f t="shared" si="37"/>
        <v>5.717395429750459</v>
      </c>
      <c r="H193" s="5">
        <f t="shared" si="37"/>
        <v>5.5529480204285395</v>
      </c>
      <c r="I193" s="5">
        <f t="shared" si="37"/>
        <v>5.2348358658359677</v>
      </c>
      <c r="J193" s="5">
        <f t="shared" si="37"/>
        <v>5.0561364216248119</v>
      </c>
      <c r="K193" s="5">
        <f t="shared" si="37"/>
        <v>4.8726976642443516</v>
      </c>
      <c r="L193" s="5">
        <f t="shared" si="37"/>
        <v>4.5829346784100631</v>
      </c>
      <c r="M193" s="5">
        <f t="shared" si="37"/>
        <v>4.5477664595291767</v>
      </c>
      <c r="N193" s="5">
        <f t="shared" si="37"/>
        <v>4.3103413330566918</v>
      </c>
      <c r="O193" s="5">
        <f t="shared" si="37"/>
        <v>4.0641512201005909</v>
      </c>
      <c r="P193" s="5">
        <f t="shared" si="37"/>
        <v>3.7731035534684563</v>
      </c>
      <c r="Q193" s="5">
        <f t="shared" si="37"/>
        <v>3.3031675571466539</v>
      </c>
      <c r="R193" s="5">
        <f t="shared" si="37"/>
        <v>2.6692089765461606</v>
      </c>
      <c r="S193" s="5">
        <f t="shared" si="36"/>
        <v>2.4670383361557908</v>
      </c>
      <c r="T193" s="5">
        <f t="shared" si="36"/>
        <v>2.027576273824454</v>
      </c>
      <c r="U193" s="5">
        <f t="shared" si="36"/>
        <v>1.5847000734341865</v>
      </c>
      <c r="V193" s="5">
        <f t="shared" si="36"/>
        <v>1.4953487066310862</v>
      </c>
      <c r="W193" s="5">
        <f t="shared" si="36"/>
        <v>1.2257458531610075</v>
      </c>
      <c r="X193" s="5">
        <f t="shared" si="36"/>
        <v>1.0889376342945489</v>
      </c>
      <c r="Y193" s="5">
        <f t="shared" si="36"/>
        <v>0.94663414487098829</v>
      </c>
      <c r="Z193" s="5">
        <f t="shared" si="36"/>
        <v>0.92439768285219048</v>
      </c>
      <c r="AA193" s="5">
        <f t="shared" si="36"/>
        <v>0.85635831295096221</v>
      </c>
      <c r="AB193" s="5">
        <f t="shared" si="36"/>
        <v>0.75700637950184291</v>
      </c>
      <c r="AC193" s="5">
        <f t="shared" si="36"/>
        <v>0.67563407998706593</v>
      </c>
      <c r="AD193" s="5">
        <f t="shared" si="36"/>
        <v>0.66217575803394713</v>
      </c>
      <c r="AE193" s="5">
        <f t="shared" si="36"/>
        <v>0.60729112726388679</v>
      </c>
      <c r="AF193" s="5">
        <f t="shared" si="36"/>
        <v>0.5707955197112865</v>
      </c>
      <c r="AG193" s="5">
        <f t="shared" si="36"/>
        <v>0.54342642770456129</v>
      </c>
      <c r="AH193" s="5">
        <f t="shared" si="31"/>
        <v>0.44086807260049321</v>
      </c>
      <c r="AI193" s="5">
        <f t="shared" si="31"/>
        <v>0.38299503006971891</v>
      </c>
      <c r="AJ193" s="5">
        <f t="shared" si="31"/>
        <v>0.35540196533477858</v>
      </c>
    </row>
    <row r="194" spans="1:36" x14ac:dyDescent="0.2">
      <c r="A194" t="str">
        <f>"post-semis_procurement_archetype_"&amp;TEXT(ROUND(Table2691617[[#This Row],[2016]],3),"0.0")</f>
        <v>post-semis_procurement_archetype_6.1</v>
      </c>
      <c r="B194" s="5">
        <f t="shared" si="28"/>
        <v>6.1000000000000005</v>
      </c>
      <c r="C194" s="5">
        <f t="shared" si="37"/>
        <v>6.1000000000000005</v>
      </c>
      <c r="D194" s="5">
        <f t="shared" si="37"/>
        <v>6.1000000000000005</v>
      </c>
      <c r="E194" s="5">
        <f t="shared" si="37"/>
        <v>5.9459700219360867</v>
      </c>
      <c r="F194" s="5">
        <f t="shared" si="37"/>
        <v>5.5735935667465677</v>
      </c>
      <c r="G194" s="5">
        <f t="shared" si="37"/>
        <v>5.6256527053986245</v>
      </c>
      <c r="H194" s="5">
        <f t="shared" si="37"/>
        <v>5.4640189610772154</v>
      </c>
      <c r="I194" s="5">
        <f t="shared" si="37"/>
        <v>5.1513496470821627</v>
      </c>
      <c r="J194" s="5">
        <f t="shared" si="37"/>
        <v>4.9757077175734938</v>
      </c>
      <c r="K194" s="5">
        <f t="shared" si="37"/>
        <v>4.7954075636742735</v>
      </c>
      <c r="L194" s="5">
        <f t="shared" si="37"/>
        <v>4.5106023693615853</v>
      </c>
      <c r="M194" s="5">
        <f t="shared" si="37"/>
        <v>4.4760358722530489</v>
      </c>
      <c r="N194" s="5">
        <f t="shared" si="37"/>
        <v>4.2426730461314914</v>
      </c>
      <c r="O194" s="5">
        <f t="shared" si="37"/>
        <v>4.0006952008368426</v>
      </c>
      <c r="P194" s="5">
        <f t="shared" si="37"/>
        <v>3.7146273063790458</v>
      </c>
      <c r="Q194" s="5">
        <f t="shared" si="37"/>
        <v>3.252731828729948</v>
      </c>
      <c r="R194" s="5">
        <f t="shared" si="37"/>
        <v>2.6296201631241285</v>
      </c>
      <c r="S194" s="5">
        <f t="shared" si="36"/>
        <v>2.4309086252963517</v>
      </c>
      <c r="T194" s="5">
        <f t="shared" si="36"/>
        <v>1.998965678218533</v>
      </c>
      <c r="U194" s="5">
        <f t="shared" si="36"/>
        <v>1.5636670083575424</v>
      </c>
      <c r="V194" s="5">
        <f t="shared" si="36"/>
        <v>1.4758444270461584</v>
      </c>
      <c r="W194" s="5">
        <f t="shared" si="36"/>
        <v>1.2108544289319316</v>
      </c>
      <c r="X194" s="5">
        <f t="shared" si="36"/>
        <v>1.0763869735885594</v>
      </c>
      <c r="Y194" s="5">
        <f t="shared" si="36"/>
        <v>0.93651827075903893</v>
      </c>
      <c r="Z194" s="5">
        <f t="shared" si="36"/>
        <v>0.91466227052541282</v>
      </c>
      <c r="AA194" s="5">
        <f t="shared" si="36"/>
        <v>0.8477870417592579</v>
      </c>
      <c r="AB194" s="5">
        <f t="shared" si="36"/>
        <v>0.75013500166225355</v>
      </c>
      <c r="AC194" s="5">
        <f t="shared" si="36"/>
        <v>0.67015496726189749</v>
      </c>
      <c r="AD194" s="5">
        <f t="shared" si="36"/>
        <v>0.6569269147280492</v>
      </c>
      <c r="AE194" s="5">
        <f t="shared" si="36"/>
        <v>0.6029813499201736</v>
      </c>
      <c r="AF194" s="5">
        <f t="shared" si="36"/>
        <v>0.56711017551654508</v>
      </c>
      <c r="AG194" s="5">
        <f t="shared" si="36"/>
        <v>0.54020936365234451</v>
      </c>
      <c r="AH194" s="5">
        <f t="shared" si="31"/>
        <v>0.43940576318658997</v>
      </c>
      <c r="AI194" s="5">
        <f t="shared" si="31"/>
        <v>0.38252291779490927</v>
      </c>
      <c r="AJ194" s="5">
        <f t="shared" si="31"/>
        <v>0.35540196533477858</v>
      </c>
    </row>
    <row r="195" spans="1:36" x14ac:dyDescent="0.2">
      <c r="A195" t="str">
        <f>"post-semis_procurement_archetype_"&amp;TEXT(ROUND(Table2691617[[#This Row],[2016]],3),"0.0")</f>
        <v>post-semis_procurement_archetype_6.0</v>
      </c>
      <c r="B195" s="5">
        <f t="shared" si="28"/>
        <v>6</v>
      </c>
      <c r="C195" s="5">
        <f t="shared" si="37"/>
        <v>6</v>
      </c>
      <c r="D195" s="5">
        <f t="shared" si="37"/>
        <v>6</v>
      </c>
      <c r="E195" s="5">
        <f t="shared" si="37"/>
        <v>5.8486513231713415</v>
      </c>
      <c r="F195" s="5">
        <f t="shared" si="37"/>
        <v>5.482757070094876</v>
      </c>
      <c r="G195" s="5">
        <f t="shared" si="37"/>
        <v>5.5339099810467891</v>
      </c>
      <c r="H195" s="5">
        <f t="shared" si="37"/>
        <v>5.3750899017258913</v>
      </c>
      <c r="I195" s="5">
        <f t="shared" si="37"/>
        <v>5.0678634283283577</v>
      </c>
      <c r="J195" s="5">
        <f t="shared" si="37"/>
        <v>4.8952790135221758</v>
      </c>
      <c r="K195" s="5">
        <f t="shared" si="37"/>
        <v>4.7181174631041944</v>
      </c>
      <c r="L195" s="5">
        <f t="shared" si="37"/>
        <v>4.4382700603131076</v>
      </c>
      <c r="M195" s="5">
        <f t="shared" si="37"/>
        <v>4.4043052849769202</v>
      </c>
      <c r="N195" s="5">
        <f t="shared" si="37"/>
        <v>4.1750047592062902</v>
      </c>
      <c r="O195" s="5">
        <f t="shared" si="37"/>
        <v>3.9372391815730938</v>
      </c>
      <c r="P195" s="5">
        <f t="shared" si="37"/>
        <v>3.6561510592896349</v>
      </c>
      <c r="Q195" s="5">
        <f t="shared" si="37"/>
        <v>3.2022961003132422</v>
      </c>
      <c r="R195" s="5">
        <f t="shared" si="37"/>
        <v>2.5900313497020959</v>
      </c>
      <c r="S195" s="5">
        <f t="shared" si="36"/>
        <v>2.3947789144369125</v>
      </c>
      <c r="T195" s="5">
        <f t="shared" si="36"/>
        <v>1.9703550826126117</v>
      </c>
      <c r="U195" s="5">
        <f t="shared" si="36"/>
        <v>1.542633943280898</v>
      </c>
      <c r="V195" s="5">
        <f t="shared" si="36"/>
        <v>1.4563401474612303</v>
      </c>
      <c r="W195" s="5">
        <f t="shared" si="36"/>
        <v>1.1959630047028558</v>
      </c>
      <c r="X195" s="5">
        <f t="shared" si="36"/>
        <v>1.0638363128825696</v>
      </c>
      <c r="Y195" s="5">
        <f t="shared" si="36"/>
        <v>0.92640239664708934</v>
      </c>
      <c r="Z195" s="5">
        <f t="shared" si="36"/>
        <v>0.90492685819863494</v>
      </c>
      <c r="AA195" s="5">
        <f t="shared" si="36"/>
        <v>0.83921577056755337</v>
      </c>
      <c r="AB195" s="5">
        <f t="shared" si="36"/>
        <v>0.74326362382266409</v>
      </c>
      <c r="AC195" s="5">
        <f t="shared" si="36"/>
        <v>0.66467585453672906</v>
      </c>
      <c r="AD195" s="5">
        <f t="shared" si="36"/>
        <v>0.65167807142215117</v>
      </c>
      <c r="AE195" s="5">
        <f t="shared" si="36"/>
        <v>0.59867157257646042</v>
      </c>
      <c r="AF195" s="5">
        <f t="shared" si="36"/>
        <v>0.56342483132180354</v>
      </c>
      <c r="AG195" s="5">
        <f t="shared" si="36"/>
        <v>0.53699229960012773</v>
      </c>
      <c r="AH195" s="5">
        <f t="shared" si="31"/>
        <v>0.43794345377268673</v>
      </c>
      <c r="AI195" s="5">
        <f t="shared" si="31"/>
        <v>0.38205080552009957</v>
      </c>
      <c r="AJ195" s="5">
        <f t="shared" si="31"/>
        <v>0.35540196533477858</v>
      </c>
    </row>
    <row r="196" spans="1:36" x14ac:dyDescent="0.2">
      <c r="A196" t="str">
        <f>"post-semis_procurement_archetype_"&amp;TEXT(ROUND(Table2691617[[#This Row],[2016]],3),"0.0")</f>
        <v>post-semis_procurement_archetype_5.9</v>
      </c>
      <c r="B196" s="5">
        <f t="shared" si="28"/>
        <v>5.9</v>
      </c>
      <c r="C196" s="5">
        <f t="shared" si="37"/>
        <v>5.9</v>
      </c>
      <c r="D196" s="5">
        <f t="shared" si="37"/>
        <v>5.9</v>
      </c>
      <c r="E196" s="5">
        <f t="shared" si="37"/>
        <v>5.7513326244065972</v>
      </c>
      <c r="F196" s="5">
        <f t="shared" si="37"/>
        <v>5.3919205734431852</v>
      </c>
      <c r="G196" s="5">
        <f t="shared" si="37"/>
        <v>5.4421672566949537</v>
      </c>
      <c r="H196" s="5">
        <f t="shared" si="37"/>
        <v>5.2861608423745672</v>
      </c>
      <c r="I196" s="5">
        <f t="shared" si="37"/>
        <v>4.9843772095745527</v>
      </c>
      <c r="J196" s="5">
        <f t="shared" si="37"/>
        <v>4.8148503094708577</v>
      </c>
      <c r="K196" s="5">
        <f t="shared" si="37"/>
        <v>4.6408273625341163</v>
      </c>
      <c r="L196" s="5">
        <f t="shared" si="37"/>
        <v>4.3659377512646307</v>
      </c>
      <c r="M196" s="5">
        <f t="shared" si="37"/>
        <v>4.3325746977007924</v>
      </c>
      <c r="N196" s="5">
        <f t="shared" si="37"/>
        <v>4.107336472281089</v>
      </c>
      <c r="O196" s="5">
        <f t="shared" si="37"/>
        <v>3.8737831623093459</v>
      </c>
      <c r="P196" s="5">
        <f t="shared" si="37"/>
        <v>3.5976748122002244</v>
      </c>
      <c r="Q196" s="5">
        <f t="shared" si="37"/>
        <v>3.1518603718965363</v>
      </c>
      <c r="R196" s="5">
        <f t="shared" si="37"/>
        <v>2.5504425362800638</v>
      </c>
      <c r="S196" s="5">
        <f t="shared" si="36"/>
        <v>2.3586492035774733</v>
      </c>
      <c r="T196" s="5">
        <f t="shared" si="36"/>
        <v>1.9417444870066909</v>
      </c>
      <c r="U196" s="5">
        <f t="shared" si="36"/>
        <v>1.5216008782042536</v>
      </c>
      <c r="V196" s="5">
        <f t="shared" si="36"/>
        <v>1.4368358678763025</v>
      </c>
      <c r="W196" s="5">
        <f t="shared" si="36"/>
        <v>1.1810715804737799</v>
      </c>
      <c r="X196" s="5">
        <f t="shared" si="36"/>
        <v>1.0512856521765801</v>
      </c>
      <c r="Y196" s="5">
        <f t="shared" si="36"/>
        <v>0.91628652253513976</v>
      </c>
      <c r="Z196" s="5">
        <f t="shared" si="36"/>
        <v>0.89519144587185706</v>
      </c>
      <c r="AA196" s="5">
        <f t="shared" si="36"/>
        <v>0.83064449937584894</v>
      </c>
      <c r="AB196" s="5">
        <f t="shared" si="36"/>
        <v>0.73639224598307473</v>
      </c>
      <c r="AC196" s="5">
        <f t="shared" si="36"/>
        <v>0.65919674181156063</v>
      </c>
      <c r="AD196" s="5">
        <f t="shared" si="36"/>
        <v>0.64642922811625314</v>
      </c>
      <c r="AE196" s="5">
        <f t="shared" si="36"/>
        <v>0.59436179523274724</v>
      </c>
      <c r="AF196" s="5">
        <f t="shared" si="36"/>
        <v>0.55973948712706212</v>
      </c>
      <c r="AG196" s="5">
        <f t="shared" si="36"/>
        <v>0.53377523554791095</v>
      </c>
      <c r="AH196" s="5">
        <f t="shared" si="31"/>
        <v>0.43648114435878343</v>
      </c>
      <c r="AI196" s="5">
        <f t="shared" si="31"/>
        <v>0.38157869324528987</v>
      </c>
      <c r="AJ196" s="5">
        <f t="shared" si="31"/>
        <v>0.35540196533477858</v>
      </c>
    </row>
    <row r="197" spans="1:36" x14ac:dyDescent="0.2">
      <c r="A197" t="str">
        <f>"post-semis_procurement_archetype_"&amp;TEXT(ROUND(Table2691617[[#This Row],[2016]],3),"0.0")</f>
        <v>post-semis_procurement_archetype_5.8</v>
      </c>
      <c r="B197" s="5">
        <f t="shared" si="28"/>
        <v>5.8000000000000007</v>
      </c>
      <c r="C197" s="5">
        <f t="shared" si="37"/>
        <v>5.8000000000000007</v>
      </c>
      <c r="D197" s="5">
        <f t="shared" si="37"/>
        <v>5.8000000000000007</v>
      </c>
      <c r="E197" s="5">
        <f t="shared" si="37"/>
        <v>5.654013925641852</v>
      </c>
      <c r="F197" s="5">
        <f t="shared" si="37"/>
        <v>5.3010840767914944</v>
      </c>
      <c r="G197" s="5">
        <f t="shared" si="37"/>
        <v>5.3504245323431192</v>
      </c>
      <c r="H197" s="5">
        <f t="shared" si="37"/>
        <v>5.1972317830232431</v>
      </c>
      <c r="I197" s="5">
        <f t="shared" si="37"/>
        <v>4.9008909908207485</v>
      </c>
      <c r="J197" s="5">
        <f t="shared" si="37"/>
        <v>4.7344216054195405</v>
      </c>
      <c r="K197" s="5">
        <f t="shared" si="37"/>
        <v>4.5635372619640382</v>
      </c>
      <c r="L197" s="5">
        <f t="shared" si="37"/>
        <v>4.2936054422161529</v>
      </c>
      <c r="M197" s="5">
        <f t="shared" si="37"/>
        <v>4.2608441104246646</v>
      </c>
      <c r="N197" s="5">
        <f t="shared" si="37"/>
        <v>4.0396681853558887</v>
      </c>
      <c r="O197" s="5">
        <f t="shared" si="37"/>
        <v>3.8103271430455981</v>
      </c>
      <c r="P197" s="5">
        <f t="shared" si="37"/>
        <v>3.539198565110814</v>
      </c>
      <c r="Q197" s="5">
        <f t="shared" si="37"/>
        <v>3.1014246434798309</v>
      </c>
      <c r="R197" s="5">
        <f t="shared" si="37"/>
        <v>2.5108537228580317</v>
      </c>
      <c r="S197" s="5">
        <f t="shared" si="36"/>
        <v>2.3225194927180342</v>
      </c>
      <c r="T197" s="5">
        <f t="shared" si="36"/>
        <v>1.9131338914007701</v>
      </c>
      <c r="U197" s="5">
        <f t="shared" si="36"/>
        <v>1.5005678131276095</v>
      </c>
      <c r="V197" s="5">
        <f t="shared" si="36"/>
        <v>1.4173315882913746</v>
      </c>
      <c r="W197" s="5">
        <f t="shared" si="36"/>
        <v>1.1661801562447041</v>
      </c>
      <c r="X197" s="5">
        <f t="shared" si="36"/>
        <v>1.0387349914705906</v>
      </c>
      <c r="Y197" s="5">
        <f t="shared" si="36"/>
        <v>0.90617064842319017</v>
      </c>
      <c r="Z197" s="5">
        <f t="shared" si="36"/>
        <v>0.8854560335450794</v>
      </c>
      <c r="AA197" s="5">
        <f t="shared" si="36"/>
        <v>0.82207322818414452</v>
      </c>
      <c r="AB197" s="5">
        <f t="shared" si="36"/>
        <v>0.72952086814348527</v>
      </c>
      <c r="AC197" s="5">
        <f t="shared" si="36"/>
        <v>0.65371762908639219</v>
      </c>
      <c r="AD197" s="5">
        <f t="shared" si="36"/>
        <v>0.64118038481035522</v>
      </c>
      <c r="AE197" s="5">
        <f t="shared" si="36"/>
        <v>0.59005201788903405</v>
      </c>
      <c r="AF197" s="5">
        <f t="shared" si="36"/>
        <v>0.55605414293232069</v>
      </c>
      <c r="AG197" s="5">
        <f t="shared" si="36"/>
        <v>0.53055817149569418</v>
      </c>
      <c r="AH197" s="5">
        <f t="shared" si="31"/>
        <v>0.43501883494488019</v>
      </c>
      <c r="AI197" s="5">
        <f t="shared" si="31"/>
        <v>0.38110658097048017</v>
      </c>
      <c r="AJ197" s="5">
        <f t="shared" si="31"/>
        <v>0.35540196533477858</v>
      </c>
    </row>
    <row r="198" spans="1:36" x14ac:dyDescent="0.2">
      <c r="A198" t="str">
        <f>"post-semis_procurement_archetype_"&amp;TEXT(ROUND(Table2691617[[#This Row],[2016]],3),"0.0")</f>
        <v>post-semis_procurement_archetype_5.7</v>
      </c>
      <c r="B198" s="5">
        <f t="shared" si="28"/>
        <v>5.7</v>
      </c>
      <c r="C198" s="5">
        <f t="shared" si="37"/>
        <v>5.7</v>
      </c>
      <c r="D198" s="5">
        <f t="shared" si="37"/>
        <v>5.7</v>
      </c>
      <c r="E198" s="5">
        <f t="shared" si="37"/>
        <v>5.5566952268771068</v>
      </c>
      <c r="F198" s="5">
        <f t="shared" si="37"/>
        <v>5.2102475801398027</v>
      </c>
      <c r="G198" s="5">
        <f t="shared" si="37"/>
        <v>5.2586818079912838</v>
      </c>
      <c r="H198" s="5">
        <f t="shared" si="37"/>
        <v>5.108302723671919</v>
      </c>
      <c r="I198" s="5">
        <f t="shared" si="37"/>
        <v>4.8174047720669426</v>
      </c>
      <c r="J198" s="5">
        <f t="shared" si="37"/>
        <v>4.6539929013682224</v>
      </c>
      <c r="K198" s="5">
        <f t="shared" si="37"/>
        <v>4.4862471613939601</v>
      </c>
      <c r="L198" s="5">
        <f t="shared" si="37"/>
        <v>4.2212731331676752</v>
      </c>
      <c r="M198" s="5">
        <f t="shared" si="37"/>
        <v>4.1891135231485368</v>
      </c>
      <c r="N198" s="5">
        <f t="shared" si="37"/>
        <v>3.971999898430687</v>
      </c>
      <c r="O198" s="5">
        <f t="shared" si="37"/>
        <v>3.7468711237818493</v>
      </c>
      <c r="P198" s="5">
        <f t="shared" si="37"/>
        <v>3.4807223180214026</v>
      </c>
      <c r="Q198" s="5">
        <f t="shared" si="37"/>
        <v>3.0509889150631246</v>
      </c>
      <c r="R198" s="5">
        <f t="shared" si="37"/>
        <v>2.4712649094359991</v>
      </c>
      <c r="S198" s="5">
        <f t="shared" si="36"/>
        <v>2.286389781858595</v>
      </c>
      <c r="T198" s="5">
        <f t="shared" si="36"/>
        <v>1.8845232957948488</v>
      </c>
      <c r="U198" s="5">
        <f t="shared" si="36"/>
        <v>1.4795347480509651</v>
      </c>
      <c r="V198" s="5">
        <f t="shared" si="36"/>
        <v>1.3978273087064466</v>
      </c>
      <c r="W198" s="5">
        <f t="shared" si="36"/>
        <v>1.1512887320156282</v>
      </c>
      <c r="X198" s="5">
        <f t="shared" si="36"/>
        <v>1.0261843307646008</v>
      </c>
      <c r="Y198" s="5">
        <f t="shared" si="36"/>
        <v>0.89605477431124059</v>
      </c>
      <c r="Z198" s="5">
        <f t="shared" si="36"/>
        <v>0.87572062121830152</v>
      </c>
      <c r="AA198" s="5">
        <f t="shared" si="36"/>
        <v>0.81350195699243999</v>
      </c>
      <c r="AB198" s="5">
        <f t="shared" si="36"/>
        <v>0.7226494903038958</v>
      </c>
      <c r="AC198" s="5">
        <f t="shared" si="36"/>
        <v>0.64823851636122365</v>
      </c>
      <c r="AD198" s="5">
        <f t="shared" si="36"/>
        <v>0.6359315415044573</v>
      </c>
      <c r="AE198" s="5">
        <f t="shared" si="36"/>
        <v>0.58574224054532076</v>
      </c>
      <c r="AF198" s="5">
        <f t="shared" si="36"/>
        <v>0.55236879873757916</v>
      </c>
      <c r="AG198" s="5">
        <f t="shared" si="36"/>
        <v>0.5273411074434774</v>
      </c>
      <c r="AH198" s="5">
        <f t="shared" si="31"/>
        <v>0.4335565255309769</v>
      </c>
      <c r="AI198" s="5">
        <f t="shared" si="31"/>
        <v>0.38063446869567047</v>
      </c>
      <c r="AJ198" s="5">
        <f t="shared" si="31"/>
        <v>0.35540196533477858</v>
      </c>
    </row>
    <row r="199" spans="1:36" x14ac:dyDescent="0.2">
      <c r="A199" t="str">
        <f>"post-semis_procurement_archetype_"&amp;TEXT(ROUND(Table2691617[[#This Row],[2016]],3),"0.0")</f>
        <v>post-semis_procurement_archetype_5.6</v>
      </c>
      <c r="B199" s="5">
        <f t="shared" si="28"/>
        <v>5.6000000000000005</v>
      </c>
      <c r="C199" s="5">
        <f t="shared" si="37"/>
        <v>5.6000000000000005</v>
      </c>
      <c r="D199" s="5">
        <f t="shared" si="37"/>
        <v>5.6000000000000005</v>
      </c>
      <c r="E199" s="5">
        <f t="shared" si="37"/>
        <v>5.4593765281123625</v>
      </c>
      <c r="F199" s="5">
        <f t="shared" si="37"/>
        <v>5.1194110834881119</v>
      </c>
      <c r="G199" s="5">
        <f t="shared" si="37"/>
        <v>5.1669390836394493</v>
      </c>
      <c r="H199" s="5">
        <f t="shared" si="37"/>
        <v>5.0193736643205948</v>
      </c>
      <c r="I199" s="5">
        <f t="shared" si="37"/>
        <v>4.7339185533131385</v>
      </c>
      <c r="J199" s="5">
        <f t="shared" si="37"/>
        <v>4.5735641973169043</v>
      </c>
      <c r="K199" s="5">
        <f t="shared" si="37"/>
        <v>4.4089570608238819</v>
      </c>
      <c r="L199" s="5">
        <f t="shared" si="37"/>
        <v>4.1489408241191983</v>
      </c>
      <c r="M199" s="5">
        <f t="shared" si="37"/>
        <v>4.117382935872409</v>
      </c>
      <c r="N199" s="5">
        <f t="shared" si="37"/>
        <v>3.9043316115054867</v>
      </c>
      <c r="O199" s="5">
        <f t="shared" si="37"/>
        <v>3.6834151045181014</v>
      </c>
      <c r="P199" s="5">
        <f t="shared" si="37"/>
        <v>3.4222460709319922</v>
      </c>
      <c r="Q199" s="5">
        <f t="shared" si="37"/>
        <v>3.0005531866464192</v>
      </c>
      <c r="R199" s="5">
        <f t="shared" si="37"/>
        <v>2.4316760960139669</v>
      </c>
      <c r="S199" s="5">
        <f t="shared" si="36"/>
        <v>2.2502600709991558</v>
      </c>
      <c r="T199" s="5">
        <f t="shared" si="36"/>
        <v>1.8559127001889277</v>
      </c>
      <c r="U199" s="5">
        <f t="shared" si="36"/>
        <v>1.4585016829743209</v>
      </c>
      <c r="V199" s="5">
        <f t="shared" si="36"/>
        <v>1.3783230291215187</v>
      </c>
      <c r="W199" s="5">
        <f t="shared" si="36"/>
        <v>1.1363973077865523</v>
      </c>
      <c r="X199" s="5">
        <f t="shared" si="36"/>
        <v>1.0136336700586113</v>
      </c>
      <c r="Y199" s="5">
        <f t="shared" si="36"/>
        <v>0.88593890019929122</v>
      </c>
      <c r="Z199" s="5">
        <f t="shared" si="36"/>
        <v>0.86598520889152364</v>
      </c>
      <c r="AA199" s="5">
        <f t="shared" si="36"/>
        <v>0.80493068580073568</v>
      </c>
      <c r="AB199" s="5">
        <f t="shared" si="36"/>
        <v>0.71577811246430656</v>
      </c>
      <c r="AC199" s="5">
        <f t="shared" si="36"/>
        <v>0.64275940363605533</v>
      </c>
      <c r="AD199" s="5">
        <f t="shared" si="36"/>
        <v>0.63068269819855938</v>
      </c>
      <c r="AE199" s="5">
        <f t="shared" si="36"/>
        <v>0.58143246320160769</v>
      </c>
      <c r="AF199" s="5">
        <f t="shared" si="36"/>
        <v>0.54868345454283773</v>
      </c>
      <c r="AG199" s="5">
        <f t="shared" si="36"/>
        <v>0.52412404339126062</v>
      </c>
      <c r="AH199" s="5">
        <f t="shared" si="31"/>
        <v>0.43209421611707366</v>
      </c>
      <c r="AI199" s="5">
        <f t="shared" si="31"/>
        <v>0.38016235642086083</v>
      </c>
      <c r="AJ199" s="5">
        <f t="shared" si="31"/>
        <v>0.35540196533477858</v>
      </c>
    </row>
    <row r="200" spans="1:36" x14ac:dyDescent="0.2">
      <c r="A200" t="str">
        <f>"post-semis_procurement_archetype_"&amp;TEXT(ROUND(Table2691617[[#This Row],[2016]],3),"0.0")</f>
        <v>post-semis_procurement_archetype_5.5</v>
      </c>
      <c r="B200" s="5">
        <f>MROUND(B199-0.1,0.1)</f>
        <v>5.5</v>
      </c>
      <c r="C200" s="5">
        <f t="shared" si="37"/>
        <v>5.5</v>
      </c>
      <c r="D200" s="5">
        <f t="shared" si="37"/>
        <v>5.5</v>
      </c>
      <c r="E200" s="5">
        <f t="shared" si="37"/>
        <v>5.3620578293476164</v>
      </c>
      <c r="F200" s="5">
        <f t="shared" si="37"/>
        <v>5.0285745868364202</v>
      </c>
      <c r="G200" s="5">
        <f t="shared" si="37"/>
        <v>5.0751963592876139</v>
      </c>
      <c r="H200" s="5">
        <f t="shared" si="37"/>
        <v>4.9304446049692698</v>
      </c>
      <c r="I200" s="5">
        <f t="shared" si="37"/>
        <v>4.6504323345593326</v>
      </c>
      <c r="J200" s="5">
        <f t="shared" si="37"/>
        <v>4.4931354932655863</v>
      </c>
      <c r="K200" s="5">
        <f t="shared" si="37"/>
        <v>4.3316669602538029</v>
      </c>
      <c r="L200" s="5">
        <f t="shared" si="37"/>
        <v>4.0766085150707205</v>
      </c>
      <c r="M200" s="5">
        <f t="shared" si="37"/>
        <v>4.0456523485962803</v>
      </c>
      <c r="N200" s="5">
        <f t="shared" si="37"/>
        <v>3.836663324580285</v>
      </c>
      <c r="O200" s="5">
        <f t="shared" si="37"/>
        <v>3.6199590852543531</v>
      </c>
      <c r="P200" s="5">
        <f t="shared" si="37"/>
        <v>3.3637698238425813</v>
      </c>
      <c r="Q200" s="5">
        <f t="shared" si="37"/>
        <v>2.9501174582297129</v>
      </c>
      <c r="R200" s="5">
        <f t="shared" si="37"/>
        <v>2.3920872825919344</v>
      </c>
      <c r="S200" s="5">
        <f t="shared" si="36"/>
        <v>2.2141303601397162</v>
      </c>
      <c r="T200" s="5">
        <f t="shared" si="36"/>
        <v>1.8273021045830067</v>
      </c>
      <c r="U200" s="5">
        <f t="shared" si="36"/>
        <v>1.4374686178976765</v>
      </c>
      <c r="V200" s="5">
        <f t="shared" si="36"/>
        <v>1.3588187495365907</v>
      </c>
      <c r="W200" s="5">
        <f t="shared" si="36"/>
        <v>1.1215058835574763</v>
      </c>
      <c r="X200" s="5">
        <f t="shared" si="36"/>
        <v>1.0010830093526215</v>
      </c>
      <c r="Y200" s="5">
        <f t="shared" si="36"/>
        <v>0.87582302608734164</v>
      </c>
      <c r="Z200" s="5">
        <f t="shared" si="36"/>
        <v>0.85624979656474576</v>
      </c>
      <c r="AA200" s="5">
        <f t="shared" si="36"/>
        <v>0.79635941460903115</v>
      </c>
      <c r="AB200" s="5">
        <f t="shared" si="36"/>
        <v>0.70890673462471709</v>
      </c>
      <c r="AC200" s="5">
        <f t="shared" si="36"/>
        <v>0.63728029091088678</v>
      </c>
      <c r="AD200" s="5">
        <f t="shared" si="36"/>
        <v>0.62543385489266146</v>
      </c>
      <c r="AE200" s="5">
        <f t="shared" si="36"/>
        <v>0.57712268585789439</v>
      </c>
      <c r="AF200" s="5">
        <f t="shared" si="36"/>
        <v>0.54499811034809631</v>
      </c>
      <c r="AG200" s="5">
        <f t="shared" si="36"/>
        <v>0.52090697933904384</v>
      </c>
      <c r="AH200" s="5">
        <f t="shared" si="31"/>
        <v>0.43063190670317042</v>
      </c>
      <c r="AI200" s="5">
        <f t="shared" si="31"/>
        <v>0.37969024414605113</v>
      </c>
      <c r="AJ200" s="5">
        <f t="shared" si="31"/>
        <v>0.35540196533477858</v>
      </c>
    </row>
    <row r="201" spans="1:36" x14ac:dyDescent="0.2">
      <c r="A201" t="str">
        <f>"post-semis_procurement_archetype_"&amp;TEXT(ROUND(Table2691617[[#This Row],[2016]],3),"0.0")</f>
        <v>post-semis_procurement_archetype_5.4</v>
      </c>
      <c r="B201" s="5">
        <f t="shared" ref="B201:B251" si="38">MROUND(B200-0.1,0.1)</f>
        <v>5.4</v>
      </c>
      <c r="C201" s="5">
        <f t="shared" si="37"/>
        <v>5.4</v>
      </c>
      <c r="D201" s="5">
        <f t="shared" si="37"/>
        <v>5.4</v>
      </c>
      <c r="E201" s="5">
        <f t="shared" si="37"/>
        <v>5.2647391305828721</v>
      </c>
      <c r="F201" s="5">
        <f t="shared" si="37"/>
        <v>4.9377380901847294</v>
      </c>
      <c r="G201" s="5">
        <f t="shared" si="37"/>
        <v>4.9834536349357794</v>
      </c>
      <c r="H201" s="5">
        <f t="shared" si="37"/>
        <v>4.8415155456179466</v>
      </c>
      <c r="I201" s="5">
        <f t="shared" si="37"/>
        <v>4.5669461158055284</v>
      </c>
      <c r="J201" s="5">
        <f t="shared" si="37"/>
        <v>4.4127067892142682</v>
      </c>
      <c r="K201" s="5">
        <f t="shared" si="37"/>
        <v>4.2543768596837248</v>
      </c>
      <c r="L201" s="5">
        <f t="shared" si="37"/>
        <v>4.0042762060222437</v>
      </c>
      <c r="M201" s="5">
        <f t="shared" si="37"/>
        <v>3.9739217613201525</v>
      </c>
      <c r="N201" s="5">
        <f t="shared" si="37"/>
        <v>3.7689950376550847</v>
      </c>
      <c r="O201" s="5">
        <f t="shared" si="37"/>
        <v>3.5565030659906047</v>
      </c>
      <c r="P201" s="5">
        <f t="shared" si="37"/>
        <v>3.3052935767531708</v>
      </c>
      <c r="Q201" s="5">
        <f t="shared" si="37"/>
        <v>2.8996817298130075</v>
      </c>
      <c r="R201" s="5">
        <f t="shared" si="37"/>
        <v>2.3524984691699022</v>
      </c>
      <c r="S201" s="5">
        <f t="shared" si="36"/>
        <v>2.1780006492802775</v>
      </c>
      <c r="T201" s="5">
        <f t="shared" si="36"/>
        <v>1.7986915089770856</v>
      </c>
      <c r="U201" s="5">
        <f t="shared" si="36"/>
        <v>1.4164355528210324</v>
      </c>
      <c r="V201" s="5">
        <f t="shared" si="36"/>
        <v>1.3393144699516628</v>
      </c>
      <c r="W201" s="5">
        <f t="shared" si="36"/>
        <v>1.1066144593284004</v>
      </c>
      <c r="X201" s="5">
        <f t="shared" si="36"/>
        <v>0.98853234864663198</v>
      </c>
      <c r="Y201" s="5">
        <f t="shared" si="36"/>
        <v>0.86570715197539205</v>
      </c>
      <c r="Z201" s="5">
        <f t="shared" si="36"/>
        <v>0.84651438423796799</v>
      </c>
      <c r="AA201" s="5">
        <f t="shared" si="36"/>
        <v>0.78778814341732684</v>
      </c>
      <c r="AB201" s="5">
        <f t="shared" si="36"/>
        <v>0.70203535678512763</v>
      </c>
      <c r="AC201" s="5">
        <f t="shared" si="36"/>
        <v>0.63180117818571835</v>
      </c>
      <c r="AD201" s="5">
        <f t="shared" si="36"/>
        <v>0.62018501158676353</v>
      </c>
      <c r="AE201" s="5">
        <f t="shared" si="36"/>
        <v>0.57281290851418132</v>
      </c>
      <c r="AF201" s="5">
        <f t="shared" si="36"/>
        <v>0.54131276615335489</v>
      </c>
      <c r="AG201" s="5">
        <f t="shared" si="36"/>
        <v>0.51768991528682706</v>
      </c>
      <c r="AH201" s="5">
        <f t="shared" si="31"/>
        <v>0.42916959728926712</v>
      </c>
      <c r="AI201" s="5">
        <f t="shared" si="31"/>
        <v>0.37921813187124143</v>
      </c>
      <c r="AJ201" s="5">
        <f t="shared" si="31"/>
        <v>0.35540196533477858</v>
      </c>
    </row>
    <row r="202" spans="1:36" x14ac:dyDescent="0.2">
      <c r="A202" t="str">
        <f>"post-semis_procurement_archetype_"&amp;TEXT(ROUND(Table2691617[[#This Row],[2016]],3),"0.0")</f>
        <v>post-semis_procurement_archetype_5.3</v>
      </c>
      <c r="B202" s="5">
        <f t="shared" si="38"/>
        <v>5.3000000000000007</v>
      </c>
      <c r="C202" s="5">
        <f t="shared" si="37"/>
        <v>5.3000000000000007</v>
      </c>
      <c r="D202" s="5">
        <f t="shared" si="37"/>
        <v>5.3000000000000007</v>
      </c>
      <c r="E202" s="5">
        <f t="shared" si="37"/>
        <v>5.1674204318181269</v>
      </c>
      <c r="F202" s="5">
        <f t="shared" si="37"/>
        <v>4.8469015935330386</v>
      </c>
      <c r="G202" s="5">
        <f t="shared" si="37"/>
        <v>4.891710910583944</v>
      </c>
      <c r="H202" s="5">
        <f t="shared" si="37"/>
        <v>4.7525864862666225</v>
      </c>
      <c r="I202" s="5">
        <f t="shared" si="37"/>
        <v>4.4834598970517234</v>
      </c>
      <c r="J202" s="5">
        <f t="shared" si="37"/>
        <v>4.332278085162951</v>
      </c>
      <c r="K202" s="5">
        <f t="shared" si="37"/>
        <v>4.1770867591136467</v>
      </c>
      <c r="L202" s="5">
        <f t="shared" si="37"/>
        <v>3.9319438969737659</v>
      </c>
      <c r="M202" s="5">
        <f t="shared" si="37"/>
        <v>3.9021911740440247</v>
      </c>
      <c r="N202" s="5">
        <f t="shared" si="37"/>
        <v>3.7013267507298839</v>
      </c>
      <c r="O202" s="5">
        <f t="shared" si="37"/>
        <v>3.4930470467268568</v>
      </c>
      <c r="P202" s="5">
        <f t="shared" si="37"/>
        <v>3.2468173296637604</v>
      </c>
      <c r="Q202" s="5">
        <f t="shared" si="37"/>
        <v>2.8492460013963021</v>
      </c>
      <c r="R202" s="5">
        <f t="shared" si="37"/>
        <v>2.3129096557478701</v>
      </c>
      <c r="S202" s="5">
        <f t="shared" si="36"/>
        <v>2.1418709384208383</v>
      </c>
      <c r="T202" s="5">
        <f t="shared" si="36"/>
        <v>1.7700809133711648</v>
      </c>
      <c r="U202" s="5">
        <f t="shared" si="36"/>
        <v>1.3954024877443882</v>
      </c>
      <c r="V202" s="5">
        <f t="shared" si="36"/>
        <v>1.319810190366735</v>
      </c>
      <c r="W202" s="5">
        <f t="shared" si="36"/>
        <v>1.0917230350993248</v>
      </c>
      <c r="X202" s="5">
        <f t="shared" si="36"/>
        <v>0.97598168794064244</v>
      </c>
      <c r="Y202" s="5">
        <f t="shared" si="36"/>
        <v>0.85559127786344269</v>
      </c>
      <c r="Z202" s="5">
        <f t="shared" si="36"/>
        <v>0.83677897191119022</v>
      </c>
      <c r="AA202" s="5">
        <f t="shared" si="36"/>
        <v>0.7792168722256223</v>
      </c>
      <c r="AB202" s="5">
        <f t="shared" si="36"/>
        <v>0.69516397894553827</v>
      </c>
      <c r="AC202" s="5">
        <f t="shared" si="36"/>
        <v>0.62632206546054991</v>
      </c>
      <c r="AD202" s="5">
        <f t="shared" si="36"/>
        <v>0.61493616828086561</v>
      </c>
      <c r="AE202" s="5">
        <f t="shared" si="36"/>
        <v>0.56850313117046802</v>
      </c>
      <c r="AF202" s="5">
        <f t="shared" si="36"/>
        <v>0.53762742195861346</v>
      </c>
      <c r="AG202" s="5">
        <f t="shared" si="36"/>
        <v>0.5144728512346104</v>
      </c>
      <c r="AH202" s="5">
        <f t="shared" ref="AH202:AJ251" si="39">(($B202-$AJ$2)*((AH$2-$AJ$2)/($B$2-$AJ$2)))+$AJ$2</f>
        <v>0.42770728787536388</v>
      </c>
      <c r="AI202" s="5">
        <f t="shared" si="39"/>
        <v>0.37874601959643173</v>
      </c>
      <c r="AJ202" s="5">
        <f t="shared" si="39"/>
        <v>0.35540196533477858</v>
      </c>
    </row>
    <row r="203" spans="1:36" x14ac:dyDescent="0.2">
      <c r="A203" t="str">
        <f>"post-semis_procurement_archetype_"&amp;TEXT(ROUND(Table2691617[[#This Row],[2016]],3),"0.0")</f>
        <v>post-semis_procurement_archetype_5.2</v>
      </c>
      <c r="B203" s="5">
        <f t="shared" si="38"/>
        <v>5.2</v>
      </c>
      <c r="C203" s="5">
        <f t="shared" si="37"/>
        <v>5.2</v>
      </c>
      <c r="D203" s="5">
        <f t="shared" si="37"/>
        <v>5.2</v>
      </c>
      <c r="E203" s="5">
        <f t="shared" si="37"/>
        <v>5.0701017330533817</v>
      </c>
      <c r="F203" s="5">
        <f t="shared" si="37"/>
        <v>4.7560650968813469</v>
      </c>
      <c r="G203" s="5">
        <f t="shared" si="37"/>
        <v>4.7999681862321086</v>
      </c>
      <c r="H203" s="5">
        <f t="shared" si="37"/>
        <v>4.6636574269152975</v>
      </c>
      <c r="I203" s="5">
        <f t="shared" si="37"/>
        <v>4.3999736782979184</v>
      </c>
      <c r="J203" s="5">
        <f t="shared" si="37"/>
        <v>4.251849381111632</v>
      </c>
      <c r="K203" s="5">
        <f t="shared" si="37"/>
        <v>4.0997966585435677</v>
      </c>
      <c r="L203" s="5">
        <f t="shared" si="37"/>
        <v>3.8596115879252881</v>
      </c>
      <c r="M203" s="5">
        <f t="shared" si="37"/>
        <v>3.8304605867678965</v>
      </c>
      <c r="N203" s="5">
        <f t="shared" si="37"/>
        <v>3.6336584638046827</v>
      </c>
      <c r="O203" s="5">
        <f t="shared" si="37"/>
        <v>3.4295910274631085</v>
      </c>
      <c r="P203" s="5">
        <f t="shared" si="37"/>
        <v>3.188341082574349</v>
      </c>
      <c r="Q203" s="5">
        <f t="shared" si="37"/>
        <v>2.7988102729795958</v>
      </c>
      <c r="R203" s="5">
        <f t="shared" si="37"/>
        <v>2.2733208423258375</v>
      </c>
      <c r="S203" s="5">
        <f t="shared" si="36"/>
        <v>2.1057412275613987</v>
      </c>
      <c r="T203" s="5">
        <f t="shared" si="36"/>
        <v>1.7414703177652435</v>
      </c>
      <c r="U203" s="5">
        <f t="shared" si="36"/>
        <v>1.3743694226677439</v>
      </c>
      <c r="V203" s="5">
        <f t="shared" si="36"/>
        <v>1.3003059107818069</v>
      </c>
      <c r="W203" s="5">
        <f t="shared" si="36"/>
        <v>1.0768316108702487</v>
      </c>
      <c r="X203" s="5">
        <f t="shared" si="36"/>
        <v>0.96343102723465268</v>
      </c>
      <c r="Y203" s="5">
        <f t="shared" si="36"/>
        <v>0.8454754037514931</v>
      </c>
      <c r="Z203" s="5">
        <f t="shared" si="36"/>
        <v>0.82704355958441234</v>
      </c>
      <c r="AA203" s="5">
        <f t="shared" si="36"/>
        <v>0.77064560103391788</v>
      </c>
      <c r="AB203" s="5">
        <f t="shared" si="36"/>
        <v>0.68829260110594881</v>
      </c>
      <c r="AC203" s="5">
        <f t="shared" si="36"/>
        <v>0.62084295273538137</v>
      </c>
      <c r="AD203" s="5">
        <f t="shared" si="36"/>
        <v>0.60968732497496758</v>
      </c>
      <c r="AE203" s="5">
        <f t="shared" si="36"/>
        <v>0.56419335382675484</v>
      </c>
      <c r="AF203" s="5">
        <f t="shared" si="36"/>
        <v>0.53394207776387193</v>
      </c>
      <c r="AG203" s="5">
        <f t="shared" si="36"/>
        <v>0.51125578718239351</v>
      </c>
      <c r="AH203" s="5">
        <f t="shared" si="39"/>
        <v>0.42624497846146059</v>
      </c>
      <c r="AI203" s="5">
        <f t="shared" si="39"/>
        <v>0.37827390732162203</v>
      </c>
      <c r="AJ203" s="5">
        <f t="shared" si="39"/>
        <v>0.35540196533477858</v>
      </c>
    </row>
    <row r="204" spans="1:36" x14ac:dyDescent="0.2">
      <c r="A204" t="str">
        <f>"post-semis_procurement_archetype_"&amp;TEXT(ROUND(Table2691617[[#This Row],[2016]],3),"0.0")</f>
        <v>post-semis_procurement_archetype_5.1</v>
      </c>
      <c r="B204" s="5">
        <f t="shared" si="38"/>
        <v>5.1000000000000005</v>
      </c>
      <c r="C204" s="5">
        <f t="shared" si="37"/>
        <v>5.1000000000000005</v>
      </c>
      <c r="D204" s="5">
        <f t="shared" si="37"/>
        <v>5.1000000000000005</v>
      </c>
      <c r="E204" s="5">
        <f t="shared" si="37"/>
        <v>4.9727830342886374</v>
      </c>
      <c r="F204" s="5">
        <f t="shared" si="37"/>
        <v>4.6652286002296561</v>
      </c>
      <c r="G204" s="5">
        <f t="shared" si="37"/>
        <v>4.7082254618802741</v>
      </c>
      <c r="H204" s="5">
        <f t="shared" si="37"/>
        <v>4.5747283675639743</v>
      </c>
      <c r="I204" s="5">
        <f t="shared" si="37"/>
        <v>4.3164874595441134</v>
      </c>
      <c r="J204" s="5">
        <f t="shared" si="37"/>
        <v>4.1714206770603148</v>
      </c>
      <c r="K204" s="5">
        <f t="shared" si="37"/>
        <v>4.0225065579734895</v>
      </c>
      <c r="L204" s="5">
        <f t="shared" si="37"/>
        <v>3.7872792788768113</v>
      </c>
      <c r="M204" s="5">
        <f t="shared" si="37"/>
        <v>3.7587299994917687</v>
      </c>
      <c r="N204" s="5">
        <f t="shared" si="37"/>
        <v>3.5659901768794819</v>
      </c>
      <c r="O204" s="5">
        <f t="shared" si="37"/>
        <v>3.3661350081993606</v>
      </c>
      <c r="P204" s="5">
        <f t="shared" si="37"/>
        <v>3.1298648354849385</v>
      </c>
      <c r="Q204" s="5">
        <f t="shared" si="37"/>
        <v>2.7483745445628904</v>
      </c>
      <c r="R204" s="5">
        <f t="shared" ref="R204:AG220" si="40">(($B204-$AJ$2)*((R$2-$AJ$2)/($B$2-$AJ$2)))+$AJ$2</f>
        <v>2.2337320289038054</v>
      </c>
      <c r="S204" s="5">
        <f t="shared" si="40"/>
        <v>2.0696115167019595</v>
      </c>
      <c r="T204" s="5">
        <f t="shared" si="40"/>
        <v>1.7128597221593227</v>
      </c>
      <c r="U204" s="5">
        <f t="shared" si="40"/>
        <v>1.3533363575910995</v>
      </c>
      <c r="V204" s="5">
        <f t="shared" si="40"/>
        <v>1.2808016311968791</v>
      </c>
      <c r="W204" s="5">
        <f t="shared" si="40"/>
        <v>1.0619401866411728</v>
      </c>
      <c r="X204" s="5">
        <f t="shared" si="40"/>
        <v>0.95088036652866315</v>
      </c>
      <c r="Y204" s="5">
        <f t="shared" si="40"/>
        <v>0.83535952963954352</v>
      </c>
      <c r="Z204" s="5">
        <f t="shared" si="40"/>
        <v>0.81730814725763457</v>
      </c>
      <c r="AA204" s="5">
        <f t="shared" si="40"/>
        <v>0.76207432984221346</v>
      </c>
      <c r="AB204" s="5">
        <f t="shared" si="40"/>
        <v>0.68142122326635945</v>
      </c>
      <c r="AC204" s="5">
        <f t="shared" si="40"/>
        <v>0.61536384001021305</v>
      </c>
      <c r="AD204" s="5">
        <f t="shared" si="40"/>
        <v>0.60443848166906966</v>
      </c>
      <c r="AE204" s="5">
        <f t="shared" si="40"/>
        <v>0.55988357648304166</v>
      </c>
      <c r="AF204" s="5">
        <f t="shared" si="40"/>
        <v>0.5302567335691305</v>
      </c>
      <c r="AG204" s="5">
        <f t="shared" si="40"/>
        <v>0.50803872313017684</v>
      </c>
      <c r="AH204" s="5">
        <f t="shared" si="39"/>
        <v>0.42478266904755735</v>
      </c>
      <c r="AI204" s="5">
        <f t="shared" si="39"/>
        <v>0.37780179504681238</v>
      </c>
      <c r="AJ204" s="5">
        <f t="shared" si="39"/>
        <v>0.35540196533477858</v>
      </c>
    </row>
    <row r="205" spans="1:36" x14ac:dyDescent="0.2">
      <c r="A205" t="str">
        <f>"post-semis_procurement_archetype_"&amp;TEXT(ROUND(Table2691617[[#This Row],[2016]],3),"0.0")</f>
        <v>post-semis_procurement_archetype_5.0</v>
      </c>
      <c r="B205" s="5">
        <f t="shared" si="38"/>
        <v>5</v>
      </c>
      <c r="C205" s="5">
        <f t="shared" ref="C205:R220" si="41">(($B205-$AJ$2)*((C$2-$AJ$2)/($B$2-$AJ$2)))+$AJ$2</f>
        <v>5</v>
      </c>
      <c r="D205" s="5">
        <f t="shared" si="41"/>
        <v>5</v>
      </c>
      <c r="E205" s="5">
        <f t="shared" si="41"/>
        <v>4.8754643355238914</v>
      </c>
      <c r="F205" s="5">
        <f t="shared" si="41"/>
        <v>4.5743921035779644</v>
      </c>
      <c r="G205" s="5">
        <f t="shared" si="41"/>
        <v>4.6164827375284387</v>
      </c>
      <c r="H205" s="5">
        <f t="shared" si="41"/>
        <v>4.4857993082126493</v>
      </c>
      <c r="I205" s="5">
        <f t="shared" si="41"/>
        <v>4.2330012407903084</v>
      </c>
      <c r="J205" s="5">
        <f t="shared" si="41"/>
        <v>4.0909919730089968</v>
      </c>
      <c r="K205" s="5">
        <f t="shared" si="41"/>
        <v>3.9452164574034105</v>
      </c>
      <c r="L205" s="5">
        <f t="shared" si="41"/>
        <v>3.7149469698283335</v>
      </c>
      <c r="M205" s="5">
        <f t="shared" si="41"/>
        <v>3.68699941221564</v>
      </c>
      <c r="N205" s="5">
        <f t="shared" si="41"/>
        <v>3.4983218899542807</v>
      </c>
      <c r="O205" s="5">
        <f t="shared" si="41"/>
        <v>3.3026789889356118</v>
      </c>
      <c r="P205" s="5">
        <f t="shared" si="41"/>
        <v>3.0713885883955276</v>
      </c>
      <c r="Q205" s="5">
        <f t="shared" si="41"/>
        <v>2.6979388161461841</v>
      </c>
      <c r="R205" s="5">
        <f t="shared" si="41"/>
        <v>2.1941432154817728</v>
      </c>
      <c r="S205" s="5">
        <f t="shared" si="40"/>
        <v>2.0334818058425204</v>
      </c>
      <c r="T205" s="5">
        <f t="shared" si="40"/>
        <v>1.6842491265534014</v>
      </c>
      <c r="U205" s="5">
        <f t="shared" si="40"/>
        <v>1.3323032925144551</v>
      </c>
      <c r="V205" s="5">
        <f t="shared" si="40"/>
        <v>1.261297351611951</v>
      </c>
      <c r="W205" s="5">
        <f t="shared" si="40"/>
        <v>1.047048762412097</v>
      </c>
      <c r="X205" s="5">
        <f t="shared" si="40"/>
        <v>0.93832970582267339</v>
      </c>
      <c r="Y205" s="5">
        <f t="shared" si="40"/>
        <v>0.82524365552759393</v>
      </c>
      <c r="Z205" s="5">
        <f t="shared" si="40"/>
        <v>0.80757273493085668</v>
      </c>
      <c r="AA205" s="5">
        <f t="shared" si="40"/>
        <v>0.75350305865050893</v>
      </c>
      <c r="AB205" s="5">
        <f t="shared" si="40"/>
        <v>0.67454984542676999</v>
      </c>
      <c r="AC205" s="5">
        <f t="shared" si="40"/>
        <v>0.6098847272850445</v>
      </c>
      <c r="AD205" s="5">
        <f t="shared" si="40"/>
        <v>0.59918963836317163</v>
      </c>
      <c r="AE205" s="5">
        <f t="shared" si="40"/>
        <v>0.55557379913932847</v>
      </c>
      <c r="AF205" s="5">
        <f t="shared" si="40"/>
        <v>0.52657138937438908</v>
      </c>
      <c r="AG205" s="5">
        <f t="shared" si="40"/>
        <v>0.50482165907796006</v>
      </c>
      <c r="AH205" s="5">
        <f t="shared" si="39"/>
        <v>0.42332035963365411</v>
      </c>
      <c r="AI205" s="5">
        <f t="shared" si="39"/>
        <v>0.37732968277200268</v>
      </c>
      <c r="AJ205" s="5">
        <f t="shared" si="39"/>
        <v>0.35540196533477858</v>
      </c>
    </row>
    <row r="206" spans="1:36" x14ac:dyDescent="0.2">
      <c r="A206" t="str">
        <f>"post-semis_procurement_archetype_"&amp;TEXT(ROUND(Table2691617[[#This Row],[2016]],3),"0.0")</f>
        <v>post-semis_procurement_archetype_4.9</v>
      </c>
      <c r="B206" s="5">
        <f t="shared" si="38"/>
        <v>4.9000000000000004</v>
      </c>
      <c r="C206" s="5">
        <f t="shared" si="41"/>
        <v>4.9000000000000004</v>
      </c>
      <c r="D206" s="5">
        <f t="shared" si="41"/>
        <v>4.9000000000000004</v>
      </c>
      <c r="E206" s="5">
        <f t="shared" si="41"/>
        <v>4.7781456367591471</v>
      </c>
      <c r="F206" s="5">
        <f t="shared" si="41"/>
        <v>4.4835556069262736</v>
      </c>
      <c r="G206" s="5">
        <f t="shared" si="41"/>
        <v>4.5247400131766042</v>
      </c>
      <c r="H206" s="5">
        <f t="shared" si="41"/>
        <v>4.3968702488613252</v>
      </c>
      <c r="I206" s="5">
        <f t="shared" si="41"/>
        <v>4.1495150220365034</v>
      </c>
      <c r="J206" s="5">
        <f t="shared" si="41"/>
        <v>4.0105632689576787</v>
      </c>
      <c r="K206" s="5">
        <f t="shared" si="41"/>
        <v>3.8679263568333324</v>
      </c>
      <c r="L206" s="5">
        <f t="shared" si="41"/>
        <v>3.6426146607798562</v>
      </c>
      <c r="M206" s="5">
        <f t="shared" si="41"/>
        <v>3.6152688249395126</v>
      </c>
      <c r="N206" s="5">
        <f t="shared" si="41"/>
        <v>3.4306536030290804</v>
      </c>
      <c r="O206" s="5">
        <f t="shared" si="41"/>
        <v>3.239222969671864</v>
      </c>
      <c r="P206" s="5">
        <f t="shared" si="41"/>
        <v>3.0129123413061172</v>
      </c>
      <c r="Q206" s="5">
        <f t="shared" si="41"/>
        <v>2.6475030877294787</v>
      </c>
      <c r="R206" s="5">
        <f t="shared" si="41"/>
        <v>2.1545544020597407</v>
      </c>
      <c r="S206" s="5">
        <f t="shared" si="40"/>
        <v>1.9973520949830812</v>
      </c>
      <c r="T206" s="5">
        <f t="shared" si="40"/>
        <v>1.6556385309474806</v>
      </c>
      <c r="U206" s="5">
        <f t="shared" si="40"/>
        <v>1.311270227437811</v>
      </c>
      <c r="V206" s="5">
        <f t="shared" si="40"/>
        <v>1.2417930720270232</v>
      </c>
      <c r="W206" s="5">
        <f t="shared" si="40"/>
        <v>1.0321573381830211</v>
      </c>
      <c r="X206" s="5">
        <f t="shared" si="40"/>
        <v>0.92577904511668385</v>
      </c>
      <c r="Y206" s="5">
        <f t="shared" si="40"/>
        <v>0.81512778141564457</v>
      </c>
      <c r="Z206" s="5">
        <f t="shared" si="40"/>
        <v>0.79783732260407891</v>
      </c>
      <c r="AA206" s="5">
        <f t="shared" si="40"/>
        <v>0.74493178745880462</v>
      </c>
      <c r="AB206" s="5">
        <f t="shared" si="40"/>
        <v>0.66767846758718052</v>
      </c>
      <c r="AC206" s="5">
        <f t="shared" si="40"/>
        <v>0.60440561455987607</v>
      </c>
      <c r="AD206" s="5">
        <f t="shared" si="40"/>
        <v>0.59394079505727371</v>
      </c>
      <c r="AE206" s="5">
        <f t="shared" si="40"/>
        <v>0.55126402179561529</v>
      </c>
      <c r="AF206" s="5">
        <f t="shared" si="40"/>
        <v>0.52288604517964754</v>
      </c>
      <c r="AG206" s="5">
        <f t="shared" si="40"/>
        <v>0.50160459502574328</v>
      </c>
      <c r="AH206" s="5">
        <f t="shared" si="39"/>
        <v>0.42185805021975081</v>
      </c>
      <c r="AI206" s="5">
        <f t="shared" si="39"/>
        <v>0.37685757049719298</v>
      </c>
      <c r="AJ206" s="5">
        <f t="shared" si="39"/>
        <v>0.35540196533477858</v>
      </c>
    </row>
    <row r="207" spans="1:36" x14ac:dyDescent="0.2">
      <c r="A207" t="str">
        <f>"post-semis_procurement_archetype_"&amp;TEXT(ROUND(Table2691617[[#This Row],[2016]],3),"0.0")</f>
        <v>post-semis_procurement_archetype_4.8</v>
      </c>
      <c r="B207" s="5">
        <f t="shared" si="38"/>
        <v>4.8000000000000007</v>
      </c>
      <c r="C207" s="5">
        <f t="shared" si="41"/>
        <v>4.8000000000000007</v>
      </c>
      <c r="D207" s="5">
        <f t="shared" si="41"/>
        <v>4.8000000000000007</v>
      </c>
      <c r="E207" s="5">
        <f t="shared" si="41"/>
        <v>4.6808269379944027</v>
      </c>
      <c r="F207" s="5">
        <f t="shared" si="41"/>
        <v>4.3927191102745828</v>
      </c>
      <c r="G207" s="5">
        <f t="shared" si="41"/>
        <v>4.4329972888247697</v>
      </c>
      <c r="H207" s="5">
        <f t="shared" si="41"/>
        <v>4.307941189510001</v>
      </c>
      <c r="I207" s="5">
        <f t="shared" si="41"/>
        <v>4.0660288032826992</v>
      </c>
      <c r="J207" s="5">
        <f t="shared" si="41"/>
        <v>3.930134564906361</v>
      </c>
      <c r="K207" s="5">
        <f t="shared" si="41"/>
        <v>3.7906362562632543</v>
      </c>
      <c r="L207" s="5">
        <f t="shared" si="41"/>
        <v>3.5702823517313793</v>
      </c>
      <c r="M207" s="5">
        <f t="shared" si="41"/>
        <v>3.5435382376633848</v>
      </c>
      <c r="N207" s="5">
        <f t="shared" si="41"/>
        <v>3.3629853161038796</v>
      </c>
      <c r="O207" s="5">
        <f t="shared" si="41"/>
        <v>3.1757669504081161</v>
      </c>
      <c r="P207" s="5">
        <f t="shared" si="41"/>
        <v>2.9544360942167067</v>
      </c>
      <c r="Q207" s="5">
        <f t="shared" si="41"/>
        <v>2.5970673593127729</v>
      </c>
      <c r="R207" s="5">
        <f t="shared" si="41"/>
        <v>2.1149655886377086</v>
      </c>
      <c r="S207" s="5">
        <f t="shared" si="40"/>
        <v>1.961222384123642</v>
      </c>
      <c r="T207" s="5">
        <f t="shared" si="40"/>
        <v>1.6270279353415595</v>
      </c>
      <c r="U207" s="5">
        <f t="shared" si="40"/>
        <v>1.2902371623611668</v>
      </c>
      <c r="V207" s="5">
        <f t="shared" si="40"/>
        <v>1.2222887924420953</v>
      </c>
      <c r="W207" s="5">
        <f t="shared" si="40"/>
        <v>1.0172659139539453</v>
      </c>
      <c r="X207" s="5">
        <f t="shared" si="40"/>
        <v>0.91322838441069409</v>
      </c>
      <c r="Y207" s="5">
        <f t="shared" si="40"/>
        <v>0.80501190730369498</v>
      </c>
      <c r="Z207" s="5">
        <f t="shared" si="40"/>
        <v>0.78810191027730114</v>
      </c>
      <c r="AA207" s="5">
        <f t="shared" si="40"/>
        <v>0.7363605162671002</v>
      </c>
      <c r="AB207" s="5">
        <f t="shared" si="40"/>
        <v>0.66080708974759117</v>
      </c>
      <c r="AC207" s="5">
        <f t="shared" si="40"/>
        <v>0.59892650183470764</v>
      </c>
      <c r="AD207" s="5">
        <f t="shared" si="40"/>
        <v>0.58869195175137579</v>
      </c>
      <c r="AE207" s="5">
        <f t="shared" si="40"/>
        <v>0.54695424445190211</v>
      </c>
      <c r="AF207" s="5">
        <f t="shared" si="40"/>
        <v>0.51920070098490612</v>
      </c>
      <c r="AG207" s="5">
        <f t="shared" si="40"/>
        <v>0.4983875309735265</v>
      </c>
      <c r="AH207" s="5">
        <f t="shared" si="39"/>
        <v>0.42039574080584757</v>
      </c>
      <c r="AI207" s="5">
        <f t="shared" si="39"/>
        <v>0.37638545822238328</v>
      </c>
      <c r="AJ207" s="5">
        <f t="shared" si="39"/>
        <v>0.35540196533477858</v>
      </c>
    </row>
    <row r="208" spans="1:36" x14ac:dyDescent="0.2">
      <c r="A208" t="str">
        <f>"post-semis_procurement_archetype_"&amp;TEXT(ROUND(Table2691617[[#This Row],[2016]],3),"0.0")</f>
        <v>post-semis_procurement_archetype_4.7</v>
      </c>
      <c r="B208" s="5">
        <f t="shared" si="38"/>
        <v>4.7</v>
      </c>
      <c r="C208" s="5">
        <f t="shared" si="41"/>
        <v>4.7</v>
      </c>
      <c r="D208" s="5">
        <f t="shared" si="41"/>
        <v>4.7</v>
      </c>
      <c r="E208" s="5">
        <f t="shared" si="41"/>
        <v>4.5835082392296567</v>
      </c>
      <c r="F208" s="5">
        <f t="shared" si="41"/>
        <v>4.3018826136228911</v>
      </c>
      <c r="G208" s="5">
        <f t="shared" si="41"/>
        <v>4.3412545644729335</v>
      </c>
      <c r="H208" s="5">
        <f t="shared" si="41"/>
        <v>4.2190121301586769</v>
      </c>
      <c r="I208" s="5">
        <f t="shared" si="41"/>
        <v>3.9825425845288933</v>
      </c>
      <c r="J208" s="5">
        <f t="shared" si="41"/>
        <v>3.8497058608550425</v>
      </c>
      <c r="K208" s="5">
        <f t="shared" si="41"/>
        <v>3.7133461556931757</v>
      </c>
      <c r="L208" s="5">
        <f t="shared" si="41"/>
        <v>3.4979500426829016</v>
      </c>
      <c r="M208" s="5">
        <f t="shared" si="41"/>
        <v>3.4718076503872561</v>
      </c>
      <c r="N208" s="5">
        <f t="shared" si="41"/>
        <v>3.2953170291786784</v>
      </c>
      <c r="O208" s="5">
        <f t="shared" si="41"/>
        <v>3.1123109311443673</v>
      </c>
      <c r="P208" s="5">
        <f t="shared" si="41"/>
        <v>2.8959598471272954</v>
      </c>
      <c r="Q208" s="5">
        <f t="shared" si="41"/>
        <v>2.546631630896067</v>
      </c>
      <c r="R208" s="5">
        <f t="shared" si="41"/>
        <v>2.075376775215676</v>
      </c>
      <c r="S208" s="5">
        <f t="shared" si="40"/>
        <v>1.9250926732642026</v>
      </c>
      <c r="T208" s="5">
        <f t="shared" si="40"/>
        <v>1.5984173397356383</v>
      </c>
      <c r="U208" s="5">
        <f t="shared" si="40"/>
        <v>1.2692040972845224</v>
      </c>
      <c r="V208" s="5">
        <f t="shared" si="40"/>
        <v>1.2027845128571673</v>
      </c>
      <c r="W208" s="5">
        <f t="shared" si="40"/>
        <v>1.0023744897248694</v>
      </c>
      <c r="X208" s="5">
        <f t="shared" si="40"/>
        <v>0.90067772370470456</v>
      </c>
      <c r="Y208" s="5">
        <f t="shared" si="40"/>
        <v>0.7948960331917454</v>
      </c>
      <c r="Z208" s="5">
        <f t="shared" si="40"/>
        <v>0.77836649795052326</v>
      </c>
      <c r="AA208" s="5">
        <f t="shared" si="40"/>
        <v>0.72778924507539577</v>
      </c>
      <c r="AB208" s="5">
        <f t="shared" si="40"/>
        <v>0.65393571190800182</v>
      </c>
      <c r="AC208" s="5">
        <f t="shared" si="40"/>
        <v>0.5934473891095392</v>
      </c>
      <c r="AD208" s="5">
        <f t="shared" si="40"/>
        <v>0.58344310844547786</v>
      </c>
      <c r="AE208" s="5">
        <f t="shared" si="40"/>
        <v>0.54264446710818892</v>
      </c>
      <c r="AF208" s="5">
        <f t="shared" si="40"/>
        <v>0.51551535679016469</v>
      </c>
      <c r="AG208" s="5">
        <f t="shared" si="40"/>
        <v>0.49517046692130973</v>
      </c>
      <c r="AH208" s="5">
        <f t="shared" si="39"/>
        <v>0.41893343139194428</v>
      </c>
      <c r="AI208" s="5">
        <f t="shared" si="39"/>
        <v>0.37591334594757359</v>
      </c>
      <c r="AJ208" s="5">
        <f t="shared" si="39"/>
        <v>0.35540196533477858</v>
      </c>
    </row>
    <row r="209" spans="1:36" x14ac:dyDescent="0.2">
      <c r="A209" t="str">
        <f>"post-semis_procurement_archetype_"&amp;TEXT(ROUND(Table2691617[[#This Row],[2016]],3),"0.0")</f>
        <v>post-semis_procurement_archetype_4.6</v>
      </c>
      <c r="B209" s="5">
        <f t="shared" si="38"/>
        <v>4.6000000000000005</v>
      </c>
      <c r="C209" s="5">
        <f t="shared" si="41"/>
        <v>4.6000000000000005</v>
      </c>
      <c r="D209" s="5">
        <f t="shared" si="41"/>
        <v>4.6000000000000005</v>
      </c>
      <c r="E209" s="5">
        <f t="shared" si="41"/>
        <v>4.4861895404649124</v>
      </c>
      <c r="F209" s="5">
        <f t="shared" si="41"/>
        <v>4.2110461169712003</v>
      </c>
      <c r="G209" s="5">
        <f t="shared" si="41"/>
        <v>4.2495118401210989</v>
      </c>
      <c r="H209" s="5">
        <f t="shared" si="41"/>
        <v>4.1300830708073528</v>
      </c>
      <c r="I209" s="5">
        <f t="shared" si="41"/>
        <v>3.8990563657750887</v>
      </c>
      <c r="J209" s="5">
        <f t="shared" si="41"/>
        <v>3.7692771568037249</v>
      </c>
      <c r="K209" s="5">
        <f t="shared" si="41"/>
        <v>3.6360560551230976</v>
      </c>
      <c r="L209" s="5">
        <f t="shared" si="41"/>
        <v>3.4256177336344242</v>
      </c>
      <c r="M209" s="5">
        <f t="shared" si="41"/>
        <v>3.4000770631111288</v>
      </c>
      <c r="N209" s="5">
        <f t="shared" si="41"/>
        <v>3.2276487422534776</v>
      </c>
      <c r="O209" s="5">
        <f t="shared" si="41"/>
        <v>3.0488549118806194</v>
      </c>
      <c r="P209" s="5">
        <f t="shared" si="41"/>
        <v>2.8374836000378849</v>
      </c>
      <c r="Q209" s="5">
        <f t="shared" si="41"/>
        <v>2.4961959024793612</v>
      </c>
      <c r="R209" s="5">
        <f t="shared" si="41"/>
        <v>2.0357879617936439</v>
      </c>
      <c r="S209" s="5">
        <f t="shared" si="40"/>
        <v>1.8889629624047635</v>
      </c>
      <c r="T209" s="5">
        <f t="shared" si="40"/>
        <v>1.5698067441297174</v>
      </c>
      <c r="U209" s="5">
        <f t="shared" si="40"/>
        <v>1.2481710322078783</v>
      </c>
      <c r="V209" s="5">
        <f t="shared" si="40"/>
        <v>1.1832802332722394</v>
      </c>
      <c r="W209" s="5">
        <f t="shared" si="40"/>
        <v>0.98748306549579357</v>
      </c>
      <c r="X209" s="5">
        <f t="shared" si="40"/>
        <v>0.8881270629987148</v>
      </c>
      <c r="Y209" s="5">
        <f t="shared" si="40"/>
        <v>0.78478015907979604</v>
      </c>
      <c r="Z209" s="5">
        <f t="shared" si="40"/>
        <v>0.76863108562374549</v>
      </c>
      <c r="AA209" s="5">
        <f t="shared" si="40"/>
        <v>0.71921797388369124</v>
      </c>
      <c r="AB209" s="5">
        <f t="shared" si="40"/>
        <v>0.64706433406841235</v>
      </c>
      <c r="AC209" s="5">
        <f t="shared" si="40"/>
        <v>0.58796827638437077</v>
      </c>
      <c r="AD209" s="5">
        <f t="shared" si="40"/>
        <v>0.57819426513957994</v>
      </c>
      <c r="AE209" s="5">
        <f t="shared" si="40"/>
        <v>0.53833468976447574</v>
      </c>
      <c r="AF209" s="5">
        <f t="shared" si="40"/>
        <v>0.51183001259542316</v>
      </c>
      <c r="AG209" s="5">
        <f t="shared" si="40"/>
        <v>0.49195340286909295</v>
      </c>
      <c r="AH209" s="5">
        <f t="shared" si="39"/>
        <v>0.41747112197804104</v>
      </c>
      <c r="AI209" s="5">
        <f t="shared" si="39"/>
        <v>0.37544123367276394</v>
      </c>
      <c r="AJ209" s="5">
        <f t="shared" si="39"/>
        <v>0.35540196533477858</v>
      </c>
    </row>
    <row r="210" spans="1:36" x14ac:dyDescent="0.2">
      <c r="A210" t="str">
        <f>"post-semis_procurement_archetype_"&amp;TEXT(ROUND(Table2691617[[#This Row],[2016]],3),"0.0")</f>
        <v>post-semis_procurement_archetype_4.5</v>
      </c>
      <c r="B210" s="5">
        <f t="shared" si="38"/>
        <v>4.5</v>
      </c>
      <c r="C210" s="5">
        <f t="shared" si="41"/>
        <v>4.5</v>
      </c>
      <c r="D210" s="5">
        <f t="shared" si="41"/>
        <v>4.5</v>
      </c>
      <c r="E210" s="5">
        <f t="shared" si="41"/>
        <v>4.3888708417001663</v>
      </c>
      <c r="F210" s="5">
        <f t="shared" si="41"/>
        <v>4.1202096203195087</v>
      </c>
      <c r="G210" s="5">
        <f t="shared" si="41"/>
        <v>4.1577691157692636</v>
      </c>
      <c r="H210" s="5">
        <f t="shared" si="41"/>
        <v>4.0411540114560278</v>
      </c>
      <c r="I210" s="5">
        <f t="shared" si="41"/>
        <v>3.8155701470212833</v>
      </c>
      <c r="J210" s="5">
        <f t="shared" si="41"/>
        <v>3.6888484527524068</v>
      </c>
      <c r="K210" s="5">
        <f t="shared" si="41"/>
        <v>3.558765954553019</v>
      </c>
      <c r="L210" s="5">
        <f t="shared" si="41"/>
        <v>3.3532854245859465</v>
      </c>
      <c r="M210" s="5">
        <f t="shared" si="41"/>
        <v>3.3283464758350001</v>
      </c>
      <c r="N210" s="5">
        <f t="shared" si="41"/>
        <v>3.1599804553282764</v>
      </c>
      <c r="O210" s="5">
        <f t="shared" si="41"/>
        <v>2.9853988926168706</v>
      </c>
      <c r="P210" s="5">
        <f t="shared" si="41"/>
        <v>2.779007352948474</v>
      </c>
      <c r="Q210" s="5">
        <f t="shared" si="41"/>
        <v>2.4457601740626553</v>
      </c>
      <c r="R210" s="5">
        <f t="shared" si="41"/>
        <v>1.9961991483716115</v>
      </c>
      <c r="S210" s="5">
        <f t="shared" si="40"/>
        <v>1.8528332515453241</v>
      </c>
      <c r="T210" s="5">
        <f t="shared" si="40"/>
        <v>1.5411961485237962</v>
      </c>
      <c r="U210" s="5">
        <f t="shared" si="40"/>
        <v>1.2271379671312339</v>
      </c>
      <c r="V210" s="5">
        <f t="shared" si="40"/>
        <v>1.1637759536873113</v>
      </c>
      <c r="W210" s="5">
        <f t="shared" si="40"/>
        <v>0.97259164126671771</v>
      </c>
      <c r="X210" s="5">
        <f t="shared" si="40"/>
        <v>0.87557640229272526</v>
      </c>
      <c r="Y210" s="5">
        <f t="shared" si="40"/>
        <v>0.77466428496784645</v>
      </c>
      <c r="Z210" s="5">
        <f t="shared" si="40"/>
        <v>0.75889567329696761</v>
      </c>
      <c r="AA210" s="5">
        <f t="shared" si="40"/>
        <v>0.71064670269198682</v>
      </c>
      <c r="AB210" s="5">
        <f t="shared" si="40"/>
        <v>0.64019295622882288</v>
      </c>
      <c r="AC210" s="5">
        <f t="shared" si="40"/>
        <v>0.58248916365920222</v>
      </c>
      <c r="AD210" s="5">
        <f t="shared" si="40"/>
        <v>0.57294542183368191</v>
      </c>
      <c r="AE210" s="5">
        <f t="shared" si="40"/>
        <v>0.53402491242076255</v>
      </c>
      <c r="AF210" s="5">
        <f t="shared" si="40"/>
        <v>0.50814466840068173</v>
      </c>
      <c r="AG210" s="5">
        <f t="shared" si="40"/>
        <v>0.48873633881687617</v>
      </c>
      <c r="AH210" s="5">
        <f t="shared" si="39"/>
        <v>0.41600881256413774</v>
      </c>
      <c r="AI210" s="5">
        <f t="shared" si="39"/>
        <v>0.37496912139795424</v>
      </c>
      <c r="AJ210" s="5">
        <f t="shared" si="39"/>
        <v>0.35540196533477858</v>
      </c>
    </row>
    <row r="211" spans="1:36" x14ac:dyDescent="0.2">
      <c r="A211" t="str">
        <f>"post-semis_procurement_archetype_"&amp;TEXT(ROUND(Table2691617[[#This Row],[2016]],3),"0.0")</f>
        <v>post-semis_procurement_archetype_4.4</v>
      </c>
      <c r="B211" s="5">
        <f t="shared" si="38"/>
        <v>4.4000000000000004</v>
      </c>
      <c r="C211" s="5">
        <f t="shared" si="41"/>
        <v>4.4000000000000004</v>
      </c>
      <c r="D211" s="5">
        <f t="shared" si="41"/>
        <v>4.4000000000000004</v>
      </c>
      <c r="E211" s="5">
        <f t="shared" si="41"/>
        <v>4.291552142935422</v>
      </c>
      <c r="F211" s="5">
        <f t="shared" si="41"/>
        <v>4.0293731236678179</v>
      </c>
      <c r="G211" s="5">
        <f t="shared" si="41"/>
        <v>4.0660263914174291</v>
      </c>
      <c r="H211" s="5">
        <f t="shared" si="41"/>
        <v>3.9522249521047041</v>
      </c>
      <c r="I211" s="5">
        <f t="shared" si="41"/>
        <v>3.7320839282674787</v>
      </c>
      <c r="J211" s="5">
        <f t="shared" si="41"/>
        <v>3.6084197487010892</v>
      </c>
      <c r="K211" s="5">
        <f t="shared" si="41"/>
        <v>3.4814758539829409</v>
      </c>
      <c r="L211" s="5">
        <f t="shared" si="41"/>
        <v>3.2809531155374692</v>
      </c>
      <c r="M211" s="5">
        <f t="shared" si="41"/>
        <v>3.2566158885588723</v>
      </c>
      <c r="N211" s="5">
        <f t="shared" si="41"/>
        <v>3.0923121684030761</v>
      </c>
      <c r="O211" s="5">
        <f t="shared" si="41"/>
        <v>2.9219428733531227</v>
      </c>
      <c r="P211" s="5">
        <f t="shared" si="41"/>
        <v>2.7205311058590635</v>
      </c>
      <c r="Q211" s="5">
        <f t="shared" si="41"/>
        <v>2.3953244456459495</v>
      </c>
      <c r="R211" s="5">
        <f t="shared" si="41"/>
        <v>1.9566103349495794</v>
      </c>
      <c r="S211" s="5">
        <f t="shared" si="40"/>
        <v>1.8167035406858851</v>
      </c>
      <c r="T211" s="5">
        <f t="shared" si="40"/>
        <v>1.5125855529178753</v>
      </c>
      <c r="U211" s="5">
        <f t="shared" si="40"/>
        <v>1.2061049020545898</v>
      </c>
      <c r="V211" s="5">
        <f t="shared" si="40"/>
        <v>1.1442716741023835</v>
      </c>
      <c r="W211" s="5">
        <f t="shared" si="40"/>
        <v>0.95770021703764185</v>
      </c>
      <c r="X211" s="5">
        <f t="shared" si="40"/>
        <v>0.86302574158673551</v>
      </c>
      <c r="Y211" s="5">
        <f t="shared" si="40"/>
        <v>0.76454841085589687</v>
      </c>
      <c r="Z211" s="5">
        <f t="shared" si="40"/>
        <v>0.74916026097018984</v>
      </c>
      <c r="AA211" s="5">
        <f t="shared" si="40"/>
        <v>0.7020754315002824</v>
      </c>
      <c r="AB211" s="5">
        <f t="shared" si="40"/>
        <v>0.63332157838923353</v>
      </c>
      <c r="AC211" s="5">
        <f t="shared" si="40"/>
        <v>0.57701005093403379</v>
      </c>
      <c r="AD211" s="5">
        <f t="shared" si="40"/>
        <v>0.56769657852778399</v>
      </c>
      <c r="AE211" s="5">
        <f t="shared" si="40"/>
        <v>0.52971513507704937</v>
      </c>
      <c r="AF211" s="5">
        <f t="shared" si="40"/>
        <v>0.50445932420594031</v>
      </c>
      <c r="AG211" s="5">
        <f t="shared" si="40"/>
        <v>0.48551927476465939</v>
      </c>
      <c r="AH211" s="5">
        <f t="shared" si="39"/>
        <v>0.4145465031502345</v>
      </c>
      <c r="AI211" s="5">
        <f t="shared" si="39"/>
        <v>0.37449700912314454</v>
      </c>
      <c r="AJ211" s="5">
        <f t="shared" si="39"/>
        <v>0.35540196533477858</v>
      </c>
    </row>
    <row r="212" spans="1:36" x14ac:dyDescent="0.2">
      <c r="A212" t="str">
        <f>"post-semis_procurement_archetype_"&amp;TEXT(ROUND(Table2691617[[#This Row],[2016]],3),"0.0")</f>
        <v>post-semis_procurement_archetype_4.3</v>
      </c>
      <c r="B212" s="5">
        <f t="shared" si="38"/>
        <v>4.3</v>
      </c>
      <c r="C212" s="5">
        <f t="shared" si="41"/>
        <v>4.3</v>
      </c>
      <c r="D212" s="5">
        <f t="shared" si="41"/>
        <v>4.3</v>
      </c>
      <c r="E212" s="5">
        <f t="shared" si="41"/>
        <v>4.1942334441706768</v>
      </c>
      <c r="F212" s="5">
        <f t="shared" si="41"/>
        <v>3.9385366270161266</v>
      </c>
      <c r="G212" s="5">
        <f t="shared" si="41"/>
        <v>3.9742836670655937</v>
      </c>
      <c r="H212" s="5">
        <f t="shared" si="41"/>
        <v>3.86329589275338</v>
      </c>
      <c r="I212" s="5">
        <f t="shared" si="41"/>
        <v>3.6485977095136737</v>
      </c>
      <c r="J212" s="5">
        <f t="shared" si="41"/>
        <v>3.5279910446497711</v>
      </c>
      <c r="K212" s="5">
        <f t="shared" si="41"/>
        <v>3.4041857534128623</v>
      </c>
      <c r="L212" s="5">
        <f t="shared" si="41"/>
        <v>3.2086208064889918</v>
      </c>
      <c r="M212" s="5">
        <f t="shared" si="41"/>
        <v>3.1848853012827445</v>
      </c>
      <c r="N212" s="5">
        <f t="shared" si="41"/>
        <v>3.0246438814778749</v>
      </c>
      <c r="O212" s="5">
        <f t="shared" si="41"/>
        <v>2.8584868540893744</v>
      </c>
      <c r="P212" s="5">
        <f t="shared" si="41"/>
        <v>2.6620548587696526</v>
      </c>
      <c r="Q212" s="5">
        <f t="shared" si="41"/>
        <v>2.3448887172292441</v>
      </c>
      <c r="R212" s="5">
        <f t="shared" si="41"/>
        <v>1.917021521527547</v>
      </c>
      <c r="S212" s="5">
        <f t="shared" si="40"/>
        <v>1.7805738298264457</v>
      </c>
      <c r="T212" s="5">
        <f t="shared" si="40"/>
        <v>1.4839749573119543</v>
      </c>
      <c r="U212" s="5">
        <f t="shared" si="40"/>
        <v>1.1850718369779454</v>
      </c>
      <c r="V212" s="5">
        <f t="shared" si="40"/>
        <v>1.1247673945174557</v>
      </c>
      <c r="W212" s="5">
        <f t="shared" si="40"/>
        <v>0.942808792808566</v>
      </c>
      <c r="X212" s="5">
        <f t="shared" si="40"/>
        <v>0.85047508088074597</v>
      </c>
      <c r="Y212" s="5">
        <f t="shared" si="40"/>
        <v>0.75443253674394739</v>
      </c>
      <c r="Z212" s="5">
        <f t="shared" si="40"/>
        <v>0.73942484864341207</v>
      </c>
      <c r="AA212" s="5">
        <f t="shared" si="40"/>
        <v>0.69350416030857798</v>
      </c>
      <c r="AB212" s="5">
        <f t="shared" si="40"/>
        <v>0.62645020054964418</v>
      </c>
      <c r="AC212" s="5">
        <f t="shared" si="40"/>
        <v>0.57153093820886536</v>
      </c>
      <c r="AD212" s="5">
        <f t="shared" si="40"/>
        <v>0.56244773522188607</v>
      </c>
      <c r="AE212" s="5">
        <f t="shared" si="40"/>
        <v>0.52540535773333619</v>
      </c>
      <c r="AF212" s="5">
        <f t="shared" si="40"/>
        <v>0.50077398001119888</v>
      </c>
      <c r="AG212" s="5">
        <f t="shared" si="40"/>
        <v>0.48230221071244261</v>
      </c>
      <c r="AH212" s="5">
        <f t="shared" si="39"/>
        <v>0.41308419373633121</v>
      </c>
      <c r="AI212" s="5">
        <f t="shared" si="39"/>
        <v>0.37402489684833484</v>
      </c>
      <c r="AJ212" s="5">
        <f t="shared" si="39"/>
        <v>0.35540196533477858</v>
      </c>
    </row>
    <row r="213" spans="1:36" x14ac:dyDescent="0.2">
      <c r="A213" t="str">
        <f>"post-semis_procurement_archetype_"&amp;TEXT(ROUND(Table2691617[[#This Row],[2016]],3),"0.0")</f>
        <v>post-semis_procurement_archetype_4.2</v>
      </c>
      <c r="B213" s="5">
        <f t="shared" si="38"/>
        <v>4.2</v>
      </c>
      <c r="C213" s="5">
        <f t="shared" si="41"/>
        <v>4.2</v>
      </c>
      <c r="D213" s="5">
        <f t="shared" si="41"/>
        <v>4.2</v>
      </c>
      <c r="E213" s="5">
        <f t="shared" si="41"/>
        <v>4.0969147454059325</v>
      </c>
      <c r="F213" s="5">
        <f t="shared" si="41"/>
        <v>3.8477001303644358</v>
      </c>
      <c r="G213" s="5">
        <f t="shared" si="41"/>
        <v>3.8825409427137587</v>
      </c>
      <c r="H213" s="5">
        <f t="shared" si="41"/>
        <v>3.7743668334020559</v>
      </c>
      <c r="I213" s="5">
        <f t="shared" si="41"/>
        <v>3.5651114907598691</v>
      </c>
      <c r="J213" s="5">
        <f t="shared" si="41"/>
        <v>3.4475623405984535</v>
      </c>
      <c r="K213" s="5">
        <f t="shared" si="41"/>
        <v>3.3268956528427842</v>
      </c>
      <c r="L213" s="5">
        <f t="shared" si="41"/>
        <v>3.1362884974405145</v>
      </c>
      <c r="M213" s="5">
        <f t="shared" si="41"/>
        <v>3.1131547140066167</v>
      </c>
      <c r="N213" s="5">
        <f t="shared" si="41"/>
        <v>2.9569755945526741</v>
      </c>
      <c r="O213" s="5">
        <f t="shared" si="41"/>
        <v>2.7950308348256265</v>
      </c>
      <c r="P213" s="5">
        <f t="shared" si="41"/>
        <v>2.6035786116802422</v>
      </c>
      <c r="Q213" s="5">
        <f t="shared" si="41"/>
        <v>2.2944529888125382</v>
      </c>
      <c r="R213" s="5">
        <f t="shared" si="41"/>
        <v>1.8774327081055147</v>
      </c>
      <c r="S213" s="5">
        <f t="shared" si="40"/>
        <v>1.7444441189670066</v>
      </c>
      <c r="T213" s="5">
        <f t="shared" si="40"/>
        <v>1.4553643617060332</v>
      </c>
      <c r="U213" s="5">
        <f t="shared" si="40"/>
        <v>1.1640387719013012</v>
      </c>
      <c r="V213" s="5">
        <f t="shared" si="40"/>
        <v>1.1052631149325278</v>
      </c>
      <c r="W213" s="5">
        <f t="shared" si="40"/>
        <v>0.92791736857949014</v>
      </c>
      <c r="X213" s="5">
        <f t="shared" si="40"/>
        <v>0.83792442017475643</v>
      </c>
      <c r="Y213" s="5">
        <f t="shared" si="40"/>
        <v>0.74431666263199792</v>
      </c>
      <c r="Z213" s="5">
        <f t="shared" si="40"/>
        <v>0.72968943631663419</v>
      </c>
      <c r="AA213" s="5">
        <f t="shared" si="40"/>
        <v>0.68493288911687356</v>
      </c>
      <c r="AB213" s="5">
        <f t="shared" si="40"/>
        <v>0.61957882271005471</v>
      </c>
      <c r="AC213" s="5">
        <f t="shared" si="40"/>
        <v>0.56605182548369692</v>
      </c>
      <c r="AD213" s="5">
        <f t="shared" si="40"/>
        <v>0.55719889191598815</v>
      </c>
      <c r="AE213" s="5">
        <f t="shared" si="40"/>
        <v>0.52109558038962289</v>
      </c>
      <c r="AF213" s="5">
        <f t="shared" si="40"/>
        <v>0.4970886358164574</v>
      </c>
      <c r="AG213" s="5">
        <f t="shared" si="40"/>
        <v>0.47908514666022589</v>
      </c>
      <c r="AH213" s="5">
        <f t="shared" si="39"/>
        <v>0.41162188432242797</v>
      </c>
      <c r="AI213" s="5">
        <f t="shared" si="39"/>
        <v>0.37355278457352514</v>
      </c>
      <c r="AJ213" s="5">
        <f t="shared" si="39"/>
        <v>0.35540196533477858</v>
      </c>
    </row>
    <row r="214" spans="1:36" x14ac:dyDescent="0.2">
      <c r="A214" t="str">
        <f>"post-semis_procurement_archetype_"&amp;TEXT(ROUND(Table2691617[[#This Row],[2016]],3),"0.0")</f>
        <v>post-semis_procurement_archetype_4.1</v>
      </c>
      <c r="B214" s="5">
        <f t="shared" si="38"/>
        <v>4.1000000000000005</v>
      </c>
      <c r="C214" s="5">
        <f t="shared" si="41"/>
        <v>4.1000000000000005</v>
      </c>
      <c r="D214" s="5">
        <f t="shared" si="41"/>
        <v>4.1000000000000005</v>
      </c>
      <c r="E214" s="5">
        <f t="shared" si="41"/>
        <v>3.9995960466411873</v>
      </c>
      <c r="F214" s="5">
        <f t="shared" si="41"/>
        <v>3.756863633712745</v>
      </c>
      <c r="G214" s="5">
        <f t="shared" si="41"/>
        <v>3.7907982183619242</v>
      </c>
      <c r="H214" s="5">
        <f t="shared" si="41"/>
        <v>3.6854377740507323</v>
      </c>
      <c r="I214" s="5">
        <f t="shared" si="41"/>
        <v>3.4816252720060645</v>
      </c>
      <c r="J214" s="5">
        <f t="shared" si="41"/>
        <v>3.3671336365471358</v>
      </c>
      <c r="K214" s="5">
        <f t="shared" si="41"/>
        <v>3.2496055522727061</v>
      </c>
      <c r="L214" s="5">
        <f t="shared" si="41"/>
        <v>3.0639561883920376</v>
      </c>
      <c r="M214" s="5">
        <f t="shared" si="41"/>
        <v>3.0414241267304889</v>
      </c>
      <c r="N214" s="5">
        <f t="shared" si="41"/>
        <v>2.8893073076274738</v>
      </c>
      <c r="O214" s="5">
        <f t="shared" si="41"/>
        <v>2.7315748155618786</v>
      </c>
      <c r="P214" s="5">
        <f t="shared" si="41"/>
        <v>2.5451023645908317</v>
      </c>
      <c r="Q214" s="5">
        <f t="shared" si="41"/>
        <v>2.2440172603958328</v>
      </c>
      <c r="R214" s="5">
        <f t="shared" si="41"/>
        <v>1.8378438946834825</v>
      </c>
      <c r="S214" s="5">
        <f t="shared" si="40"/>
        <v>1.7083144081075676</v>
      </c>
      <c r="T214" s="5">
        <f t="shared" si="40"/>
        <v>1.4267537661001124</v>
      </c>
      <c r="U214" s="5">
        <f t="shared" si="40"/>
        <v>1.1430057068246571</v>
      </c>
      <c r="V214" s="5">
        <f t="shared" si="40"/>
        <v>1.0857588353476</v>
      </c>
      <c r="W214" s="5">
        <f t="shared" si="40"/>
        <v>0.91302594435041429</v>
      </c>
      <c r="X214" s="5">
        <f t="shared" si="40"/>
        <v>0.82537375946876679</v>
      </c>
      <c r="Y214" s="5">
        <f t="shared" si="40"/>
        <v>0.73420078852004833</v>
      </c>
      <c r="Z214" s="5">
        <f t="shared" si="40"/>
        <v>0.71995402398985653</v>
      </c>
      <c r="AA214" s="5">
        <f t="shared" si="40"/>
        <v>0.67636161792516925</v>
      </c>
      <c r="AB214" s="5">
        <f t="shared" si="40"/>
        <v>0.61270744487046525</v>
      </c>
      <c r="AC214" s="5">
        <f t="shared" si="40"/>
        <v>0.56057271275852849</v>
      </c>
      <c r="AD214" s="5">
        <f t="shared" si="40"/>
        <v>0.55195004861009023</v>
      </c>
      <c r="AE214" s="5">
        <f t="shared" si="40"/>
        <v>0.51678580304590982</v>
      </c>
      <c r="AF214" s="5">
        <f t="shared" si="40"/>
        <v>0.49340329162171592</v>
      </c>
      <c r="AG214" s="5">
        <f t="shared" si="40"/>
        <v>0.47586808260800911</v>
      </c>
      <c r="AH214" s="5">
        <f t="shared" si="39"/>
        <v>0.41015957490852473</v>
      </c>
      <c r="AI214" s="5">
        <f t="shared" si="39"/>
        <v>0.37308067229871544</v>
      </c>
      <c r="AJ214" s="5">
        <f t="shared" si="39"/>
        <v>0.35540196533477858</v>
      </c>
    </row>
    <row r="215" spans="1:36" x14ac:dyDescent="0.2">
      <c r="A215" t="str">
        <f>"post-semis_procurement_archetype_"&amp;TEXT(ROUND(Table2691617[[#This Row],[2016]],3),"0.0")</f>
        <v>post-semis_procurement_archetype_4.0</v>
      </c>
      <c r="B215" s="5">
        <f t="shared" si="38"/>
        <v>4</v>
      </c>
      <c r="C215" s="5">
        <f t="shared" si="41"/>
        <v>4</v>
      </c>
      <c r="D215" s="5">
        <f t="shared" si="41"/>
        <v>4</v>
      </c>
      <c r="E215" s="5">
        <f t="shared" si="41"/>
        <v>3.9022773478764416</v>
      </c>
      <c r="F215" s="5">
        <f t="shared" si="41"/>
        <v>3.6660271370610533</v>
      </c>
      <c r="G215" s="5">
        <f t="shared" si="41"/>
        <v>3.6990554940100884</v>
      </c>
      <c r="H215" s="5">
        <f t="shared" si="41"/>
        <v>3.5965087146994077</v>
      </c>
      <c r="I215" s="5">
        <f t="shared" si="41"/>
        <v>3.3981390532522595</v>
      </c>
      <c r="J215" s="5">
        <f t="shared" si="41"/>
        <v>3.2867049324958177</v>
      </c>
      <c r="K215" s="5">
        <f t="shared" si="41"/>
        <v>3.1723154517026275</v>
      </c>
      <c r="L215" s="5">
        <f t="shared" si="41"/>
        <v>2.9916238793435599</v>
      </c>
      <c r="M215" s="5">
        <f t="shared" si="41"/>
        <v>2.9696935394543607</v>
      </c>
      <c r="N215" s="5">
        <f t="shared" si="41"/>
        <v>2.8216390207022726</v>
      </c>
      <c r="O215" s="5">
        <f t="shared" si="41"/>
        <v>2.6681187962981299</v>
      </c>
      <c r="P215" s="5">
        <f t="shared" si="41"/>
        <v>2.4866261175014208</v>
      </c>
      <c r="Q215" s="5">
        <f t="shared" si="41"/>
        <v>2.1935815319791265</v>
      </c>
      <c r="R215" s="5">
        <f t="shared" si="41"/>
        <v>1.79825508126145</v>
      </c>
      <c r="S215" s="5">
        <f t="shared" si="40"/>
        <v>1.672184697248128</v>
      </c>
      <c r="T215" s="5">
        <f t="shared" si="40"/>
        <v>1.3981431704941911</v>
      </c>
      <c r="U215" s="5">
        <f t="shared" si="40"/>
        <v>1.1219726417480127</v>
      </c>
      <c r="V215" s="5">
        <f t="shared" si="40"/>
        <v>1.0662545557626719</v>
      </c>
      <c r="W215" s="5">
        <f t="shared" si="40"/>
        <v>0.89813452012133843</v>
      </c>
      <c r="X215" s="5">
        <f t="shared" si="40"/>
        <v>0.81282309876277714</v>
      </c>
      <c r="Y215" s="5">
        <f t="shared" si="40"/>
        <v>0.72408491440809886</v>
      </c>
      <c r="Z215" s="5">
        <f t="shared" si="40"/>
        <v>0.71021861166307865</v>
      </c>
      <c r="AA215" s="5">
        <f t="shared" si="40"/>
        <v>0.66779034673346471</v>
      </c>
      <c r="AB215" s="5">
        <f t="shared" si="40"/>
        <v>0.60583606703087589</v>
      </c>
      <c r="AC215" s="5">
        <f t="shared" si="40"/>
        <v>0.55509360003336006</v>
      </c>
      <c r="AD215" s="5">
        <f t="shared" si="40"/>
        <v>0.54670120530419219</v>
      </c>
      <c r="AE215" s="5">
        <f t="shared" si="40"/>
        <v>0.51247602570219652</v>
      </c>
      <c r="AF215" s="5">
        <f t="shared" si="40"/>
        <v>0.4897179474269745</v>
      </c>
      <c r="AG215" s="5">
        <f t="shared" si="40"/>
        <v>0.47265101855579233</v>
      </c>
      <c r="AH215" s="5">
        <f t="shared" si="39"/>
        <v>0.40869726549462143</v>
      </c>
      <c r="AI215" s="5">
        <f t="shared" si="39"/>
        <v>0.3726085600239058</v>
      </c>
      <c r="AJ215" s="5">
        <f t="shared" si="39"/>
        <v>0.35540196533477858</v>
      </c>
    </row>
    <row r="216" spans="1:36" x14ac:dyDescent="0.2">
      <c r="A216" t="str">
        <f>"post-semis_procurement_archetype_"&amp;TEXT(ROUND(Table2691617[[#This Row],[2016]],3),"0.0")</f>
        <v>post-semis_procurement_archetype_3.9</v>
      </c>
      <c r="B216" s="5">
        <f t="shared" si="38"/>
        <v>3.9000000000000004</v>
      </c>
      <c r="C216" s="5">
        <f t="shared" si="41"/>
        <v>3.9000000000000004</v>
      </c>
      <c r="D216" s="5">
        <f t="shared" si="41"/>
        <v>3.9000000000000004</v>
      </c>
      <c r="E216" s="5">
        <f t="shared" si="41"/>
        <v>3.8049586491116969</v>
      </c>
      <c r="F216" s="5">
        <f t="shared" si="41"/>
        <v>3.5751906404093625</v>
      </c>
      <c r="G216" s="5">
        <f t="shared" si="41"/>
        <v>3.6073127696582539</v>
      </c>
      <c r="H216" s="5">
        <f t="shared" si="41"/>
        <v>3.5075796553480836</v>
      </c>
      <c r="I216" s="5">
        <f t="shared" si="41"/>
        <v>3.3146528344984549</v>
      </c>
      <c r="J216" s="5">
        <f t="shared" si="41"/>
        <v>3.2062762284445001</v>
      </c>
      <c r="K216" s="5">
        <f t="shared" si="41"/>
        <v>3.0950253511325494</v>
      </c>
      <c r="L216" s="5">
        <f t="shared" si="41"/>
        <v>2.9192915702950826</v>
      </c>
      <c r="M216" s="5">
        <f t="shared" si="41"/>
        <v>2.8979629521782329</v>
      </c>
      <c r="N216" s="5">
        <f t="shared" si="41"/>
        <v>2.7539707337770718</v>
      </c>
      <c r="O216" s="5">
        <f t="shared" si="41"/>
        <v>2.604662777034382</v>
      </c>
      <c r="P216" s="5">
        <f t="shared" si="41"/>
        <v>2.4281498704120099</v>
      </c>
      <c r="Q216" s="5">
        <f t="shared" si="41"/>
        <v>2.1431458035624211</v>
      </c>
      <c r="R216" s="5">
        <f t="shared" si="41"/>
        <v>1.7586662678394178</v>
      </c>
      <c r="S216" s="5">
        <f t="shared" si="40"/>
        <v>1.6360549863886891</v>
      </c>
      <c r="T216" s="5">
        <f t="shared" si="40"/>
        <v>1.3695325748882703</v>
      </c>
      <c r="U216" s="5">
        <f t="shared" si="40"/>
        <v>1.1009395766713683</v>
      </c>
      <c r="V216" s="5">
        <f t="shared" si="40"/>
        <v>1.0467502761777441</v>
      </c>
      <c r="W216" s="5">
        <f t="shared" si="40"/>
        <v>0.88324309589226258</v>
      </c>
      <c r="X216" s="5">
        <f t="shared" si="40"/>
        <v>0.80027243805678749</v>
      </c>
      <c r="Y216" s="5">
        <f t="shared" si="40"/>
        <v>0.71396904029614938</v>
      </c>
      <c r="Z216" s="5">
        <f t="shared" si="40"/>
        <v>0.70048319933630077</v>
      </c>
      <c r="AA216" s="5">
        <f t="shared" si="40"/>
        <v>0.65921907554176029</v>
      </c>
      <c r="AB216" s="5">
        <f t="shared" si="40"/>
        <v>0.59896468919128654</v>
      </c>
      <c r="AC216" s="5">
        <f t="shared" si="40"/>
        <v>0.54961448730819162</v>
      </c>
      <c r="AD216" s="5">
        <f t="shared" si="40"/>
        <v>0.54145236199829427</v>
      </c>
      <c r="AE216" s="5">
        <f t="shared" si="40"/>
        <v>0.50816624835848345</v>
      </c>
      <c r="AF216" s="5">
        <f t="shared" si="40"/>
        <v>0.48603260323223307</v>
      </c>
      <c r="AG216" s="5">
        <f t="shared" si="40"/>
        <v>0.46943395450357556</v>
      </c>
      <c r="AH216" s="5">
        <f t="shared" si="39"/>
        <v>0.40723495608071819</v>
      </c>
      <c r="AI216" s="5">
        <f t="shared" si="39"/>
        <v>0.3721364477490961</v>
      </c>
      <c r="AJ216" s="5">
        <f t="shared" si="39"/>
        <v>0.35540196533477858</v>
      </c>
    </row>
    <row r="217" spans="1:36" x14ac:dyDescent="0.2">
      <c r="A217" t="str">
        <f>"post-semis_procurement_archetype_"&amp;TEXT(ROUND(Table2691617[[#This Row],[2016]],3),"0.0")</f>
        <v>post-semis_procurement_archetype_3.8</v>
      </c>
      <c r="B217" s="5">
        <f t="shared" si="38"/>
        <v>3.8000000000000003</v>
      </c>
      <c r="C217" s="5">
        <f t="shared" si="41"/>
        <v>3.8000000000000003</v>
      </c>
      <c r="D217" s="5">
        <f t="shared" si="41"/>
        <v>3.8000000000000003</v>
      </c>
      <c r="E217" s="5">
        <f t="shared" si="41"/>
        <v>3.7076399503469522</v>
      </c>
      <c r="F217" s="5">
        <f t="shared" si="41"/>
        <v>3.4843541437576713</v>
      </c>
      <c r="G217" s="5">
        <f t="shared" si="41"/>
        <v>3.5155700453064189</v>
      </c>
      <c r="H217" s="5">
        <f t="shared" si="41"/>
        <v>3.4186505959967595</v>
      </c>
      <c r="I217" s="5">
        <f t="shared" si="41"/>
        <v>3.2311666157446499</v>
      </c>
      <c r="J217" s="5">
        <f t="shared" si="41"/>
        <v>3.125847524393182</v>
      </c>
      <c r="K217" s="5">
        <f t="shared" si="41"/>
        <v>3.0177352505624708</v>
      </c>
      <c r="L217" s="5">
        <f t="shared" si="41"/>
        <v>2.8469592612466053</v>
      </c>
      <c r="M217" s="5">
        <f t="shared" si="41"/>
        <v>2.8262323649021046</v>
      </c>
      <c r="N217" s="5">
        <f t="shared" si="41"/>
        <v>2.686302446851871</v>
      </c>
      <c r="O217" s="5">
        <f t="shared" si="41"/>
        <v>2.5412067577706337</v>
      </c>
      <c r="P217" s="5">
        <f t="shared" si="41"/>
        <v>2.3696736233225995</v>
      </c>
      <c r="Q217" s="5">
        <f t="shared" si="41"/>
        <v>2.0927100751457153</v>
      </c>
      <c r="R217" s="5">
        <f t="shared" si="41"/>
        <v>1.7190774544173855</v>
      </c>
      <c r="S217" s="5">
        <f t="shared" si="40"/>
        <v>1.5999252755292497</v>
      </c>
      <c r="T217" s="5">
        <f t="shared" si="40"/>
        <v>1.340921979282349</v>
      </c>
      <c r="U217" s="5">
        <f t="shared" si="40"/>
        <v>1.0799065115947242</v>
      </c>
      <c r="V217" s="5">
        <f t="shared" si="40"/>
        <v>1.027245996592816</v>
      </c>
      <c r="W217" s="5">
        <f t="shared" si="40"/>
        <v>0.86835167166318672</v>
      </c>
      <c r="X217" s="5">
        <f t="shared" si="40"/>
        <v>0.78772177735079785</v>
      </c>
      <c r="Y217" s="5">
        <f t="shared" si="40"/>
        <v>0.7038531661841998</v>
      </c>
      <c r="Z217" s="5">
        <f t="shared" si="40"/>
        <v>0.690747787009523</v>
      </c>
      <c r="AA217" s="5">
        <f t="shared" si="40"/>
        <v>0.65064780435005587</v>
      </c>
      <c r="AB217" s="5">
        <f t="shared" si="40"/>
        <v>0.59209331135169707</v>
      </c>
      <c r="AC217" s="5">
        <f t="shared" si="40"/>
        <v>0.54413537458302308</v>
      </c>
      <c r="AD217" s="5">
        <f t="shared" si="40"/>
        <v>0.53620351869239635</v>
      </c>
      <c r="AE217" s="5">
        <f t="shared" si="40"/>
        <v>0.50385647101477016</v>
      </c>
      <c r="AF217" s="5">
        <f t="shared" si="40"/>
        <v>0.48234725903749159</v>
      </c>
      <c r="AG217" s="5">
        <f t="shared" si="40"/>
        <v>0.46621689045135883</v>
      </c>
      <c r="AH217" s="5">
        <f t="shared" si="39"/>
        <v>0.4057726466668149</v>
      </c>
      <c r="AI217" s="5">
        <f t="shared" si="39"/>
        <v>0.3716643354742864</v>
      </c>
      <c r="AJ217" s="5">
        <f t="shared" si="39"/>
        <v>0.35540196533477858</v>
      </c>
    </row>
    <row r="218" spans="1:36" x14ac:dyDescent="0.2">
      <c r="A218" t="str">
        <f>"post-semis_procurement_archetype_"&amp;TEXT(ROUND(Table2691617[[#This Row],[2016]],3),"0.0")</f>
        <v>post-semis_procurement_archetype_3.7</v>
      </c>
      <c r="B218" s="5">
        <f t="shared" si="38"/>
        <v>3.7</v>
      </c>
      <c r="C218" s="5">
        <f t="shared" si="41"/>
        <v>3.7</v>
      </c>
      <c r="D218" s="5">
        <f t="shared" si="41"/>
        <v>3.7</v>
      </c>
      <c r="E218" s="5">
        <f t="shared" si="41"/>
        <v>3.610321251582207</v>
      </c>
      <c r="F218" s="5">
        <f t="shared" si="41"/>
        <v>3.39351764710598</v>
      </c>
      <c r="G218" s="5">
        <f t="shared" si="41"/>
        <v>3.4238273209545835</v>
      </c>
      <c r="H218" s="5">
        <f t="shared" si="41"/>
        <v>3.3297215366454354</v>
      </c>
      <c r="I218" s="5">
        <f t="shared" si="41"/>
        <v>3.1476803969908449</v>
      </c>
      <c r="J218" s="5">
        <f t="shared" si="41"/>
        <v>3.045418820341864</v>
      </c>
      <c r="K218" s="5">
        <f t="shared" si="41"/>
        <v>2.9404451499923927</v>
      </c>
      <c r="L218" s="5">
        <f t="shared" si="41"/>
        <v>2.7746269521981279</v>
      </c>
      <c r="M218" s="5">
        <f t="shared" si="41"/>
        <v>2.7545017776259768</v>
      </c>
      <c r="N218" s="5">
        <f t="shared" si="41"/>
        <v>2.6186341599266698</v>
      </c>
      <c r="O218" s="5">
        <f t="shared" si="41"/>
        <v>2.4777507385068853</v>
      </c>
      <c r="P218" s="5">
        <f t="shared" si="41"/>
        <v>2.3111973762331885</v>
      </c>
      <c r="Q218" s="5">
        <f t="shared" si="41"/>
        <v>2.0422743467290094</v>
      </c>
      <c r="R218" s="5">
        <f t="shared" si="41"/>
        <v>1.6794886409953531</v>
      </c>
      <c r="S218" s="5">
        <f t="shared" si="40"/>
        <v>1.5637955646698105</v>
      </c>
      <c r="T218" s="5">
        <f t="shared" si="40"/>
        <v>1.312311383676428</v>
      </c>
      <c r="U218" s="5">
        <f t="shared" si="40"/>
        <v>1.0588734465180798</v>
      </c>
      <c r="V218" s="5">
        <f t="shared" si="40"/>
        <v>1.0077417170078882</v>
      </c>
      <c r="W218" s="5">
        <f t="shared" si="40"/>
        <v>0.85346024743411075</v>
      </c>
      <c r="X218" s="5">
        <f t="shared" si="40"/>
        <v>0.7751711166448082</v>
      </c>
      <c r="Y218" s="5">
        <f t="shared" si="40"/>
        <v>0.69373729207225021</v>
      </c>
      <c r="Z218" s="5">
        <f t="shared" si="40"/>
        <v>0.68101237468274523</v>
      </c>
      <c r="AA218" s="5">
        <f t="shared" si="40"/>
        <v>0.64207653315835134</v>
      </c>
      <c r="AB218" s="5">
        <f t="shared" si="40"/>
        <v>0.58522193351210761</v>
      </c>
      <c r="AC218" s="5">
        <f t="shared" si="40"/>
        <v>0.53865626185785465</v>
      </c>
      <c r="AD218" s="5">
        <f t="shared" si="40"/>
        <v>0.53095467538649843</v>
      </c>
      <c r="AE218" s="5">
        <f t="shared" si="40"/>
        <v>0.49954669367105697</v>
      </c>
      <c r="AF218" s="5">
        <f t="shared" si="40"/>
        <v>0.47866191484275011</v>
      </c>
      <c r="AG218" s="5">
        <f t="shared" si="40"/>
        <v>0.46299982639914206</v>
      </c>
      <c r="AH218" s="5">
        <f t="shared" si="39"/>
        <v>0.40431033725291166</v>
      </c>
      <c r="AI218" s="5">
        <f t="shared" si="39"/>
        <v>0.3711922231994767</v>
      </c>
      <c r="AJ218" s="5">
        <f t="shared" si="39"/>
        <v>0.35540196533477858</v>
      </c>
    </row>
    <row r="219" spans="1:36" x14ac:dyDescent="0.2">
      <c r="A219" t="str">
        <f>"post-semis_procurement_archetype_"&amp;TEXT(ROUND(Table2691617[[#This Row],[2016]],3),"0.0")</f>
        <v>post-semis_procurement_archetype_3.6</v>
      </c>
      <c r="B219" s="5">
        <f t="shared" si="38"/>
        <v>3.6</v>
      </c>
      <c r="C219" s="5">
        <f t="shared" si="41"/>
        <v>3.6</v>
      </c>
      <c r="D219" s="5">
        <f t="shared" si="41"/>
        <v>3.6</v>
      </c>
      <c r="E219" s="5">
        <f t="shared" si="41"/>
        <v>3.5130025528174618</v>
      </c>
      <c r="F219" s="5">
        <f t="shared" si="41"/>
        <v>3.3026811504542888</v>
      </c>
      <c r="G219" s="5">
        <f t="shared" si="41"/>
        <v>3.3320845966027486</v>
      </c>
      <c r="H219" s="5">
        <f t="shared" si="41"/>
        <v>3.2407924772941108</v>
      </c>
      <c r="I219" s="5">
        <f t="shared" si="41"/>
        <v>3.0641941782370399</v>
      </c>
      <c r="J219" s="5">
        <f t="shared" si="41"/>
        <v>2.9649901162905463</v>
      </c>
      <c r="K219" s="5">
        <f t="shared" si="41"/>
        <v>2.8631550494223141</v>
      </c>
      <c r="L219" s="5">
        <f t="shared" si="41"/>
        <v>2.7022946431496502</v>
      </c>
      <c r="M219" s="5">
        <f t="shared" si="41"/>
        <v>2.6827711903498486</v>
      </c>
      <c r="N219" s="5">
        <f t="shared" si="41"/>
        <v>2.550965873001469</v>
      </c>
      <c r="O219" s="5">
        <f t="shared" si="41"/>
        <v>2.4142947192431374</v>
      </c>
      <c r="P219" s="5">
        <f t="shared" si="41"/>
        <v>2.2527211291437776</v>
      </c>
      <c r="Q219" s="5">
        <f t="shared" si="41"/>
        <v>1.9918386183123036</v>
      </c>
      <c r="R219" s="5">
        <f t="shared" si="41"/>
        <v>1.6398998275733208</v>
      </c>
      <c r="S219" s="5">
        <f t="shared" si="40"/>
        <v>1.5276658538103711</v>
      </c>
      <c r="T219" s="5">
        <f t="shared" si="40"/>
        <v>1.2837007880705069</v>
      </c>
      <c r="U219" s="5">
        <f t="shared" si="40"/>
        <v>1.0378403814414356</v>
      </c>
      <c r="V219" s="5">
        <f t="shared" si="40"/>
        <v>0.98823743742296011</v>
      </c>
      <c r="W219" s="5">
        <f t="shared" si="40"/>
        <v>0.8385688232050349</v>
      </c>
      <c r="X219" s="5">
        <f t="shared" si="40"/>
        <v>0.76262045593881855</v>
      </c>
      <c r="Y219" s="5">
        <f t="shared" si="40"/>
        <v>0.68362141796030074</v>
      </c>
      <c r="Z219" s="5">
        <f t="shared" si="40"/>
        <v>0.67127696235596734</v>
      </c>
      <c r="AA219" s="5">
        <f t="shared" si="40"/>
        <v>0.63350526196664703</v>
      </c>
      <c r="AB219" s="5">
        <f t="shared" si="40"/>
        <v>0.57835055567251825</v>
      </c>
      <c r="AC219" s="5">
        <f t="shared" si="40"/>
        <v>0.53317714913268621</v>
      </c>
      <c r="AD219" s="5">
        <f t="shared" si="40"/>
        <v>0.5257058320806004</v>
      </c>
      <c r="AE219" s="5">
        <f t="shared" si="40"/>
        <v>0.49523691632734379</v>
      </c>
      <c r="AF219" s="5">
        <f t="shared" si="40"/>
        <v>0.47497657064800869</v>
      </c>
      <c r="AG219" s="5">
        <f t="shared" si="40"/>
        <v>0.45978276234692528</v>
      </c>
      <c r="AH219" s="5">
        <f t="shared" si="39"/>
        <v>0.40284802783900842</v>
      </c>
      <c r="AI219" s="5">
        <f t="shared" si="39"/>
        <v>0.370720110924667</v>
      </c>
      <c r="AJ219" s="5">
        <f t="shared" si="39"/>
        <v>0.35540196533477858</v>
      </c>
    </row>
    <row r="220" spans="1:36" x14ac:dyDescent="0.2">
      <c r="A220" t="str">
        <f>"post-semis_procurement_archetype_"&amp;TEXT(ROUND(Table2691617[[#This Row],[2016]],3),"0.0")</f>
        <v>post-semis_procurement_archetype_3.5</v>
      </c>
      <c r="B220" s="5">
        <f t="shared" si="38"/>
        <v>3.5</v>
      </c>
      <c r="C220" s="5">
        <f t="shared" si="41"/>
        <v>3.5</v>
      </c>
      <c r="D220" s="5">
        <f t="shared" si="41"/>
        <v>3.5</v>
      </c>
      <c r="E220" s="5">
        <f t="shared" si="41"/>
        <v>3.4156838540527166</v>
      </c>
      <c r="F220" s="5">
        <f t="shared" si="41"/>
        <v>3.2118446538025975</v>
      </c>
      <c r="G220" s="5">
        <f t="shared" si="41"/>
        <v>3.2403418722509136</v>
      </c>
      <c r="H220" s="5">
        <f t="shared" si="41"/>
        <v>3.1518634179427867</v>
      </c>
      <c r="I220" s="5">
        <f t="shared" si="41"/>
        <v>2.9807079594832349</v>
      </c>
      <c r="J220" s="5">
        <f t="shared" si="41"/>
        <v>2.8845614122392282</v>
      </c>
      <c r="K220" s="5">
        <f t="shared" si="41"/>
        <v>2.7858649488522356</v>
      </c>
      <c r="L220" s="5">
        <f t="shared" si="41"/>
        <v>2.6299623341011729</v>
      </c>
      <c r="M220" s="5">
        <f t="shared" si="41"/>
        <v>2.6110406030737208</v>
      </c>
      <c r="N220" s="5">
        <f t="shared" si="41"/>
        <v>2.4832975860762683</v>
      </c>
      <c r="O220" s="5">
        <f t="shared" si="41"/>
        <v>2.3508386999793891</v>
      </c>
      <c r="P220" s="5">
        <f t="shared" si="41"/>
        <v>2.1942448820543672</v>
      </c>
      <c r="Q220" s="5">
        <f t="shared" si="41"/>
        <v>1.9414028898955977</v>
      </c>
      <c r="R220" s="5">
        <f t="shared" ref="C220:R236" si="42">(($B220-$AJ$2)*((R$2-$AJ$2)/($B$2-$AJ$2)))+$AJ$2</f>
        <v>1.6003110141512884</v>
      </c>
      <c r="S220" s="5">
        <f t="shared" si="40"/>
        <v>1.491536142950932</v>
      </c>
      <c r="T220" s="5">
        <f t="shared" si="40"/>
        <v>1.2550901924645859</v>
      </c>
      <c r="U220" s="5">
        <f t="shared" si="40"/>
        <v>1.0168073163647913</v>
      </c>
      <c r="V220" s="5">
        <f t="shared" si="40"/>
        <v>0.96873315783803227</v>
      </c>
      <c r="W220" s="5">
        <f t="shared" si="40"/>
        <v>0.82367739897595893</v>
      </c>
      <c r="X220" s="5">
        <f t="shared" si="40"/>
        <v>0.75006979523282891</v>
      </c>
      <c r="Y220" s="5">
        <f t="shared" si="40"/>
        <v>0.67350554384835126</v>
      </c>
      <c r="Z220" s="5">
        <f t="shared" si="40"/>
        <v>0.66154155002918946</v>
      </c>
      <c r="AA220" s="5">
        <f t="shared" si="40"/>
        <v>0.62493399077494249</v>
      </c>
      <c r="AB220" s="5">
        <f t="shared" si="40"/>
        <v>0.57147917783292879</v>
      </c>
      <c r="AC220" s="5">
        <f t="shared" si="40"/>
        <v>0.52769803640751778</v>
      </c>
      <c r="AD220" s="5">
        <f t="shared" si="40"/>
        <v>0.52045698877470248</v>
      </c>
      <c r="AE220" s="5">
        <f t="shared" si="40"/>
        <v>0.49092713898363061</v>
      </c>
      <c r="AF220" s="5">
        <f t="shared" si="40"/>
        <v>0.47129122645326721</v>
      </c>
      <c r="AG220" s="5">
        <f t="shared" ref="S220:AG237" si="43">(($B220-$AJ$2)*((AG$2-$AJ$2)/($B$2-$AJ$2)))+$AJ$2</f>
        <v>0.4565656982947085</v>
      </c>
      <c r="AH220" s="5">
        <f t="shared" si="39"/>
        <v>0.40138571842510512</v>
      </c>
      <c r="AI220" s="5">
        <f t="shared" si="39"/>
        <v>0.37024799864985736</v>
      </c>
      <c r="AJ220" s="5">
        <f t="shared" si="39"/>
        <v>0.35540196533477858</v>
      </c>
    </row>
    <row r="221" spans="1:36" x14ac:dyDescent="0.2">
      <c r="A221" t="str">
        <f>"post-semis_procurement_archetype_"&amp;TEXT(ROUND(Table2691617[[#This Row],[2016]],3),"0.0")</f>
        <v>post-semis_procurement_archetype_3.4</v>
      </c>
      <c r="B221" s="5">
        <f t="shared" si="38"/>
        <v>3.4000000000000004</v>
      </c>
      <c r="C221" s="5">
        <f t="shared" si="42"/>
        <v>3.4000000000000004</v>
      </c>
      <c r="D221" s="5">
        <f t="shared" si="42"/>
        <v>3.4000000000000004</v>
      </c>
      <c r="E221" s="5">
        <f t="shared" si="42"/>
        <v>3.3183651552879723</v>
      </c>
      <c r="F221" s="5">
        <f t="shared" si="42"/>
        <v>3.1210081571509067</v>
      </c>
      <c r="G221" s="5">
        <f t="shared" si="42"/>
        <v>3.1485991478990787</v>
      </c>
      <c r="H221" s="5">
        <f t="shared" si="42"/>
        <v>3.062934358591463</v>
      </c>
      <c r="I221" s="5">
        <f t="shared" si="42"/>
        <v>2.8972217407294303</v>
      </c>
      <c r="J221" s="5">
        <f t="shared" si="42"/>
        <v>2.8041327081879106</v>
      </c>
      <c r="K221" s="5">
        <f t="shared" si="42"/>
        <v>2.7085748482821574</v>
      </c>
      <c r="L221" s="5">
        <f t="shared" si="42"/>
        <v>2.5576300250526955</v>
      </c>
      <c r="M221" s="5">
        <f t="shared" si="42"/>
        <v>2.539310015797593</v>
      </c>
      <c r="N221" s="5">
        <f t="shared" si="42"/>
        <v>2.4156292991510675</v>
      </c>
      <c r="O221" s="5">
        <f t="shared" si="42"/>
        <v>2.2873826807156412</v>
      </c>
      <c r="P221" s="5">
        <f t="shared" si="42"/>
        <v>2.1357686349649567</v>
      </c>
      <c r="Q221" s="5">
        <f t="shared" si="42"/>
        <v>1.8909671614788921</v>
      </c>
      <c r="R221" s="5">
        <f t="shared" si="42"/>
        <v>1.5607222007292563</v>
      </c>
      <c r="S221" s="5">
        <f t="shared" si="43"/>
        <v>1.4554064320914928</v>
      </c>
      <c r="T221" s="5">
        <f t="shared" si="43"/>
        <v>1.226479596858665</v>
      </c>
      <c r="U221" s="5">
        <f t="shared" si="43"/>
        <v>0.99577425128814712</v>
      </c>
      <c r="V221" s="5">
        <f t="shared" si="43"/>
        <v>0.94922887825310442</v>
      </c>
      <c r="W221" s="5">
        <f t="shared" si="43"/>
        <v>0.80878597474688319</v>
      </c>
      <c r="X221" s="5">
        <f t="shared" si="43"/>
        <v>0.73751913452683926</v>
      </c>
      <c r="Y221" s="5">
        <f t="shared" si="43"/>
        <v>0.66338966973640168</v>
      </c>
      <c r="Z221" s="5">
        <f t="shared" si="43"/>
        <v>0.6518061377024118</v>
      </c>
      <c r="AA221" s="5">
        <f t="shared" si="43"/>
        <v>0.61636271958323818</v>
      </c>
      <c r="AB221" s="5">
        <f t="shared" si="43"/>
        <v>0.56460779999333943</v>
      </c>
      <c r="AC221" s="5">
        <f t="shared" si="43"/>
        <v>0.52221892368234935</v>
      </c>
      <c r="AD221" s="5">
        <f t="shared" si="43"/>
        <v>0.51520814546880456</v>
      </c>
      <c r="AE221" s="5">
        <f t="shared" si="43"/>
        <v>0.48661736163991742</v>
      </c>
      <c r="AF221" s="5">
        <f t="shared" si="43"/>
        <v>0.46760588225852578</v>
      </c>
      <c r="AG221" s="5">
        <f t="shared" si="43"/>
        <v>0.45334863424249172</v>
      </c>
      <c r="AH221" s="5">
        <f t="shared" si="39"/>
        <v>0.39992340901120188</v>
      </c>
      <c r="AI221" s="5">
        <f t="shared" si="39"/>
        <v>0.36977588637504766</v>
      </c>
      <c r="AJ221" s="5">
        <f t="shared" si="39"/>
        <v>0.35540196533477858</v>
      </c>
    </row>
    <row r="222" spans="1:36" x14ac:dyDescent="0.2">
      <c r="A222" t="str">
        <f>"post-semis_procurement_archetype_"&amp;TEXT(ROUND(Table2691617[[#This Row],[2016]],3),"0.0")</f>
        <v>post-semis_procurement_archetype_3.3</v>
      </c>
      <c r="B222" s="5">
        <f t="shared" si="38"/>
        <v>3.3000000000000003</v>
      </c>
      <c r="C222" s="5">
        <f t="shared" si="42"/>
        <v>3.3000000000000003</v>
      </c>
      <c r="D222" s="5">
        <f t="shared" si="42"/>
        <v>3.3000000000000003</v>
      </c>
      <c r="E222" s="5">
        <f t="shared" si="42"/>
        <v>3.2210464565232271</v>
      </c>
      <c r="F222" s="5">
        <f t="shared" si="42"/>
        <v>3.0301716604992155</v>
      </c>
      <c r="G222" s="5">
        <f t="shared" si="42"/>
        <v>3.0568564235472437</v>
      </c>
      <c r="H222" s="5">
        <f t="shared" si="42"/>
        <v>2.9740052992401385</v>
      </c>
      <c r="I222" s="5">
        <f t="shared" si="42"/>
        <v>2.8137355219756253</v>
      </c>
      <c r="J222" s="5">
        <f t="shared" si="42"/>
        <v>2.7237040041365925</v>
      </c>
      <c r="K222" s="5">
        <f t="shared" si="42"/>
        <v>2.6312847477120793</v>
      </c>
      <c r="L222" s="5">
        <f t="shared" si="42"/>
        <v>2.4852977160042182</v>
      </c>
      <c r="M222" s="5">
        <f t="shared" si="42"/>
        <v>2.4675794285214647</v>
      </c>
      <c r="N222" s="5">
        <f t="shared" si="42"/>
        <v>2.3479610122258667</v>
      </c>
      <c r="O222" s="5">
        <f t="shared" si="42"/>
        <v>2.2239266614518929</v>
      </c>
      <c r="P222" s="5">
        <f t="shared" si="42"/>
        <v>2.0772923878755458</v>
      </c>
      <c r="Q222" s="5">
        <f t="shared" si="42"/>
        <v>1.8405314330621863</v>
      </c>
      <c r="R222" s="5">
        <f t="shared" si="42"/>
        <v>1.5211333873072239</v>
      </c>
      <c r="S222" s="5">
        <f t="shared" si="43"/>
        <v>1.4192767212320536</v>
      </c>
      <c r="T222" s="5">
        <f t="shared" si="43"/>
        <v>1.197869001252744</v>
      </c>
      <c r="U222" s="5">
        <f t="shared" si="43"/>
        <v>0.97474118621150274</v>
      </c>
      <c r="V222" s="5">
        <f t="shared" si="43"/>
        <v>0.92972459866817636</v>
      </c>
      <c r="W222" s="5">
        <f t="shared" si="43"/>
        <v>0.79389455051780733</v>
      </c>
      <c r="X222" s="5">
        <f t="shared" si="43"/>
        <v>0.72496847382084972</v>
      </c>
      <c r="Y222" s="5">
        <f t="shared" si="43"/>
        <v>0.6532737956244522</v>
      </c>
      <c r="Z222" s="5">
        <f t="shared" si="43"/>
        <v>0.64207072537563392</v>
      </c>
      <c r="AA222" s="5">
        <f t="shared" si="43"/>
        <v>0.60779144839153365</v>
      </c>
      <c r="AB222" s="5">
        <f t="shared" si="43"/>
        <v>0.55773642215374997</v>
      </c>
      <c r="AC222" s="5">
        <f t="shared" si="43"/>
        <v>0.51673981095718091</v>
      </c>
      <c r="AD222" s="5">
        <f t="shared" si="43"/>
        <v>0.50995930216290664</v>
      </c>
      <c r="AE222" s="5">
        <f t="shared" si="43"/>
        <v>0.48230758429620424</v>
      </c>
      <c r="AF222" s="5">
        <f t="shared" si="43"/>
        <v>0.4639205380637843</v>
      </c>
      <c r="AG222" s="5">
        <f t="shared" si="43"/>
        <v>0.45013157019027494</v>
      </c>
      <c r="AH222" s="5">
        <f t="shared" si="39"/>
        <v>0.39846109959729858</v>
      </c>
      <c r="AI222" s="5">
        <f t="shared" si="39"/>
        <v>0.36930377410023796</v>
      </c>
      <c r="AJ222" s="5">
        <f t="shared" si="39"/>
        <v>0.35540196533477858</v>
      </c>
    </row>
    <row r="223" spans="1:36" x14ac:dyDescent="0.2">
      <c r="A223" t="str">
        <f>"post-semis_procurement_archetype_"&amp;TEXT(ROUND(Table2691617[[#This Row],[2016]],3),"0.0")</f>
        <v>post-semis_procurement_archetype_3.2</v>
      </c>
      <c r="B223" s="5">
        <f t="shared" si="38"/>
        <v>3.2</v>
      </c>
      <c r="C223" s="5">
        <f t="shared" si="42"/>
        <v>3.2</v>
      </c>
      <c r="D223" s="5">
        <f t="shared" si="42"/>
        <v>3.2</v>
      </c>
      <c r="E223" s="5">
        <f t="shared" si="42"/>
        <v>3.1237277577584819</v>
      </c>
      <c r="F223" s="5">
        <f t="shared" si="42"/>
        <v>2.9393351638475242</v>
      </c>
      <c r="G223" s="5">
        <f t="shared" si="42"/>
        <v>2.9651136991954088</v>
      </c>
      <c r="H223" s="5">
        <f t="shared" si="42"/>
        <v>2.8850762398888143</v>
      </c>
      <c r="I223" s="5">
        <f t="shared" si="42"/>
        <v>2.7302493032218202</v>
      </c>
      <c r="J223" s="5">
        <f t="shared" si="42"/>
        <v>2.6432753000852749</v>
      </c>
      <c r="K223" s="5">
        <f t="shared" si="42"/>
        <v>2.5539946471420008</v>
      </c>
      <c r="L223" s="5">
        <f t="shared" si="42"/>
        <v>2.4129654069557409</v>
      </c>
      <c r="M223" s="5">
        <f t="shared" si="42"/>
        <v>2.3958488412453369</v>
      </c>
      <c r="N223" s="5">
        <f t="shared" si="42"/>
        <v>2.2802927253006655</v>
      </c>
      <c r="O223" s="5">
        <f t="shared" si="42"/>
        <v>2.1604706421881446</v>
      </c>
      <c r="P223" s="5">
        <f t="shared" si="42"/>
        <v>2.0188161407861349</v>
      </c>
      <c r="Q223" s="5">
        <f t="shared" si="42"/>
        <v>1.7900957046454804</v>
      </c>
      <c r="R223" s="5">
        <f t="shared" si="42"/>
        <v>1.4815445738851916</v>
      </c>
      <c r="S223" s="5">
        <f t="shared" si="43"/>
        <v>1.3831470103726142</v>
      </c>
      <c r="T223" s="5">
        <f t="shared" si="43"/>
        <v>1.1692584056468227</v>
      </c>
      <c r="U223" s="5">
        <f t="shared" si="43"/>
        <v>0.95370812113485859</v>
      </c>
      <c r="V223" s="5">
        <f t="shared" si="43"/>
        <v>0.91022031908324852</v>
      </c>
      <c r="W223" s="5">
        <f t="shared" si="43"/>
        <v>0.77900312628873136</v>
      </c>
      <c r="X223" s="5">
        <f t="shared" si="43"/>
        <v>0.71241781311485997</v>
      </c>
      <c r="Y223" s="5">
        <f t="shared" si="43"/>
        <v>0.64315792151250273</v>
      </c>
      <c r="Z223" s="5">
        <f t="shared" si="43"/>
        <v>0.63233531304885604</v>
      </c>
      <c r="AA223" s="5">
        <f t="shared" si="43"/>
        <v>0.59922017719982923</v>
      </c>
      <c r="AB223" s="5">
        <f t="shared" si="43"/>
        <v>0.55086504431416061</v>
      </c>
      <c r="AC223" s="5">
        <f t="shared" si="43"/>
        <v>0.51126069823201248</v>
      </c>
      <c r="AD223" s="5">
        <f t="shared" si="43"/>
        <v>0.5047104588570086</v>
      </c>
      <c r="AE223" s="5">
        <f t="shared" si="43"/>
        <v>0.47799780695249106</v>
      </c>
      <c r="AF223" s="5">
        <f t="shared" si="43"/>
        <v>0.46023519386904288</v>
      </c>
      <c r="AG223" s="5">
        <f t="shared" si="43"/>
        <v>0.44691450613805817</v>
      </c>
      <c r="AH223" s="5">
        <f t="shared" si="39"/>
        <v>0.39699879018339534</v>
      </c>
      <c r="AI223" s="5">
        <f t="shared" si="39"/>
        <v>0.36883166182542826</v>
      </c>
      <c r="AJ223" s="5">
        <f t="shared" si="39"/>
        <v>0.35540196533477858</v>
      </c>
    </row>
    <row r="224" spans="1:36" x14ac:dyDescent="0.2">
      <c r="A224" t="str">
        <f>"post-semis_procurement_archetype_"&amp;TEXT(ROUND(Table2691617[[#This Row],[2016]],3),"0.0")</f>
        <v>post-semis_procurement_archetype_3.1</v>
      </c>
      <c r="B224" s="5">
        <f t="shared" si="38"/>
        <v>3.1</v>
      </c>
      <c r="C224" s="5">
        <f t="shared" si="42"/>
        <v>3.1</v>
      </c>
      <c r="D224" s="5">
        <f t="shared" si="42"/>
        <v>3.1</v>
      </c>
      <c r="E224" s="5">
        <f t="shared" si="42"/>
        <v>3.0264090589937367</v>
      </c>
      <c r="F224" s="5">
        <f t="shared" si="42"/>
        <v>2.848498667195833</v>
      </c>
      <c r="G224" s="5">
        <f t="shared" si="42"/>
        <v>2.8733709748435738</v>
      </c>
      <c r="H224" s="5">
        <f t="shared" si="42"/>
        <v>2.7961471805374902</v>
      </c>
      <c r="I224" s="5">
        <f t="shared" si="42"/>
        <v>2.6467630844680152</v>
      </c>
      <c r="J224" s="5">
        <f t="shared" si="42"/>
        <v>2.5628465960339568</v>
      </c>
      <c r="K224" s="5">
        <f t="shared" si="42"/>
        <v>2.4767045465719222</v>
      </c>
      <c r="L224" s="5">
        <f t="shared" si="42"/>
        <v>2.3406330979072636</v>
      </c>
      <c r="M224" s="5">
        <f t="shared" si="42"/>
        <v>2.3241182539692087</v>
      </c>
      <c r="N224" s="5">
        <f t="shared" si="42"/>
        <v>2.2126244383754647</v>
      </c>
      <c r="O224" s="5">
        <f t="shared" si="42"/>
        <v>2.0970146229243962</v>
      </c>
      <c r="P224" s="5">
        <f t="shared" si="42"/>
        <v>1.9603398936967242</v>
      </c>
      <c r="Q224" s="5">
        <f t="shared" si="42"/>
        <v>1.7396599762287746</v>
      </c>
      <c r="R224" s="5">
        <f t="shared" si="42"/>
        <v>1.4419557604631592</v>
      </c>
      <c r="S224" s="5">
        <f t="shared" si="43"/>
        <v>1.3470172995131751</v>
      </c>
      <c r="T224" s="5">
        <f t="shared" si="43"/>
        <v>1.1406478100409017</v>
      </c>
      <c r="U224" s="5">
        <f t="shared" si="43"/>
        <v>0.93267505605821421</v>
      </c>
      <c r="V224" s="5">
        <f t="shared" si="43"/>
        <v>0.89071603949832046</v>
      </c>
      <c r="W224" s="5">
        <f t="shared" si="43"/>
        <v>0.76411170205965551</v>
      </c>
      <c r="X224" s="5">
        <f t="shared" si="43"/>
        <v>0.69986715240887043</v>
      </c>
      <c r="Y224" s="5">
        <f t="shared" si="43"/>
        <v>0.63304204740055314</v>
      </c>
      <c r="Z224" s="5">
        <f t="shared" si="43"/>
        <v>0.62259990072207827</v>
      </c>
      <c r="AA224" s="5">
        <f t="shared" si="43"/>
        <v>0.59064890600812481</v>
      </c>
      <c r="AB224" s="5">
        <f t="shared" si="43"/>
        <v>0.54399366647457115</v>
      </c>
      <c r="AC224" s="5">
        <f t="shared" si="43"/>
        <v>0.50578158550684393</v>
      </c>
      <c r="AD224" s="5">
        <f t="shared" si="43"/>
        <v>0.49946161555111068</v>
      </c>
      <c r="AE224" s="5">
        <f t="shared" si="43"/>
        <v>0.47368802960877787</v>
      </c>
      <c r="AF224" s="5">
        <f t="shared" si="43"/>
        <v>0.4565498496743014</v>
      </c>
      <c r="AG224" s="5">
        <f t="shared" si="43"/>
        <v>0.44369744208584139</v>
      </c>
      <c r="AH224" s="5">
        <f t="shared" si="39"/>
        <v>0.3955364807694921</v>
      </c>
      <c r="AI224" s="5">
        <f t="shared" si="39"/>
        <v>0.36835954955061856</v>
      </c>
      <c r="AJ224" s="5">
        <f t="shared" si="39"/>
        <v>0.35540196533477858</v>
      </c>
    </row>
    <row r="225" spans="1:36" x14ac:dyDescent="0.2">
      <c r="A225" t="str">
        <f>"post-semis_procurement_archetype_"&amp;TEXT(ROUND(Table2691617[[#This Row],[2016]],3),"0.0")</f>
        <v>post-semis_procurement_archetype_3.0</v>
      </c>
      <c r="B225" s="5">
        <f t="shared" si="38"/>
        <v>3</v>
      </c>
      <c r="C225" s="5">
        <f t="shared" si="42"/>
        <v>3</v>
      </c>
      <c r="D225" s="5">
        <f t="shared" si="42"/>
        <v>3</v>
      </c>
      <c r="E225" s="5">
        <f t="shared" si="42"/>
        <v>2.9290903602289919</v>
      </c>
      <c r="F225" s="5">
        <f t="shared" si="42"/>
        <v>2.7576621705441418</v>
      </c>
      <c r="G225" s="5">
        <f t="shared" si="42"/>
        <v>2.7816282504917385</v>
      </c>
      <c r="H225" s="5">
        <f t="shared" si="42"/>
        <v>2.7072181211861657</v>
      </c>
      <c r="I225" s="5">
        <f t="shared" si="42"/>
        <v>2.5632768657142102</v>
      </c>
      <c r="J225" s="5">
        <f t="shared" si="42"/>
        <v>2.4824178919826387</v>
      </c>
      <c r="K225" s="5">
        <f t="shared" si="42"/>
        <v>2.3994144460018441</v>
      </c>
      <c r="L225" s="5">
        <f t="shared" si="42"/>
        <v>2.2683007888587858</v>
      </c>
      <c r="M225" s="5">
        <f t="shared" si="42"/>
        <v>2.2523876666930809</v>
      </c>
      <c r="N225" s="5">
        <f t="shared" si="42"/>
        <v>2.144956151450264</v>
      </c>
      <c r="O225" s="5">
        <f t="shared" si="42"/>
        <v>2.0335586036606479</v>
      </c>
      <c r="P225" s="5">
        <f t="shared" si="42"/>
        <v>1.9018636466073136</v>
      </c>
      <c r="Q225" s="5">
        <f t="shared" si="42"/>
        <v>1.6892242478120687</v>
      </c>
      <c r="R225" s="5">
        <f t="shared" si="42"/>
        <v>1.4023669470411269</v>
      </c>
      <c r="S225" s="5">
        <f t="shared" si="43"/>
        <v>1.3108875886537357</v>
      </c>
      <c r="T225" s="5">
        <f t="shared" si="43"/>
        <v>1.1120372144349806</v>
      </c>
      <c r="U225" s="5">
        <f t="shared" si="43"/>
        <v>0.91164199098156984</v>
      </c>
      <c r="V225" s="5">
        <f t="shared" si="43"/>
        <v>0.87121175991339261</v>
      </c>
      <c r="W225" s="5">
        <f t="shared" si="43"/>
        <v>0.74922027783057965</v>
      </c>
      <c r="X225" s="5">
        <f t="shared" si="43"/>
        <v>0.68731649170288067</v>
      </c>
      <c r="Y225" s="5">
        <f t="shared" si="43"/>
        <v>0.62292617328860356</v>
      </c>
      <c r="Z225" s="5">
        <f t="shared" si="43"/>
        <v>0.6128644883953005</v>
      </c>
      <c r="AA225" s="5">
        <f t="shared" si="43"/>
        <v>0.58207763481642039</v>
      </c>
      <c r="AB225" s="5">
        <f t="shared" si="43"/>
        <v>0.53712228863498179</v>
      </c>
      <c r="AC225" s="5">
        <f t="shared" si="43"/>
        <v>0.5003024727816755</v>
      </c>
      <c r="AD225" s="5">
        <f t="shared" si="43"/>
        <v>0.49421277224521276</v>
      </c>
      <c r="AE225" s="5">
        <f t="shared" si="43"/>
        <v>0.46937825226506463</v>
      </c>
      <c r="AF225" s="5">
        <f t="shared" si="43"/>
        <v>0.45286450547955992</v>
      </c>
      <c r="AG225" s="5">
        <f t="shared" si="43"/>
        <v>0.44048037803362461</v>
      </c>
      <c r="AH225" s="5">
        <f t="shared" si="39"/>
        <v>0.39407417135558881</v>
      </c>
      <c r="AI225" s="5">
        <f t="shared" si="39"/>
        <v>0.36788743727580892</v>
      </c>
      <c r="AJ225" s="5">
        <f t="shared" si="39"/>
        <v>0.35540196533477858</v>
      </c>
    </row>
    <row r="226" spans="1:36" x14ac:dyDescent="0.2">
      <c r="A226" t="str">
        <f>"post-semis_procurement_archetype_"&amp;TEXT(ROUND(Table2691617[[#This Row],[2016]],3),"0.0")</f>
        <v>post-semis_procurement_archetype_2.9</v>
      </c>
      <c r="B226" s="5">
        <f t="shared" si="38"/>
        <v>2.9000000000000004</v>
      </c>
      <c r="C226" s="5">
        <f t="shared" si="42"/>
        <v>2.9000000000000004</v>
      </c>
      <c r="D226" s="5">
        <f t="shared" si="42"/>
        <v>2.9000000000000004</v>
      </c>
      <c r="E226" s="5">
        <f t="shared" si="42"/>
        <v>2.8317716614642472</v>
      </c>
      <c r="F226" s="5">
        <f t="shared" si="42"/>
        <v>2.666825673892451</v>
      </c>
      <c r="G226" s="5">
        <f t="shared" si="42"/>
        <v>2.6898855261399039</v>
      </c>
      <c r="H226" s="5">
        <f t="shared" si="42"/>
        <v>2.618289061834842</v>
      </c>
      <c r="I226" s="5">
        <f t="shared" si="42"/>
        <v>2.4797906469604056</v>
      </c>
      <c r="J226" s="5">
        <f t="shared" si="42"/>
        <v>2.4019891879313211</v>
      </c>
      <c r="K226" s="5">
        <f t="shared" si="42"/>
        <v>2.3221243454317659</v>
      </c>
      <c r="L226" s="5">
        <f t="shared" si="42"/>
        <v>2.195968479810309</v>
      </c>
      <c r="M226" s="5">
        <f t="shared" si="42"/>
        <v>2.1806570794169531</v>
      </c>
      <c r="N226" s="5">
        <f t="shared" si="42"/>
        <v>2.0772878645250632</v>
      </c>
      <c r="O226" s="5">
        <f t="shared" si="42"/>
        <v>1.9701025843969002</v>
      </c>
      <c r="P226" s="5">
        <f t="shared" si="42"/>
        <v>1.8433873995179031</v>
      </c>
      <c r="Q226" s="5">
        <f t="shared" si="42"/>
        <v>1.6387885193953631</v>
      </c>
      <c r="R226" s="5">
        <f t="shared" si="42"/>
        <v>1.3627781336190947</v>
      </c>
      <c r="S226" s="5">
        <f t="shared" si="43"/>
        <v>1.2747578777942967</v>
      </c>
      <c r="T226" s="5">
        <f t="shared" si="43"/>
        <v>1.0834266188290598</v>
      </c>
      <c r="U226" s="5">
        <f t="shared" si="43"/>
        <v>0.89060892590492569</v>
      </c>
      <c r="V226" s="5">
        <f t="shared" si="43"/>
        <v>0.85170748032846477</v>
      </c>
      <c r="W226" s="5">
        <f t="shared" si="43"/>
        <v>0.73432885360150379</v>
      </c>
      <c r="X226" s="5">
        <f t="shared" si="43"/>
        <v>0.67476583099689114</v>
      </c>
      <c r="Y226" s="5">
        <f t="shared" si="43"/>
        <v>0.61281029917665419</v>
      </c>
      <c r="Z226" s="5">
        <f t="shared" si="43"/>
        <v>0.60312907606852262</v>
      </c>
      <c r="AA226" s="5">
        <f t="shared" si="43"/>
        <v>0.57350636362471596</v>
      </c>
      <c r="AB226" s="5">
        <f t="shared" si="43"/>
        <v>0.53025091079539233</v>
      </c>
      <c r="AC226" s="5">
        <f t="shared" si="43"/>
        <v>0.49482336005650707</v>
      </c>
      <c r="AD226" s="5">
        <f t="shared" si="43"/>
        <v>0.48896392893931484</v>
      </c>
      <c r="AE226" s="5">
        <f t="shared" si="43"/>
        <v>0.4650684749213515</v>
      </c>
      <c r="AF226" s="5">
        <f t="shared" si="43"/>
        <v>0.4491791612848185</v>
      </c>
      <c r="AG226" s="5">
        <f t="shared" si="43"/>
        <v>0.43726331398140789</v>
      </c>
      <c r="AH226" s="5">
        <f t="shared" si="39"/>
        <v>0.39261186194168557</v>
      </c>
      <c r="AI226" s="5">
        <f t="shared" si="39"/>
        <v>0.36741532500099922</v>
      </c>
      <c r="AJ226" s="5">
        <f t="shared" si="39"/>
        <v>0.35540196533477858</v>
      </c>
    </row>
    <row r="227" spans="1:36" x14ac:dyDescent="0.2">
      <c r="A227" t="str">
        <f>"post-semis_procurement_archetype_"&amp;TEXT(ROUND(Table2691617[[#This Row],[2016]],3),"0.0")</f>
        <v>post-semis_procurement_archetype_2.8</v>
      </c>
      <c r="B227" s="5">
        <f t="shared" si="38"/>
        <v>2.8000000000000003</v>
      </c>
      <c r="C227" s="5">
        <f t="shared" si="42"/>
        <v>2.8000000000000003</v>
      </c>
      <c r="D227" s="5">
        <f t="shared" si="42"/>
        <v>2.8000000000000003</v>
      </c>
      <c r="E227" s="5">
        <f t="shared" si="42"/>
        <v>2.734452962699502</v>
      </c>
      <c r="F227" s="5">
        <f t="shared" si="42"/>
        <v>2.5759891772407602</v>
      </c>
      <c r="G227" s="5">
        <f t="shared" si="42"/>
        <v>2.598142801788069</v>
      </c>
      <c r="H227" s="5">
        <f t="shared" si="42"/>
        <v>2.5293600024835179</v>
      </c>
      <c r="I227" s="5">
        <f t="shared" si="42"/>
        <v>2.3963044282066006</v>
      </c>
      <c r="J227" s="5">
        <f t="shared" si="42"/>
        <v>2.3215604838800035</v>
      </c>
      <c r="K227" s="5">
        <f t="shared" si="42"/>
        <v>2.2448342448616874</v>
      </c>
      <c r="L227" s="5">
        <f t="shared" si="42"/>
        <v>2.1236361707618312</v>
      </c>
      <c r="M227" s="5">
        <f t="shared" si="42"/>
        <v>2.1089264921408248</v>
      </c>
      <c r="N227" s="5">
        <f t="shared" si="42"/>
        <v>2.0096195775998624</v>
      </c>
      <c r="O227" s="5">
        <f t="shared" si="42"/>
        <v>1.9066465651331519</v>
      </c>
      <c r="P227" s="5">
        <f t="shared" si="42"/>
        <v>1.7849111524284922</v>
      </c>
      <c r="Q227" s="5">
        <f t="shared" si="42"/>
        <v>1.5883527909786572</v>
      </c>
      <c r="R227" s="5">
        <f t="shared" si="42"/>
        <v>1.3231893201970621</v>
      </c>
      <c r="S227" s="5">
        <f t="shared" si="43"/>
        <v>1.2386281669348573</v>
      </c>
      <c r="T227" s="5">
        <f t="shared" si="43"/>
        <v>1.0548160232231387</v>
      </c>
      <c r="U227" s="5">
        <f t="shared" si="43"/>
        <v>0.86957586082828153</v>
      </c>
      <c r="V227" s="5">
        <f t="shared" si="43"/>
        <v>0.83220320074353671</v>
      </c>
      <c r="W227" s="5">
        <f t="shared" si="43"/>
        <v>0.71943742937242794</v>
      </c>
      <c r="X227" s="5">
        <f t="shared" si="43"/>
        <v>0.66221517029090149</v>
      </c>
      <c r="Y227" s="5">
        <f t="shared" si="43"/>
        <v>0.60269442506470461</v>
      </c>
      <c r="Z227" s="5">
        <f t="shared" si="43"/>
        <v>0.59339366374174485</v>
      </c>
      <c r="AA227" s="5">
        <f t="shared" si="43"/>
        <v>0.56493509243301154</v>
      </c>
      <c r="AB227" s="5">
        <f t="shared" si="43"/>
        <v>0.52337953295580297</v>
      </c>
      <c r="AC227" s="5">
        <f t="shared" si="43"/>
        <v>0.48934424733133863</v>
      </c>
      <c r="AD227" s="5">
        <f t="shared" si="43"/>
        <v>0.48371508563341686</v>
      </c>
      <c r="AE227" s="5">
        <f t="shared" si="43"/>
        <v>0.46075869757763827</v>
      </c>
      <c r="AF227" s="5">
        <f t="shared" si="43"/>
        <v>0.44549381709007702</v>
      </c>
      <c r="AG227" s="5">
        <f t="shared" si="43"/>
        <v>0.43404624992919111</v>
      </c>
      <c r="AH227" s="5">
        <f t="shared" si="39"/>
        <v>0.39114955252778227</v>
      </c>
      <c r="AI227" s="5">
        <f t="shared" si="39"/>
        <v>0.36694321272618952</v>
      </c>
      <c r="AJ227" s="5">
        <f t="shared" si="39"/>
        <v>0.35540196533477858</v>
      </c>
    </row>
    <row r="228" spans="1:36" x14ac:dyDescent="0.2">
      <c r="A228" t="str">
        <f>"post-semis_procurement_archetype_"&amp;TEXT(ROUND(Table2691617[[#This Row],[2016]],3),"0.0")</f>
        <v>post-semis_procurement_archetype_2.7</v>
      </c>
      <c r="B228" s="5">
        <f t="shared" si="38"/>
        <v>2.7</v>
      </c>
      <c r="C228" s="5">
        <f t="shared" si="42"/>
        <v>2.7</v>
      </c>
      <c r="D228" s="5">
        <f t="shared" si="42"/>
        <v>2.7</v>
      </c>
      <c r="E228" s="5">
        <f t="shared" si="42"/>
        <v>2.6371342639347568</v>
      </c>
      <c r="F228" s="5">
        <f t="shared" si="42"/>
        <v>2.4851526805890689</v>
      </c>
      <c r="G228" s="5">
        <f t="shared" si="42"/>
        <v>2.5064000774362336</v>
      </c>
      <c r="H228" s="5">
        <f t="shared" si="42"/>
        <v>2.4404309431321933</v>
      </c>
      <c r="I228" s="5">
        <f t="shared" si="42"/>
        <v>2.312818209452796</v>
      </c>
      <c r="J228" s="5">
        <f t="shared" si="42"/>
        <v>2.2411317798286854</v>
      </c>
      <c r="K228" s="5">
        <f t="shared" si="42"/>
        <v>2.1675441442916092</v>
      </c>
      <c r="L228" s="5">
        <f t="shared" si="42"/>
        <v>2.0513038617133539</v>
      </c>
      <c r="M228" s="5">
        <f t="shared" si="42"/>
        <v>2.037195904864697</v>
      </c>
      <c r="N228" s="5">
        <f t="shared" si="42"/>
        <v>1.9419512906746614</v>
      </c>
      <c r="O228" s="5">
        <f t="shared" si="42"/>
        <v>1.8431905458694036</v>
      </c>
      <c r="P228" s="5">
        <f t="shared" si="42"/>
        <v>1.7264349053390815</v>
      </c>
      <c r="Q228" s="5">
        <f t="shared" si="42"/>
        <v>1.5379170625619514</v>
      </c>
      <c r="R228" s="5">
        <f t="shared" si="42"/>
        <v>1.2836005067750298</v>
      </c>
      <c r="S228" s="5">
        <f t="shared" si="43"/>
        <v>1.2024984560754182</v>
      </c>
      <c r="T228" s="5">
        <f t="shared" si="43"/>
        <v>1.0262054276172177</v>
      </c>
      <c r="U228" s="5">
        <f t="shared" si="43"/>
        <v>0.84854279575163716</v>
      </c>
      <c r="V228" s="5">
        <f t="shared" si="43"/>
        <v>0.81269892115860887</v>
      </c>
      <c r="W228" s="5">
        <f t="shared" si="43"/>
        <v>0.70454600514335208</v>
      </c>
      <c r="X228" s="5">
        <f t="shared" si="43"/>
        <v>0.64966450958491184</v>
      </c>
      <c r="Y228" s="5">
        <f t="shared" si="43"/>
        <v>0.59257855095275502</v>
      </c>
      <c r="Z228" s="5">
        <f t="shared" si="43"/>
        <v>0.58365825141496697</v>
      </c>
      <c r="AA228" s="5">
        <f t="shared" si="43"/>
        <v>0.55636382124130712</v>
      </c>
      <c r="AB228" s="5">
        <f t="shared" si="43"/>
        <v>0.51650815511621351</v>
      </c>
      <c r="AC228" s="5">
        <f t="shared" si="43"/>
        <v>0.4838651346061702</v>
      </c>
      <c r="AD228" s="5">
        <f t="shared" si="43"/>
        <v>0.47846624232751889</v>
      </c>
      <c r="AE228" s="5">
        <f t="shared" si="43"/>
        <v>0.45644892023392508</v>
      </c>
      <c r="AF228" s="5">
        <f t="shared" si="43"/>
        <v>0.44180847289533559</v>
      </c>
      <c r="AG228" s="5">
        <f t="shared" si="43"/>
        <v>0.43082918587697433</v>
      </c>
      <c r="AH228" s="5">
        <f t="shared" si="39"/>
        <v>0.38968724311387903</v>
      </c>
      <c r="AI228" s="5">
        <f t="shared" si="39"/>
        <v>0.36647110045137982</v>
      </c>
      <c r="AJ228" s="5">
        <f t="shared" si="39"/>
        <v>0.35540196533477858</v>
      </c>
    </row>
    <row r="229" spans="1:36" x14ac:dyDescent="0.2">
      <c r="A229" t="str">
        <f>"post-semis_procurement_archetype_"&amp;TEXT(ROUND(Table2691617[[#This Row],[2016]],3),"0.0")</f>
        <v>post-semis_procurement_archetype_2.6</v>
      </c>
      <c r="B229" s="5">
        <f t="shared" si="38"/>
        <v>2.6</v>
      </c>
      <c r="C229" s="5">
        <f t="shared" si="42"/>
        <v>2.6</v>
      </c>
      <c r="D229" s="5">
        <f t="shared" si="42"/>
        <v>2.6</v>
      </c>
      <c r="E229" s="5">
        <f t="shared" si="42"/>
        <v>2.5398155651700121</v>
      </c>
      <c r="F229" s="5">
        <f t="shared" si="42"/>
        <v>2.3943161839373777</v>
      </c>
      <c r="G229" s="5">
        <f t="shared" si="42"/>
        <v>2.4146573530843987</v>
      </c>
      <c r="H229" s="5">
        <f t="shared" si="42"/>
        <v>2.3515018837808692</v>
      </c>
      <c r="I229" s="5">
        <f t="shared" si="42"/>
        <v>2.229331990698991</v>
      </c>
      <c r="J229" s="5">
        <f t="shared" si="42"/>
        <v>2.1607030757773673</v>
      </c>
      <c r="K229" s="5">
        <f t="shared" si="42"/>
        <v>2.0902540437215307</v>
      </c>
      <c r="L229" s="5">
        <f t="shared" si="42"/>
        <v>1.9789715526648766</v>
      </c>
      <c r="M229" s="5">
        <f t="shared" si="42"/>
        <v>1.965465317588569</v>
      </c>
      <c r="N229" s="5">
        <f t="shared" si="42"/>
        <v>1.8742830037494607</v>
      </c>
      <c r="O229" s="5">
        <f t="shared" si="42"/>
        <v>1.7797345266056555</v>
      </c>
      <c r="P229" s="5">
        <f t="shared" si="42"/>
        <v>1.6679586582496706</v>
      </c>
      <c r="Q229" s="5">
        <f t="shared" si="42"/>
        <v>1.4874813341452455</v>
      </c>
      <c r="R229" s="5">
        <f t="shared" si="42"/>
        <v>1.2440116933529974</v>
      </c>
      <c r="S229" s="5">
        <f t="shared" si="43"/>
        <v>1.1663687452159788</v>
      </c>
      <c r="T229" s="5">
        <f t="shared" si="43"/>
        <v>0.99759483201129662</v>
      </c>
      <c r="U229" s="5">
        <f t="shared" si="43"/>
        <v>0.82750973067499289</v>
      </c>
      <c r="V229" s="5">
        <f t="shared" si="43"/>
        <v>0.79319464157368091</v>
      </c>
      <c r="W229" s="5">
        <f t="shared" si="43"/>
        <v>0.68965458091427623</v>
      </c>
      <c r="X229" s="5">
        <f t="shared" si="43"/>
        <v>0.6371138488789222</v>
      </c>
      <c r="Y229" s="5">
        <f t="shared" si="43"/>
        <v>0.58246267684080555</v>
      </c>
      <c r="Z229" s="5">
        <f t="shared" si="43"/>
        <v>0.5739228390881892</v>
      </c>
      <c r="AA229" s="5">
        <f t="shared" si="43"/>
        <v>0.54779255004960259</v>
      </c>
      <c r="AB229" s="5">
        <f t="shared" si="43"/>
        <v>0.50963677727662415</v>
      </c>
      <c r="AC229" s="5">
        <f t="shared" si="43"/>
        <v>0.47838602188100171</v>
      </c>
      <c r="AD229" s="5">
        <f t="shared" si="43"/>
        <v>0.47321739902162097</v>
      </c>
      <c r="AE229" s="5">
        <f t="shared" si="43"/>
        <v>0.4521391428902119</v>
      </c>
      <c r="AF229" s="5">
        <f t="shared" si="43"/>
        <v>0.43812312870059411</v>
      </c>
      <c r="AG229" s="5">
        <f t="shared" si="43"/>
        <v>0.42761212182475755</v>
      </c>
      <c r="AH229" s="5">
        <f t="shared" si="39"/>
        <v>0.38822493369997574</v>
      </c>
      <c r="AI229" s="5">
        <f t="shared" si="39"/>
        <v>0.36599898817657012</v>
      </c>
      <c r="AJ229" s="5">
        <f t="shared" si="39"/>
        <v>0.35540196533477858</v>
      </c>
    </row>
    <row r="230" spans="1:36" x14ac:dyDescent="0.2">
      <c r="A230" t="str">
        <f>"post-semis_procurement_archetype_"&amp;TEXT(ROUND(Table2691617[[#This Row],[2016]],3),"0.0")</f>
        <v>post-semis_procurement_archetype_2.5</v>
      </c>
      <c r="B230" s="5">
        <f t="shared" si="38"/>
        <v>2.5</v>
      </c>
      <c r="C230" s="5">
        <f t="shared" si="42"/>
        <v>2.5</v>
      </c>
      <c r="D230" s="5">
        <f t="shared" si="42"/>
        <v>2.5</v>
      </c>
      <c r="E230" s="5">
        <f t="shared" si="42"/>
        <v>2.4424968664052669</v>
      </c>
      <c r="F230" s="5">
        <f t="shared" si="42"/>
        <v>2.3034796872856864</v>
      </c>
      <c r="G230" s="5">
        <f t="shared" si="42"/>
        <v>2.3229146287325637</v>
      </c>
      <c r="H230" s="5">
        <f t="shared" si="42"/>
        <v>2.2625728244295451</v>
      </c>
      <c r="I230" s="5">
        <f t="shared" si="42"/>
        <v>2.145845771945186</v>
      </c>
      <c r="J230" s="5">
        <f t="shared" si="42"/>
        <v>2.0802743717260492</v>
      </c>
      <c r="K230" s="5">
        <f t="shared" si="42"/>
        <v>2.0129639431514521</v>
      </c>
      <c r="L230" s="5">
        <f t="shared" si="42"/>
        <v>1.906639243616399</v>
      </c>
      <c r="M230" s="5">
        <f t="shared" si="42"/>
        <v>1.893734730312441</v>
      </c>
      <c r="N230" s="5">
        <f t="shared" si="42"/>
        <v>1.8066147168242597</v>
      </c>
      <c r="O230" s="5">
        <f t="shared" si="42"/>
        <v>1.7162785073419071</v>
      </c>
      <c r="P230" s="5">
        <f t="shared" si="42"/>
        <v>1.6094824111602599</v>
      </c>
      <c r="Q230" s="5">
        <f t="shared" si="42"/>
        <v>1.4370456057285397</v>
      </c>
      <c r="R230" s="5">
        <f t="shared" si="42"/>
        <v>1.2044228799309651</v>
      </c>
      <c r="S230" s="5">
        <f t="shared" si="43"/>
        <v>1.1302390343565396</v>
      </c>
      <c r="T230" s="5">
        <f t="shared" si="43"/>
        <v>0.96898423640537557</v>
      </c>
      <c r="U230" s="5">
        <f t="shared" si="43"/>
        <v>0.80647666559834863</v>
      </c>
      <c r="V230" s="5">
        <f t="shared" si="43"/>
        <v>0.77369036198875296</v>
      </c>
      <c r="W230" s="5">
        <f t="shared" si="43"/>
        <v>0.67476315668520037</v>
      </c>
      <c r="X230" s="5">
        <f t="shared" si="43"/>
        <v>0.62456318817293255</v>
      </c>
      <c r="Y230" s="5">
        <f t="shared" si="43"/>
        <v>0.57234680272885596</v>
      </c>
      <c r="Z230" s="5">
        <f t="shared" si="43"/>
        <v>0.56418742676141131</v>
      </c>
      <c r="AA230" s="5">
        <f t="shared" si="43"/>
        <v>0.53922127885789817</v>
      </c>
      <c r="AB230" s="5">
        <f t="shared" si="43"/>
        <v>0.50276539943703469</v>
      </c>
      <c r="AC230" s="5">
        <f t="shared" si="43"/>
        <v>0.47290690915583322</v>
      </c>
      <c r="AD230" s="5">
        <f t="shared" si="43"/>
        <v>0.46796855571572299</v>
      </c>
      <c r="AE230" s="5">
        <f t="shared" si="43"/>
        <v>0.44782936554649866</v>
      </c>
      <c r="AF230" s="5">
        <f t="shared" si="43"/>
        <v>0.43443778450585269</v>
      </c>
      <c r="AG230" s="5">
        <f t="shared" si="43"/>
        <v>0.42439505777254077</v>
      </c>
      <c r="AH230" s="5">
        <f t="shared" si="39"/>
        <v>0.3867626242860725</v>
      </c>
      <c r="AI230" s="5">
        <f t="shared" si="39"/>
        <v>0.36552687590176042</v>
      </c>
      <c r="AJ230" s="5">
        <f t="shared" si="39"/>
        <v>0.35540196533477858</v>
      </c>
    </row>
    <row r="231" spans="1:36" x14ac:dyDescent="0.2">
      <c r="A231" t="str">
        <f>"post-semis_procurement_archetype_"&amp;TEXT(ROUND(Table2691617[[#This Row],[2016]],3),"0.0")</f>
        <v>post-semis_procurement_archetype_2.4</v>
      </c>
      <c r="B231" s="5">
        <f t="shared" si="38"/>
        <v>2.4000000000000004</v>
      </c>
      <c r="C231" s="5">
        <f t="shared" si="42"/>
        <v>2.4000000000000004</v>
      </c>
      <c r="D231" s="5">
        <f t="shared" si="42"/>
        <v>2.4000000000000004</v>
      </c>
      <c r="E231" s="5">
        <f t="shared" si="42"/>
        <v>2.3451781676405221</v>
      </c>
      <c r="F231" s="5">
        <f t="shared" si="42"/>
        <v>2.2126431906339956</v>
      </c>
      <c r="G231" s="5">
        <f t="shared" si="42"/>
        <v>2.2311719043807288</v>
      </c>
      <c r="H231" s="5">
        <f t="shared" si="42"/>
        <v>2.1736437650782214</v>
      </c>
      <c r="I231" s="5">
        <f t="shared" si="42"/>
        <v>2.0623595531913814</v>
      </c>
      <c r="J231" s="5">
        <f t="shared" si="42"/>
        <v>1.999845667674732</v>
      </c>
      <c r="K231" s="5">
        <f t="shared" si="42"/>
        <v>1.9356738425813742</v>
      </c>
      <c r="L231" s="5">
        <f t="shared" si="42"/>
        <v>1.8343069345679219</v>
      </c>
      <c r="M231" s="5">
        <f t="shared" si="42"/>
        <v>1.8220041430363132</v>
      </c>
      <c r="N231" s="5">
        <f t="shared" si="42"/>
        <v>1.7389464298990589</v>
      </c>
      <c r="O231" s="5">
        <f t="shared" si="42"/>
        <v>1.6528224880781592</v>
      </c>
      <c r="P231" s="5">
        <f t="shared" si="42"/>
        <v>1.5510061640708495</v>
      </c>
      <c r="Q231" s="5">
        <f t="shared" si="42"/>
        <v>1.386609877311834</v>
      </c>
      <c r="R231" s="5">
        <f t="shared" si="42"/>
        <v>1.164834066508933</v>
      </c>
      <c r="S231" s="5">
        <f t="shared" si="43"/>
        <v>1.0941093234971004</v>
      </c>
      <c r="T231" s="5">
        <f t="shared" si="43"/>
        <v>0.94037364079945451</v>
      </c>
      <c r="U231" s="5">
        <f t="shared" si="43"/>
        <v>0.78544360052170448</v>
      </c>
      <c r="V231" s="5">
        <f t="shared" si="43"/>
        <v>0.75418608240382512</v>
      </c>
      <c r="W231" s="5">
        <f t="shared" si="43"/>
        <v>0.65987173245612452</v>
      </c>
      <c r="X231" s="5">
        <f t="shared" si="43"/>
        <v>0.61201252746694301</v>
      </c>
      <c r="Y231" s="5">
        <f t="shared" si="43"/>
        <v>0.56223092861690649</v>
      </c>
      <c r="Z231" s="5">
        <f t="shared" si="43"/>
        <v>0.55445201443463354</v>
      </c>
      <c r="AA231" s="5">
        <f t="shared" si="43"/>
        <v>0.53065000766619375</v>
      </c>
      <c r="AB231" s="5">
        <f t="shared" si="43"/>
        <v>0.49589402159744533</v>
      </c>
      <c r="AC231" s="5">
        <f t="shared" si="43"/>
        <v>0.46742779643066484</v>
      </c>
      <c r="AD231" s="5">
        <f t="shared" si="43"/>
        <v>0.46271971240982507</v>
      </c>
      <c r="AE231" s="5">
        <f t="shared" si="43"/>
        <v>0.44351958820278553</v>
      </c>
      <c r="AF231" s="5">
        <f t="shared" si="43"/>
        <v>0.43075244031111121</v>
      </c>
      <c r="AG231" s="5">
        <f t="shared" si="43"/>
        <v>0.42117799372032405</v>
      </c>
      <c r="AH231" s="5">
        <f t="shared" si="39"/>
        <v>0.38530031487216926</v>
      </c>
      <c r="AI231" s="5">
        <f t="shared" si="39"/>
        <v>0.36505476362695077</v>
      </c>
      <c r="AJ231" s="5">
        <f t="shared" si="39"/>
        <v>0.35540196533477858</v>
      </c>
    </row>
    <row r="232" spans="1:36" x14ac:dyDescent="0.2">
      <c r="A232" t="str">
        <f>"post-semis_procurement_archetype_"&amp;TEXT(ROUND(Table2691617[[#This Row],[2016]],3),"0.0")</f>
        <v>post-semis_procurement_archetype_2.3</v>
      </c>
      <c r="B232" s="5">
        <f t="shared" si="38"/>
        <v>2.3000000000000003</v>
      </c>
      <c r="C232" s="5">
        <f t="shared" si="42"/>
        <v>2.3000000000000003</v>
      </c>
      <c r="D232" s="5">
        <f t="shared" si="42"/>
        <v>2.3000000000000003</v>
      </c>
      <c r="E232" s="5">
        <f t="shared" si="42"/>
        <v>2.2478594688757769</v>
      </c>
      <c r="F232" s="5">
        <f t="shared" si="42"/>
        <v>2.1218066939823044</v>
      </c>
      <c r="G232" s="5">
        <f t="shared" si="42"/>
        <v>2.1394291800288938</v>
      </c>
      <c r="H232" s="5">
        <f t="shared" si="42"/>
        <v>2.0847147057268969</v>
      </c>
      <c r="I232" s="5">
        <f t="shared" si="42"/>
        <v>1.9788733344375764</v>
      </c>
      <c r="J232" s="5">
        <f t="shared" si="42"/>
        <v>1.9194169636234137</v>
      </c>
      <c r="K232" s="5">
        <f t="shared" si="42"/>
        <v>1.8583837420112956</v>
      </c>
      <c r="L232" s="5">
        <f t="shared" si="42"/>
        <v>1.7619746255194444</v>
      </c>
      <c r="M232" s="5">
        <f t="shared" si="42"/>
        <v>1.750273555760185</v>
      </c>
      <c r="N232" s="5">
        <f t="shared" si="42"/>
        <v>1.6712781429738579</v>
      </c>
      <c r="O232" s="5">
        <f t="shared" si="42"/>
        <v>1.5893664688144107</v>
      </c>
      <c r="P232" s="5">
        <f t="shared" si="42"/>
        <v>1.4925299169814386</v>
      </c>
      <c r="Q232" s="5">
        <f t="shared" si="42"/>
        <v>1.3361741488951282</v>
      </c>
      <c r="R232" s="5">
        <f t="shared" si="42"/>
        <v>1.1252452530869006</v>
      </c>
      <c r="S232" s="5">
        <f t="shared" si="43"/>
        <v>1.057979612637661</v>
      </c>
      <c r="T232" s="5">
        <f t="shared" si="43"/>
        <v>0.91176304519353346</v>
      </c>
      <c r="U232" s="5">
        <f t="shared" si="43"/>
        <v>0.7644105354450601</v>
      </c>
      <c r="V232" s="5">
        <f t="shared" si="43"/>
        <v>0.73468180281889706</v>
      </c>
      <c r="W232" s="5">
        <f t="shared" si="43"/>
        <v>0.64498030822704855</v>
      </c>
      <c r="X232" s="5">
        <f t="shared" si="43"/>
        <v>0.59946186676095325</v>
      </c>
      <c r="Y232" s="5">
        <f t="shared" si="43"/>
        <v>0.5521150545049569</v>
      </c>
      <c r="Z232" s="5">
        <f t="shared" si="43"/>
        <v>0.54471660210785577</v>
      </c>
      <c r="AA232" s="5">
        <f t="shared" si="43"/>
        <v>0.52207873647448932</v>
      </c>
      <c r="AB232" s="5">
        <f t="shared" si="43"/>
        <v>0.48902264375785587</v>
      </c>
      <c r="AC232" s="5">
        <f t="shared" si="43"/>
        <v>0.46194868370549635</v>
      </c>
      <c r="AD232" s="5">
        <f t="shared" si="43"/>
        <v>0.45747086910392709</v>
      </c>
      <c r="AE232" s="5">
        <f t="shared" si="43"/>
        <v>0.43920981085907229</v>
      </c>
      <c r="AF232" s="5">
        <f t="shared" si="43"/>
        <v>0.42706709611636973</v>
      </c>
      <c r="AG232" s="5">
        <f t="shared" si="43"/>
        <v>0.41796092966810727</v>
      </c>
      <c r="AH232" s="5">
        <f t="shared" si="39"/>
        <v>0.38383800545826596</v>
      </c>
      <c r="AI232" s="5">
        <f t="shared" si="39"/>
        <v>0.36458265135214107</v>
      </c>
      <c r="AJ232" s="5">
        <f t="shared" si="39"/>
        <v>0.35540196533477858</v>
      </c>
    </row>
    <row r="233" spans="1:36" x14ac:dyDescent="0.2">
      <c r="A233" t="str">
        <f>"post-semis_procurement_archetype_"&amp;TEXT(ROUND(Table2691617[[#This Row],[2016]],3),"0.0")</f>
        <v>post-semis_procurement_archetype_2.2</v>
      </c>
      <c r="B233" s="5">
        <f t="shared" si="38"/>
        <v>2.2000000000000002</v>
      </c>
      <c r="C233" s="5">
        <f t="shared" si="42"/>
        <v>2.2000000000000002</v>
      </c>
      <c r="D233" s="5">
        <f t="shared" si="42"/>
        <v>2.2000000000000002</v>
      </c>
      <c r="E233" s="5">
        <f t="shared" si="42"/>
        <v>2.1505407701110317</v>
      </c>
      <c r="F233" s="5">
        <f t="shared" si="42"/>
        <v>2.0309701973306131</v>
      </c>
      <c r="G233" s="5">
        <f t="shared" si="42"/>
        <v>2.0476864556770584</v>
      </c>
      <c r="H233" s="5">
        <f t="shared" si="42"/>
        <v>1.9957856463755728</v>
      </c>
      <c r="I233" s="5">
        <f t="shared" si="42"/>
        <v>1.8953871156837714</v>
      </c>
      <c r="J233" s="5">
        <f t="shared" si="42"/>
        <v>1.8389882595720959</v>
      </c>
      <c r="K233" s="5">
        <f t="shared" si="42"/>
        <v>1.7810936414412173</v>
      </c>
      <c r="L233" s="5">
        <f t="shared" si="42"/>
        <v>1.6896423164709669</v>
      </c>
      <c r="M233" s="5">
        <f t="shared" si="42"/>
        <v>1.6785429684840569</v>
      </c>
      <c r="N233" s="5">
        <f t="shared" si="42"/>
        <v>1.6036098560486569</v>
      </c>
      <c r="O233" s="5">
        <f t="shared" si="42"/>
        <v>1.5259104495506626</v>
      </c>
      <c r="P233" s="5">
        <f t="shared" si="42"/>
        <v>1.4340536698920276</v>
      </c>
      <c r="Q233" s="5">
        <f t="shared" si="42"/>
        <v>1.2857384204784224</v>
      </c>
      <c r="R233" s="5">
        <f t="shared" si="42"/>
        <v>1.0856564396648682</v>
      </c>
      <c r="S233" s="5">
        <f t="shared" si="43"/>
        <v>1.0218499017782219</v>
      </c>
      <c r="T233" s="5">
        <f t="shared" si="43"/>
        <v>0.88315244958761241</v>
      </c>
      <c r="U233" s="5">
        <f t="shared" si="43"/>
        <v>0.74337747036841573</v>
      </c>
      <c r="V233" s="5">
        <f t="shared" si="43"/>
        <v>0.71517752323396921</v>
      </c>
      <c r="W233" s="5">
        <f t="shared" si="43"/>
        <v>0.63008888399797269</v>
      </c>
      <c r="X233" s="5">
        <f t="shared" si="43"/>
        <v>0.58691120605496361</v>
      </c>
      <c r="Y233" s="5">
        <f t="shared" si="43"/>
        <v>0.54199918039300743</v>
      </c>
      <c r="Z233" s="5">
        <f t="shared" si="43"/>
        <v>0.53498118978107789</v>
      </c>
      <c r="AA233" s="5">
        <f t="shared" si="43"/>
        <v>0.5135074652827849</v>
      </c>
      <c r="AB233" s="5">
        <f t="shared" si="43"/>
        <v>0.48215126591826646</v>
      </c>
      <c r="AC233" s="5">
        <f t="shared" si="43"/>
        <v>0.45646957098032792</v>
      </c>
      <c r="AD233" s="5">
        <f t="shared" si="43"/>
        <v>0.45222202579802917</v>
      </c>
      <c r="AE233" s="5">
        <f t="shared" si="43"/>
        <v>0.43490003351535911</v>
      </c>
      <c r="AF233" s="5">
        <f t="shared" si="43"/>
        <v>0.4233817519216283</v>
      </c>
      <c r="AG233" s="5">
        <f t="shared" si="43"/>
        <v>0.41474386561589049</v>
      </c>
      <c r="AH233" s="5">
        <f t="shared" si="39"/>
        <v>0.38237569604436272</v>
      </c>
      <c r="AI233" s="5">
        <f t="shared" si="39"/>
        <v>0.36411053907733137</v>
      </c>
      <c r="AJ233" s="5">
        <f t="shared" si="39"/>
        <v>0.35540196533477858</v>
      </c>
    </row>
    <row r="234" spans="1:36" x14ac:dyDescent="0.2">
      <c r="A234" t="str">
        <f>"post-semis_procurement_archetype_"&amp;TEXT(ROUND(Table2691617[[#This Row],[2016]],3),"0.0")</f>
        <v>post-semis_procurement_archetype_2.1</v>
      </c>
      <c r="B234" s="5">
        <f t="shared" si="38"/>
        <v>2.1</v>
      </c>
      <c r="C234" s="5">
        <f t="shared" si="42"/>
        <v>2.1</v>
      </c>
      <c r="D234" s="5">
        <f t="shared" si="42"/>
        <v>2.1</v>
      </c>
      <c r="E234" s="5">
        <f t="shared" si="42"/>
        <v>2.053222071346287</v>
      </c>
      <c r="F234" s="5">
        <f t="shared" si="42"/>
        <v>1.9401337006789219</v>
      </c>
      <c r="G234" s="5">
        <f t="shared" si="42"/>
        <v>1.9559437313252237</v>
      </c>
      <c r="H234" s="5">
        <f t="shared" si="42"/>
        <v>1.9068565870242484</v>
      </c>
      <c r="I234" s="5">
        <f t="shared" si="42"/>
        <v>1.8119008969299664</v>
      </c>
      <c r="J234" s="5">
        <f t="shared" si="42"/>
        <v>1.7585595555207778</v>
      </c>
      <c r="K234" s="5">
        <f t="shared" si="42"/>
        <v>1.7038035408711387</v>
      </c>
      <c r="L234" s="5">
        <f t="shared" si="42"/>
        <v>1.6173100074224893</v>
      </c>
      <c r="M234" s="5">
        <f t="shared" si="42"/>
        <v>1.6068123812079289</v>
      </c>
      <c r="N234" s="5">
        <f t="shared" si="42"/>
        <v>1.5359415691234561</v>
      </c>
      <c r="O234" s="5">
        <f t="shared" si="42"/>
        <v>1.4624544302869142</v>
      </c>
      <c r="P234" s="5">
        <f t="shared" si="42"/>
        <v>1.375577422802617</v>
      </c>
      <c r="Q234" s="5">
        <f t="shared" si="42"/>
        <v>1.2353026920617165</v>
      </c>
      <c r="R234" s="5">
        <f t="shared" si="42"/>
        <v>1.0460676262428359</v>
      </c>
      <c r="S234" s="5">
        <f t="shared" si="43"/>
        <v>0.98572019091878249</v>
      </c>
      <c r="T234" s="5">
        <f t="shared" si="43"/>
        <v>0.85454185398169125</v>
      </c>
      <c r="U234" s="5">
        <f t="shared" si="43"/>
        <v>0.72234440529177157</v>
      </c>
      <c r="V234" s="5">
        <f t="shared" si="43"/>
        <v>0.69567324364904115</v>
      </c>
      <c r="W234" s="5">
        <f t="shared" si="43"/>
        <v>0.61519745976889673</v>
      </c>
      <c r="X234" s="5">
        <f t="shared" si="43"/>
        <v>0.57436054534897396</v>
      </c>
      <c r="Y234" s="5">
        <f t="shared" si="43"/>
        <v>0.53188330628105784</v>
      </c>
      <c r="Z234" s="5">
        <f t="shared" si="43"/>
        <v>0.52524577745430001</v>
      </c>
      <c r="AA234" s="5">
        <f t="shared" si="43"/>
        <v>0.50493619409108048</v>
      </c>
      <c r="AB234" s="5">
        <f t="shared" si="43"/>
        <v>0.47527988807867705</v>
      </c>
      <c r="AC234" s="5">
        <f t="shared" si="43"/>
        <v>0.45099045825515943</v>
      </c>
      <c r="AD234" s="5">
        <f t="shared" si="43"/>
        <v>0.44697318249213119</v>
      </c>
      <c r="AE234" s="5">
        <f t="shared" si="43"/>
        <v>0.43059025617164592</v>
      </c>
      <c r="AF234" s="5">
        <f t="shared" si="43"/>
        <v>0.41969640772688682</v>
      </c>
      <c r="AG234" s="5">
        <f t="shared" si="43"/>
        <v>0.41152680156367372</v>
      </c>
      <c r="AH234" s="5">
        <f t="shared" si="39"/>
        <v>0.38091338663045943</v>
      </c>
      <c r="AI234" s="5">
        <f t="shared" si="39"/>
        <v>0.36363842680252167</v>
      </c>
      <c r="AJ234" s="5">
        <f t="shared" si="39"/>
        <v>0.35540196533477858</v>
      </c>
    </row>
    <row r="235" spans="1:36" x14ac:dyDescent="0.2">
      <c r="A235" t="str">
        <f>"post-semis_procurement_archetype_"&amp;TEXT(ROUND(Table2691617[[#This Row],[2016]],3),"0.0")</f>
        <v>post-semis_procurement_archetype_2.0</v>
      </c>
      <c r="B235" s="5">
        <f t="shared" si="38"/>
        <v>2</v>
      </c>
      <c r="C235" s="5">
        <f t="shared" si="42"/>
        <v>2</v>
      </c>
      <c r="D235" s="5">
        <f t="shared" si="42"/>
        <v>2</v>
      </c>
      <c r="E235" s="5">
        <f t="shared" si="42"/>
        <v>1.9559033725815418</v>
      </c>
      <c r="F235" s="5">
        <f t="shared" si="42"/>
        <v>1.8492972040272306</v>
      </c>
      <c r="G235" s="5">
        <f t="shared" si="42"/>
        <v>1.8642010069733885</v>
      </c>
      <c r="H235" s="5">
        <f t="shared" si="42"/>
        <v>1.8179275276729241</v>
      </c>
      <c r="I235" s="5">
        <f t="shared" si="42"/>
        <v>1.7284146781761613</v>
      </c>
      <c r="J235" s="5">
        <f t="shared" si="42"/>
        <v>1.6781308514694599</v>
      </c>
      <c r="K235" s="5">
        <f t="shared" si="42"/>
        <v>1.6265134403010604</v>
      </c>
      <c r="L235" s="5">
        <f t="shared" si="42"/>
        <v>1.544977698374012</v>
      </c>
      <c r="M235" s="5">
        <f t="shared" si="42"/>
        <v>1.5350817939318009</v>
      </c>
      <c r="N235" s="5">
        <f t="shared" si="42"/>
        <v>1.4682732821982551</v>
      </c>
      <c r="O235" s="5">
        <f t="shared" si="42"/>
        <v>1.3989984110231659</v>
      </c>
      <c r="P235" s="5">
        <f t="shared" si="42"/>
        <v>1.3171011757132061</v>
      </c>
      <c r="Q235" s="5">
        <f t="shared" si="42"/>
        <v>1.1848669636450107</v>
      </c>
      <c r="R235" s="5">
        <f t="shared" si="42"/>
        <v>1.0064788128208035</v>
      </c>
      <c r="S235" s="5">
        <f t="shared" si="43"/>
        <v>0.94959048005934332</v>
      </c>
      <c r="T235" s="5">
        <f t="shared" si="43"/>
        <v>0.82593125837577019</v>
      </c>
      <c r="U235" s="5">
        <f t="shared" si="43"/>
        <v>0.7013113402151272</v>
      </c>
      <c r="V235" s="5">
        <f t="shared" si="43"/>
        <v>0.67616896406411331</v>
      </c>
      <c r="W235" s="5">
        <f t="shared" si="43"/>
        <v>0.60030603553982087</v>
      </c>
      <c r="X235" s="5">
        <f t="shared" si="43"/>
        <v>0.56180988464298431</v>
      </c>
      <c r="Y235" s="5">
        <f t="shared" si="43"/>
        <v>0.52176743216910837</v>
      </c>
      <c r="Z235" s="5">
        <f t="shared" si="43"/>
        <v>0.51551036512752224</v>
      </c>
      <c r="AA235" s="5">
        <f t="shared" si="43"/>
        <v>0.496364922899376</v>
      </c>
      <c r="AB235" s="5">
        <f t="shared" si="43"/>
        <v>0.46840851023908758</v>
      </c>
      <c r="AC235" s="5">
        <f t="shared" si="43"/>
        <v>0.445511345529991</v>
      </c>
      <c r="AD235" s="5">
        <f t="shared" si="43"/>
        <v>0.44172433918623327</v>
      </c>
      <c r="AE235" s="5">
        <f t="shared" si="43"/>
        <v>0.42628047882793274</v>
      </c>
      <c r="AF235" s="5">
        <f t="shared" si="43"/>
        <v>0.4160110635321454</v>
      </c>
      <c r="AG235" s="5">
        <f t="shared" si="43"/>
        <v>0.40830973751145694</v>
      </c>
      <c r="AH235" s="5">
        <f t="shared" si="39"/>
        <v>0.37945107721655619</v>
      </c>
      <c r="AI235" s="5">
        <f t="shared" si="39"/>
        <v>0.36316631452771198</v>
      </c>
      <c r="AJ235" s="5">
        <f t="shared" si="39"/>
        <v>0.35540196533477858</v>
      </c>
    </row>
    <row r="236" spans="1:36" x14ac:dyDescent="0.2">
      <c r="A236" t="str">
        <f>"post-semis_procurement_archetype_"&amp;TEXT(ROUND(Table2691617[[#This Row],[2016]],3),"0.0")</f>
        <v>post-semis_procurement_archetype_1.9</v>
      </c>
      <c r="B236" s="5">
        <f t="shared" si="38"/>
        <v>1.9000000000000001</v>
      </c>
      <c r="C236" s="5">
        <f t="shared" si="42"/>
        <v>1.9000000000000001</v>
      </c>
      <c r="D236" s="5">
        <f t="shared" si="42"/>
        <v>1.9000000000000001</v>
      </c>
      <c r="E236" s="5">
        <f t="shared" si="42"/>
        <v>1.858584673816797</v>
      </c>
      <c r="F236" s="5">
        <f t="shared" si="42"/>
        <v>1.7584607073755396</v>
      </c>
      <c r="G236" s="5">
        <f t="shared" si="42"/>
        <v>1.7724582826215536</v>
      </c>
      <c r="H236" s="5">
        <f t="shared" si="42"/>
        <v>1.7289984683216002</v>
      </c>
      <c r="I236" s="5">
        <f t="shared" si="42"/>
        <v>1.6449284594223565</v>
      </c>
      <c r="J236" s="5">
        <f t="shared" si="42"/>
        <v>1.5977021474181421</v>
      </c>
      <c r="K236" s="5">
        <f t="shared" si="42"/>
        <v>1.549223339730982</v>
      </c>
      <c r="L236" s="5">
        <f t="shared" si="42"/>
        <v>1.4726453893255347</v>
      </c>
      <c r="M236" s="5">
        <f t="shared" si="42"/>
        <v>1.4633512066556731</v>
      </c>
      <c r="N236" s="5">
        <f t="shared" si="42"/>
        <v>1.4006049952730544</v>
      </c>
      <c r="O236" s="5">
        <f t="shared" si="42"/>
        <v>1.3355423917594178</v>
      </c>
      <c r="P236" s="5">
        <f t="shared" si="42"/>
        <v>1.2586249286237954</v>
      </c>
      <c r="Q236" s="5">
        <f t="shared" ref="C236:R251" si="44">(($B236-$AJ$2)*((Q$2-$AJ$2)/($B$2-$AJ$2)))+$AJ$2</f>
        <v>1.1344312352283048</v>
      </c>
      <c r="R236" s="5">
        <f t="shared" si="44"/>
        <v>0.96688999939877118</v>
      </c>
      <c r="S236" s="5">
        <f t="shared" si="43"/>
        <v>0.91346076919990415</v>
      </c>
      <c r="T236" s="5">
        <f t="shared" si="43"/>
        <v>0.79732066276984925</v>
      </c>
      <c r="U236" s="5">
        <f t="shared" si="43"/>
        <v>0.68027827513848305</v>
      </c>
      <c r="V236" s="5">
        <f t="shared" si="43"/>
        <v>0.65666468447918536</v>
      </c>
      <c r="W236" s="5">
        <f t="shared" si="43"/>
        <v>0.58541461131074501</v>
      </c>
      <c r="X236" s="5">
        <f t="shared" si="43"/>
        <v>0.54925922393699467</v>
      </c>
      <c r="Y236" s="5">
        <f t="shared" si="43"/>
        <v>0.51165155805715878</v>
      </c>
      <c r="Z236" s="5">
        <f t="shared" si="43"/>
        <v>0.50577495280074447</v>
      </c>
      <c r="AA236" s="5">
        <f t="shared" si="43"/>
        <v>0.48779365170767158</v>
      </c>
      <c r="AB236" s="5">
        <f t="shared" si="43"/>
        <v>0.46153713239949823</v>
      </c>
      <c r="AC236" s="5">
        <f t="shared" si="43"/>
        <v>0.44003223280482251</v>
      </c>
      <c r="AD236" s="5">
        <f t="shared" si="43"/>
        <v>0.4364754958803353</v>
      </c>
      <c r="AE236" s="5">
        <f t="shared" si="43"/>
        <v>0.42197070148421956</v>
      </c>
      <c r="AF236" s="5">
        <f t="shared" si="43"/>
        <v>0.41232571933740392</v>
      </c>
      <c r="AG236" s="5">
        <f t="shared" si="43"/>
        <v>0.40509267345924016</v>
      </c>
      <c r="AH236" s="5">
        <f t="shared" si="39"/>
        <v>0.37798876780265289</v>
      </c>
      <c r="AI236" s="5">
        <f t="shared" si="39"/>
        <v>0.36269420225290233</v>
      </c>
      <c r="AJ236" s="5">
        <f t="shared" si="39"/>
        <v>0.35540196533477858</v>
      </c>
    </row>
    <row r="237" spans="1:36" x14ac:dyDescent="0.2">
      <c r="A237" t="str">
        <f>"post-semis_procurement_archetype_"&amp;TEXT(ROUND(Table2691617[[#This Row],[2016]],3),"0.0")</f>
        <v>post-semis_procurement_archetype_1.8</v>
      </c>
      <c r="B237" s="5">
        <f t="shared" si="38"/>
        <v>1.8</v>
      </c>
      <c r="C237" s="5">
        <f t="shared" si="44"/>
        <v>1.8</v>
      </c>
      <c r="D237" s="5">
        <f t="shared" si="44"/>
        <v>1.8</v>
      </c>
      <c r="E237" s="5">
        <f t="shared" si="44"/>
        <v>1.7612659750520518</v>
      </c>
      <c r="F237" s="5">
        <f t="shared" si="44"/>
        <v>1.6676242107238484</v>
      </c>
      <c r="G237" s="5">
        <f t="shared" si="44"/>
        <v>1.6807155582697186</v>
      </c>
      <c r="H237" s="5">
        <f t="shared" si="44"/>
        <v>1.6400694089702759</v>
      </c>
      <c r="I237" s="5">
        <f t="shared" si="44"/>
        <v>1.5614422406685518</v>
      </c>
      <c r="J237" s="5">
        <f t="shared" si="44"/>
        <v>1.5172734433668242</v>
      </c>
      <c r="K237" s="5">
        <f t="shared" si="44"/>
        <v>1.4719332391609037</v>
      </c>
      <c r="L237" s="5">
        <f t="shared" si="44"/>
        <v>1.4003130802770571</v>
      </c>
      <c r="M237" s="5">
        <f t="shared" si="44"/>
        <v>1.3916206193795448</v>
      </c>
      <c r="N237" s="5">
        <f t="shared" si="44"/>
        <v>1.3329367083478534</v>
      </c>
      <c r="O237" s="5">
        <f t="shared" si="44"/>
        <v>1.2720863724956695</v>
      </c>
      <c r="P237" s="5">
        <f t="shared" si="44"/>
        <v>1.2001486815343847</v>
      </c>
      <c r="Q237" s="5">
        <f t="shared" si="44"/>
        <v>1.0839955068115992</v>
      </c>
      <c r="R237" s="5">
        <f t="shared" si="44"/>
        <v>0.92730118597673883</v>
      </c>
      <c r="S237" s="5">
        <f t="shared" si="43"/>
        <v>0.87733105834046476</v>
      </c>
      <c r="T237" s="5">
        <f t="shared" si="43"/>
        <v>0.7687100671639282</v>
      </c>
      <c r="U237" s="5">
        <f t="shared" si="43"/>
        <v>0.65924521006183867</v>
      </c>
      <c r="V237" s="5">
        <f t="shared" si="43"/>
        <v>0.6371604048942574</v>
      </c>
      <c r="W237" s="5">
        <f t="shared" si="43"/>
        <v>0.57052318708166916</v>
      </c>
      <c r="X237" s="5">
        <f t="shared" si="43"/>
        <v>0.53670856323100502</v>
      </c>
      <c r="Y237" s="5">
        <f t="shared" si="43"/>
        <v>0.50153568394520931</v>
      </c>
      <c r="Z237" s="5">
        <f t="shared" si="43"/>
        <v>0.49603954047396659</v>
      </c>
      <c r="AA237" s="5">
        <f t="shared" si="43"/>
        <v>0.47922238051596711</v>
      </c>
      <c r="AB237" s="5">
        <f t="shared" si="43"/>
        <v>0.45466575455990876</v>
      </c>
      <c r="AC237" s="5">
        <f t="shared" si="43"/>
        <v>0.43455312007965408</v>
      </c>
      <c r="AD237" s="5">
        <f t="shared" si="43"/>
        <v>0.43122665257443737</v>
      </c>
      <c r="AE237" s="5">
        <f t="shared" si="43"/>
        <v>0.41766092414050632</v>
      </c>
      <c r="AF237" s="5">
        <f t="shared" si="43"/>
        <v>0.40864037514266249</v>
      </c>
      <c r="AG237" s="5">
        <f t="shared" ref="S237:AG251" si="45">(($B237-$AJ$2)*((AG$2-$AJ$2)/($B$2-$AJ$2)))+$AJ$2</f>
        <v>0.40187560940702338</v>
      </c>
      <c r="AH237" s="5">
        <f t="shared" si="39"/>
        <v>0.37652645838874965</v>
      </c>
      <c r="AI237" s="5">
        <f t="shared" si="39"/>
        <v>0.36222208997809263</v>
      </c>
      <c r="AJ237" s="5">
        <f t="shared" si="39"/>
        <v>0.35540196533477858</v>
      </c>
    </row>
    <row r="238" spans="1:36" x14ac:dyDescent="0.2">
      <c r="A238" t="str">
        <f>"post-semis_procurement_archetype_"&amp;TEXT(ROUND(Table2691617[[#This Row],[2016]],3),"0.0")</f>
        <v>post-semis_procurement_archetype_1.7</v>
      </c>
      <c r="B238" s="5">
        <f t="shared" si="38"/>
        <v>1.7000000000000002</v>
      </c>
      <c r="C238" s="5">
        <f t="shared" si="44"/>
        <v>1.7000000000000002</v>
      </c>
      <c r="D238" s="5">
        <f t="shared" si="44"/>
        <v>1.7000000000000002</v>
      </c>
      <c r="E238" s="5">
        <f t="shared" si="44"/>
        <v>1.6639472762873071</v>
      </c>
      <c r="F238" s="5">
        <f t="shared" si="44"/>
        <v>1.5767877140721573</v>
      </c>
      <c r="G238" s="5">
        <f t="shared" si="44"/>
        <v>1.5889728339178837</v>
      </c>
      <c r="H238" s="5">
        <f t="shared" si="44"/>
        <v>1.5511403496189518</v>
      </c>
      <c r="I238" s="5">
        <f t="shared" si="44"/>
        <v>1.477956021914747</v>
      </c>
      <c r="J238" s="5">
        <f t="shared" si="44"/>
        <v>1.4368447393155064</v>
      </c>
      <c r="K238" s="5">
        <f t="shared" si="44"/>
        <v>1.3946431385908253</v>
      </c>
      <c r="L238" s="5">
        <f t="shared" si="44"/>
        <v>1.3279807712285798</v>
      </c>
      <c r="M238" s="5">
        <f t="shared" si="44"/>
        <v>1.319890032103417</v>
      </c>
      <c r="N238" s="5">
        <f t="shared" si="44"/>
        <v>1.2652684214226526</v>
      </c>
      <c r="O238" s="5">
        <f t="shared" si="44"/>
        <v>1.2086303532319214</v>
      </c>
      <c r="P238" s="5">
        <f t="shared" si="44"/>
        <v>1.141672434444974</v>
      </c>
      <c r="Q238" s="5">
        <f t="shared" si="44"/>
        <v>1.0335597783948933</v>
      </c>
      <c r="R238" s="5">
        <f t="shared" si="44"/>
        <v>0.8877123725547067</v>
      </c>
      <c r="S238" s="5">
        <f t="shared" si="45"/>
        <v>0.8412013474810256</v>
      </c>
      <c r="T238" s="5">
        <f t="shared" si="45"/>
        <v>0.74009947155800715</v>
      </c>
      <c r="U238" s="5">
        <f t="shared" si="45"/>
        <v>0.63821214498519452</v>
      </c>
      <c r="V238" s="5">
        <f t="shared" si="45"/>
        <v>0.61765612530932956</v>
      </c>
      <c r="W238" s="5">
        <f t="shared" si="45"/>
        <v>0.5556317628525933</v>
      </c>
      <c r="X238" s="5">
        <f t="shared" si="45"/>
        <v>0.52415790252501537</v>
      </c>
      <c r="Y238" s="5">
        <f t="shared" si="45"/>
        <v>0.49141980983325984</v>
      </c>
      <c r="Z238" s="5">
        <f t="shared" si="45"/>
        <v>0.48630412814718882</v>
      </c>
      <c r="AA238" s="5">
        <f t="shared" si="45"/>
        <v>0.47065110932426268</v>
      </c>
      <c r="AB238" s="5">
        <f t="shared" si="45"/>
        <v>0.44779437672031941</v>
      </c>
      <c r="AC238" s="5">
        <f t="shared" si="45"/>
        <v>0.42907400735448564</v>
      </c>
      <c r="AD238" s="5">
        <f t="shared" si="45"/>
        <v>0.42597780926853945</v>
      </c>
      <c r="AE238" s="5">
        <f t="shared" si="45"/>
        <v>0.41335114679679313</v>
      </c>
      <c r="AF238" s="5">
        <f t="shared" si="45"/>
        <v>0.40495503094792101</v>
      </c>
      <c r="AG238" s="5">
        <f t="shared" si="45"/>
        <v>0.3986585453548066</v>
      </c>
      <c r="AH238" s="5">
        <f t="shared" si="39"/>
        <v>0.37506414897484636</v>
      </c>
      <c r="AI238" s="5">
        <f t="shared" si="39"/>
        <v>0.36174997770328293</v>
      </c>
      <c r="AJ238" s="5">
        <f t="shared" si="39"/>
        <v>0.35540196533477858</v>
      </c>
    </row>
    <row r="239" spans="1:36" x14ac:dyDescent="0.2">
      <c r="A239" t="str">
        <f>"post-semis_procurement_archetype_"&amp;TEXT(ROUND(Table2691617[[#This Row],[2016]],3),"0.0")</f>
        <v>post-semis_procurement_archetype_1.6</v>
      </c>
      <c r="B239" s="5">
        <f t="shared" si="38"/>
        <v>1.6</v>
      </c>
      <c r="C239" s="5">
        <f t="shared" si="44"/>
        <v>1.6</v>
      </c>
      <c r="D239" s="5">
        <f t="shared" si="44"/>
        <v>1.6</v>
      </c>
      <c r="E239" s="5">
        <f t="shared" si="44"/>
        <v>1.5666285775225619</v>
      </c>
      <c r="F239" s="5">
        <f t="shared" si="44"/>
        <v>1.4859512174204661</v>
      </c>
      <c r="G239" s="5">
        <f t="shared" si="44"/>
        <v>1.4972301095660485</v>
      </c>
      <c r="H239" s="5">
        <f t="shared" si="44"/>
        <v>1.4622112902676276</v>
      </c>
      <c r="I239" s="5">
        <f t="shared" si="44"/>
        <v>1.3944698031609419</v>
      </c>
      <c r="J239" s="5">
        <f t="shared" si="44"/>
        <v>1.3564160352641885</v>
      </c>
      <c r="K239" s="5">
        <f t="shared" si="44"/>
        <v>1.317353038020747</v>
      </c>
      <c r="L239" s="5">
        <f t="shared" si="44"/>
        <v>1.2556484621801023</v>
      </c>
      <c r="M239" s="5">
        <f t="shared" si="44"/>
        <v>1.248159444827289</v>
      </c>
      <c r="N239" s="5">
        <f t="shared" si="44"/>
        <v>1.1976001344974516</v>
      </c>
      <c r="O239" s="5">
        <f t="shared" si="44"/>
        <v>1.145174333968173</v>
      </c>
      <c r="P239" s="5">
        <f t="shared" si="44"/>
        <v>1.0831961873555633</v>
      </c>
      <c r="Q239" s="5">
        <f t="shared" si="44"/>
        <v>0.98312404997818748</v>
      </c>
      <c r="R239" s="5">
        <f t="shared" si="44"/>
        <v>0.84812355913267423</v>
      </c>
      <c r="S239" s="5">
        <f t="shared" si="45"/>
        <v>0.80507163662158643</v>
      </c>
      <c r="T239" s="5">
        <f t="shared" si="45"/>
        <v>0.7114888759520861</v>
      </c>
      <c r="U239" s="5">
        <f t="shared" si="45"/>
        <v>0.61717907990855014</v>
      </c>
      <c r="V239" s="5">
        <f t="shared" si="45"/>
        <v>0.59815184572440161</v>
      </c>
      <c r="W239" s="5">
        <f t="shared" si="45"/>
        <v>0.54074033862351745</v>
      </c>
      <c r="X239" s="5">
        <f t="shared" si="45"/>
        <v>0.51160724181902584</v>
      </c>
      <c r="Y239" s="5">
        <f t="shared" si="45"/>
        <v>0.48130393572131025</v>
      </c>
      <c r="Z239" s="5">
        <f t="shared" si="45"/>
        <v>0.47656871582041099</v>
      </c>
      <c r="AA239" s="5">
        <f t="shared" si="45"/>
        <v>0.46207983813255826</v>
      </c>
      <c r="AB239" s="5">
        <f t="shared" si="45"/>
        <v>0.44092299888072994</v>
      </c>
      <c r="AC239" s="5">
        <f t="shared" si="45"/>
        <v>0.42359489462931721</v>
      </c>
      <c r="AD239" s="5">
        <f t="shared" si="45"/>
        <v>0.42072896596264148</v>
      </c>
      <c r="AE239" s="5">
        <f t="shared" si="45"/>
        <v>0.40904136945307995</v>
      </c>
      <c r="AF239" s="5">
        <f t="shared" si="45"/>
        <v>0.40126968675317953</v>
      </c>
      <c r="AG239" s="5">
        <f t="shared" si="45"/>
        <v>0.39544148130258983</v>
      </c>
      <c r="AH239" s="5">
        <f t="shared" si="39"/>
        <v>0.37360183956094312</v>
      </c>
      <c r="AI239" s="5">
        <f t="shared" si="39"/>
        <v>0.36127786542847323</v>
      </c>
      <c r="AJ239" s="5">
        <f t="shared" si="39"/>
        <v>0.35540196533477858</v>
      </c>
    </row>
    <row r="240" spans="1:36" x14ac:dyDescent="0.2">
      <c r="A240" t="str">
        <f>"post-semis_procurement_archetype_"&amp;TEXT(ROUND(Table2691617[[#This Row],[2016]],3),"0.0")</f>
        <v>post-semis_procurement_archetype_1.5</v>
      </c>
      <c r="B240" s="5">
        <f t="shared" si="38"/>
        <v>1.5</v>
      </c>
      <c r="C240" s="5">
        <f t="shared" si="44"/>
        <v>1.5</v>
      </c>
      <c r="D240" s="5">
        <f t="shared" si="44"/>
        <v>1.5</v>
      </c>
      <c r="E240" s="5">
        <f t="shared" si="44"/>
        <v>1.4693098787578169</v>
      </c>
      <c r="F240" s="5">
        <f t="shared" si="44"/>
        <v>1.3951147207687751</v>
      </c>
      <c r="G240" s="5">
        <f t="shared" si="44"/>
        <v>1.4054873852142136</v>
      </c>
      <c r="H240" s="5">
        <f t="shared" si="44"/>
        <v>1.3732822309163033</v>
      </c>
      <c r="I240" s="5">
        <f t="shared" si="44"/>
        <v>1.3109835844071369</v>
      </c>
      <c r="J240" s="5">
        <f t="shared" si="44"/>
        <v>1.2759873312128704</v>
      </c>
      <c r="K240" s="5">
        <f t="shared" si="44"/>
        <v>1.2400629374506684</v>
      </c>
      <c r="L240" s="5">
        <f t="shared" si="44"/>
        <v>1.183316153131625</v>
      </c>
      <c r="M240" s="5">
        <f t="shared" si="44"/>
        <v>1.1764288575511608</v>
      </c>
      <c r="N240" s="5">
        <f t="shared" si="44"/>
        <v>1.1299318475722506</v>
      </c>
      <c r="O240" s="5">
        <f t="shared" si="44"/>
        <v>1.0817183147044249</v>
      </c>
      <c r="P240" s="5">
        <f t="shared" si="44"/>
        <v>1.0247199402661524</v>
      </c>
      <c r="Q240" s="5">
        <f t="shared" si="44"/>
        <v>0.93268832156148163</v>
      </c>
      <c r="R240" s="5">
        <f t="shared" si="44"/>
        <v>0.80853474571064188</v>
      </c>
      <c r="S240" s="5">
        <f t="shared" si="45"/>
        <v>0.76894192576214704</v>
      </c>
      <c r="T240" s="5">
        <f t="shared" si="45"/>
        <v>0.68287828034616505</v>
      </c>
      <c r="U240" s="5">
        <f t="shared" si="45"/>
        <v>0.59614601483190588</v>
      </c>
      <c r="V240" s="5">
        <f t="shared" si="45"/>
        <v>0.57864756613947366</v>
      </c>
      <c r="W240" s="5">
        <f t="shared" si="45"/>
        <v>0.52584891439444159</v>
      </c>
      <c r="X240" s="5">
        <f t="shared" si="45"/>
        <v>0.49905658111303614</v>
      </c>
      <c r="Y240" s="5">
        <f t="shared" si="45"/>
        <v>0.47118806160936072</v>
      </c>
      <c r="Z240" s="5">
        <f t="shared" si="45"/>
        <v>0.46683330349363317</v>
      </c>
      <c r="AA240" s="5">
        <f t="shared" si="45"/>
        <v>0.45350856694085384</v>
      </c>
      <c r="AB240" s="5">
        <f t="shared" si="45"/>
        <v>0.43405162104114053</v>
      </c>
      <c r="AC240" s="5">
        <f t="shared" si="45"/>
        <v>0.41811578190414872</v>
      </c>
      <c r="AD240" s="5">
        <f t="shared" si="45"/>
        <v>0.4154801226567435</v>
      </c>
      <c r="AE240" s="5">
        <f t="shared" si="45"/>
        <v>0.40473159210936677</v>
      </c>
      <c r="AF240" s="5">
        <f t="shared" si="45"/>
        <v>0.39758434255843811</v>
      </c>
      <c r="AG240" s="5">
        <f t="shared" si="45"/>
        <v>0.39222441725037305</v>
      </c>
      <c r="AH240" s="5">
        <f t="shared" si="39"/>
        <v>0.37213953014703988</v>
      </c>
      <c r="AI240" s="5">
        <f t="shared" si="39"/>
        <v>0.36080575315366353</v>
      </c>
      <c r="AJ240" s="5">
        <f t="shared" si="39"/>
        <v>0.35540196533477858</v>
      </c>
    </row>
    <row r="241" spans="1:36" x14ac:dyDescent="0.2">
      <c r="A241" t="str">
        <f>"post-semis_procurement_archetype_"&amp;TEXT(ROUND(Table2691617[[#This Row],[2016]],3),"0.0")</f>
        <v>post-semis_procurement_archetype_1.4</v>
      </c>
      <c r="B241" s="5">
        <f t="shared" si="38"/>
        <v>1.4000000000000001</v>
      </c>
      <c r="C241" s="5">
        <f t="shared" si="44"/>
        <v>1.4000000000000001</v>
      </c>
      <c r="D241" s="5">
        <f t="shared" si="44"/>
        <v>1.4000000000000001</v>
      </c>
      <c r="E241" s="5">
        <f t="shared" si="44"/>
        <v>1.371991179993072</v>
      </c>
      <c r="F241" s="5">
        <f t="shared" si="44"/>
        <v>1.3042782241170838</v>
      </c>
      <c r="G241" s="5">
        <f t="shared" si="44"/>
        <v>1.3137446608623786</v>
      </c>
      <c r="H241" s="5">
        <f t="shared" si="44"/>
        <v>1.2843531715649792</v>
      </c>
      <c r="I241" s="5">
        <f t="shared" si="44"/>
        <v>1.2274973656533321</v>
      </c>
      <c r="J241" s="5">
        <f t="shared" si="44"/>
        <v>1.1955586271615526</v>
      </c>
      <c r="K241" s="5">
        <f t="shared" si="44"/>
        <v>1.1627728368805903</v>
      </c>
      <c r="L241" s="5">
        <f t="shared" si="44"/>
        <v>1.1109838440831477</v>
      </c>
      <c r="M241" s="5">
        <f t="shared" si="44"/>
        <v>1.104698270275033</v>
      </c>
      <c r="N241" s="5">
        <f t="shared" si="44"/>
        <v>1.0622635606470499</v>
      </c>
      <c r="O241" s="5">
        <f t="shared" si="44"/>
        <v>1.0182622954406768</v>
      </c>
      <c r="P241" s="5">
        <f t="shared" si="44"/>
        <v>0.96624369317674175</v>
      </c>
      <c r="Q241" s="5">
        <f t="shared" si="44"/>
        <v>0.882252593144776</v>
      </c>
      <c r="R241" s="5">
        <f t="shared" si="44"/>
        <v>0.76894593228860963</v>
      </c>
      <c r="S241" s="5">
        <f t="shared" si="45"/>
        <v>0.73281221490270787</v>
      </c>
      <c r="T241" s="5">
        <f t="shared" si="45"/>
        <v>0.65426768474024399</v>
      </c>
      <c r="U241" s="5">
        <f t="shared" si="45"/>
        <v>0.57511294975526162</v>
      </c>
      <c r="V241" s="5">
        <f t="shared" si="45"/>
        <v>0.5591432865545457</v>
      </c>
      <c r="W241" s="5">
        <f t="shared" si="45"/>
        <v>0.51095749016536574</v>
      </c>
      <c r="X241" s="5">
        <f t="shared" si="45"/>
        <v>0.48650592040704654</v>
      </c>
      <c r="Y241" s="5">
        <f t="shared" si="45"/>
        <v>0.46107218749741125</v>
      </c>
      <c r="Z241" s="5">
        <f t="shared" si="45"/>
        <v>0.45709789116685534</v>
      </c>
      <c r="AA241" s="5">
        <f t="shared" si="45"/>
        <v>0.44493729574914942</v>
      </c>
      <c r="AB241" s="5">
        <f t="shared" si="45"/>
        <v>0.42718024320155112</v>
      </c>
      <c r="AC241" s="5">
        <f t="shared" si="45"/>
        <v>0.41263666917898029</v>
      </c>
      <c r="AD241" s="5">
        <f t="shared" si="45"/>
        <v>0.41023127935084558</v>
      </c>
      <c r="AE241" s="5">
        <f t="shared" si="45"/>
        <v>0.40042181476565358</v>
      </c>
      <c r="AF241" s="5">
        <f t="shared" si="45"/>
        <v>0.39389899836369663</v>
      </c>
      <c r="AG241" s="5">
        <f t="shared" si="45"/>
        <v>0.38900735319815627</v>
      </c>
      <c r="AH241" s="5">
        <f t="shared" si="39"/>
        <v>0.37067722073313658</v>
      </c>
      <c r="AI241" s="5">
        <f t="shared" si="39"/>
        <v>0.36033364087885389</v>
      </c>
      <c r="AJ241" s="5">
        <f t="shared" si="39"/>
        <v>0.35540196533477858</v>
      </c>
    </row>
    <row r="242" spans="1:36" x14ac:dyDescent="0.2">
      <c r="A242" t="str">
        <f>"post-semis_procurement_archetype_"&amp;TEXT(ROUND(Table2691617[[#This Row],[2016]],3),"0.0")</f>
        <v>post-semis_procurement_archetype_1.3</v>
      </c>
      <c r="B242" s="5">
        <f t="shared" si="38"/>
        <v>1.3</v>
      </c>
      <c r="C242" s="5">
        <f t="shared" si="44"/>
        <v>1.3</v>
      </c>
      <c r="D242" s="5">
        <f t="shared" si="44"/>
        <v>1.3</v>
      </c>
      <c r="E242" s="5">
        <f t="shared" si="44"/>
        <v>1.274672481228327</v>
      </c>
      <c r="F242" s="5">
        <f t="shared" si="44"/>
        <v>1.2134417274653926</v>
      </c>
      <c r="G242" s="5">
        <f t="shared" si="44"/>
        <v>1.2220019365105435</v>
      </c>
      <c r="H242" s="5">
        <f t="shared" si="44"/>
        <v>1.1954241122136551</v>
      </c>
      <c r="I242" s="5">
        <f t="shared" si="44"/>
        <v>1.1440111468995271</v>
      </c>
      <c r="J242" s="5">
        <f t="shared" si="44"/>
        <v>1.1151299231102347</v>
      </c>
      <c r="K242" s="5">
        <f t="shared" si="44"/>
        <v>1.0854827363105117</v>
      </c>
      <c r="L242" s="5">
        <f t="shared" si="44"/>
        <v>1.0386515350346701</v>
      </c>
      <c r="M242" s="5">
        <f t="shared" si="44"/>
        <v>1.032967682998905</v>
      </c>
      <c r="N242" s="5">
        <f t="shared" si="44"/>
        <v>0.99459527372184908</v>
      </c>
      <c r="O242" s="5">
        <f t="shared" si="44"/>
        <v>0.95480627617692848</v>
      </c>
      <c r="P242" s="5">
        <f t="shared" si="44"/>
        <v>0.90776744608733106</v>
      </c>
      <c r="Q242" s="5">
        <f t="shared" si="44"/>
        <v>0.83181686472807015</v>
      </c>
      <c r="R242" s="5">
        <f t="shared" si="44"/>
        <v>0.72935711886657728</v>
      </c>
      <c r="S242" s="5">
        <f t="shared" si="45"/>
        <v>0.6966825040432687</v>
      </c>
      <c r="T242" s="5">
        <f t="shared" si="45"/>
        <v>0.62565708913432294</v>
      </c>
      <c r="U242" s="5">
        <f t="shared" si="45"/>
        <v>0.55407988467861735</v>
      </c>
      <c r="V242" s="5">
        <f t="shared" si="45"/>
        <v>0.53963900696961775</v>
      </c>
      <c r="W242" s="5">
        <f t="shared" si="45"/>
        <v>0.49606606593628988</v>
      </c>
      <c r="X242" s="5">
        <f t="shared" si="45"/>
        <v>0.4739552597010569</v>
      </c>
      <c r="Y242" s="5">
        <f t="shared" si="45"/>
        <v>0.45095631338546172</v>
      </c>
      <c r="Z242" s="5">
        <f t="shared" si="45"/>
        <v>0.44736247884007752</v>
      </c>
      <c r="AA242" s="5">
        <f t="shared" si="45"/>
        <v>0.436366024557445</v>
      </c>
      <c r="AB242" s="5">
        <f t="shared" si="45"/>
        <v>0.42030886536196171</v>
      </c>
      <c r="AC242" s="5">
        <f t="shared" si="45"/>
        <v>0.4071575564538118</v>
      </c>
      <c r="AD242" s="5">
        <f t="shared" si="45"/>
        <v>0.40498243604494766</v>
      </c>
      <c r="AE242" s="5">
        <f t="shared" si="45"/>
        <v>0.3961120374219404</v>
      </c>
      <c r="AF242" s="5">
        <f t="shared" si="45"/>
        <v>0.3902136541689552</v>
      </c>
      <c r="AG242" s="5">
        <f t="shared" si="45"/>
        <v>0.38579028914593955</v>
      </c>
      <c r="AH242" s="5">
        <f t="shared" si="39"/>
        <v>0.36921491131923334</v>
      </c>
      <c r="AI242" s="5">
        <f t="shared" si="39"/>
        <v>0.35986152860404419</v>
      </c>
      <c r="AJ242" s="5">
        <f t="shared" si="39"/>
        <v>0.35540196533477858</v>
      </c>
    </row>
    <row r="243" spans="1:36" x14ac:dyDescent="0.2">
      <c r="A243" t="str">
        <f>"post-semis_procurement_archetype_"&amp;TEXT(ROUND(Table2691617[[#This Row],[2016]],3),"0.0")</f>
        <v>post-semis_procurement_archetype_1.2</v>
      </c>
      <c r="B243" s="5">
        <f t="shared" si="38"/>
        <v>1.2000000000000002</v>
      </c>
      <c r="C243" s="5">
        <f t="shared" si="44"/>
        <v>1.2000000000000002</v>
      </c>
      <c r="D243" s="5">
        <f t="shared" si="44"/>
        <v>1.2000000000000002</v>
      </c>
      <c r="E243" s="5">
        <f t="shared" si="44"/>
        <v>1.177353782463582</v>
      </c>
      <c r="F243" s="5">
        <f t="shared" si="44"/>
        <v>1.1226052308137018</v>
      </c>
      <c r="G243" s="5">
        <f t="shared" si="44"/>
        <v>1.1302592121587087</v>
      </c>
      <c r="H243" s="5">
        <f t="shared" si="44"/>
        <v>1.106495052862331</v>
      </c>
      <c r="I243" s="5">
        <f t="shared" si="44"/>
        <v>1.0605249281457223</v>
      </c>
      <c r="J243" s="5">
        <f t="shared" si="44"/>
        <v>1.0347012190589169</v>
      </c>
      <c r="K243" s="5">
        <f t="shared" si="44"/>
        <v>1.0081926357404336</v>
      </c>
      <c r="L243" s="5">
        <f t="shared" si="44"/>
        <v>0.9663192259861928</v>
      </c>
      <c r="M243" s="5">
        <f t="shared" si="44"/>
        <v>0.96123709572277694</v>
      </c>
      <c r="N243" s="5">
        <f t="shared" si="44"/>
        <v>0.92692698679664831</v>
      </c>
      <c r="O243" s="5">
        <f t="shared" si="44"/>
        <v>0.89135025691318037</v>
      </c>
      <c r="P243" s="5">
        <f t="shared" si="44"/>
        <v>0.84929119899792038</v>
      </c>
      <c r="Q243" s="5">
        <f t="shared" si="44"/>
        <v>0.7813811363113643</v>
      </c>
      <c r="R243" s="5">
        <f t="shared" si="44"/>
        <v>0.68976830544454493</v>
      </c>
      <c r="S243" s="5">
        <f t="shared" si="45"/>
        <v>0.66055279318382953</v>
      </c>
      <c r="T243" s="5">
        <f t="shared" si="45"/>
        <v>0.59704649352840189</v>
      </c>
      <c r="U243" s="5">
        <f t="shared" si="45"/>
        <v>0.53304681960197309</v>
      </c>
      <c r="V243" s="5">
        <f t="shared" si="45"/>
        <v>0.52013472738468991</v>
      </c>
      <c r="W243" s="5">
        <f t="shared" si="45"/>
        <v>0.48117464170721402</v>
      </c>
      <c r="X243" s="5">
        <f t="shared" si="45"/>
        <v>0.46140459899506725</v>
      </c>
      <c r="Y243" s="5">
        <f t="shared" si="45"/>
        <v>0.44084043927351219</v>
      </c>
      <c r="Z243" s="5">
        <f t="shared" si="45"/>
        <v>0.43762706651329975</v>
      </c>
      <c r="AA243" s="5">
        <f t="shared" si="45"/>
        <v>0.42779475336574058</v>
      </c>
      <c r="AB243" s="5">
        <f t="shared" si="45"/>
        <v>0.4134374875223723</v>
      </c>
      <c r="AC243" s="5">
        <f t="shared" si="45"/>
        <v>0.40167844372864336</v>
      </c>
      <c r="AD243" s="5">
        <f t="shared" si="45"/>
        <v>0.39973359273904968</v>
      </c>
      <c r="AE243" s="5">
        <f t="shared" si="45"/>
        <v>0.39180226007822716</v>
      </c>
      <c r="AF243" s="5">
        <f t="shared" si="45"/>
        <v>0.38652830997421372</v>
      </c>
      <c r="AG243" s="5">
        <f t="shared" si="45"/>
        <v>0.38257322509372277</v>
      </c>
      <c r="AH243" s="5">
        <f t="shared" si="39"/>
        <v>0.36775260190533005</v>
      </c>
      <c r="AI243" s="5">
        <f t="shared" si="39"/>
        <v>0.35938941632923449</v>
      </c>
      <c r="AJ243" s="5">
        <f t="shared" si="39"/>
        <v>0.35540196533477858</v>
      </c>
    </row>
    <row r="244" spans="1:36" x14ac:dyDescent="0.2">
      <c r="A244" t="str">
        <f>"post-semis_procurement_archetype_"&amp;TEXT(ROUND(Table2691617[[#This Row],[2016]],3),"0.0")</f>
        <v>post-semis_procurement_archetype_1.1</v>
      </c>
      <c r="B244" s="5">
        <f t="shared" si="38"/>
        <v>1.1000000000000001</v>
      </c>
      <c r="C244" s="5">
        <f t="shared" si="44"/>
        <v>1.1000000000000001</v>
      </c>
      <c r="D244" s="5">
        <f t="shared" si="44"/>
        <v>1.1000000000000001</v>
      </c>
      <c r="E244" s="5">
        <f t="shared" si="44"/>
        <v>1.0800350836988371</v>
      </c>
      <c r="F244" s="5">
        <f t="shared" si="44"/>
        <v>1.0317687341620105</v>
      </c>
      <c r="G244" s="5">
        <f t="shared" si="44"/>
        <v>1.0385164878068736</v>
      </c>
      <c r="H244" s="5">
        <f t="shared" si="44"/>
        <v>1.0175659935110066</v>
      </c>
      <c r="I244" s="5">
        <f t="shared" si="44"/>
        <v>0.97703870939191728</v>
      </c>
      <c r="J244" s="5">
        <f t="shared" si="44"/>
        <v>0.95427251500759902</v>
      </c>
      <c r="K244" s="5">
        <f t="shared" si="44"/>
        <v>0.93090253517035526</v>
      </c>
      <c r="L244" s="5">
        <f t="shared" si="44"/>
        <v>0.89398691693771548</v>
      </c>
      <c r="M244" s="5">
        <f t="shared" si="44"/>
        <v>0.88950650844664891</v>
      </c>
      <c r="N244" s="5">
        <f t="shared" si="44"/>
        <v>0.85925869987144732</v>
      </c>
      <c r="O244" s="5">
        <f t="shared" si="44"/>
        <v>0.82789423764943204</v>
      </c>
      <c r="P244" s="5">
        <f t="shared" si="44"/>
        <v>0.79081495190850959</v>
      </c>
      <c r="Q244" s="5">
        <f t="shared" si="44"/>
        <v>0.73094540789465856</v>
      </c>
      <c r="R244" s="5">
        <f t="shared" si="44"/>
        <v>0.65017949202251257</v>
      </c>
      <c r="S244" s="5">
        <f t="shared" si="45"/>
        <v>0.62442308232439014</v>
      </c>
      <c r="T244" s="5">
        <f t="shared" si="45"/>
        <v>0.56843589792248084</v>
      </c>
      <c r="U244" s="5">
        <f t="shared" si="45"/>
        <v>0.51201375452532882</v>
      </c>
      <c r="V244" s="5">
        <f t="shared" si="45"/>
        <v>0.50063044779976196</v>
      </c>
      <c r="W244" s="5">
        <f t="shared" si="45"/>
        <v>0.46628321747813811</v>
      </c>
      <c r="X244" s="5">
        <f t="shared" si="45"/>
        <v>0.4488539382890776</v>
      </c>
      <c r="Y244" s="5">
        <f t="shared" si="45"/>
        <v>0.43072456516156266</v>
      </c>
      <c r="Z244" s="5">
        <f t="shared" si="45"/>
        <v>0.42789165418652192</v>
      </c>
      <c r="AA244" s="5">
        <f t="shared" si="45"/>
        <v>0.4192234821740361</v>
      </c>
      <c r="AB244" s="5">
        <f t="shared" si="45"/>
        <v>0.40656610968278289</v>
      </c>
      <c r="AC244" s="5">
        <f t="shared" si="45"/>
        <v>0.39619933100347493</v>
      </c>
      <c r="AD244" s="5">
        <f t="shared" si="45"/>
        <v>0.3944847494331517</v>
      </c>
      <c r="AE244" s="5">
        <f t="shared" si="45"/>
        <v>0.38749248273451398</v>
      </c>
      <c r="AF244" s="5">
        <f t="shared" si="45"/>
        <v>0.3828429657794723</v>
      </c>
      <c r="AG244" s="5">
        <f t="shared" si="45"/>
        <v>0.37935616104150599</v>
      </c>
      <c r="AH244" s="5">
        <f t="shared" si="39"/>
        <v>0.36629029249142681</v>
      </c>
      <c r="AI244" s="5">
        <f t="shared" si="39"/>
        <v>0.35891730405442479</v>
      </c>
      <c r="AJ244" s="5">
        <f t="shared" si="39"/>
        <v>0.35540196533477858</v>
      </c>
    </row>
    <row r="245" spans="1:36" x14ac:dyDescent="0.2">
      <c r="A245" t="str">
        <f>"post-semis_procurement_archetype_"&amp;TEXT(ROUND(Table2691617[[#This Row],[2016]],3),"0.0")</f>
        <v>post-semis_procurement_archetype_1.0</v>
      </c>
      <c r="B245" s="5">
        <f t="shared" si="38"/>
        <v>1</v>
      </c>
      <c r="C245" s="5">
        <f t="shared" si="44"/>
        <v>1</v>
      </c>
      <c r="D245" s="5">
        <f t="shared" si="44"/>
        <v>1</v>
      </c>
      <c r="E245" s="5">
        <f t="shared" si="44"/>
        <v>0.98271638493409186</v>
      </c>
      <c r="F245" s="5">
        <f t="shared" si="44"/>
        <v>0.94093223751031929</v>
      </c>
      <c r="G245" s="5">
        <f t="shared" si="44"/>
        <v>0.94677376345503839</v>
      </c>
      <c r="H245" s="5">
        <f t="shared" si="44"/>
        <v>0.92863693415968251</v>
      </c>
      <c r="I245" s="5">
        <f t="shared" si="44"/>
        <v>0.89355249063811248</v>
      </c>
      <c r="J245" s="5">
        <f t="shared" si="44"/>
        <v>0.87384381095628094</v>
      </c>
      <c r="K245" s="5">
        <f t="shared" si="44"/>
        <v>0.85361243460027669</v>
      </c>
      <c r="L245" s="5">
        <f t="shared" si="44"/>
        <v>0.82165460788923794</v>
      </c>
      <c r="M245" s="5">
        <f t="shared" si="44"/>
        <v>0.81777592117052089</v>
      </c>
      <c r="N245" s="5">
        <f t="shared" si="44"/>
        <v>0.79159041294624632</v>
      </c>
      <c r="O245" s="5">
        <f t="shared" si="44"/>
        <v>0.76443821838568382</v>
      </c>
      <c r="P245" s="5">
        <f t="shared" si="44"/>
        <v>0.7323387048190988</v>
      </c>
      <c r="Q245" s="5">
        <f t="shared" si="44"/>
        <v>0.68050967947795271</v>
      </c>
      <c r="R245" s="5">
        <f t="shared" si="44"/>
        <v>0.61059067860048022</v>
      </c>
      <c r="S245" s="5">
        <f t="shared" si="45"/>
        <v>0.58829337146495098</v>
      </c>
      <c r="T245" s="5">
        <f t="shared" si="45"/>
        <v>0.53982530231655979</v>
      </c>
      <c r="U245" s="5">
        <f t="shared" si="45"/>
        <v>0.49098068944868456</v>
      </c>
      <c r="V245" s="5">
        <f t="shared" si="45"/>
        <v>0.481126168214834</v>
      </c>
      <c r="W245" s="5">
        <f t="shared" si="45"/>
        <v>0.4513917932490622</v>
      </c>
      <c r="X245" s="5">
        <f t="shared" si="45"/>
        <v>0.43630327758308796</v>
      </c>
      <c r="Y245" s="5">
        <f t="shared" si="45"/>
        <v>0.42060869104961313</v>
      </c>
      <c r="Z245" s="5">
        <f t="shared" si="45"/>
        <v>0.41815624185974409</v>
      </c>
      <c r="AA245" s="5">
        <f t="shared" si="45"/>
        <v>0.41065221098233168</v>
      </c>
      <c r="AB245" s="5">
        <f t="shared" si="45"/>
        <v>0.39969473184319348</v>
      </c>
      <c r="AC245" s="5">
        <f t="shared" si="45"/>
        <v>0.3907202182783065</v>
      </c>
      <c r="AD245" s="5">
        <f t="shared" si="45"/>
        <v>0.38923590612725378</v>
      </c>
      <c r="AE245" s="5">
        <f t="shared" si="45"/>
        <v>0.38318270539080079</v>
      </c>
      <c r="AF245" s="5">
        <f t="shared" si="45"/>
        <v>0.37915762158473082</v>
      </c>
      <c r="AG245" s="5">
        <f t="shared" si="45"/>
        <v>0.37613909698928921</v>
      </c>
      <c r="AH245" s="5">
        <f t="shared" si="39"/>
        <v>0.36482798307752351</v>
      </c>
      <c r="AI245" s="5">
        <f t="shared" si="39"/>
        <v>0.35844519177961509</v>
      </c>
      <c r="AJ245" s="5">
        <f t="shared" si="39"/>
        <v>0.35540196533477858</v>
      </c>
    </row>
    <row r="246" spans="1:36" x14ac:dyDescent="0.2">
      <c r="A246" t="str">
        <f>"post-semis_procurement_archetype_"&amp;TEXT(ROUND(Table2691617[[#This Row],[2016]],3),"0.0")</f>
        <v>post-semis_procurement_archetype_0.9</v>
      </c>
      <c r="B246" s="5">
        <f t="shared" si="38"/>
        <v>0.9</v>
      </c>
      <c r="C246" s="5">
        <f t="shared" si="44"/>
        <v>0.90000000000000013</v>
      </c>
      <c r="D246" s="5">
        <f t="shared" si="44"/>
        <v>0.90000000000000013</v>
      </c>
      <c r="E246" s="5">
        <f t="shared" si="44"/>
        <v>0.88539768616934711</v>
      </c>
      <c r="F246" s="5">
        <f t="shared" si="44"/>
        <v>0.85009574085862827</v>
      </c>
      <c r="G246" s="5">
        <f t="shared" si="44"/>
        <v>0.85503103910320355</v>
      </c>
      <c r="H246" s="5">
        <f t="shared" si="44"/>
        <v>0.8397078748083584</v>
      </c>
      <c r="I246" s="5">
        <f t="shared" si="44"/>
        <v>0.81006627188430769</v>
      </c>
      <c r="J246" s="5">
        <f t="shared" si="44"/>
        <v>0.7934151069049632</v>
      </c>
      <c r="K246" s="5">
        <f t="shared" si="44"/>
        <v>0.77632233403019846</v>
      </c>
      <c r="L246" s="5">
        <f t="shared" si="44"/>
        <v>0.74932229884076063</v>
      </c>
      <c r="M246" s="5">
        <f t="shared" si="44"/>
        <v>0.74604533389439309</v>
      </c>
      <c r="N246" s="5">
        <f t="shared" si="44"/>
        <v>0.72392212602104555</v>
      </c>
      <c r="O246" s="5">
        <f t="shared" si="44"/>
        <v>0.7009821991219356</v>
      </c>
      <c r="P246" s="5">
        <f t="shared" si="44"/>
        <v>0.67386245772968811</v>
      </c>
      <c r="Q246" s="5">
        <f t="shared" si="44"/>
        <v>0.63007395106124697</v>
      </c>
      <c r="R246" s="5">
        <f t="shared" si="44"/>
        <v>0.57100186517844809</v>
      </c>
      <c r="S246" s="5">
        <f t="shared" si="45"/>
        <v>0.55216366060551181</v>
      </c>
      <c r="T246" s="5">
        <f t="shared" si="45"/>
        <v>0.51121470671063873</v>
      </c>
      <c r="U246" s="5">
        <f t="shared" si="45"/>
        <v>0.4699476243720403</v>
      </c>
      <c r="V246" s="5">
        <f t="shared" si="45"/>
        <v>0.46162188862990611</v>
      </c>
      <c r="W246" s="5">
        <f t="shared" si="45"/>
        <v>0.43650036901998635</v>
      </c>
      <c r="X246" s="5">
        <f t="shared" si="45"/>
        <v>0.42375261687709836</v>
      </c>
      <c r="Y246" s="5">
        <f t="shared" si="45"/>
        <v>0.4104928169376636</v>
      </c>
      <c r="Z246" s="5">
        <f t="shared" si="45"/>
        <v>0.40842082953296627</v>
      </c>
      <c r="AA246" s="5">
        <f t="shared" si="45"/>
        <v>0.40208093979062726</v>
      </c>
      <c r="AB246" s="5">
        <f t="shared" si="45"/>
        <v>0.39282335400360407</v>
      </c>
      <c r="AC246" s="5">
        <f t="shared" si="45"/>
        <v>0.38524110555313801</v>
      </c>
      <c r="AD246" s="5">
        <f t="shared" si="45"/>
        <v>0.38398706282135586</v>
      </c>
      <c r="AE246" s="5">
        <f t="shared" si="45"/>
        <v>0.37887292804708761</v>
      </c>
      <c r="AF246" s="5">
        <f t="shared" si="45"/>
        <v>0.3754722773899894</v>
      </c>
      <c r="AG246" s="5">
        <f t="shared" si="45"/>
        <v>0.37292203293707243</v>
      </c>
      <c r="AH246" s="5">
        <f t="shared" si="39"/>
        <v>0.36336567366362027</v>
      </c>
      <c r="AI246" s="5">
        <f t="shared" si="39"/>
        <v>0.35797307950480539</v>
      </c>
      <c r="AJ246" s="5">
        <f t="shared" si="39"/>
        <v>0.35540196533477858</v>
      </c>
    </row>
    <row r="247" spans="1:36" x14ac:dyDescent="0.2">
      <c r="A247" t="str">
        <f>"post-semis_procurement_archetype_"&amp;TEXT(ROUND(Table2691617[[#This Row],[2016]],3),"0.0")</f>
        <v>post-semis_procurement_archetype_0.8</v>
      </c>
      <c r="B247" s="5">
        <f t="shared" si="38"/>
        <v>0.8</v>
      </c>
      <c r="C247" s="5">
        <f t="shared" si="44"/>
        <v>0.8</v>
      </c>
      <c r="D247" s="5">
        <f t="shared" si="44"/>
        <v>0.8</v>
      </c>
      <c r="E247" s="5">
        <f t="shared" si="44"/>
        <v>0.78807898740460192</v>
      </c>
      <c r="F247" s="5">
        <f t="shared" si="44"/>
        <v>0.75925924420693702</v>
      </c>
      <c r="G247" s="5">
        <f t="shared" si="44"/>
        <v>0.76328831475136849</v>
      </c>
      <c r="H247" s="5">
        <f t="shared" si="44"/>
        <v>0.75077881545703418</v>
      </c>
      <c r="I247" s="5">
        <f t="shared" si="44"/>
        <v>0.72658005313050267</v>
      </c>
      <c r="J247" s="5">
        <f t="shared" si="44"/>
        <v>0.71298640285364523</v>
      </c>
      <c r="K247" s="5">
        <f t="shared" si="44"/>
        <v>0.69903223346012011</v>
      </c>
      <c r="L247" s="5">
        <f t="shared" si="44"/>
        <v>0.67698998979228331</v>
      </c>
      <c r="M247" s="5">
        <f t="shared" si="44"/>
        <v>0.67431474661826507</v>
      </c>
      <c r="N247" s="5">
        <f t="shared" si="44"/>
        <v>0.65625383909584467</v>
      </c>
      <c r="O247" s="5">
        <f t="shared" si="44"/>
        <v>0.63752617985818749</v>
      </c>
      <c r="P247" s="5">
        <f t="shared" si="44"/>
        <v>0.61538621064027743</v>
      </c>
      <c r="Q247" s="5">
        <f t="shared" si="44"/>
        <v>0.57963822264454112</v>
      </c>
      <c r="R247" s="5">
        <f t="shared" si="44"/>
        <v>0.53141305175641573</v>
      </c>
      <c r="S247" s="5">
        <f t="shared" si="45"/>
        <v>0.51603394974607253</v>
      </c>
      <c r="T247" s="5">
        <f t="shared" si="45"/>
        <v>0.48260411110471774</v>
      </c>
      <c r="U247" s="5">
        <f t="shared" si="45"/>
        <v>0.44891455929539603</v>
      </c>
      <c r="V247" s="5">
        <f t="shared" si="45"/>
        <v>0.44211760904497815</v>
      </c>
      <c r="W247" s="5">
        <f t="shared" si="45"/>
        <v>0.42160894479091049</v>
      </c>
      <c r="X247" s="5">
        <f t="shared" si="45"/>
        <v>0.41120195617110872</v>
      </c>
      <c r="Y247" s="5">
        <f t="shared" si="45"/>
        <v>0.40037694282571407</v>
      </c>
      <c r="Z247" s="5">
        <f t="shared" si="45"/>
        <v>0.39868541720618844</v>
      </c>
      <c r="AA247" s="5">
        <f t="shared" si="45"/>
        <v>0.39350966859892278</v>
      </c>
      <c r="AB247" s="5">
        <f t="shared" si="45"/>
        <v>0.38595197616401467</v>
      </c>
      <c r="AC247" s="5">
        <f t="shared" si="45"/>
        <v>0.37976199282796957</v>
      </c>
      <c r="AD247" s="5">
        <f t="shared" si="45"/>
        <v>0.37873821951545789</v>
      </c>
      <c r="AE247" s="5">
        <f t="shared" si="45"/>
        <v>0.37456315070337443</v>
      </c>
      <c r="AF247" s="5">
        <f t="shared" si="45"/>
        <v>0.37178693319524792</v>
      </c>
      <c r="AG247" s="5">
        <f t="shared" si="45"/>
        <v>0.36970496888485566</v>
      </c>
      <c r="AH247" s="5">
        <f t="shared" si="39"/>
        <v>0.36190336424971703</v>
      </c>
      <c r="AI247" s="5">
        <f t="shared" si="39"/>
        <v>0.35750096722999575</v>
      </c>
      <c r="AJ247" s="5">
        <f t="shared" si="39"/>
        <v>0.35540196533477858</v>
      </c>
    </row>
    <row r="248" spans="1:36" x14ac:dyDescent="0.2">
      <c r="A248" t="str">
        <f>"post-semis_procurement_archetype_"&amp;TEXT(ROUND(Table2691617[[#This Row],[2016]],3),"0.0")</f>
        <v>post-semis_procurement_archetype_0.7</v>
      </c>
      <c r="B248" s="5">
        <f t="shared" si="38"/>
        <v>0.70000000000000007</v>
      </c>
      <c r="C248" s="5">
        <f t="shared" si="44"/>
        <v>0.70000000000000007</v>
      </c>
      <c r="D248" s="5">
        <f t="shared" si="44"/>
        <v>0.70000000000000007</v>
      </c>
      <c r="E248" s="5">
        <f t="shared" si="44"/>
        <v>0.69076028863985695</v>
      </c>
      <c r="F248" s="5">
        <f t="shared" si="44"/>
        <v>0.668422747555246</v>
      </c>
      <c r="G248" s="5">
        <f t="shared" si="44"/>
        <v>0.67154559039953354</v>
      </c>
      <c r="H248" s="5">
        <f t="shared" si="44"/>
        <v>0.66184975610570995</v>
      </c>
      <c r="I248" s="5">
        <f t="shared" si="44"/>
        <v>0.64309383437669787</v>
      </c>
      <c r="J248" s="5">
        <f t="shared" si="44"/>
        <v>0.63255769880232737</v>
      </c>
      <c r="K248" s="5">
        <f t="shared" si="44"/>
        <v>0.62174213289004177</v>
      </c>
      <c r="L248" s="5">
        <f t="shared" si="44"/>
        <v>0.60465768074380588</v>
      </c>
      <c r="M248" s="5">
        <f t="shared" si="44"/>
        <v>0.60258415934213705</v>
      </c>
      <c r="N248" s="5">
        <f t="shared" si="44"/>
        <v>0.58858555217064379</v>
      </c>
      <c r="O248" s="5">
        <f t="shared" si="44"/>
        <v>0.57407016059443927</v>
      </c>
      <c r="P248" s="5">
        <f t="shared" si="44"/>
        <v>0.55690996355086675</v>
      </c>
      <c r="Q248" s="5">
        <f t="shared" si="44"/>
        <v>0.52920249422783538</v>
      </c>
      <c r="R248" s="5">
        <f t="shared" si="44"/>
        <v>0.49182423833438338</v>
      </c>
      <c r="S248" s="5">
        <f t="shared" si="45"/>
        <v>0.47990423888663331</v>
      </c>
      <c r="T248" s="5">
        <f t="shared" si="45"/>
        <v>0.45399351549879668</v>
      </c>
      <c r="U248" s="5">
        <f t="shared" si="45"/>
        <v>0.42788149421875177</v>
      </c>
      <c r="V248" s="5">
        <f t="shared" si="45"/>
        <v>0.42261332946005026</v>
      </c>
      <c r="W248" s="5">
        <f t="shared" si="45"/>
        <v>0.40671752056183463</v>
      </c>
      <c r="X248" s="5">
        <f t="shared" si="45"/>
        <v>0.39865129546511907</v>
      </c>
      <c r="Y248" s="5">
        <f t="shared" si="45"/>
        <v>0.39026106871376454</v>
      </c>
      <c r="Z248" s="5">
        <f t="shared" si="45"/>
        <v>0.38895000487941067</v>
      </c>
      <c r="AA248" s="5">
        <f t="shared" si="45"/>
        <v>0.38493839740721836</v>
      </c>
      <c r="AB248" s="5">
        <f t="shared" si="45"/>
        <v>0.37908059832442526</v>
      </c>
      <c r="AC248" s="5">
        <f t="shared" si="45"/>
        <v>0.37428288010280114</v>
      </c>
      <c r="AD248" s="5">
        <f t="shared" si="45"/>
        <v>0.37348937620955996</v>
      </c>
      <c r="AE248" s="5">
        <f t="shared" si="45"/>
        <v>0.37025337335966124</v>
      </c>
      <c r="AF248" s="5">
        <f t="shared" si="45"/>
        <v>0.36810158900050649</v>
      </c>
      <c r="AG248" s="5">
        <f t="shared" si="45"/>
        <v>0.36648790483263893</v>
      </c>
      <c r="AH248" s="5">
        <f t="shared" si="39"/>
        <v>0.36044105483581373</v>
      </c>
      <c r="AI248" s="5">
        <f t="shared" si="39"/>
        <v>0.35702885495518605</v>
      </c>
      <c r="AJ248" s="5">
        <f t="shared" si="39"/>
        <v>0.35540196533477858</v>
      </c>
    </row>
    <row r="249" spans="1:36" x14ac:dyDescent="0.2">
      <c r="A249" t="str">
        <f>"post-semis_procurement_archetype_"&amp;TEXT(ROUND(Table2691617[[#This Row],[2016]],3),"0.0")</f>
        <v>post-semis_procurement_archetype_0.6</v>
      </c>
      <c r="B249" s="5">
        <f t="shared" si="38"/>
        <v>0.60000000000000009</v>
      </c>
      <c r="C249" s="5">
        <f t="shared" si="44"/>
        <v>0.60000000000000009</v>
      </c>
      <c r="D249" s="5">
        <f t="shared" si="44"/>
        <v>0.60000000000000009</v>
      </c>
      <c r="E249" s="5">
        <f t="shared" si="44"/>
        <v>0.59344158987511197</v>
      </c>
      <c r="F249" s="5">
        <f t="shared" si="44"/>
        <v>0.57758625090355487</v>
      </c>
      <c r="G249" s="5">
        <f t="shared" si="44"/>
        <v>0.5798028660476986</v>
      </c>
      <c r="H249" s="5">
        <f t="shared" si="44"/>
        <v>0.57292069675438584</v>
      </c>
      <c r="I249" s="5">
        <f t="shared" si="44"/>
        <v>0.55960761562289296</v>
      </c>
      <c r="J249" s="5">
        <f t="shared" si="44"/>
        <v>0.55212899475100952</v>
      </c>
      <c r="K249" s="5">
        <f t="shared" si="44"/>
        <v>0.54445203231996342</v>
      </c>
      <c r="L249" s="5">
        <f t="shared" si="44"/>
        <v>0.53232537169532845</v>
      </c>
      <c r="M249" s="5">
        <f t="shared" si="44"/>
        <v>0.53085357206600903</v>
      </c>
      <c r="N249" s="5">
        <f t="shared" si="44"/>
        <v>0.52091726524544302</v>
      </c>
      <c r="O249" s="5">
        <f t="shared" si="44"/>
        <v>0.51061414133069105</v>
      </c>
      <c r="P249" s="5">
        <f t="shared" si="44"/>
        <v>0.49843371646145601</v>
      </c>
      <c r="Q249" s="5">
        <f t="shared" si="44"/>
        <v>0.47876676581112959</v>
      </c>
      <c r="R249" s="5">
        <f t="shared" si="44"/>
        <v>0.45223542491235108</v>
      </c>
      <c r="S249" s="5">
        <f t="shared" si="45"/>
        <v>0.44377452802719408</v>
      </c>
      <c r="T249" s="5">
        <f t="shared" si="45"/>
        <v>0.42538291989287569</v>
      </c>
      <c r="U249" s="5">
        <f t="shared" si="45"/>
        <v>0.4068484291421075</v>
      </c>
      <c r="V249" s="5">
        <f t="shared" si="45"/>
        <v>0.40310904987512231</v>
      </c>
      <c r="W249" s="5">
        <f t="shared" si="45"/>
        <v>0.39182609633275878</v>
      </c>
      <c r="X249" s="5">
        <f t="shared" si="45"/>
        <v>0.38610063475912942</v>
      </c>
      <c r="Y249" s="5">
        <f t="shared" si="45"/>
        <v>0.38014519460181506</v>
      </c>
      <c r="Z249" s="5">
        <f t="shared" si="45"/>
        <v>0.37921459255263285</v>
      </c>
      <c r="AA249" s="5">
        <f t="shared" si="45"/>
        <v>0.37636712621551394</v>
      </c>
      <c r="AB249" s="5">
        <f t="shared" si="45"/>
        <v>0.37220922048483585</v>
      </c>
      <c r="AC249" s="5">
        <f t="shared" si="45"/>
        <v>0.36880376737763265</v>
      </c>
      <c r="AD249" s="5">
        <f t="shared" si="45"/>
        <v>0.36824053290366199</v>
      </c>
      <c r="AE249" s="5">
        <f t="shared" si="45"/>
        <v>0.36594359601594806</v>
      </c>
      <c r="AF249" s="5">
        <f t="shared" si="45"/>
        <v>0.36441624480576501</v>
      </c>
      <c r="AG249" s="5">
        <f t="shared" si="45"/>
        <v>0.36327084078042216</v>
      </c>
      <c r="AH249" s="5">
        <f t="shared" si="39"/>
        <v>0.35897874542191049</v>
      </c>
      <c r="AI249" s="5">
        <f t="shared" si="39"/>
        <v>0.35655674268037635</v>
      </c>
      <c r="AJ249" s="5">
        <f t="shared" si="39"/>
        <v>0.35540196533477858</v>
      </c>
    </row>
    <row r="250" spans="1:36" x14ac:dyDescent="0.2">
      <c r="A250" t="str">
        <f>"post-semis_procurement_archetype_"&amp;TEXT(ROUND(Table2691617[[#This Row],[2016]],3),"0.0")</f>
        <v>post-semis_procurement_archetype_0.5</v>
      </c>
      <c r="B250" s="5">
        <f t="shared" si="38"/>
        <v>0.5</v>
      </c>
      <c r="C250" s="5">
        <f t="shared" si="44"/>
        <v>0.5</v>
      </c>
      <c r="D250" s="5">
        <f t="shared" si="44"/>
        <v>0.5</v>
      </c>
      <c r="E250" s="5">
        <f t="shared" si="44"/>
        <v>0.49612289111036695</v>
      </c>
      <c r="F250" s="5">
        <f t="shared" si="44"/>
        <v>0.48674975425186362</v>
      </c>
      <c r="G250" s="5">
        <f t="shared" si="44"/>
        <v>0.48806014169586348</v>
      </c>
      <c r="H250" s="5">
        <f t="shared" si="44"/>
        <v>0.48399163740306161</v>
      </c>
      <c r="I250" s="5">
        <f t="shared" si="44"/>
        <v>0.47612139686908794</v>
      </c>
      <c r="J250" s="5">
        <f t="shared" si="44"/>
        <v>0.47170029069969155</v>
      </c>
      <c r="K250" s="5">
        <f t="shared" si="44"/>
        <v>0.46716193174988496</v>
      </c>
      <c r="L250" s="5">
        <f t="shared" si="44"/>
        <v>0.45999306264685103</v>
      </c>
      <c r="M250" s="5">
        <f t="shared" si="44"/>
        <v>0.45912298478988101</v>
      </c>
      <c r="N250" s="5">
        <f t="shared" si="44"/>
        <v>0.45324897832024202</v>
      </c>
      <c r="O250" s="5">
        <f t="shared" si="44"/>
        <v>0.44715812206694283</v>
      </c>
      <c r="P250" s="5">
        <f t="shared" si="44"/>
        <v>0.43995746937204522</v>
      </c>
      <c r="Q250" s="5">
        <f t="shared" si="44"/>
        <v>0.42833103739442374</v>
      </c>
      <c r="R250" s="5">
        <f t="shared" si="44"/>
        <v>0.41264661149031873</v>
      </c>
      <c r="S250" s="5">
        <f t="shared" si="45"/>
        <v>0.4076448171677548</v>
      </c>
      <c r="T250" s="5">
        <f t="shared" si="45"/>
        <v>0.39677232428695458</v>
      </c>
      <c r="U250" s="5">
        <f t="shared" si="45"/>
        <v>0.38581536406546324</v>
      </c>
      <c r="V250" s="5">
        <f t="shared" si="45"/>
        <v>0.38360477029019435</v>
      </c>
      <c r="W250" s="5">
        <f t="shared" si="45"/>
        <v>0.37693467210368287</v>
      </c>
      <c r="X250" s="5">
        <f t="shared" si="45"/>
        <v>0.37354997405313978</v>
      </c>
      <c r="Y250" s="5">
        <f t="shared" si="45"/>
        <v>0.37002932048986553</v>
      </c>
      <c r="Z250" s="5">
        <f t="shared" si="45"/>
        <v>0.36947918022585502</v>
      </c>
      <c r="AA250" s="5">
        <f t="shared" si="45"/>
        <v>0.36779585502380951</v>
      </c>
      <c r="AB250" s="5">
        <f t="shared" si="45"/>
        <v>0.36533784264524644</v>
      </c>
      <c r="AC250" s="5">
        <f t="shared" si="45"/>
        <v>0.36332465465246422</v>
      </c>
      <c r="AD250" s="5">
        <f t="shared" si="45"/>
        <v>0.36299168959776407</v>
      </c>
      <c r="AE250" s="5">
        <f t="shared" si="45"/>
        <v>0.36163381867223482</v>
      </c>
      <c r="AF250" s="5">
        <f t="shared" si="45"/>
        <v>0.36073090061102353</v>
      </c>
      <c r="AG250" s="5">
        <f t="shared" si="45"/>
        <v>0.36005377672820538</v>
      </c>
      <c r="AH250" s="5">
        <f t="shared" si="39"/>
        <v>0.3575164360080072</v>
      </c>
      <c r="AI250" s="5">
        <f t="shared" si="39"/>
        <v>0.35608463040556665</v>
      </c>
      <c r="AJ250" s="5">
        <f t="shared" si="39"/>
        <v>0.35540196533477858</v>
      </c>
    </row>
    <row r="251" spans="1:36" x14ac:dyDescent="0.2">
      <c r="A251" t="s">
        <v>213</v>
      </c>
      <c r="B251" s="5">
        <f t="shared" si="38"/>
        <v>0.4</v>
      </c>
      <c r="C251" s="5">
        <f t="shared" si="44"/>
        <v>0.4</v>
      </c>
      <c r="D251" s="5">
        <f t="shared" si="44"/>
        <v>0.4</v>
      </c>
      <c r="E251" s="5">
        <f t="shared" si="44"/>
        <v>0.39880419234562198</v>
      </c>
      <c r="F251" s="5">
        <f t="shared" si="44"/>
        <v>0.39591325760017249</v>
      </c>
      <c r="G251" s="5">
        <f t="shared" si="44"/>
        <v>0.39631741734402848</v>
      </c>
      <c r="H251" s="5">
        <f t="shared" si="44"/>
        <v>0.3950625780517375</v>
      </c>
      <c r="I251" s="5">
        <f t="shared" si="44"/>
        <v>0.39263517811528309</v>
      </c>
      <c r="J251" s="5">
        <f t="shared" si="44"/>
        <v>0.39127158664837369</v>
      </c>
      <c r="K251" s="5">
        <f t="shared" si="44"/>
        <v>0.38987183117980662</v>
      </c>
      <c r="L251" s="5">
        <f t="shared" si="44"/>
        <v>0.38766075359837365</v>
      </c>
      <c r="M251" s="5">
        <f t="shared" si="44"/>
        <v>0.38739239751375304</v>
      </c>
      <c r="N251" s="5">
        <f t="shared" si="44"/>
        <v>0.3855806913950412</v>
      </c>
      <c r="O251" s="5">
        <f t="shared" si="44"/>
        <v>0.38370210280319461</v>
      </c>
      <c r="P251" s="5">
        <f t="shared" si="44"/>
        <v>0.38148122228263454</v>
      </c>
      <c r="Q251" s="5">
        <f t="shared" si="44"/>
        <v>0.37789530897771795</v>
      </c>
      <c r="R251" s="5">
        <f t="shared" si="44"/>
        <v>0.37305779806828637</v>
      </c>
      <c r="S251" s="5">
        <f t="shared" si="45"/>
        <v>0.37151510630831558</v>
      </c>
      <c r="T251" s="5">
        <f t="shared" si="45"/>
        <v>0.36816172868103358</v>
      </c>
      <c r="U251" s="5">
        <f t="shared" si="45"/>
        <v>0.36478229898881898</v>
      </c>
      <c r="V251" s="5">
        <f t="shared" si="45"/>
        <v>0.36410049070526646</v>
      </c>
      <c r="W251" s="5">
        <f t="shared" si="45"/>
        <v>0.36204324787460701</v>
      </c>
      <c r="X251" s="5">
        <f t="shared" si="45"/>
        <v>0.36099931334715019</v>
      </c>
      <c r="Y251" s="5">
        <f t="shared" si="45"/>
        <v>0.359913446377916</v>
      </c>
      <c r="Z251" s="5">
        <f t="shared" si="45"/>
        <v>0.35974376789907719</v>
      </c>
      <c r="AA251" s="5">
        <f t="shared" si="45"/>
        <v>0.35922458383210504</v>
      </c>
      <c r="AB251" s="5">
        <f t="shared" si="45"/>
        <v>0.35846646480565703</v>
      </c>
      <c r="AC251" s="5">
        <f t="shared" si="45"/>
        <v>0.35784554192729578</v>
      </c>
      <c r="AD251" s="5">
        <f t="shared" si="45"/>
        <v>0.35774284629186609</v>
      </c>
      <c r="AE251" s="5">
        <f t="shared" si="45"/>
        <v>0.35732404132852164</v>
      </c>
      <c r="AF251" s="5">
        <f t="shared" si="45"/>
        <v>0.35704555641628211</v>
      </c>
      <c r="AG251" s="5">
        <f t="shared" si="45"/>
        <v>0.3568367126759886</v>
      </c>
      <c r="AH251" s="5">
        <f t="shared" si="39"/>
        <v>0.35605412659410396</v>
      </c>
      <c r="AI251" s="5">
        <f t="shared" si="39"/>
        <v>0.35561251813075695</v>
      </c>
      <c r="AJ251" s="5">
        <f t="shared" si="39"/>
        <v>0.35540196533477858</v>
      </c>
    </row>
  </sheetData>
  <phoneticPr fontId="2" type="noConversion"/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CB110-F860-4B2F-9EB0-6235FBFD7E72}">
  <sheetPr>
    <tabColor theme="9"/>
  </sheetPr>
  <dimension ref="A1:AJ312"/>
  <sheetViews>
    <sheetView workbookViewId="0">
      <selection activeCell="B5" sqref="B5:AJ290"/>
    </sheetView>
  </sheetViews>
  <sheetFormatPr baseColWidth="10" defaultColWidth="8.83203125" defaultRowHeight="15" x14ac:dyDescent="0.2"/>
  <cols>
    <col min="1" max="1" width="42.5" bestFit="1" customWidth="1"/>
    <col min="2" max="2" width="12.33203125" customWidth="1"/>
  </cols>
  <sheetData>
    <row r="1" spans="1:36" x14ac:dyDescent="0.2">
      <c r="A1" t="s">
        <v>110</v>
      </c>
      <c r="B1" t="s">
        <v>175</v>
      </c>
      <c r="C1" t="s">
        <v>176</v>
      </c>
      <c r="D1" t="s">
        <v>177</v>
      </c>
      <c r="E1" t="s">
        <v>178</v>
      </c>
      <c r="F1" t="s">
        <v>179</v>
      </c>
      <c r="G1" t="s">
        <v>68</v>
      </c>
      <c r="H1" t="s">
        <v>180</v>
      </c>
      <c r="I1" t="s">
        <v>181</v>
      </c>
      <c r="J1" t="s">
        <v>182</v>
      </c>
      <c r="K1" t="s">
        <v>183</v>
      </c>
      <c r="L1" t="s">
        <v>184</v>
      </c>
      <c r="M1" t="s">
        <v>185</v>
      </c>
      <c r="N1" t="s">
        <v>186</v>
      </c>
      <c r="O1" t="s">
        <v>187</v>
      </c>
      <c r="P1" t="s">
        <v>188</v>
      </c>
      <c r="Q1" t="s">
        <v>189</v>
      </c>
      <c r="R1" t="s">
        <v>190</v>
      </c>
      <c r="S1" t="s">
        <v>191</v>
      </c>
      <c r="T1" t="s">
        <v>192</v>
      </c>
      <c r="U1" t="s">
        <v>193</v>
      </c>
      <c r="V1" t="s">
        <v>194</v>
      </c>
      <c r="W1" t="s">
        <v>195</v>
      </c>
      <c r="X1" t="s">
        <v>196</v>
      </c>
      <c r="Y1" t="s">
        <v>197</v>
      </c>
      <c r="Z1" t="s">
        <v>198</v>
      </c>
      <c r="AA1" t="s">
        <v>199</v>
      </c>
      <c r="AB1" t="s">
        <v>200</v>
      </c>
      <c r="AC1" t="s">
        <v>201</v>
      </c>
      <c r="AD1" t="s">
        <v>202</v>
      </c>
      <c r="AE1" t="s">
        <v>203</v>
      </c>
      <c r="AF1" t="s">
        <v>204</v>
      </c>
      <c r="AG1" t="s">
        <v>205</v>
      </c>
      <c r="AH1" t="s">
        <v>206</v>
      </c>
      <c r="AI1" t="s">
        <v>207</v>
      </c>
      <c r="AJ1" t="s">
        <v>208</v>
      </c>
    </row>
    <row r="2" spans="1:36" x14ac:dyDescent="0.2">
      <c r="A2" t="s">
        <v>224</v>
      </c>
      <c r="B2" s="4">
        <f>'Sectoral Slopes'!C23</f>
        <v>0.41804092190081599</v>
      </c>
      <c r="C2" s="4">
        <f>'Sectoral Slopes'!D23</f>
        <v>0.41804092190081599</v>
      </c>
      <c r="D2" s="4">
        <f>'Sectoral Slopes'!E23</f>
        <v>0.41804092190081599</v>
      </c>
      <c r="E2" s="4">
        <f>'Sectoral Slopes'!F23</f>
        <v>0.408870751798659</v>
      </c>
      <c r="F2" s="4">
        <f>'Sectoral Slopes'!G23</f>
        <v>0.40013639353234293</v>
      </c>
      <c r="G2" s="4">
        <f>'Sectoral Slopes'!H23</f>
        <v>0.39180750031581996</v>
      </c>
      <c r="H2" s="4">
        <f>'Sectoral Slopes'!I23</f>
        <v>0.38385647895733804</v>
      </c>
      <c r="I2" s="4">
        <f>'Sectoral Slopes'!J23</f>
        <v>0.37625818446889731</v>
      </c>
      <c r="J2" s="4">
        <f>'Sectoral Slopes'!K23</f>
        <v>0.36898965443737042</v>
      </c>
      <c r="K2" s="4">
        <f>'Sectoral Slopes'!L23</f>
        <v>0.36202987724579772</v>
      </c>
      <c r="L2" s="4">
        <f>'Sectoral Slopes'!M23</f>
        <v>0.35535958921691158</v>
      </c>
      <c r="M2" s="4">
        <f>'Sectoral Slopes'!N23</f>
        <v>0.34896109655414304</v>
      </c>
      <c r="N2" s="4">
        <f>'Sectoral Slopes'!O23</f>
        <v>0.34281811861422817</v>
      </c>
      <c r="O2" s="4">
        <f>'Sectoral Slopes'!P23</f>
        <v>0.3369156495883136</v>
      </c>
      <c r="P2" s="4">
        <f>'Sectoral Slopes'!Q23</f>
        <v>0.33123983611745095</v>
      </c>
      <c r="Q2" s="4">
        <f>'Sectoral Slopes'!R23</f>
        <v>0.31688215964500138</v>
      </c>
      <c r="R2" s="4">
        <f>'Sectoral Slopes'!S23</f>
        <v>0.30295964432057992</v>
      </c>
      <c r="S2" s="4">
        <f>'Sectoral Slopes'!T23</f>
        <v>0.28945280178550969</v>
      </c>
      <c r="T2" s="4">
        <f>'Sectoral Slopes'!U23</f>
        <v>0.27634329025985033</v>
      </c>
      <c r="U2" s="4">
        <f>'Sectoral Slopes'!V23</f>
        <v>0.26361383144236167</v>
      </c>
      <c r="V2" s="4">
        <f>'Sectoral Slopes'!W23</f>
        <v>0.24663943653682399</v>
      </c>
      <c r="W2" s="4">
        <f>'Sectoral Slopes'!X23</f>
        <v>0.23021084380715237</v>
      </c>
      <c r="X2" s="4">
        <f>'Sectoral Slopes'!Y23</f>
        <v>0.21430214484295373</v>
      </c>
      <c r="Y2" s="4">
        <f>'Sectoral Slopes'!Z23</f>
        <v>0.19888904546987352</v>
      </c>
      <c r="Z2" s="4">
        <f>'Sectoral Slopes'!AA23</f>
        <v>0.18394874195812144</v>
      </c>
      <c r="AA2" s="4">
        <f>'Sectoral Slopes'!AB23</f>
        <v>0.1677433865539531</v>
      </c>
      <c r="AB2" s="4">
        <f>'Sectoral Slopes'!AC23</f>
        <v>0.15186009595475991</v>
      </c>
      <c r="AC2" s="4">
        <f>'Sectoral Slopes'!AD23</f>
        <v>0.13628936356631086</v>
      </c>
      <c r="AD2" s="4">
        <f>'Sectoral Slopes'!AE23</f>
        <v>0.12102205329858887</v>
      </c>
      <c r="AE2" s="4">
        <f>'Sectoral Slopes'!AF23</f>
        <v>0.10604938169020199</v>
      </c>
      <c r="AF2" s="4">
        <f>'Sectoral Slopes'!AG23</f>
        <v>9.979639308502343E-2</v>
      </c>
      <c r="AG2" s="4">
        <f>'Sectoral Slopes'!AH23</f>
        <v>9.364018011745287E-2</v>
      </c>
      <c r="AH2" s="4">
        <f>'Sectoral Slopes'!AI23</f>
        <v>8.7578513387894671E-2</v>
      </c>
      <c r="AI2" s="4">
        <f>'Sectoral Slopes'!AJ23</f>
        <v>8.1609231452525757E-2</v>
      </c>
      <c r="AJ2" s="4">
        <f>'Sectoral Slopes'!AK23</f>
        <v>7.5730238253622614E-2</v>
      </c>
    </row>
    <row r="4" spans="1:36" x14ac:dyDescent="0.2">
      <c r="A4" t="s">
        <v>225</v>
      </c>
      <c r="B4" t="s">
        <v>175</v>
      </c>
      <c r="C4" t="s">
        <v>176</v>
      </c>
      <c r="D4" t="s">
        <v>177</v>
      </c>
      <c r="E4" t="s">
        <v>178</v>
      </c>
      <c r="F4" t="s">
        <v>179</v>
      </c>
      <c r="G4" t="s">
        <v>68</v>
      </c>
      <c r="H4" t="s">
        <v>180</v>
      </c>
      <c r="I4" t="s">
        <v>181</v>
      </c>
      <c r="J4" t="s">
        <v>182</v>
      </c>
      <c r="K4" t="s">
        <v>183</v>
      </c>
      <c r="L4" t="s">
        <v>184</v>
      </c>
      <c r="M4" t="s">
        <v>185</v>
      </c>
      <c r="N4" t="s">
        <v>186</v>
      </c>
      <c r="O4" t="s">
        <v>187</v>
      </c>
      <c r="P4" t="s">
        <v>188</v>
      </c>
      <c r="Q4" t="s">
        <v>189</v>
      </c>
      <c r="R4" t="s">
        <v>190</v>
      </c>
      <c r="S4" t="s">
        <v>191</v>
      </c>
      <c r="T4" t="s">
        <v>192</v>
      </c>
      <c r="U4" t="s">
        <v>193</v>
      </c>
      <c r="V4" t="s">
        <v>194</v>
      </c>
      <c r="W4" t="s">
        <v>195</v>
      </c>
      <c r="X4" t="s">
        <v>196</v>
      </c>
      <c r="Y4" t="s">
        <v>197</v>
      </c>
      <c r="Z4" t="s">
        <v>198</v>
      </c>
      <c r="AA4" t="s">
        <v>199</v>
      </c>
      <c r="AB4" t="s">
        <v>200</v>
      </c>
      <c r="AC4" t="s">
        <v>201</v>
      </c>
      <c r="AD4" t="s">
        <v>202</v>
      </c>
      <c r="AE4" t="s">
        <v>203</v>
      </c>
      <c r="AF4" t="s">
        <v>204</v>
      </c>
      <c r="AG4" t="s">
        <v>205</v>
      </c>
      <c r="AH4" t="s">
        <v>206</v>
      </c>
      <c r="AI4" t="s">
        <v>207</v>
      </c>
      <c r="AJ4" t="s">
        <v>208</v>
      </c>
    </row>
    <row r="5" spans="1:36" x14ac:dyDescent="0.2">
      <c r="A5" t="str">
        <f>"casthouse_archetype_"&amp;TEXT(ROUND(Table26[[#This Row],[2016]],3),"0.000")</f>
        <v>casthouse_archetype_1.500</v>
      </c>
      <c r="B5" s="4">
        <v>1.5</v>
      </c>
      <c r="C5" s="4">
        <f t="shared" ref="C5:R14" si="0">(($B5-$AJ$2)*((C$2-$AJ$2)/($B$2-$AJ$2)))+$AJ$2</f>
        <v>1.5</v>
      </c>
      <c r="D5" s="4">
        <f t="shared" si="0"/>
        <v>1.5</v>
      </c>
      <c r="E5" s="4">
        <f t="shared" si="0"/>
        <v>1.4618451990822636</v>
      </c>
      <c r="F5" s="4">
        <f t="shared" si="0"/>
        <v>1.4255037030049895</v>
      </c>
      <c r="G5" s="4">
        <f t="shared" si="0"/>
        <v>1.3908492463262887</v>
      </c>
      <c r="H5" s="4">
        <f t="shared" si="0"/>
        <v>1.3577670206264414</v>
      </c>
      <c r="I5" s="4">
        <f t="shared" si="0"/>
        <v>1.3261524038536732</v>
      </c>
      <c r="J5" s="4">
        <f t="shared" si="0"/>
        <v>1.2959098551083383</v>
      </c>
      <c r="K5" s="4">
        <f t="shared" si="0"/>
        <v>1.2669519502692779</v>
      </c>
      <c r="L5" s="4">
        <f t="shared" si="0"/>
        <v>1.2391985379583932</v>
      </c>
      <c r="M5" s="4">
        <f t="shared" si="0"/>
        <v>1.212575998681384</v>
      </c>
      <c r="N5" s="4">
        <f t="shared" si="0"/>
        <v>1.187016592723978</v>
      </c>
      <c r="O5" s="4">
        <f t="shared" si="0"/>
        <v>1.1624578846413545</v>
      </c>
      <c r="P5" s="4">
        <f t="shared" si="0"/>
        <v>1.1388422340466036</v>
      </c>
      <c r="Q5" s="4">
        <f t="shared" si="0"/>
        <v>1.0791035071369768</v>
      </c>
      <c r="R5" s="4">
        <f t="shared" si="0"/>
        <v>1.0211753777173835</v>
      </c>
      <c r="S5" s="4">
        <f t="shared" ref="D5:AJ7" si="1">(($B5-$AJ$2)*((S$2-$AJ$2)/($B$2-$AJ$2)))+$AJ$2</f>
        <v>0.96497675956616769</v>
      </c>
      <c r="T5" s="4">
        <f t="shared" si="1"/>
        <v>0.91043133709110913</v>
      </c>
      <c r="U5" s="4">
        <f t="shared" si="1"/>
        <v>0.85746721957080696</v>
      </c>
      <c r="V5" s="4">
        <f t="shared" si="1"/>
        <v>0.78684097697063027</v>
      </c>
      <c r="W5" s="4">
        <f t="shared" si="1"/>
        <v>0.71848568170606919</v>
      </c>
      <c r="X5" s="4">
        <f t="shared" si="1"/>
        <v>0.6522935353143221</v>
      </c>
      <c r="Y5" s="4">
        <f t="shared" si="1"/>
        <v>0.58816345576794227</v>
      </c>
      <c r="Z5" s="4">
        <f t="shared" si="1"/>
        <v>0.52600056240924953</v>
      </c>
      <c r="AA5" s="4">
        <f t="shared" si="1"/>
        <v>0.45857410222812728</v>
      </c>
      <c r="AB5" s="4">
        <f t="shared" si="1"/>
        <v>0.39248767373448118</v>
      </c>
      <c r="AC5" s="4">
        <f t="shared" si="1"/>
        <v>0.32770172235012457</v>
      </c>
      <c r="AD5" s="4">
        <f t="shared" si="1"/>
        <v>0.26417823507291199</v>
      </c>
      <c r="AE5" s="4">
        <f t="shared" si="1"/>
        <v>0.20188066610085237</v>
      </c>
      <c r="AF5" s="4">
        <f t="shared" si="1"/>
        <v>0.17586353308002178</v>
      </c>
      <c r="AG5" s="4">
        <f t="shared" si="1"/>
        <v>0.15024905945868824</v>
      </c>
      <c r="AH5" s="4">
        <f t="shared" si="1"/>
        <v>0.12502796925867576</v>
      </c>
      <c r="AI5" s="4">
        <f t="shared" si="1"/>
        <v>0.10019126924890515</v>
      </c>
      <c r="AJ5" s="4">
        <f t="shared" si="1"/>
        <v>7.5730238253622614E-2</v>
      </c>
    </row>
    <row r="6" spans="1:36" x14ac:dyDescent="0.2">
      <c r="A6" t="str">
        <f>"casthouse_archetype_"&amp;TEXT(ROUND(Table26[[#This Row],[2016]],3),"0.000")</f>
        <v>casthouse_archetype_1.495</v>
      </c>
      <c r="B6" s="4">
        <f>MROUND(B5-0.005,0.005)</f>
        <v>1.4950000000000001</v>
      </c>
      <c r="C6" s="4">
        <f t="shared" si="0"/>
        <v>1.4950000000000001</v>
      </c>
      <c r="D6" s="4">
        <f t="shared" si="1"/>
        <v>1.4950000000000001</v>
      </c>
      <c r="E6" s="4">
        <f t="shared" si="1"/>
        <v>1.4569791442166145</v>
      </c>
      <c r="F6" s="4">
        <f t="shared" si="1"/>
        <v>1.420765227538459</v>
      </c>
      <c r="G6" s="4">
        <f t="shared" si="1"/>
        <v>1.3862324277874323</v>
      </c>
      <c r="H6" s="4">
        <f t="shared" si="1"/>
        <v>1.3532663395869142</v>
      </c>
      <c r="I6" s="4">
        <f t="shared" si="1"/>
        <v>1.3217627081682617</v>
      </c>
      <c r="J6" s="4">
        <f t="shared" si="1"/>
        <v>1.2916263280349327</v>
      </c>
      <c r="K6" s="4">
        <f t="shared" si="1"/>
        <v>1.2627700819743455</v>
      </c>
      <c r="L6" s="4">
        <f t="shared" si="1"/>
        <v>1.2351140999854977</v>
      </c>
      <c r="M6" s="4">
        <f t="shared" si="1"/>
        <v>1.2085850210205447</v>
      </c>
      <c r="N6" s="4">
        <f t="shared" si="1"/>
        <v>1.183115343170285</v>
      </c>
      <c r="O6" s="4">
        <f t="shared" si="1"/>
        <v>1.1586428501739541</v>
      </c>
      <c r="P6" s="4">
        <f t="shared" si="1"/>
        <v>1.1351101039953084</v>
      </c>
      <c r="Q6" s="4">
        <f t="shared" si="1"/>
        <v>1.0755810941228401</v>
      </c>
      <c r="R6" s="4">
        <f t="shared" si="1"/>
        <v>1.0178563255095194</v>
      </c>
      <c r="S6" s="4">
        <f t="shared" si="1"/>
        <v>0.96185499659262053</v>
      </c>
      <c r="T6" s="4">
        <f t="shared" si="1"/>
        <v>0.90750105969122252</v>
      </c>
      <c r="U6" s="4">
        <f t="shared" si="1"/>
        <v>0.85472287646139966</v>
      </c>
      <c r="V6" s="4">
        <f t="shared" si="1"/>
        <v>0.78434457229429611</v>
      </c>
      <c r="W6" s="4">
        <f t="shared" si="1"/>
        <v>0.71622924314114345</v>
      </c>
      <c r="X6" s="4">
        <f t="shared" si="1"/>
        <v>0.65026946897328797</v>
      </c>
      <c r="Y6" s="4">
        <f t="shared" si="1"/>
        <v>0.58636452261890881</v>
      </c>
      <c r="Z6" s="4">
        <f t="shared" si="1"/>
        <v>0.52441985650560274</v>
      </c>
      <c r="AA6" s="4">
        <f t="shared" si="1"/>
        <v>0.4572301016944606</v>
      </c>
      <c r="AB6" s="4">
        <f t="shared" si="1"/>
        <v>0.39137567429452796</v>
      </c>
      <c r="AC6" s="4">
        <f t="shared" si="1"/>
        <v>0.32681715858677002</v>
      </c>
      <c r="AD6" s="4">
        <f t="shared" si="1"/>
        <v>0.26351667501638093</v>
      </c>
      <c r="AE6" s="4">
        <f t="shared" si="1"/>
        <v>0.20143780607799916</v>
      </c>
      <c r="AF6" s="4">
        <f t="shared" si="1"/>
        <v>0.1755120080476304</v>
      </c>
      <c r="AG6" s="4">
        <f t="shared" si="1"/>
        <v>0.14998745585238232</v>
      </c>
      <c r="AH6" s="4">
        <f t="shared" si="1"/>
        <v>0.12485490607805821</v>
      </c>
      <c r="AI6" s="4">
        <f t="shared" si="1"/>
        <v>0.10010539706495424</v>
      </c>
      <c r="AJ6" s="4">
        <f t="shared" si="1"/>
        <v>7.5730238253622614E-2</v>
      </c>
    </row>
    <row r="7" spans="1:36" x14ac:dyDescent="0.2">
      <c r="A7" t="str">
        <f>"casthouse_archetype_"&amp;TEXT(ROUND(Table26[[#This Row],[2016]],3),"0.000")</f>
        <v>casthouse_archetype_1.490</v>
      </c>
      <c r="B7" s="4">
        <f>MROUND(B6-0.005,0.005)</f>
        <v>1.49</v>
      </c>
      <c r="C7" s="4">
        <f t="shared" si="0"/>
        <v>1.49</v>
      </c>
      <c r="D7" s="4">
        <f t="shared" si="1"/>
        <v>1.49</v>
      </c>
      <c r="E7" s="4">
        <f t="shared" si="1"/>
        <v>1.4521130893509648</v>
      </c>
      <c r="F7" s="4">
        <f t="shared" si="1"/>
        <v>1.4160267520719281</v>
      </c>
      <c r="G7" s="4">
        <f t="shared" si="1"/>
        <v>1.3816156092485756</v>
      </c>
      <c r="H7" s="4">
        <f t="shared" si="1"/>
        <v>1.3487656585473866</v>
      </c>
      <c r="I7" s="4">
        <f t="shared" si="1"/>
        <v>1.31737301248285</v>
      </c>
      <c r="J7" s="4">
        <f t="shared" si="1"/>
        <v>1.2873428009615271</v>
      </c>
      <c r="K7" s="4">
        <f t="shared" si="1"/>
        <v>1.2585882136794129</v>
      </c>
      <c r="L7" s="4">
        <f t="shared" si="1"/>
        <v>1.231029662012602</v>
      </c>
      <c r="M7" s="4">
        <f t="shared" si="1"/>
        <v>1.2045940433597053</v>
      </c>
      <c r="N7" s="4">
        <f t="shared" si="1"/>
        <v>1.1792140936165916</v>
      </c>
      <c r="O7" s="4">
        <f t="shared" si="1"/>
        <v>1.1548278157065535</v>
      </c>
      <c r="P7" s="4">
        <f t="shared" si="1"/>
        <v>1.1313779739440128</v>
      </c>
      <c r="Q7" s="4">
        <f t="shared" si="1"/>
        <v>1.0720586811087034</v>
      </c>
      <c r="R7" s="4">
        <f t="shared" si="1"/>
        <v>1.0145372733016549</v>
      </c>
      <c r="S7" s="4">
        <f t="shared" si="1"/>
        <v>0.95873323361907326</v>
      </c>
      <c r="T7" s="4">
        <f t="shared" si="1"/>
        <v>0.9045707822913357</v>
      </c>
      <c r="U7" s="4">
        <f t="shared" si="1"/>
        <v>0.85197853335199225</v>
      </c>
      <c r="V7" s="4">
        <f t="shared" si="1"/>
        <v>0.78184816761796183</v>
      </c>
      <c r="W7" s="4">
        <f t="shared" si="1"/>
        <v>0.71397280457621759</v>
      </c>
      <c r="X7" s="4">
        <f t="shared" si="1"/>
        <v>0.64824540263225383</v>
      </c>
      <c r="Y7" s="4">
        <f t="shared" si="1"/>
        <v>0.58456558946987525</v>
      </c>
      <c r="Z7" s="4">
        <f t="shared" si="1"/>
        <v>0.52283915060195585</v>
      </c>
      <c r="AA7" s="4">
        <f t="shared" si="1"/>
        <v>0.45588610116079381</v>
      </c>
      <c r="AB7" s="4">
        <f t="shared" si="1"/>
        <v>0.39026367485457469</v>
      </c>
      <c r="AC7" s="4">
        <f t="shared" si="1"/>
        <v>0.32593259482341541</v>
      </c>
      <c r="AD7" s="4">
        <f t="shared" si="1"/>
        <v>0.26285511495984987</v>
      </c>
      <c r="AE7" s="4">
        <f t="shared" si="1"/>
        <v>0.2009949460551459</v>
      </c>
      <c r="AF7" s="4">
        <f t="shared" si="1"/>
        <v>0.17516048301523895</v>
      </c>
      <c r="AG7" s="4">
        <f t="shared" si="1"/>
        <v>0.1497258522460764</v>
      </c>
      <c r="AH7" s="4">
        <f t="shared" si="1"/>
        <v>0.12468184289744064</v>
      </c>
      <c r="AI7" s="4">
        <f t="shared" si="1"/>
        <v>0.10001952488100332</v>
      </c>
      <c r="AJ7" s="4">
        <f t="shared" si="1"/>
        <v>7.5730238253622614E-2</v>
      </c>
    </row>
    <row r="8" spans="1:36" x14ac:dyDescent="0.2">
      <c r="A8" t="str">
        <f>"casthouse_archetype_"&amp;TEXT(ROUND(Table26[[#This Row],[2016]],3),"0.000")</f>
        <v>casthouse_archetype_1.485</v>
      </c>
      <c r="B8" s="4">
        <f t="shared" ref="B8:B71" si="2">MROUND(B7-0.005,0.005)</f>
        <v>1.4850000000000001</v>
      </c>
      <c r="C8" s="4">
        <f t="shared" si="0"/>
        <v>1.4850000000000001</v>
      </c>
      <c r="D8" s="4">
        <f t="shared" si="0"/>
        <v>1.4850000000000001</v>
      </c>
      <c r="E8" s="4">
        <f t="shared" si="0"/>
        <v>1.4472470344853157</v>
      </c>
      <c r="F8" s="4">
        <f t="shared" si="0"/>
        <v>1.4112882766053974</v>
      </c>
      <c r="G8" s="4">
        <f t="shared" si="0"/>
        <v>1.3769987907097194</v>
      </c>
      <c r="H8" s="4">
        <f t="shared" si="0"/>
        <v>1.3442649775078594</v>
      </c>
      <c r="I8" s="4">
        <f t="shared" si="0"/>
        <v>1.3129833167974385</v>
      </c>
      <c r="J8" s="4">
        <f t="shared" si="0"/>
        <v>1.2830592738881215</v>
      </c>
      <c r="K8" s="4">
        <f t="shared" si="0"/>
        <v>1.2544063453844805</v>
      </c>
      <c r="L8" s="4">
        <f t="shared" si="0"/>
        <v>1.2269452240397065</v>
      </c>
      <c r="M8" s="4">
        <f t="shared" si="0"/>
        <v>1.200603065698866</v>
      </c>
      <c r="N8" s="4">
        <f t="shared" si="0"/>
        <v>1.1753128440628984</v>
      </c>
      <c r="O8" s="4">
        <f t="shared" si="0"/>
        <v>1.1510127812391531</v>
      </c>
      <c r="P8" s="4">
        <f t="shared" si="0"/>
        <v>1.1276458438927177</v>
      </c>
      <c r="Q8" s="4">
        <f t="shared" si="0"/>
        <v>1.0685362680945667</v>
      </c>
      <c r="R8" s="4">
        <f t="shared" si="0"/>
        <v>1.0112182210937906</v>
      </c>
      <c r="S8" s="4">
        <f t="shared" ref="S8:AH13" si="3">(($B8-$AJ$2)*((S$2-$AJ$2)/($B$2-$AJ$2)))+$AJ$2</f>
        <v>0.9556114706455261</v>
      </c>
      <c r="T8" s="4">
        <f t="shared" si="3"/>
        <v>0.90164050489144909</v>
      </c>
      <c r="U8" s="4">
        <f t="shared" si="3"/>
        <v>0.84923419024258495</v>
      </c>
      <c r="V8" s="4">
        <f t="shared" si="3"/>
        <v>0.77935176294162778</v>
      </c>
      <c r="W8" s="4">
        <f t="shared" si="3"/>
        <v>0.71171636601129185</v>
      </c>
      <c r="X8" s="4">
        <f t="shared" si="3"/>
        <v>0.64622133629121981</v>
      </c>
      <c r="Y8" s="4">
        <f t="shared" si="3"/>
        <v>0.58276665632084179</v>
      </c>
      <c r="Z8" s="4">
        <f t="shared" si="3"/>
        <v>0.52125844469830906</v>
      </c>
      <c r="AA8" s="4">
        <f t="shared" si="3"/>
        <v>0.45454210062712713</v>
      </c>
      <c r="AB8" s="4">
        <f t="shared" si="3"/>
        <v>0.38915167541462148</v>
      </c>
      <c r="AC8" s="4">
        <f t="shared" si="3"/>
        <v>0.3250480310600608</v>
      </c>
      <c r="AD8" s="4">
        <f t="shared" si="3"/>
        <v>0.26219355490331875</v>
      </c>
      <c r="AE8" s="4">
        <f t="shared" si="3"/>
        <v>0.20055208603229269</v>
      </c>
      <c r="AF8" s="4">
        <f t="shared" si="3"/>
        <v>0.17480895798284757</v>
      </c>
      <c r="AG8" s="4">
        <f t="shared" si="3"/>
        <v>0.14946424863977048</v>
      </c>
      <c r="AH8" s="4">
        <f t="shared" si="3"/>
        <v>0.12450877971682306</v>
      </c>
      <c r="AI8" s="4">
        <f t="shared" ref="AI8:AJ71" si="4">(($B8-$AJ$2)*((AI$2-$AJ$2)/($B$2-$AJ$2)))+$AJ$2</f>
        <v>9.99336526970524E-2</v>
      </c>
      <c r="AJ8" s="4">
        <f t="shared" si="4"/>
        <v>7.5730238253622614E-2</v>
      </c>
    </row>
    <row r="9" spans="1:36" x14ac:dyDescent="0.2">
      <c r="A9" t="str">
        <f>"casthouse_archetype_"&amp;TEXT(ROUND(Table26[[#This Row],[2016]],3),"0.000")</f>
        <v>casthouse_archetype_1.480</v>
      </c>
      <c r="B9" s="4">
        <f t="shared" si="2"/>
        <v>1.48</v>
      </c>
      <c r="C9" s="4">
        <f t="shared" si="0"/>
        <v>1.48</v>
      </c>
      <c r="D9" s="4">
        <f t="shared" si="0"/>
        <v>1.48</v>
      </c>
      <c r="E9" s="4">
        <f t="shared" si="0"/>
        <v>1.4423809796196663</v>
      </c>
      <c r="F9" s="4">
        <f t="shared" si="0"/>
        <v>1.4065498011388664</v>
      </c>
      <c r="G9" s="4">
        <f t="shared" si="0"/>
        <v>1.3723819721708628</v>
      </c>
      <c r="H9" s="4">
        <f t="shared" si="0"/>
        <v>1.3397642964683318</v>
      </c>
      <c r="I9" s="4">
        <f t="shared" si="0"/>
        <v>1.3085936211120268</v>
      </c>
      <c r="J9" s="4">
        <f t="shared" si="0"/>
        <v>1.2787757468147158</v>
      </c>
      <c r="K9" s="4">
        <f t="shared" si="0"/>
        <v>1.2502244770895479</v>
      </c>
      <c r="L9" s="4">
        <f t="shared" si="0"/>
        <v>1.2228607860668108</v>
      </c>
      <c r="M9" s="4">
        <f t="shared" si="0"/>
        <v>1.1966120880380264</v>
      </c>
      <c r="N9" s="4">
        <f t="shared" si="0"/>
        <v>1.1714115945092052</v>
      </c>
      <c r="O9" s="4">
        <f t="shared" si="0"/>
        <v>1.1471977467717527</v>
      </c>
      <c r="P9" s="4">
        <f t="shared" si="0"/>
        <v>1.1239137138414224</v>
      </c>
      <c r="Q9" s="4">
        <f t="shared" si="0"/>
        <v>1.06501385508043</v>
      </c>
      <c r="R9" s="4">
        <f t="shared" si="0"/>
        <v>1.007899168885926</v>
      </c>
      <c r="S9" s="4">
        <f t="shared" si="3"/>
        <v>0.95248970767197882</v>
      </c>
      <c r="T9" s="4">
        <f t="shared" si="3"/>
        <v>0.89871022749156226</v>
      </c>
      <c r="U9" s="4">
        <f t="shared" si="3"/>
        <v>0.84648984713317754</v>
      </c>
      <c r="V9" s="4">
        <f t="shared" si="3"/>
        <v>0.77685535826529351</v>
      </c>
      <c r="W9" s="4">
        <f t="shared" si="3"/>
        <v>0.70945992744636599</v>
      </c>
      <c r="X9" s="4">
        <f t="shared" si="3"/>
        <v>0.64419726995018567</v>
      </c>
      <c r="Y9" s="4">
        <f t="shared" si="3"/>
        <v>0.58096772317180823</v>
      </c>
      <c r="Z9" s="4">
        <f t="shared" si="3"/>
        <v>0.51967773879466228</v>
      </c>
      <c r="AA9" s="4">
        <f t="shared" si="3"/>
        <v>0.45319810009346034</v>
      </c>
      <c r="AB9" s="4">
        <f t="shared" si="3"/>
        <v>0.38803967597466826</v>
      </c>
      <c r="AC9" s="4">
        <f t="shared" si="3"/>
        <v>0.3241634672967062</v>
      </c>
      <c r="AD9" s="4">
        <f t="shared" si="3"/>
        <v>0.26153199484678769</v>
      </c>
      <c r="AE9" s="4">
        <f t="shared" si="3"/>
        <v>0.20010922600943948</v>
      </c>
      <c r="AF9" s="4">
        <f t="shared" si="3"/>
        <v>0.17445743295045615</v>
      </c>
      <c r="AG9" s="4">
        <f t="shared" si="3"/>
        <v>0.14920264503346456</v>
      </c>
      <c r="AH9" s="4">
        <f t="shared" si="3"/>
        <v>0.12433571653620548</v>
      </c>
      <c r="AI9" s="4">
        <f t="shared" si="4"/>
        <v>9.9847780513101489E-2</v>
      </c>
      <c r="AJ9" s="4">
        <f t="shared" si="4"/>
        <v>7.5730238253622614E-2</v>
      </c>
    </row>
    <row r="10" spans="1:36" x14ac:dyDescent="0.2">
      <c r="A10" t="str">
        <f>"casthouse_archetype_"&amp;TEXT(ROUND(Table26[[#This Row],[2016]],3),"0.000")</f>
        <v>casthouse_archetype_1.475</v>
      </c>
      <c r="B10" s="4">
        <f t="shared" si="2"/>
        <v>1.4750000000000001</v>
      </c>
      <c r="C10" s="4">
        <f t="shared" si="0"/>
        <v>1.4750000000000001</v>
      </c>
      <c r="D10" s="4">
        <f t="shared" si="0"/>
        <v>1.4750000000000001</v>
      </c>
      <c r="E10" s="4">
        <f t="shared" si="0"/>
        <v>1.4375149247540169</v>
      </c>
      <c r="F10" s="4">
        <f t="shared" si="0"/>
        <v>1.4018113256723359</v>
      </c>
      <c r="G10" s="4">
        <f t="shared" si="0"/>
        <v>1.3677651536320063</v>
      </c>
      <c r="H10" s="4">
        <f t="shared" si="0"/>
        <v>1.3352636154288047</v>
      </c>
      <c r="I10" s="4">
        <f t="shared" si="0"/>
        <v>1.3042039254266153</v>
      </c>
      <c r="J10" s="4">
        <f t="shared" si="0"/>
        <v>1.2744922197413102</v>
      </c>
      <c r="K10" s="4">
        <f t="shared" si="0"/>
        <v>1.2460426087946155</v>
      </c>
      <c r="L10" s="4">
        <f t="shared" si="0"/>
        <v>1.2187763480939153</v>
      </c>
      <c r="M10" s="4">
        <f t="shared" si="0"/>
        <v>1.1926211103771873</v>
      </c>
      <c r="N10" s="4">
        <f t="shared" si="0"/>
        <v>1.167510344955512</v>
      </c>
      <c r="O10" s="4">
        <f t="shared" si="0"/>
        <v>1.1433827123043523</v>
      </c>
      <c r="P10" s="4">
        <f t="shared" si="0"/>
        <v>1.120181583790127</v>
      </c>
      <c r="Q10" s="4">
        <f t="shared" si="0"/>
        <v>1.0614914420662935</v>
      </c>
      <c r="R10" s="4">
        <f t="shared" si="0"/>
        <v>1.0045801166780617</v>
      </c>
      <c r="S10" s="4">
        <f t="shared" si="3"/>
        <v>0.94936794469843178</v>
      </c>
      <c r="T10" s="4">
        <f t="shared" si="3"/>
        <v>0.89577995009167566</v>
      </c>
      <c r="U10" s="4">
        <f t="shared" si="3"/>
        <v>0.84374550402377024</v>
      </c>
      <c r="V10" s="4">
        <f t="shared" si="3"/>
        <v>0.77435895358895934</v>
      </c>
      <c r="W10" s="4">
        <f t="shared" si="3"/>
        <v>0.70720348888144013</v>
      </c>
      <c r="X10" s="4">
        <f t="shared" si="3"/>
        <v>0.64217320360915164</v>
      </c>
      <c r="Y10" s="4">
        <f t="shared" si="3"/>
        <v>0.57916879002277477</v>
      </c>
      <c r="Z10" s="4">
        <f t="shared" si="3"/>
        <v>0.5180970328910155</v>
      </c>
      <c r="AA10" s="4">
        <f t="shared" si="3"/>
        <v>0.45185409955979361</v>
      </c>
      <c r="AB10" s="4">
        <f t="shared" si="3"/>
        <v>0.38692767653471505</v>
      </c>
      <c r="AC10" s="4">
        <f t="shared" si="3"/>
        <v>0.32327890353335165</v>
      </c>
      <c r="AD10" s="4">
        <f t="shared" si="3"/>
        <v>0.26087043479025662</v>
      </c>
      <c r="AE10" s="4">
        <f t="shared" si="3"/>
        <v>0.19966636598658627</v>
      </c>
      <c r="AF10" s="4">
        <f t="shared" si="3"/>
        <v>0.17410590791806474</v>
      </c>
      <c r="AG10" s="4">
        <f t="shared" si="3"/>
        <v>0.14894104142715864</v>
      </c>
      <c r="AH10" s="4">
        <f t="shared" si="3"/>
        <v>0.1241626533555879</v>
      </c>
      <c r="AI10" s="4">
        <f t="shared" si="4"/>
        <v>9.9761908329150578E-2</v>
      </c>
      <c r="AJ10" s="4">
        <f t="shared" si="4"/>
        <v>7.5730238253622614E-2</v>
      </c>
    </row>
    <row r="11" spans="1:36" x14ac:dyDescent="0.2">
      <c r="A11" t="str">
        <f>"casthouse_archetype_"&amp;TEXT(ROUND(Table26[[#This Row],[2016]],3),"0.000")</f>
        <v>casthouse_archetype_1.470</v>
      </c>
      <c r="B11" s="4">
        <f t="shared" si="2"/>
        <v>1.47</v>
      </c>
      <c r="C11" s="4">
        <f t="shared" si="0"/>
        <v>1.47</v>
      </c>
      <c r="D11" s="4">
        <f t="shared" si="0"/>
        <v>1.47</v>
      </c>
      <c r="E11" s="4">
        <f t="shared" si="0"/>
        <v>1.4326488698883675</v>
      </c>
      <c r="F11" s="4">
        <f t="shared" si="0"/>
        <v>1.397072850205805</v>
      </c>
      <c r="G11" s="4">
        <f t="shared" si="0"/>
        <v>1.3631483350931499</v>
      </c>
      <c r="H11" s="4">
        <f t="shared" si="0"/>
        <v>1.3307629343892771</v>
      </c>
      <c r="I11" s="4">
        <f t="shared" si="0"/>
        <v>1.2998142297412036</v>
      </c>
      <c r="J11" s="4">
        <f t="shared" si="0"/>
        <v>1.2702086926679046</v>
      </c>
      <c r="K11" s="4">
        <f t="shared" si="0"/>
        <v>1.2418607404996826</v>
      </c>
      <c r="L11" s="4">
        <f t="shared" si="0"/>
        <v>1.2146919101210196</v>
      </c>
      <c r="M11" s="4">
        <f t="shared" si="0"/>
        <v>1.1886301327163478</v>
      </c>
      <c r="N11" s="4">
        <f t="shared" si="0"/>
        <v>1.1636090954018188</v>
      </c>
      <c r="O11" s="4">
        <f t="shared" si="0"/>
        <v>1.1395676778369517</v>
      </c>
      <c r="P11" s="4">
        <f t="shared" si="0"/>
        <v>1.1164494537388316</v>
      </c>
      <c r="Q11" s="4">
        <f t="shared" si="0"/>
        <v>1.0579690290521566</v>
      </c>
      <c r="R11" s="4">
        <f t="shared" si="0"/>
        <v>1.0012610644701974</v>
      </c>
      <c r="S11" s="4">
        <f t="shared" si="3"/>
        <v>0.94624618172488451</v>
      </c>
      <c r="T11" s="4">
        <f t="shared" si="3"/>
        <v>0.89284967269178883</v>
      </c>
      <c r="U11" s="4">
        <f t="shared" si="3"/>
        <v>0.84100116091436283</v>
      </c>
      <c r="V11" s="4">
        <f t="shared" si="3"/>
        <v>0.77186254891262507</v>
      </c>
      <c r="W11" s="4">
        <f t="shared" si="3"/>
        <v>0.70494705031651428</v>
      </c>
      <c r="X11" s="4">
        <f t="shared" si="3"/>
        <v>0.6401491372681174</v>
      </c>
      <c r="Y11" s="4">
        <f t="shared" si="3"/>
        <v>0.57736985687374121</v>
      </c>
      <c r="Z11" s="4">
        <f t="shared" si="3"/>
        <v>0.5165163269873686</v>
      </c>
      <c r="AA11" s="4">
        <f t="shared" si="3"/>
        <v>0.45051009902612688</v>
      </c>
      <c r="AB11" s="4">
        <f t="shared" si="3"/>
        <v>0.38581567709476178</v>
      </c>
      <c r="AC11" s="4">
        <f t="shared" si="3"/>
        <v>0.32239433976999704</v>
      </c>
      <c r="AD11" s="4">
        <f t="shared" si="3"/>
        <v>0.2602088747337255</v>
      </c>
      <c r="AE11" s="4">
        <f t="shared" si="3"/>
        <v>0.19922350596373303</v>
      </c>
      <c r="AF11" s="4">
        <f t="shared" si="3"/>
        <v>0.17375438288567335</v>
      </c>
      <c r="AG11" s="4">
        <f t="shared" si="3"/>
        <v>0.14867943782085272</v>
      </c>
      <c r="AH11" s="4">
        <f t="shared" si="3"/>
        <v>0.12398959017497033</v>
      </c>
      <c r="AI11" s="4">
        <f t="shared" si="4"/>
        <v>9.9676036145199653E-2</v>
      </c>
      <c r="AJ11" s="4">
        <f t="shared" si="4"/>
        <v>7.5730238253622614E-2</v>
      </c>
    </row>
    <row r="12" spans="1:36" x14ac:dyDescent="0.2">
      <c r="A12" t="str">
        <f>"casthouse_archetype_"&amp;TEXT(ROUND(Table26[[#This Row],[2016]],3),"0.000")</f>
        <v>casthouse_archetype_1.465</v>
      </c>
      <c r="B12" s="4">
        <f t="shared" si="2"/>
        <v>1.4650000000000001</v>
      </c>
      <c r="C12" s="4">
        <f t="shared" si="0"/>
        <v>1.4650000000000001</v>
      </c>
      <c r="D12" s="4">
        <f t="shared" si="0"/>
        <v>1.4650000000000001</v>
      </c>
      <c r="E12" s="4">
        <f t="shared" si="0"/>
        <v>1.4277828150227183</v>
      </c>
      <c r="F12" s="4">
        <f t="shared" si="0"/>
        <v>1.3923343747392742</v>
      </c>
      <c r="G12" s="4">
        <f t="shared" si="0"/>
        <v>1.3585315165542935</v>
      </c>
      <c r="H12" s="4">
        <f t="shared" si="0"/>
        <v>1.3262622533497499</v>
      </c>
      <c r="I12" s="4">
        <f t="shared" si="0"/>
        <v>1.2954245340557922</v>
      </c>
      <c r="J12" s="4">
        <f t="shared" si="0"/>
        <v>1.265925165594499</v>
      </c>
      <c r="K12" s="4">
        <f t="shared" si="0"/>
        <v>1.2376788722047503</v>
      </c>
      <c r="L12" s="4">
        <f t="shared" si="0"/>
        <v>1.2106074721481241</v>
      </c>
      <c r="M12" s="4">
        <f t="shared" si="0"/>
        <v>1.1846391550555084</v>
      </c>
      <c r="N12" s="4">
        <f t="shared" si="0"/>
        <v>1.1597078458481256</v>
      </c>
      <c r="O12" s="4">
        <f t="shared" si="0"/>
        <v>1.1357526433695513</v>
      </c>
      <c r="P12" s="4">
        <f t="shared" si="0"/>
        <v>1.1127173236875363</v>
      </c>
      <c r="Q12" s="4">
        <f t="shared" si="0"/>
        <v>1.0544466160380201</v>
      </c>
      <c r="R12" s="4">
        <f t="shared" si="0"/>
        <v>0.99794201226233292</v>
      </c>
      <c r="S12" s="4">
        <f t="shared" si="3"/>
        <v>0.94312441875133735</v>
      </c>
      <c r="T12" s="4">
        <f t="shared" si="3"/>
        <v>0.88991939529190223</v>
      </c>
      <c r="U12" s="4">
        <f t="shared" si="3"/>
        <v>0.83825681780495553</v>
      </c>
      <c r="V12" s="4">
        <f t="shared" si="3"/>
        <v>0.76936614423629102</v>
      </c>
      <c r="W12" s="4">
        <f t="shared" si="3"/>
        <v>0.70269061175158853</v>
      </c>
      <c r="X12" s="4">
        <f t="shared" si="3"/>
        <v>0.63812507092708337</v>
      </c>
      <c r="Y12" s="4">
        <f t="shared" si="3"/>
        <v>0.57557092372470775</v>
      </c>
      <c r="Z12" s="4">
        <f t="shared" si="3"/>
        <v>0.51493562108372182</v>
      </c>
      <c r="AA12" s="4">
        <f t="shared" si="3"/>
        <v>0.44916609849246014</v>
      </c>
      <c r="AB12" s="4">
        <f t="shared" si="3"/>
        <v>0.38470367765480856</v>
      </c>
      <c r="AC12" s="4">
        <f t="shared" si="3"/>
        <v>0.32150977600664249</v>
      </c>
      <c r="AD12" s="4">
        <f t="shared" si="3"/>
        <v>0.25954731467719444</v>
      </c>
      <c r="AE12" s="4">
        <f t="shared" si="3"/>
        <v>0.19878064594087982</v>
      </c>
      <c r="AF12" s="4">
        <f t="shared" si="3"/>
        <v>0.17340285785328197</v>
      </c>
      <c r="AG12" s="4">
        <f t="shared" si="3"/>
        <v>0.1484178342145468</v>
      </c>
      <c r="AH12" s="4">
        <f t="shared" si="3"/>
        <v>0.12381652699435275</v>
      </c>
      <c r="AI12" s="4">
        <f t="shared" si="4"/>
        <v>9.9590163961248743E-2</v>
      </c>
      <c r="AJ12" s="4">
        <f t="shared" si="4"/>
        <v>7.5730238253622614E-2</v>
      </c>
    </row>
    <row r="13" spans="1:36" x14ac:dyDescent="0.2">
      <c r="A13" t="str">
        <f>"casthouse_archetype_"&amp;TEXT(ROUND(Table26[[#This Row],[2016]],3),"0.000")</f>
        <v>casthouse_archetype_1.460</v>
      </c>
      <c r="B13" s="4">
        <f t="shared" si="2"/>
        <v>1.46</v>
      </c>
      <c r="C13" s="4">
        <f t="shared" si="0"/>
        <v>1.46</v>
      </c>
      <c r="D13" s="4">
        <f t="shared" si="0"/>
        <v>1.46</v>
      </c>
      <c r="E13" s="4">
        <f t="shared" si="0"/>
        <v>1.4229167601570687</v>
      </c>
      <c r="F13" s="4">
        <f t="shared" si="0"/>
        <v>1.3875958992727433</v>
      </c>
      <c r="G13" s="4">
        <f t="shared" si="0"/>
        <v>1.3539146980154371</v>
      </c>
      <c r="H13" s="4">
        <f t="shared" si="0"/>
        <v>1.3217615723102223</v>
      </c>
      <c r="I13" s="4">
        <f t="shared" si="0"/>
        <v>1.2910348383703807</v>
      </c>
      <c r="J13" s="4">
        <f t="shared" si="0"/>
        <v>1.2616416385210933</v>
      </c>
      <c r="K13" s="4">
        <f t="shared" si="0"/>
        <v>1.2334970039098176</v>
      </c>
      <c r="L13" s="4">
        <f t="shared" si="0"/>
        <v>1.2065230341752284</v>
      </c>
      <c r="M13" s="4">
        <f t="shared" si="0"/>
        <v>1.1806481773946691</v>
      </c>
      <c r="N13" s="4">
        <f t="shared" si="0"/>
        <v>1.1558065962944324</v>
      </c>
      <c r="O13" s="4">
        <f t="shared" si="0"/>
        <v>1.1319376089021507</v>
      </c>
      <c r="P13" s="4">
        <f t="shared" si="0"/>
        <v>1.1089851936362409</v>
      </c>
      <c r="Q13" s="4">
        <f t="shared" si="0"/>
        <v>1.0509242030238835</v>
      </c>
      <c r="R13" s="4">
        <f t="shared" si="0"/>
        <v>0.99462296005446849</v>
      </c>
      <c r="S13" s="4">
        <f t="shared" si="3"/>
        <v>0.94000265577779007</v>
      </c>
      <c r="T13" s="4">
        <f t="shared" si="3"/>
        <v>0.8869891178920154</v>
      </c>
      <c r="U13" s="4">
        <f t="shared" si="3"/>
        <v>0.83551247469554812</v>
      </c>
      <c r="V13" s="4">
        <f t="shared" si="3"/>
        <v>0.76686973955995674</v>
      </c>
      <c r="W13" s="4">
        <f t="shared" si="3"/>
        <v>0.70043417318666268</v>
      </c>
      <c r="X13" s="4">
        <f t="shared" si="3"/>
        <v>0.63610100458604923</v>
      </c>
      <c r="Y13" s="4">
        <f t="shared" si="3"/>
        <v>0.5737719905756743</v>
      </c>
      <c r="Z13" s="4">
        <f t="shared" si="3"/>
        <v>0.51335491518007503</v>
      </c>
      <c r="AA13" s="4">
        <f t="shared" si="3"/>
        <v>0.44782209795879341</v>
      </c>
      <c r="AB13" s="4">
        <f t="shared" si="3"/>
        <v>0.38359167821485529</v>
      </c>
      <c r="AC13" s="4">
        <f t="shared" si="3"/>
        <v>0.32062521224328788</v>
      </c>
      <c r="AD13" s="4">
        <f t="shared" si="3"/>
        <v>0.25888575462066332</v>
      </c>
      <c r="AE13" s="4">
        <f t="shared" si="3"/>
        <v>0.19833778591802659</v>
      </c>
      <c r="AF13" s="4">
        <f t="shared" si="3"/>
        <v>0.17305133282089052</v>
      </c>
      <c r="AG13" s="4">
        <f t="shared" si="3"/>
        <v>0.14815623060824087</v>
      </c>
      <c r="AH13" s="4">
        <f t="shared" si="3"/>
        <v>0.12364346381373517</v>
      </c>
      <c r="AI13" s="4">
        <f t="shared" si="4"/>
        <v>9.9504291777297818E-2</v>
      </c>
      <c r="AJ13" s="4">
        <f t="shared" si="4"/>
        <v>7.5730238253622614E-2</v>
      </c>
    </row>
    <row r="14" spans="1:36" x14ac:dyDescent="0.2">
      <c r="A14" t="str">
        <f>"casthouse_archetype_"&amp;TEXT(ROUND(Table26[[#This Row],[2016]],3),"0.000")</f>
        <v>casthouse_archetype_1.455</v>
      </c>
      <c r="B14" s="4">
        <f t="shared" si="2"/>
        <v>1.4550000000000001</v>
      </c>
      <c r="C14" s="4">
        <f t="shared" si="0"/>
        <v>1.4550000000000001</v>
      </c>
      <c r="D14" s="4">
        <f t="shared" si="0"/>
        <v>1.4550000000000001</v>
      </c>
      <c r="E14" s="4">
        <f t="shared" si="0"/>
        <v>1.4180507052914195</v>
      </c>
      <c r="F14" s="4">
        <f t="shared" si="0"/>
        <v>1.3828574238062128</v>
      </c>
      <c r="G14" s="4">
        <f t="shared" si="0"/>
        <v>1.3492978794765806</v>
      </c>
      <c r="H14" s="4">
        <f t="shared" si="0"/>
        <v>1.3172608912706951</v>
      </c>
      <c r="I14" s="4">
        <f t="shared" si="0"/>
        <v>1.286645142684969</v>
      </c>
      <c r="J14" s="4">
        <f t="shared" si="0"/>
        <v>1.2573581114476877</v>
      </c>
      <c r="K14" s="4">
        <f t="shared" si="0"/>
        <v>1.2293151356148853</v>
      </c>
      <c r="L14" s="4">
        <f t="shared" ref="L14:AA29" si="5">(($B14-$AJ$2)*((L$2-$AJ$2)/($B$2-$AJ$2)))+$AJ$2</f>
        <v>1.202438596202333</v>
      </c>
      <c r="M14" s="4">
        <f t="shared" si="5"/>
        <v>1.1766571997338298</v>
      </c>
      <c r="N14" s="4">
        <f t="shared" si="5"/>
        <v>1.1519053467407392</v>
      </c>
      <c r="O14" s="4">
        <f t="shared" si="5"/>
        <v>1.1281225744347505</v>
      </c>
      <c r="P14" s="4">
        <f t="shared" si="5"/>
        <v>1.1052530635849456</v>
      </c>
      <c r="Q14" s="4">
        <f t="shared" si="5"/>
        <v>1.0474017900097468</v>
      </c>
      <c r="R14" s="4">
        <f t="shared" si="5"/>
        <v>0.99130390784660416</v>
      </c>
      <c r="S14" s="4">
        <f t="shared" si="5"/>
        <v>0.93688089280424292</v>
      </c>
      <c r="T14" s="4">
        <f t="shared" si="5"/>
        <v>0.88405884049212879</v>
      </c>
      <c r="U14" s="4">
        <f t="shared" si="5"/>
        <v>0.83276813158614083</v>
      </c>
      <c r="V14" s="4">
        <f t="shared" si="5"/>
        <v>0.76437333488362258</v>
      </c>
      <c r="W14" s="4">
        <f t="shared" si="5"/>
        <v>0.69817773462173693</v>
      </c>
      <c r="X14" s="4">
        <f t="shared" si="5"/>
        <v>0.63407693824501521</v>
      </c>
      <c r="Y14" s="4">
        <f t="shared" si="5"/>
        <v>0.57197305742664084</v>
      </c>
      <c r="Z14" s="4">
        <f t="shared" si="5"/>
        <v>0.51177420927642825</v>
      </c>
      <c r="AA14" s="4">
        <f t="shared" si="5"/>
        <v>0.44647809742512667</v>
      </c>
      <c r="AB14" s="4">
        <f t="shared" ref="AB14:AH23" si="6">(($B14-$AJ$2)*((AB$2-$AJ$2)/($B$2-$AJ$2)))+$AJ$2</f>
        <v>0.38247967877490213</v>
      </c>
      <c r="AC14" s="4">
        <f t="shared" si="6"/>
        <v>0.31974064847993333</v>
      </c>
      <c r="AD14" s="4">
        <f t="shared" si="6"/>
        <v>0.25822419456413226</v>
      </c>
      <c r="AE14" s="4">
        <f t="shared" si="6"/>
        <v>0.19789492589517338</v>
      </c>
      <c r="AF14" s="4">
        <f t="shared" si="6"/>
        <v>0.17269980778849914</v>
      </c>
      <c r="AG14" s="4">
        <f t="shared" si="6"/>
        <v>0.14789462700193495</v>
      </c>
      <c r="AH14" s="4">
        <f t="shared" si="6"/>
        <v>0.12347040063311759</v>
      </c>
      <c r="AI14" s="4">
        <f t="shared" si="4"/>
        <v>9.9418419593346907E-2</v>
      </c>
      <c r="AJ14" s="4">
        <f t="shared" si="4"/>
        <v>7.5730238253622614E-2</v>
      </c>
    </row>
    <row r="15" spans="1:36" x14ac:dyDescent="0.2">
      <c r="A15" t="str">
        <f>"casthouse_archetype_"&amp;TEXT(ROUND(Table26[[#This Row],[2016]],3),"0.000")</f>
        <v>casthouse_archetype_1.450</v>
      </c>
      <c r="B15" s="4">
        <f t="shared" si="2"/>
        <v>1.45</v>
      </c>
      <c r="C15" s="4">
        <f t="shared" ref="C15:R30" si="7">(($B15-$AJ$2)*((C$2-$AJ$2)/($B$2-$AJ$2)))+$AJ$2</f>
        <v>1.45</v>
      </c>
      <c r="D15" s="4">
        <f t="shared" si="7"/>
        <v>1.45</v>
      </c>
      <c r="E15" s="4">
        <f t="shared" si="7"/>
        <v>1.4131846504257701</v>
      </c>
      <c r="F15" s="4">
        <f t="shared" si="7"/>
        <v>1.3781189483396818</v>
      </c>
      <c r="G15" s="4">
        <f t="shared" si="7"/>
        <v>1.344681060937724</v>
      </c>
      <c r="H15" s="4">
        <f t="shared" si="7"/>
        <v>1.3127602102311677</v>
      </c>
      <c r="I15" s="4">
        <f t="shared" si="7"/>
        <v>1.2822554469995575</v>
      </c>
      <c r="J15" s="4">
        <f t="shared" si="7"/>
        <v>1.2530745843742821</v>
      </c>
      <c r="K15" s="4">
        <f t="shared" si="7"/>
        <v>1.2251332673199526</v>
      </c>
      <c r="L15" s="4">
        <f t="shared" si="7"/>
        <v>1.1983541582294372</v>
      </c>
      <c r="M15" s="4">
        <f t="shared" si="7"/>
        <v>1.1726662220729902</v>
      </c>
      <c r="N15" s="4">
        <f t="shared" si="7"/>
        <v>1.148004097187046</v>
      </c>
      <c r="O15" s="4">
        <f t="shared" si="7"/>
        <v>1.1243075399673499</v>
      </c>
      <c r="P15" s="4">
        <f t="shared" si="7"/>
        <v>1.1015209335336502</v>
      </c>
      <c r="Q15" s="4">
        <f t="shared" si="7"/>
        <v>1.0438793769956101</v>
      </c>
      <c r="R15" s="4">
        <f t="shared" si="7"/>
        <v>0.98798485563873961</v>
      </c>
      <c r="S15" s="4">
        <f t="shared" si="5"/>
        <v>0.93375912983069564</v>
      </c>
      <c r="T15" s="4">
        <f t="shared" si="5"/>
        <v>0.88112856309224208</v>
      </c>
      <c r="U15" s="4">
        <f t="shared" si="5"/>
        <v>0.83002378847673342</v>
      </c>
      <c r="V15" s="4">
        <f t="shared" si="5"/>
        <v>0.76187693020728831</v>
      </c>
      <c r="W15" s="4">
        <f t="shared" si="5"/>
        <v>0.69592129605681108</v>
      </c>
      <c r="X15" s="4">
        <f t="shared" si="5"/>
        <v>0.63205287190398107</v>
      </c>
      <c r="Y15" s="4">
        <f t="shared" si="5"/>
        <v>0.57017412427760727</v>
      </c>
      <c r="Z15" s="4">
        <f t="shared" si="5"/>
        <v>0.51019350337278135</v>
      </c>
      <c r="AA15" s="4">
        <f t="shared" si="5"/>
        <v>0.44513409689145994</v>
      </c>
      <c r="AB15" s="4">
        <f t="shared" si="6"/>
        <v>0.38136767933494886</v>
      </c>
      <c r="AC15" s="4">
        <f t="shared" si="6"/>
        <v>0.31885608471657872</v>
      </c>
      <c r="AD15" s="4">
        <f t="shared" si="6"/>
        <v>0.25756263450760114</v>
      </c>
      <c r="AE15" s="4">
        <f t="shared" si="6"/>
        <v>0.19745206587232017</v>
      </c>
      <c r="AF15" s="4">
        <f t="shared" si="6"/>
        <v>0.17234828275610772</v>
      </c>
      <c r="AG15" s="4">
        <f t="shared" si="6"/>
        <v>0.14763302339562903</v>
      </c>
      <c r="AH15" s="4">
        <f t="shared" si="6"/>
        <v>0.12329733745250002</v>
      </c>
      <c r="AI15" s="4">
        <f t="shared" si="4"/>
        <v>9.9332547409395983E-2</v>
      </c>
      <c r="AJ15" s="4">
        <f t="shared" si="4"/>
        <v>7.5730238253622614E-2</v>
      </c>
    </row>
    <row r="16" spans="1:36" x14ac:dyDescent="0.2">
      <c r="A16" t="str">
        <f>"casthouse_archetype_"&amp;TEXT(ROUND(Table26[[#This Row],[2016]],3),"0.000")</f>
        <v>casthouse_archetype_1.445</v>
      </c>
      <c r="B16" s="4">
        <f t="shared" si="2"/>
        <v>1.4450000000000001</v>
      </c>
      <c r="C16" s="4">
        <f t="shared" si="7"/>
        <v>1.4450000000000001</v>
      </c>
      <c r="D16" s="4">
        <f t="shared" si="7"/>
        <v>1.4450000000000001</v>
      </c>
      <c r="E16" s="4">
        <f t="shared" si="7"/>
        <v>1.4083185955601207</v>
      </c>
      <c r="F16" s="4">
        <f t="shared" si="7"/>
        <v>1.3733804728731511</v>
      </c>
      <c r="G16" s="4">
        <f t="shared" si="7"/>
        <v>1.3400642423988678</v>
      </c>
      <c r="H16" s="4">
        <f t="shared" si="7"/>
        <v>1.3082595291916403</v>
      </c>
      <c r="I16" s="4">
        <f t="shared" si="7"/>
        <v>1.2778657513141458</v>
      </c>
      <c r="J16" s="4">
        <f t="shared" si="7"/>
        <v>1.2487910573008765</v>
      </c>
      <c r="K16" s="4">
        <f t="shared" si="7"/>
        <v>1.2209513990250203</v>
      </c>
      <c r="L16" s="4">
        <f t="shared" si="7"/>
        <v>1.1942697202565418</v>
      </c>
      <c r="M16" s="4">
        <f t="shared" si="7"/>
        <v>1.1686752444121511</v>
      </c>
      <c r="N16" s="4">
        <f t="shared" si="7"/>
        <v>1.1441028476333528</v>
      </c>
      <c r="O16" s="4">
        <f t="shared" si="7"/>
        <v>1.1204925054999495</v>
      </c>
      <c r="P16" s="4">
        <f t="shared" si="7"/>
        <v>1.0977888034823549</v>
      </c>
      <c r="Q16" s="4">
        <f t="shared" si="7"/>
        <v>1.0403569639814734</v>
      </c>
      <c r="R16" s="4">
        <f t="shared" si="7"/>
        <v>0.98466580343087529</v>
      </c>
      <c r="S16" s="4">
        <f t="shared" si="5"/>
        <v>0.9306373668571486</v>
      </c>
      <c r="T16" s="4">
        <f t="shared" si="5"/>
        <v>0.87819828569235536</v>
      </c>
      <c r="U16" s="4">
        <f t="shared" si="5"/>
        <v>0.82727944536732612</v>
      </c>
      <c r="V16" s="4">
        <f t="shared" si="5"/>
        <v>0.75938052553095425</v>
      </c>
      <c r="W16" s="4">
        <f t="shared" si="5"/>
        <v>0.69366485749188522</v>
      </c>
      <c r="X16" s="4">
        <f t="shared" si="5"/>
        <v>0.63002880556294694</v>
      </c>
      <c r="Y16" s="4">
        <f t="shared" si="5"/>
        <v>0.56837519112857382</v>
      </c>
      <c r="Z16" s="4">
        <f t="shared" si="5"/>
        <v>0.50861279746913457</v>
      </c>
      <c r="AA16" s="4">
        <f t="shared" si="5"/>
        <v>0.44379009635779321</v>
      </c>
      <c r="AB16" s="4">
        <f t="shared" si="6"/>
        <v>0.38025567989499565</v>
      </c>
      <c r="AC16" s="4">
        <f t="shared" si="6"/>
        <v>0.31797152095322417</v>
      </c>
      <c r="AD16" s="4">
        <f t="shared" si="6"/>
        <v>0.25690107445107008</v>
      </c>
      <c r="AE16" s="4">
        <f t="shared" si="6"/>
        <v>0.19700920584946696</v>
      </c>
      <c r="AF16" s="4">
        <f t="shared" si="6"/>
        <v>0.17199675772371631</v>
      </c>
      <c r="AG16" s="4">
        <f t="shared" si="6"/>
        <v>0.14737141978932311</v>
      </c>
      <c r="AH16" s="4">
        <f t="shared" si="6"/>
        <v>0.12312427427188244</v>
      </c>
      <c r="AI16" s="4">
        <f t="shared" si="4"/>
        <v>9.9246675225445072E-2</v>
      </c>
      <c r="AJ16" s="4">
        <f t="shared" si="4"/>
        <v>7.5730238253622614E-2</v>
      </c>
    </row>
    <row r="17" spans="1:36" x14ac:dyDescent="0.2">
      <c r="A17" t="str">
        <f>"casthouse_archetype_"&amp;TEXT(ROUND(Table26[[#This Row],[2016]],3),"0.000")</f>
        <v>casthouse_archetype_1.440</v>
      </c>
      <c r="B17" s="4">
        <f t="shared" si="2"/>
        <v>1.44</v>
      </c>
      <c r="C17" s="4">
        <f t="shared" si="7"/>
        <v>1.44</v>
      </c>
      <c r="D17" s="4">
        <f t="shared" si="7"/>
        <v>1.44</v>
      </c>
      <c r="E17" s="4">
        <f t="shared" si="7"/>
        <v>1.4034525406944713</v>
      </c>
      <c r="F17" s="4">
        <f t="shared" si="7"/>
        <v>1.3686419974066204</v>
      </c>
      <c r="G17" s="4">
        <f t="shared" si="7"/>
        <v>1.3354474238600111</v>
      </c>
      <c r="H17" s="4">
        <f t="shared" si="7"/>
        <v>1.303758848152113</v>
      </c>
      <c r="I17" s="4">
        <f t="shared" si="7"/>
        <v>1.2734760556287343</v>
      </c>
      <c r="J17" s="4">
        <f t="shared" si="7"/>
        <v>1.2445075302274708</v>
      </c>
      <c r="K17" s="4">
        <f t="shared" si="7"/>
        <v>1.2167695307300876</v>
      </c>
      <c r="L17" s="4">
        <f t="shared" si="7"/>
        <v>1.1901852822836461</v>
      </c>
      <c r="M17" s="4">
        <f t="shared" si="7"/>
        <v>1.1646842667513115</v>
      </c>
      <c r="N17" s="4">
        <f t="shared" si="7"/>
        <v>1.1402015980796596</v>
      </c>
      <c r="O17" s="4">
        <f t="shared" si="7"/>
        <v>1.1166774710325489</v>
      </c>
      <c r="P17" s="4">
        <f t="shared" si="7"/>
        <v>1.0940566734310595</v>
      </c>
      <c r="Q17" s="4">
        <f t="shared" si="7"/>
        <v>1.0368345509673367</v>
      </c>
      <c r="R17" s="4">
        <f t="shared" si="7"/>
        <v>0.98134675122301085</v>
      </c>
      <c r="S17" s="4">
        <f t="shared" si="5"/>
        <v>0.92751560388360133</v>
      </c>
      <c r="T17" s="4">
        <f t="shared" si="5"/>
        <v>0.87526800829246865</v>
      </c>
      <c r="U17" s="4">
        <f t="shared" si="5"/>
        <v>0.82453510225791871</v>
      </c>
      <c r="V17" s="4">
        <f t="shared" si="5"/>
        <v>0.75688412085461998</v>
      </c>
      <c r="W17" s="4">
        <f t="shared" si="5"/>
        <v>0.69140841892695937</v>
      </c>
      <c r="X17" s="4">
        <f t="shared" si="5"/>
        <v>0.6280047392219128</v>
      </c>
      <c r="Y17" s="4">
        <f t="shared" si="5"/>
        <v>0.56657625797954025</v>
      </c>
      <c r="Z17" s="4">
        <f t="shared" si="5"/>
        <v>0.50703209156548779</v>
      </c>
      <c r="AA17" s="4">
        <f t="shared" si="5"/>
        <v>0.44244609582412647</v>
      </c>
      <c r="AB17" s="4">
        <f t="shared" si="6"/>
        <v>0.37914368045504238</v>
      </c>
      <c r="AC17" s="4">
        <f t="shared" si="6"/>
        <v>0.31708695718986957</v>
      </c>
      <c r="AD17" s="4">
        <f t="shared" si="6"/>
        <v>0.25623951439453901</v>
      </c>
      <c r="AE17" s="4">
        <f t="shared" si="6"/>
        <v>0.19656634582661373</v>
      </c>
      <c r="AF17" s="4">
        <f t="shared" si="6"/>
        <v>0.17164523269132492</v>
      </c>
      <c r="AG17" s="4">
        <f t="shared" si="6"/>
        <v>0.14710981618301719</v>
      </c>
      <c r="AH17" s="4">
        <f t="shared" si="6"/>
        <v>0.12295121109126486</v>
      </c>
      <c r="AI17" s="4">
        <f t="shared" si="4"/>
        <v>9.9160803041494161E-2</v>
      </c>
      <c r="AJ17" s="4">
        <f t="shared" si="4"/>
        <v>7.5730238253622614E-2</v>
      </c>
    </row>
    <row r="18" spans="1:36" x14ac:dyDescent="0.2">
      <c r="A18" t="str">
        <f>"casthouse_archetype_"&amp;TEXT(ROUND(Table26[[#This Row],[2016]],3),"0.000")</f>
        <v>casthouse_archetype_1.435</v>
      </c>
      <c r="B18" s="4">
        <f t="shared" si="2"/>
        <v>1.4350000000000001</v>
      </c>
      <c r="C18" s="4">
        <f t="shared" si="7"/>
        <v>1.4350000000000001</v>
      </c>
      <c r="D18" s="4">
        <f t="shared" si="7"/>
        <v>1.4350000000000001</v>
      </c>
      <c r="E18" s="4">
        <f t="shared" si="7"/>
        <v>1.3985864858288222</v>
      </c>
      <c r="F18" s="4">
        <f t="shared" si="7"/>
        <v>1.3639035219400897</v>
      </c>
      <c r="G18" s="4">
        <f t="shared" si="7"/>
        <v>1.3308306053211549</v>
      </c>
      <c r="H18" s="4">
        <f t="shared" si="7"/>
        <v>1.2992581671125856</v>
      </c>
      <c r="I18" s="4">
        <f t="shared" si="7"/>
        <v>1.2690863599433229</v>
      </c>
      <c r="J18" s="4">
        <f t="shared" si="7"/>
        <v>1.2402240031540652</v>
      </c>
      <c r="K18" s="4">
        <f t="shared" si="7"/>
        <v>1.2125876624351553</v>
      </c>
      <c r="L18" s="4">
        <f t="shared" si="7"/>
        <v>1.1861008443107506</v>
      </c>
      <c r="M18" s="4">
        <f t="shared" si="7"/>
        <v>1.1606932890904722</v>
      </c>
      <c r="N18" s="4">
        <f t="shared" si="7"/>
        <v>1.1363003485259664</v>
      </c>
      <c r="O18" s="4">
        <f t="shared" si="7"/>
        <v>1.1128624365651485</v>
      </c>
      <c r="P18" s="4">
        <f t="shared" si="7"/>
        <v>1.0903245433797644</v>
      </c>
      <c r="Q18" s="4">
        <f t="shared" si="7"/>
        <v>1.0333121379532002</v>
      </c>
      <c r="R18" s="4">
        <f t="shared" si="7"/>
        <v>0.97802769901514652</v>
      </c>
      <c r="S18" s="4">
        <f t="shared" si="5"/>
        <v>0.92439384091005417</v>
      </c>
      <c r="T18" s="4">
        <f t="shared" si="5"/>
        <v>0.87233773089258193</v>
      </c>
      <c r="U18" s="4">
        <f t="shared" si="5"/>
        <v>0.82179075914851141</v>
      </c>
      <c r="V18" s="4">
        <f t="shared" si="5"/>
        <v>0.75438771617828582</v>
      </c>
      <c r="W18" s="4">
        <f t="shared" si="5"/>
        <v>0.68915198036203362</v>
      </c>
      <c r="X18" s="4">
        <f t="shared" si="5"/>
        <v>0.62598067288087877</v>
      </c>
      <c r="Y18" s="4">
        <f t="shared" si="5"/>
        <v>0.5647773248305068</v>
      </c>
      <c r="Z18" s="4">
        <f t="shared" si="5"/>
        <v>0.505451385661841</v>
      </c>
      <c r="AA18" s="4">
        <f t="shared" si="5"/>
        <v>0.44110209529045974</v>
      </c>
      <c r="AB18" s="4">
        <f t="shared" si="6"/>
        <v>0.37803168101508916</v>
      </c>
      <c r="AC18" s="4">
        <f t="shared" si="6"/>
        <v>0.31620239342651502</v>
      </c>
      <c r="AD18" s="4">
        <f t="shared" si="6"/>
        <v>0.25557795433800795</v>
      </c>
      <c r="AE18" s="4">
        <f t="shared" si="6"/>
        <v>0.19612348580376052</v>
      </c>
      <c r="AF18" s="4">
        <f t="shared" si="6"/>
        <v>0.17129370765893351</v>
      </c>
      <c r="AG18" s="4">
        <f t="shared" si="6"/>
        <v>0.14684821257671127</v>
      </c>
      <c r="AH18" s="4">
        <f t="shared" si="6"/>
        <v>0.12277814791064728</v>
      </c>
      <c r="AI18" s="4">
        <f t="shared" si="4"/>
        <v>9.9074930857543236E-2</v>
      </c>
      <c r="AJ18" s="4">
        <f t="shared" si="4"/>
        <v>7.5730238253622614E-2</v>
      </c>
    </row>
    <row r="19" spans="1:36" x14ac:dyDescent="0.2">
      <c r="A19" t="str">
        <f>"casthouse_archetype_"&amp;TEXT(ROUND(Table26[[#This Row],[2016]],3),"0.000")</f>
        <v>casthouse_archetype_1.430</v>
      </c>
      <c r="B19" s="4">
        <f t="shared" si="2"/>
        <v>1.43</v>
      </c>
      <c r="C19" s="4">
        <f t="shared" si="7"/>
        <v>1.43</v>
      </c>
      <c r="D19" s="4">
        <f t="shared" si="7"/>
        <v>1.43</v>
      </c>
      <c r="E19" s="4">
        <f t="shared" si="7"/>
        <v>1.3937204309631726</v>
      </c>
      <c r="F19" s="4">
        <f t="shared" si="7"/>
        <v>1.3591650464735587</v>
      </c>
      <c r="G19" s="4">
        <f t="shared" si="7"/>
        <v>1.3262137867822983</v>
      </c>
      <c r="H19" s="4">
        <f t="shared" si="7"/>
        <v>1.2947574860730582</v>
      </c>
      <c r="I19" s="4">
        <f t="shared" si="7"/>
        <v>1.2646966642579112</v>
      </c>
      <c r="J19" s="4">
        <f t="shared" si="7"/>
        <v>1.2359404760806596</v>
      </c>
      <c r="K19" s="4">
        <f t="shared" si="7"/>
        <v>1.2084057941402224</v>
      </c>
      <c r="L19" s="4">
        <f t="shared" si="7"/>
        <v>1.1820164063378549</v>
      </c>
      <c r="M19" s="4">
        <f t="shared" si="7"/>
        <v>1.1567023114296329</v>
      </c>
      <c r="N19" s="4">
        <f t="shared" si="7"/>
        <v>1.1323990989722732</v>
      </c>
      <c r="O19" s="4">
        <f t="shared" si="7"/>
        <v>1.1090474020977481</v>
      </c>
      <c r="P19" s="4">
        <f t="shared" si="7"/>
        <v>1.0865924133284688</v>
      </c>
      <c r="Q19" s="4">
        <f t="shared" si="7"/>
        <v>1.0297897249390633</v>
      </c>
      <c r="R19" s="4">
        <f t="shared" si="7"/>
        <v>0.97470864680728209</v>
      </c>
      <c r="S19" s="4">
        <f t="shared" si="5"/>
        <v>0.92127207793650689</v>
      </c>
      <c r="T19" s="4">
        <f t="shared" si="5"/>
        <v>0.86940745349269521</v>
      </c>
      <c r="U19" s="4">
        <f t="shared" si="5"/>
        <v>0.819046416039104</v>
      </c>
      <c r="V19" s="4">
        <f t="shared" si="5"/>
        <v>0.75189131150195154</v>
      </c>
      <c r="W19" s="4">
        <f t="shared" si="5"/>
        <v>0.68689554179710777</v>
      </c>
      <c r="X19" s="4">
        <f t="shared" si="5"/>
        <v>0.62395660653984464</v>
      </c>
      <c r="Y19" s="4">
        <f t="shared" si="5"/>
        <v>0.56297839168147323</v>
      </c>
      <c r="Z19" s="4">
        <f t="shared" si="5"/>
        <v>0.50387067975819411</v>
      </c>
      <c r="AA19" s="4">
        <f t="shared" si="5"/>
        <v>0.43975809475679301</v>
      </c>
      <c r="AB19" s="4">
        <f t="shared" si="6"/>
        <v>0.37691968157513595</v>
      </c>
      <c r="AC19" s="4">
        <f t="shared" si="6"/>
        <v>0.31531782966316041</v>
      </c>
      <c r="AD19" s="4">
        <f t="shared" si="6"/>
        <v>0.25491639428147683</v>
      </c>
      <c r="AE19" s="4">
        <f t="shared" si="6"/>
        <v>0.19568062578090728</v>
      </c>
      <c r="AF19" s="4">
        <f t="shared" si="6"/>
        <v>0.17094218262654209</v>
      </c>
      <c r="AG19" s="4">
        <f t="shared" si="6"/>
        <v>0.14658660897040535</v>
      </c>
      <c r="AH19" s="4">
        <f t="shared" si="6"/>
        <v>0.12260508473002971</v>
      </c>
      <c r="AI19" s="4">
        <f t="shared" si="4"/>
        <v>9.8989058673592326E-2</v>
      </c>
      <c r="AJ19" s="4">
        <f t="shared" si="4"/>
        <v>7.5730238253622614E-2</v>
      </c>
    </row>
    <row r="20" spans="1:36" x14ac:dyDescent="0.2">
      <c r="A20" t="str">
        <f>"casthouse_archetype_"&amp;TEXT(ROUND(Table26[[#This Row],[2016]],3),"0.000")</f>
        <v>casthouse_archetype_1.425</v>
      </c>
      <c r="B20" s="4">
        <f t="shared" si="2"/>
        <v>1.425</v>
      </c>
      <c r="C20" s="4">
        <f t="shared" si="7"/>
        <v>1.425</v>
      </c>
      <c r="D20" s="4">
        <f t="shared" si="7"/>
        <v>1.425</v>
      </c>
      <c r="E20" s="4">
        <f t="shared" si="7"/>
        <v>1.3888543760975234</v>
      </c>
      <c r="F20" s="4">
        <f t="shared" si="7"/>
        <v>1.354426571007028</v>
      </c>
      <c r="G20" s="4">
        <f t="shared" si="7"/>
        <v>1.3215969682434419</v>
      </c>
      <c r="H20" s="4">
        <f t="shared" si="7"/>
        <v>1.2902568050335308</v>
      </c>
      <c r="I20" s="4">
        <f t="shared" si="7"/>
        <v>1.2603069685724997</v>
      </c>
      <c r="J20" s="4">
        <f t="shared" si="7"/>
        <v>1.231656949007254</v>
      </c>
      <c r="K20" s="4">
        <f t="shared" si="7"/>
        <v>1.20422392584529</v>
      </c>
      <c r="L20" s="4">
        <f t="shared" si="7"/>
        <v>1.1779319683649594</v>
      </c>
      <c r="M20" s="4">
        <f t="shared" si="7"/>
        <v>1.1527113337687935</v>
      </c>
      <c r="N20" s="4">
        <f t="shared" si="7"/>
        <v>1.12849784941858</v>
      </c>
      <c r="O20" s="4">
        <f t="shared" si="7"/>
        <v>1.1052323676303477</v>
      </c>
      <c r="P20" s="4">
        <f t="shared" si="7"/>
        <v>1.0828602832771737</v>
      </c>
      <c r="Q20" s="4">
        <f t="shared" si="7"/>
        <v>1.0262673119249268</v>
      </c>
      <c r="R20" s="4">
        <f t="shared" si="7"/>
        <v>0.97138959459941776</v>
      </c>
      <c r="S20" s="4">
        <f t="shared" si="5"/>
        <v>0.91815031496295973</v>
      </c>
      <c r="T20" s="4">
        <f t="shared" si="5"/>
        <v>0.86647717609280861</v>
      </c>
      <c r="U20" s="4">
        <f t="shared" si="5"/>
        <v>0.8163020729296967</v>
      </c>
      <c r="V20" s="4">
        <f t="shared" si="5"/>
        <v>0.74939490682561738</v>
      </c>
      <c r="W20" s="4">
        <f t="shared" si="5"/>
        <v>0.68463910323218202</v>
      </c>
      <c r="X20" s="4">
        <f t="shared" si="5"/>
        <v>0.62193254019881061</v>
      </c>
      <c r="Y20" s="4">
        <f t="shared" si="5"/>
        <v>0.56117945853243978</v>
      </c>
      <c r="Z20" s="4">
        <f t="shared" si="5"/>
        <v>0.50228997385454732</v>
      </c>
      <c r="AA20" s="4">
        <f t="shared" si="5"/>
        <v>0.43841409422312627</v>
      </c>
      <c r="AB20" s="4">
        <f t="shared" si="6"/>
        <v>0.37580768213518273</v>
      </c>
      <c r="AC20" s="4">
        <f t="shared" si="6"/>
        <v>0.3144332658998058</v>
      </c>
      <c r="AD20" s="4">
        <f t="shared" si="6"/>
        <v>0.25425483422494577</v>
      </c>
      <c r="AE20" s="4">
        <f t="shared" si="6"/>
        <v>0.19523776575805407</v>
      </c>
      <c r="AF20" s="4">
        <f t="shared" si="6"/>
        <v>0.17059065759415071</v>
      </c>
      <c r="AG20" s="4">
        <f t="shared" si="6"/>
        <v>0.14632500536409943</v>
      </c>
      <c r="AH20" s="4">
        <f t="shared" si="6"/>
        <v>0.12243202154941213</v>
      </c>
      <c r="AI20" s="4">
        <f t="shared" si="4"/>
        <v>9.8903186489641415E-2</v>
      </c>
      <c r="AJ20" s="4">
        <f t="shared" si="4"/>
        <v>7.5730238253622614E-2</v>
      </c>
    </row>
    <row r="21" spans="1:36" x14ac:dyDescent="0.2">
      <c r="A21" t="str">
        <f>"casthouse_archetype_"&amp;TEXT(ROUND(Table26[[#This Row],[2016]],3),"0.000")</f>
        <v>casthouse_archetype_1.420</v>
      </c>
      <c r="B21" s="4">
        <f t="shared" si="2"/>
        <v>1.42</v>
      </c>
      <c r="C21" s="4">
        <f t="shared" si="7"/>
        <v>1.42</v>
      </c>
      <c r="D21" s="4">
        <f t="shared" si="7"/>
        <v>1.42</v>
      </c>
      <c r="E21" s="4">
        <f t="shared" si="7"/>
        <v>1.383988321231874</v>
      </c>
      <c r="F21" s="4">
        <f t="shared" si="7"/>
        <v>1.3496880955404973</v>
      </c>
      <c r="G21" s="4">
        <f t="shared" si="7"/>
        <v>1.3169801497045854</v>
      </c>
      <c r="H21" s="4">
        <f t="shared" si="7"/>
        <v>1.2857561239940034</v>
      </c>
      <c r="I21" s="4">
        <f t="shared" si="7"/>
        <v>1.255917272887088</v>
      </c>
      <c r="J21" s="4">
        <f t="shared" si="7"/>
        <v>1.2273734219338484</v>
      </c>
      <c r="K21" s="4">
        <f t="shared" si="7"/>
        <v>1.2000420575503574</v>
      </c>
      <c r="L21" s="4">
        <f t="shared" si="7"/>
        <v>1.1738475303920637</v>
      </c>
      <c r="M21" s="4">
        <f t="shared" si="7"/>
        <v>1.148720356107954</v>
      </c>
      <c r="N21" s="4">
        <f t="shared" si="7"/>
        <v>1.1245965998648868</v>
      </c>
      <c r="O21" s="4">
        <f t="shared" si="7"/>
        <v>1.1014173331629471</v>
      </c>
      <c r="P21" s="4">
        <f t="shared" si="7"/>
        <v>1.0791281532258781</v>
      </c>
      <c r="Q21" s="4">
        <f t="shared" si="7"/>
        <v>1.0227448989107899</v>
      </c>
      <c r="R21" s="4">
        <f t="shared" si="7"/>
        <v>0.96807054239155332</v>
      </c>
      <c r="S21" s="4">
        <f t="shared" si="5"/>
        <v>0.91502855198941246</v>
      </c>
      <c r="T21" s="4">
        <f t="shared" si="5"/>
        <v>0.86354689869292178</v>
      </c>
      <c r="U21" s="4">
        <f t="shared" si="5"/>
        <v>0.81355772982028929</v>
      </c>
      <c r="V21" s="4">
        <f t="shared" si="5"/>
        <v>0.74689850214928322</v>
      </c>
      <c r="W21" s="4">
        <f t="shared" si="5"/>
        <v>0.68238266466725606</v>
      </c>
      <c r="X21" s="4">
        <f t="shared" si="5"/>
        <v>0.61990847385777648</v>
      </c>
      <c r="Y21" s="4">
        <f t="shared" si="5"/>
        <v>0.55938052538340632</v>
      </c>
      <c r="Z21" s="4">
        <f t="shared" si="5"/>
        <v>0.50070926795090054</v>
      </c>
      <c r="AA21" s="4">
        <f t="shared" si="5"/>
        <v>0.43707009368945954</v>
      </c>
      <c r="AB21" s="4">
        <f t="shared" si="6"/>
        <v>0.37469568269522946</v>
      </c>
      <c r="AC21" s="4">
        <f t="shared" si="6"/>
        <v>0.3135487021364512</v>
      </c>
      <c r="AD21" s="4">
        <f t="shared" si="6"/>
        <v>0.25359327416841465</v>
      </c>
      <c r="AE21" s="4">
        <f t="shared" si="6"/>
        <v>0.19479490573520086</v>
      </c>
      <c r="AF21" s="4">
        <f t="shared" si="6"/>
        <v>0.17023913256175927</v>
      </c>
      <c r="AG21" s="4">
        <f t="shared" si="6"/>
        <v>0.1460634017577935</v>
      </c>
      <c r="AH21" s="4">
        <f t="shared" si="6"/>
        <v>0.12225895836879455</v>
      </c>
      <c r="AI21" s="4">
        <f t="shared" si="4"/>
        <v>9.881731430569049E-2</v>
      </c>
      <c r="AJ21" s="4">
        <f t="shared" si="4"/>
        <v>7.5730238253622614E-2</v>
      </c>
    </row>
    <row r="22" spans="1:36" x14ac:dyDescent="0.2">
      <c r="A22" t="str">
        <f>"casthouse_archetype_"&amp;TEXT(ROUND(Table26[[#This Row],[2016]],3),"0.000")</f>
        <v>casthouse_archetype_1.415</v>
      </c>
      <c r="B22" s="4">
        <f t="shared" si="2"/>
        <v>1.415</v>
      </c>
      <c r="C22" s="4">
        <f t="shared" si="7"/>
        <v>1.415</v>
      </c>
      <c r="D22" s="4">
        <f t="shared" si="7"/>
        <v>1.415</v>
      </c>
      <c r="E22" s="4">
        <f t="shared" si="7"/>
        <v>1.3791222663662246</v>
      </c>
      <c r="F22" s="4">
        <f t="shared" si="7"/>
        <v>1.3449496200739666</v>
      </c>
      <c r="G22" s="4">
        <f t="shared" si="7"/>
        <v>1.312363331165729</v>
      </c>
      <c r="H22" s="4">
        <f t="shared" si="7"/>
        <v>1.281255442954476</v>
      </c>
      <c r="I22" s="4">
        <f t="shared" si="7"/>
        <v>1.2515275772016765</v>
      </c>
      <c r="J22" s="4">
        <f t="shared" si="7"/>
        <v>1.2230898948604427</v>
      </c>
      <c r="K22" s="4">
        <f t="shared" si="7"/>
        <v>1.195860189255425</v>
      </c>
      <c r="L22" s="4">
        <f t="shared" si="7"/>
        <v>1.1697630924191682</v>
      </c>
      <c r="M22" s="4">
        <f t="shared" si="7"/>
        <v>1.1447293784471146</v>
      </c>
      <c r="N22" s="4">
        <f t="shared" si="7"/>
        <v>1.1206953503111936</v>
      </c>
      <c r="O22" s="4">
        <f t="shared" si="7"/>
        <v>1.0976022986955467</v>
      </c>
      <c r="P22" s="4">
        <f t="shared" si="7"/>
        <v>1.0753960231745829</v>
      </c>
      <c r="Q22" s="4">
        <f t="shared" si="7"/>
        <v>1.0192224858966534</v>
      </c>
      <c r="R22" s="4">
        <f t="shared" si="7"/>
        <v>0.964751490183689</v>
      </c>
      <c r="S22" s="4">
        <f t="shared" si="5"/>
        <v>0.9119067890158653</v>
      </c>
      <c r="T22" s="4">
        <f t="shared" si="5"/>
        <v>0.86061662129303518</v>
      </c>
      <c r="U22" s="4">
        <f t="shared" si="5"/>
        <v>0.81081338671088199</v>
      </c>
      <c r="V22" s="4">
        <f t="shared" si="5"/>
        <v>0.74440209747294905</v>
      </c>
      <c r="W22" s="4">
        <f t="shared" si="5"/>
        <v>0.68012622610233031</v>
      </c>
      <c r="X22" s="4">
        <f t="shared" si="5"/>
        <v>0.61788440751674234</v>
      </c>
      <c r="Y22" s="4">
        <f t="shared" si="5"/>
        <v>0.55758159223437287</v>
      </c>
      <c r="Z22" s="4">
        <f t="shared" si="5"/>
        <v>0.49912856204725375</v>
      </c>
      <c r="AA22" s="4">
        <f t="shared" si="5"/>
        <v>0.4357260931557928</v>
      </c>
      <c r="AB22" s="4">
        <f t="shared" si="6"/>
        <v>0.37358368325527624</v>
      </c>
      <c r="AC22" s="4">
        <f t="shared" si="6"/>
        <v>0.31266413837309665</v>
      </c>
      <c r="AD22" s="4">
        <f t="shared" si="6"/>
        <v>0.25293171411188359</v>
      </c>
      <c r="AE22" s="4">
        <f t="shared" si="6"/>
        <v>0.19435204571234765</v>
      </c>
      <c r="AF22" s="4">
        <f t="shared" si="6"/>
        <v>0.16988760752936788</v>
      </c>
      <c r="AG22" s="4">
        <f t="shared" si="6"/>
        <v>0.14580179815148758</v>
      </c>
      <c r="AH22" s="4">
        <f t="shared" si="6"/>
        <v>0.12208589518817697</v>
      </c>
      <c r="AI22" s="4">
        <f t="shared" si="4"/>
        <v>9.8731442121739579E-2</v>
      </c>
      <c r="AJ22" s="4">
        <f t="shared" si="4"/>
        <v>7.5730238253622614E-2</v>
      </c>
    </row>
    <row r="23" spans="1:36" x14ac:dyDescent="0.2">
      <c r="A23" t="str">
        <f>"casthouse_archetype_"&amp;TEXT(ROUND(Table26[[#This Row],[2016]],3),"0.000")</f>
        <v>casthouse_archetype_1.410</v>
      </c>
      <c r="B23" s="4">
        <f t="shared" si="2"/>
        <v>1.41</v>
      </c>
      <c r="C23" s="4">
        <f t="shared" si="7"/>
        <v>1.41</v>
      </c>
      <c r="D23" s="4">
        <f t="shared" si="7"/>
        <v>1.41</v>
      </c>
      <c r="E23" s="4">
        <f t="shared" si="7"/>
        <v>1.3742562115005752</v>
      </c>
      <c r="F23" s="4">
        <f t="shared" si="7"/>
        <v>1.3402111446074356</v>
      </c>
      <c r="G23" s="4">
        <f t="shared" si="7"/>
        <v>1.3077465126268726</v>
      </c>
      <c r="H23" s="4">
        <f t="shared" si="7"/>
        <v>1.2767547619149486</v>
      </c>
      <c r="I23" s="4">
        <f t="shared" si="7"/>
        <v>1.2471378815162648</v>
      </c>
      <c r="J23" s="4">
        <f t="shared" si="7"/>
        <v>1.2188063677870371</v>
      </c>
      <c r="K23" s="4">
        <f t="shared" si="7"/>
        <v>1.1916783209604924</v>
      </c>
      <c r="L23" s="4">
        <f t="shared" si="7"/>
        <v>1.1656786544462725</v>
      </c>
      <c r="M23" s="4">
        <f t="shared" si="7"/>
        <v>1.1407384007862753</v>
      </c>
      <c r="N23" s="4">
        <f t="shared" si="7"/>
        <v>1.1167941007575004</v>
      </c>
      <c r="O23" s="4">
        <f t="shared" si="7"/>
        <v>1.0937872642281463</v>
      </c>
      <c r="P23" s="4">
        <f t="shared" si="7"/>
        <v>1.0716638931232874</v>
      </c>
      <c r="Q23" s="4">
        <f t="shared" si="7"/>
        <v>1.0157000728825167</v>
      </c>
      <c r="R23" s="4">
        <f t="shared" si="7"/>
        <v>0.96143243797582445</v>
      </c>
      <c r="S23" s="4">
        <f t="shared" si="5"/>
        <v>0.90878502604231803</v>
      </c>
      <c r="T23" s="4">
        <f t="shared" si="5"/>
        <v>0.85768634389314835</v>
      </c>
      <c r="U23" s="4">
        <f t="shared" si="5"/>
        <v>0.80806904360147458</v>
      </c>
      <c r="V23" s="4">
        <f t="shared" si="5"/>
        <v>0.74190569279661478</v>
      </c>
      <c r="W23" s="4">
        <f t="shared" si="5"/>
        <v>0.67786978753740446</v>
      </c>
      <c r="X23" s="4">
        <f t="shared" si="5"/>
        <v>0.6158603411757082</v>
      </c>
      <c r="Y23" s="4">
        <f t="shared" si="5"/>
        <v>0.5557826590853393</v>
      </c>
      <c r="Z23" s="4">
        <f t="shared" si="5"/>
        <v>0.49754785614360691</v>
      </c>
      <c r="AA23" s="4">
        <f t="shared" si="5"/>
        <v>0.43438209262212607</v>
      </c>
      <c r="AB23" s="4">
        <f t="shared" si="6"/>
        <v>0.37247168381532297</v>
      </c>
      <c r="AC23" s="4">
        <f t="shared" si="6"/>
        <v>0.31177957460974204</v>
      </c>
      <c r="AD23" s="4">
        <f t="shared" si="6"/>
        <v>0.25227015405535247</v>
      </c>
      <c r="AE23" s="4">
        <f t="shared" si="6"/>
        <v>0.19390918568949442</v>
      </c>
      <c r="AF23" s="4">
        <f t="shared" si="6"/>
        <v>0.16953608249697646</v>
      </c>
      <c r="AG23" s="4">
        <f t="shared" si="6"/>
        <v>0.14554019454518166</v>
      </c>
      <c r="AH23" s="4">
        <f t="shared" si="6"/>
        <v>0.1219128320075594</v>
      </c>
      <c r="AI23" s="4">
        <f t="shared" si="4"/>
        <v>9.8645569937788655E-2</v>
      </c>
      <c r="AJ23" s="4">
        <f t="shared" si="4"/>
        <v>7.5730238253622614E-2</v>
      </c>
    </row>
    <row r="24" spans="1:36" x14ac:dyDescent="0.2">
      <c r="A24" t="str">
        <f>"casthouse_archetype_"&amp;TEXT(ROUND(Table26[[#This Row],[2016]],3),"0.000")</f>
        <v>casthouse_archetype_1.405</v>
      </c>
      <c r="B24" s="4">
        <f t="shared" si="2"/>
        <v>1.405</v>
      </c>
      <c r="C24" s="4">
        <f t="shared" si="7"/>
        <v>1.405</v>
      </c>
      <c r="D24" s="4">
        <f t="shared" si="7"/>
        <v>1.405</v>
      </c>
      <c r="E24" s="4">
        <f t="shared" si="7"/>
        <v>1.369390156634926</v>
      </c>
      <c r="F24" s="4">
        <f t="shared" si="7"/>
        <v>1.3354726691409049</v>
      </c>
      <c r="G24" s="4">
        <f t="shared" si="7"/>
        <v>1.3031296940880162</v>
      </c>
      <c r="H24" s="4">
        <f t="shared" si="7"/>
        <v>1.2722540808754212</v>
      </c>
      <c r="I24" s="4">
        <f t="shared" si="7"/>
        <v>1.2427481858308533</v>
      </c>
      <c r="J24" s="4">
        <f t="shared" si="7"/>
        <v>1.2145228407136315</v>
      </c>
      <c r="K24" s="4">
        <f t="shared" si="7"/>
        <v>1.18749645266556</v>
      </c>
      <c r="L24" s="4">
        <f t="shared" si="7"/>
        <v>1.161594216473377</v>
      </c>
      <c r="M24" s="4">
        <f t="shared" si="7"/>
        <v>1.136747423125436</v>
      </c>
      <c r="N24" s="4">
        <f t="shared" si="7"/>
        <v>1.1128928512038072</v>
      </c>
      <c r="O24" s="4">
        <f t="shared" si="7"/>
        <v>1.0899722297607459</v>
      </c>
      <c r="P24" s="4">
        <f t="shared" si="7"/>
        <v>1.0679317630719922</v>
      </c>
      <c r="Q24" s="4">
        <f t="shared" si="7"/>
        <v>1.01217765986838</v>
      </c>
      <c r="R24" s="4">
        <f t="shared" si="7"/>
        <v>0.95811338576796012</v>
      </c>
      <c r="S24" s="4">
        <f t="shared" si="5"/>
        <v>0.90566326306877099</v>
      </c>
      <c r="T24" s="4">
        <f t="shared" si="5"/>
        <v>0.85475606649326175</v>
      </c>
      <c r="U24" s="4">
        <f t="shared" si="5"/>
        <v>0.80532470049206728</v>
      </c>
      <c r="V24" s="4">
        <f t="shared" si="5"/>
        <v>0.73940928812028062</v>
      </c>
      <c r="W24" s="4">
        <f t="shared" si="5"/>
        <v>0.67561334897247871</v>
      </c>
      <c r="X24" s="4">
        <f t="shared" si="5"/>
        <v>0.61383627483467418</v>
      </c>
      <c r="Y24" s="4">
        <f t="shared" si="5"/>
        <v>0.55398372593630585</v>
      </c>
      <c r="Z24" s="4">
        <f t="shared" si="5"/>
        <v>0.49596715023996013</v>
      </c>
      <c r="AA24" s="4">
        <f t="shared" si="5"/>
        <v>0.43303809208845934</v>
      </c>
      <c r="AB24" s="4">
        <f t="shared" ref="AB24:AH29" si="8">(($B24-$AJ$2)*((AB$2-$AJ$2)/($B$2-$AJ$2)))+$AJ$2</f>
        <v>0.37135968437536981</v>
      </c>
      <c r="AC24" s="4">
        <f t="shared" si="8"/>
        <v>0.31089501084638749</v>
      </c>
      <c r="AD24" s="4">
        <f t="shared" si="8"/>
        <v>0.25160859399882141</v>
      </c>
      <c r="AE24" s="4">
        <f t="shared" si="8"/>
        <v>0.19346632566664121</v>
      </c>
      <c r="AF24" s="4">
        <f t="shared" si="8"/>
        <v>0.16918455746458505</v>
      </c>
      <c r="AG24" s="4">
        <f t="shared" si="8"/>
        <v>0.14527859093887574</v>
      </c>
      <c r="AH24" s="4">
        <f t="shared" si="8"/>
        <v>0.12173976882694182</v>
      </c>
      <c r="AI24" s="4">
        <f t="shared" si="4"/>
        <v>9.8559697753837744E-2</v>
      </c>
      <c r="AJ24" s="4">
        <f t="shared" si="4"/>
        <v>7.5730238253622614E-2</v>
      </c>
    </row>
    <row r="25" spans="1:36" x14ac:dyDescent="0.2">
      <c r="A25" t="str">
        <f>"casthouse_archetype_"&amp;TEXT(ROUND(Table26[[#This Row],[2016]],3),"0.000")</f>
        <v>casthouse_archetype_1.400</v>
      </c>
      <c r="B25" s="4">
        <f t="shared" si="2"/>
        <v>1.4000000000000001</v>
      </c>
      <c r="C25" s="4">
        <f t="shared" si="7"/>
        <v>1.4000000000000001</v>
      </c>
      <c r="D25" s="4">
        <f t="shared" si="7"/>
        <v>1.4000000000000001</v>
      </c>
      <c r="E25" s="4">
        <f t="shared" si="7"/>
        <v>1.3645241017692766</v>
      </c>
      <c r="F25" s="4">
        <f t="shared" si="7"/>
        <v>1.3307341936743744</v>
      </c>
      <c r="G25" s="4">
        <f t="shared" si="7"/>
        <v>1.2985128755491597</v>
      </c>
      <c r="H25" s="4">
        <f t="shared" si="7"/>
        <v>1.2677533998358941</v>
      </c>
      <c r="I25" s="4">
        <f t="shared" si="7"/>
        <v>1.2383584901454419</v>
      </c>
      <c r="J25" s="4">
        <f t="shared" si="7"/>
        <v>1.2102393136402261</v>
      </c>
      <c r="K25" s="4">
        <f t="shared" si="7"/>
        <v>1.1833145843706276</v>
      </c>
      <c r="L25" s="4">
        <f t="shared" si="7"/>
        <v>1.1575097785004815</v>
      </c>
      <c r="M25" s="4">
        <f t="shared" si="7"/>
        <v>1.1327564454645966</v>
      </c>
      <c r="N25" s="4">
        <f t="shared" si="7"/>
        <v>1.108991601650114</v>
      </c>
      <c r="O25" s="4">
        <f t="shared" si="7"/>
        <v>1.0861571952933455</v>
      </c>
      <c r="P25" s="4">
        <f t="shared" si="7"/>
        <v>1.0641996330206969</v>
      </c>
      <c r="Q25" s="4">
        <f t="shared" si="7"/>
        <v>1.0086552468542436</v>
      </c>
      <c r="R25" s="4">
        <f t="shared" si="7"/>
        <v>0.9547943335600958</v>
      </c>
      <c r="S25" s="4">
        <f t="shared" si="5"/>
        <v>0.90254150009522383</v>
      </c>
      <c r="T25" s="4">
        <f t="shared" si="5"/>
        <v>0.85182578909337503</v>
      </c>
      <c r="U25" s="4">
        <f t="shared" si="5"/>
        <v>0.80258035738265998</v>
      </c>
      <c r="V25" s="4">
        <f t="shared" si="5"/>
        <v>0.73691288344394656</v>
      </c>
      <c r="W25" s="4">
        <f t="shared" si="5"/>
        <v>0.67335691040755297</v>
      </c>
      <c r="X25" s="4">
        <f t="shared" si="5"/>
        <v>0.61181220849364015</v>
      </c>
      <c r="Y25" s="4">
        <f t="shared" si="5"/>
        <v>0.55218479278727239</v>
      </c>
      <c r="Z25" s="4">
        <f t="shared" si="5"/>
        <v>0.49438644433631335</v>
      </c>
      <c r="AA25" s="4">
        <f t="shared" si="5"/>
        <v>0.43169409155479266</v>
      </c>
      <c r="AB25" s="4">
        <f t="shared" si="8"/>
        <v>0.3702476849354166</v>
      </c>
      <c r="AC25" s="4">
        <f t="shared" si="8"/>
        <v>0.31001044708303294</v>
      </c>
      <c r="AD25" s="4">
        <f t="shared" si="8"/>
        <v>0.25094703394229034</v>
      </c>
      <c r="AE25" s="4">
        <f t="shared" si="8"/>
        <v>0.193023465643788</v>
      </c>
      <c r="AF25" s="4">
        <f t="shared" si="8"/>
        <v>0.16883303243219366</v>
      </c>
      <c r="AG25" s="4">
        <f t="shared" si="8"/>
        <v>0.14501698733256982</v>
      </c>
      <c r="AH25" s="4">
        <f t="shared" si="8"/>
        <v>0.12156670564632426</v>
      </c>
      <c r="AI25" s="4">
        <f t="shared" si="4"/>
        <v>9.8473825569886833E-2</v>
      </c>
      <c r="AJ25" s="4">
        <f t="shared" si="4"/>
        <v>7.5730238253622614E-2</v>
      </c>
    </row>
    <row r="26" spans="1:36" x14ac:dyDescent="0.2">
      <c r="A26" t="str">
        <f>"casthouse_archetype_"&amp;TEXT(ROUND(Table26[[#This Row],[2016]],3),"0.000")</f>
        <v>casthouse_archetype_1.395</v>
      </c>
      <c r="B26" s="4">
        <f t="shared" si="2"/>
        <v>1.395</v>
      </c>
      <c r="C26" s="4">
        <f t="shared" si="7"/>
        <v>1.395</v>
      </c>
      <c r="D26" s="4">
        <f t="shared" si="7"/>
        <v>1.395</v>
      </c>
      <c r="E26" s="4">
        <f t="shared" si="7"/>
        <v>1.3596580469036272</v>
      </c>
      <c r="F26" s="4">
        <f t="shared" si="7"/>
        <v>1.3259957182078435</v>
      </c>
      <c r="G26" s="4">
        <f t="shared" si="7"/>
        <v>1.2938960570103033</v>
      </c>
      <c r="H26" s="4">
        <f t="shared" si="7"/>
        <v>1.2632527187963665</v>
      </c>
      <c r="I26" s="4">
        <f t="shared" si="7"/>
        <v>1.2339687944600302</v>
      </c>
      <c r="J26" s="4">
        <f t="shared" si="7"/>
        <v>1.2059557865668202</v>
      </c>
      <c r="K26" s="4">
        <f t="shared" si="7"/>
        <v>1.1791327160756948</v>
      </c>
      <c r="L26" s="4">
        <f t="shared" si="7"/>
        <v>1.1534253405275858</v>
      </c>
      <c r="M26" s="4">
        <f t="shared" si="7"/>
        <v>1.1287654678037573</v>
      </c>
      <c r="N26" s="4">
        <f t="shared" si="7"/>
        <v>1.1050903520964208</v>
      </c>
      <c r="O26" s="4">
        <f t="shared" si="7"/>
        <v>1.0823421608259449</v>
      </c>
      <c r="P26" s="4">
        <f t="shared" si="7"/>
        <v>1.0604675029694015</v>
      </c>
      <c r="Q26" s="4">
        <f t="shared" si="7"/>
        <v>1.0051328338401067</v>
      </c>
      <c r="R26" s="4">
        <f t="shared" si="7"/>
        <v>0.95147528135223136</v>
      </c>
      <c r="S26" s="4">
        <f t="shared" si="5"/>
        <v>0.89941973712167655</v>
      </c>
      <c r="T26" s="4">
        <f t="shared" si="5"/>
        <v>0.84889551169348831</v>
      </c>
      <c r="U26" s="4">
        <f t="shared" si="5"/>
        <v>0.79983601427325257</v>
      </c>
      <c r="V26" s="4">
        <f t="shared" si="5"/>
        <v>0.73441647876761229</v>
      </c>
      <c r="W26" s="4">
        <f t="shared" si="5"/>
        <v>0.671100471842627</v>
      </c>
      <c r="X26" s="4">
        <f t="shared" si="5"/>
        <v>0.60978814215260602</v>
      </c>
      <c r="Y26" s="4">
        <f t="shared" si="5"/>
        <v>0.55038585963823883</v>
      </c>
      <c r="Z26" s="4">
        <f t="shared" si="5"/>
        <v>0.49280573843266651</v>
      </c>
      <c r="AA26" s="4">
        <f t="shared" si="5"/>
        <v>0.43035009102112587</v>
      </c>
      <c r="AB26" s="4">
        <f t="shared" si="8"/>
        <v>0.36913568549546333</v>
      </c>
      <c r="AC26" s="4">
        <f t="shared" si="8"/>
        <v>0.30912588331967833</v>
      </c>
      <c r="AD26" s="4">
        <f t="shared" si="8"/>
        <v>0.25028547388575922</v>
      </c>
      <c r="AE26" s="4">
        <f t="shared" si="8"/>
        <v>0.19258060562093476</v>
      </c>
      <c r="AF26" s="4">
        <f t="shared" si="8"/>
        <v>0.16848150739980225</v>
      </c>
      <c r="AG26" s="4">
        <f t="shared" si="8"/>
        <v>0.1447553837262639</v>
      </c>
      <c r="AH26" s="4">
        <f t="shared" si="8"/>
        <v>0.12139364246570668</v>
      </c>
      <c r="AI26" s="4">
        <f t="shared" si="4"/>
        <v>9.8387953385935908E-2</v>
      </c>
      <c r="AJ26" s="4">
        <f t="shared" si="4"/>
        <v>7.5730238253622614E-2</v>
      </c>
    </row>
    <row r="27" spans="1:36" x14ac:dyDescent="0.2">
      <c r="A27" t="str">
        <f>"casthouse_archetype_"&amp;TEXT(ROUND(Table26[[#This Row],[2016]],3),"0.000")</f>
        <v>casthouse_archetype_1.390</v>
      </c>
      <c r="B27" s="4">
        <f t="shared" si="2"/>
        <v>1.3900000000000001</v>
      </c>
      <c r="C27" s="4">
        <f t="shared" si="7"/>
        <v>1.3900000000000001</v>
      </c>
      <c r="D27" s="4">
        <f t="shared" si="7"/>
        <v>1.3900000000000001</v>
      </c>
      <c r="E27" s="4">
        <f t="shared" si="7"/>
        <v>1.3547919920379781</v>
      </c>
      <c r="F27" s="4">
        <f t="shared" si="7"/>
        <v>1.3212572427413127</v>
      </c>
      <c r="G27" s="4">
        <f t="shared" si="7"/>
        <v>1.2892792384714469</v>
      </c>
      <c r="H27" s="4">
        <f t="shared" si="7"/>
        <v>1.2587520377568393</v>
      </c>
      <c r="I27" s="4">
        <f t="shared" si="7"/>
        <v>1.2295790987746187</v>
      </c>
      <c r="J27" s="4">
        <f t="shared" si="7"/>
        <v>1.2016722594934148</v>
      </c>
      <c r="K27" s="4">
        <f t="shared" si="7"/>
        <v>1.1749508477807624</v>
      </c>
      <c r="L27" s="4">
        <f t="shared" si="7"/>
        <v>1.1493409025546903</v>
      </c>
      <c r="M27" s="4">
        <f t="shared" si="7"/>
        <v>1.124774490142918</v>
      </c>
      <c r="N27" s="4">
        <f t="shared" si="7"/>
        <v>1.1011891025427276</v>
      </c>
      <c r="O27" s="4">
        <f t="shared" si="7"/>
        <v>1.0785271263585445</v>
      </c>
      <c r="P27" s="4">
        <f t="shared" si="7"/>
        <v>1.0567353729181062</v>
      </c>
      <c r="Q27" s="4">
        <f t="shared" si="7"/>
        <v>1.0016104208259702</v>
      </c>
      <c r="R27" s="4">
        <f t="shared" si="7"/>
        <v>0.94815622914436704</v>
      </c>
      <c r="S27" s="4">
        <f t="shared" si="5"/>
        <v>0.89629797414812939</v>
      </c>
      <c r="T27" s="4">
        <f t="shared" si="5"/>
        <v>0.84596523429360171</v>
      </c>
      <c r="U27" s="4">
        <f t="shared" si="5"/>
        <v>0.79709167116384527</v>
      </c>
      <c r="V27" s="4">
        <f t="shared" si="5"/>
        <v>0.73192007409127813</v>
      </c>
      <c r="W27" s="4">
        <f t="shared" si="5"/>
        <v>0.66884403327770126</v>
      </c>
      <c r="X27" s="4">
        <f t="shared" si="5"/>
        <v>0.60776407581157188</v>
      </c>
      <c r="Y27" s="4">
        <f t="shared" si="5"/>
        <v>0.54858692648920537</v>
      </c>
      <c r="Z27" s="4">
        <f t="shared" si="5"/>
        <v>0.49122503252901972</v>
      </c>
      <c r="AA27" s="4">
        <f t="shared" si="5"/>
        <v>0.42900609048745919</v>
      </c>
      <c r="AB27" s="4">
        <f t="shared" si="8"/>
        <v>0.36802368605551011</v>
      </c>
      <c r="AC27" s="4">
        <f t="shared" si="8"/>
        <v>0.30824131955632378</v>
      </c>
      <c r="AD27" s="4">
        <f t="shared" si="8"/>
        <v>0.24962391382922816</v>
      </c>
      <c r="AE27" s="4">
        <f t="shared" si="8"/>
        <v>0.19213774559808156</v>
      </c>
      <c r="AF27" s="4">
        <f t="shared" si="8"/>
        <v>0.16812998236741084</v>
      </c>
      <c r="AG27" s="4">
        <f t="shared" si="8"/>
        <v>0.14449378011995798</v>
      </c>
      <c r="AH27" s="4">
        <f t="shared" si="8"/>
        <v>0.1212205792850891</v>
      </c>
      <c r="AI27" s="4">
        <f t="shared" si="4"/>
        <v>9.8302081201984998E-2</v>
      </c>
      <c r="AJ27" s="4">
        <f t="shared" si="4"/>
        <v>7.5730238253622614E-2</v>
      </c>
    </row>
    <row r="28" spans="1:36" x14ac:dyDescent="0.2">
      <c r="A28" t="str">
        <f>"casthouse_archetype_"&amp;TEXT(ROUND(Table26[[#This Row],[2016]],3),"0.000")</f>
        <v>casthouse_archetype_1.385</v>
      </c>
      <c r="B28" s="4">
        <f t="shared" si="2"/>
        <v>1.385</v>
      </c>
      <c r="C28" s="4">
        <f t="shared" si="7"/>
        <v>1.385</v>
      </c>
      <c r="D28" s="4">
        <f t="shared" si="7"/>
        <v>1.385</v>
      </c>
      <c r="E28" s="4">
        <f t="shared" si="7"/>
        <v>1.3499259371723284</v>
      </c>
      <c r="F28" s="4">
        <f t="shared" si="7"/>
        <v>1.3165187672747818</v>
      </c>
      <c r="G28" s="4">
        <f t="shared" si="7"/>
        <v>1.2846624199325902</v>
      </c>
      <c r="H28" s="4">
        <f t="shared" si="7"/>
        <v>1.2542513567173117</v>
      </c>
      <c r="I28" s="4">
        <f t="shared" si="7"/>
        <v>1.225189403089207</v>
      </c>
      <c r="J28" s="4">
        <f t="shared" si="7"/>
        <v>1.197388732420009</v>
      </c>
      <c r="K28" s="4">
        <f t="shared" si="7"/>
        <v>1.1707689794858298</v>
      </c>
      <c r="L28" s="4">
        <f t="shared" si="7"/>
        <v>1.1452564645817946</v>
      </c>
      <c r="M28" s="4">
        <f t="shared" si="7"/>
        <v>1.1207835124820784</v>
      </c>
      <c r="N28" s="4">
        <f t="shared" si="7"/>
        <v>1.0972878529890344</v>
      </c>
      <c r="O28" s="4">
        <f t="shared" si="7"/>
        <v>1.0747120918911439</v>
      </c>
      <c r="P28" s="4">
        <f t="shared" si="7"/>
        <v>1.0530032428668108</v>
      </c>
      <c r="Q28" s="4">
        <f t="shared" si="7"/>
        <v>0.99808800781183338</v>
      </c>
      <c r="R28" s="4">
        <f t="shared" si="7"/>
        <v>0.9448371769365026</v>
      </c>
      <c r="S28" s="4">
        <f t="shared" si="5"/>
        <v>0.89317621117458212</v>
      </c>
      <c r="T28" s="4">
        <f t="shared" si="5"/>
        <v>0.84303495689371488</v>
      </c>
      <c r="U28" s="4">
        <f t="shared" si="5"/>
        <v>0.79434732805443786</v>
      </c>
      <c r="V28" s="4">
        <f t="shared" si="5"/>
        <v>0.72942366941494385</v>
      </c>
      <c r="W28" s="4">
        <f t="shared" si="5"/>
        <v>0.6665875947127754</v>
      </c>
      <c r="X28" s="4">
        <f t="shared" si="5"/>
        <v>0.60574000947053774</v>
      </c>
      <c r="Y28" s="4">
        <f t="shared" si="5"/>
        <v>0.54678799334017181</v>
      </c>
      <c r="Z28" s="4">
        <f t="shared" si="5"/>
        <v>0.48964432662537288</v>
      </c>
      <c r="AA28" s="4">
        <f t="shared" si="5"/>
        <v>0.4276620899537924</v>
      </c>
      <c r="AB28" s="4">
        <f t="shared" si="8"/>
        <v>0.36691168661555684</v>
      </c>
      <c r="AC28" s="4">
        <f t="shared" si="8"/>
        <v>0.30735675579296917</v>
      </c>
      <c r="AD28" s="4">
        <f t="shared" si="8"/>
        <v>0.2489623537726971</v>
      </c>
      <c r="AE28" s="4">
        <f t="shared" si="8"/>
        <v>0.19169488557522835</v>
      </c>
      <c r="AF28" s="4">
        <f t="shared" si="8"/>
        <v>0.16777845733501945</v>
      </c>
      <c r="AG28" s="4">
        <f t="shared" si="8"/>
        <v>0.14423217651365206</v>
      </c>
      <c r="AH28" s="4">
        <f t="shared" si="8"/>
        <v>0.12104751610447152</v>
      </c>
      <c r="AI28" s="4">
        <f t="shared" si="4"/>
        <v>9.8216209018034073E-2</v>
      </c>
      <c r="AJ28" s="4">
        <f t="shared" si="4"/>
        <v>7.5730238253622614E-2</v>
      </c>
    </row>
    <row r="29" spans="1:36" x14ac:dyDescent="0.2">
      <c r="A29" t="str">
        <f>"casthouse_archetype_"&amp;TEXT(ROUND(Table26[[#This Row],[2016]],3),"0.000")</f>
        <v>casthouse_archetype_1.380</v>
      </c>
      <c r="B29" s="4">
        <f t="shared" si="2"/>
        <v>1.3800000000000001</v>
      </c>
      <c r="C29" s="4">
        <f t="shared" si="7"/>
        <v>1.3800000000000001</v>
      </c>
      <c r="D29" s="4">
        <f t="shared" si="7"/>
        <v>1.3800000000000001</v>
      </c>
      <c r="E29" s="4">
        <f t="shared" si="7"/>
        <v>1.3450598823066793</v>
      </c>
      <c r="F29" s="4">
        <f t="shared" si="7"/>
        <v>1.3117802918082513</v>
      </c>
      <c r="G29" s="4">
        <f t="shared" si="7"/>
        <v>1.280045601393734</v>
      </c>
      <c r="H29" s="4">
        <f t="shared" si="7"/>
        <v>1.2497506756777845</v>
      </c>
      <c r="I29" s="4">
        <f t="shared" si="7"/>
        <v>1.2207997074037955</v>
      </c>
      <c r="J29" s="4">
        <f t="shared" si="7"/>
        <v>1.1931052053466036</v>
      </c>
      <c r="K29" s="4">
        <f t="shared" si="7"/>
        <v>1.1665871111908974</v>
      </c>
      <c r="L29" s="4">
        <f t="shared" si="7"/>
        <v>1.1411720266088992</v>
      </c>
      <c r="M29" s="4">
        <f t="shared" si="7"/>
        <v>1.1167925348212393</v>
      </c>
      <c r="N29" s="4">
        <f t="shared" si="7"/>
        <v>1.0933866034353412</v>
      </c>
      <c r="O29" s="4">
        <f t="shared" si="7"/>
        <v>1.0708970574237435</v>
      </c>
      <c r="P29" s="4">
        <f t="shared" si="7"/>
        <v>1.0492711128155157</v>
      </c>
      <c r="Q29" s="4">
        <f t="shared" si="7"/>
        <v>0.99456559479769679</v>
      </c>
      <c r="R29" s="4">
        <f t="shared" si="7"/>
        <v>0.94151812472863827</v>
      </c>
      <c r="S29" s="4">
        <f t="shared" si="5"/>
        <v>0.89005444820103508</v>
      </c>
      <c r="T29" s="4">
        <f t="shared" si="5"/>
        <v>0.84010467949382828</v>
      </c>
      <c r="U29" s="4">
        <f t="shared" si="5"/>
        <v>0.79160298494503056</v>
      </c>
      <c r="V29" s="4">
        <f t="shared" si="5"/>
        <v>0.7269272647386098</v>
      </c>
      <c r="W29" s="4">
        <f t="shared" si="5"/>
        <v>0.66433115614784966</v>
      </c>
      <c r="X29" s="4">
        <f t="shared" si="5"/>
        <v>0.60371594312950372</v>
      </c>
      <c r="Y29" s="4">
        <f t="shared" si="5"/>
        <v>0.54498906019113835</v>
      </c>
      <c r="Z29" s="4">
        <f t="shared" si="5"/>
        <v>0.4880636207217261</v>
      </c>
      <c r="AA29" s="4">
        <f t="shared" si="5"/>
        <v>0.42631808942012572</v>
      </c>
      <c r="AB29" s="4">
        <f t="shared" si="8"/>
        <v>0.36579968717560368</v>
      </c>
      <c r="AC29" s="4">
        <f t="shared" si="8"/>
        <v>0.30647219202961462</v>
      </c>
      <c r="AD29" s="4">
        <f t="shared" si="8"/>
        <v>0.24830079371616604</v>
      </c>
      <c r="AE29" s="4">
        <f t="shared" si="8"/>
        <v>0.19125202555237514</v>
      </c>
      <c r="AF29" s="4">
        <f t="shared" si="8"/>
        <v>0.16742693230262806</v>
      </c>
      <c r="AG29" s="4">
        <f t="shared" si="8"/>
        <v>0.14397057290734613</v>
      </c>
      <c r="AH29" s="4">
        <f t="shared" si="8"/>
        <v>0.12087445292385396</v>
      </c>
      <c r="AI29" s="4">
        <f t="shared" si="4"/>
        <v>9.8130336834083162E-2</v>
      </c>
      <c r="AJ29" s="4">
        <f t="shared" si="4"/>
        <v>7.5730238253622614E-2</v>
      </c>
    </row>
    <row r="30" spans="1:36" x14ac:dyDescent="0.2">
      <c r="A30" t="str">
        <f>"casthouse_archetype_"&amp;TEXT(ROUND(Table26[[#This Row],[2016]],3),"0.000")</f>
        <v>casthouse_archetype_1.375</v>
      </c>
      <c r="B30" s="4">
        <f t="shared" si="2"/>
        <v>1.375</v>
      </c>
      <c r="C30" s="4">
        <f t="shared" si="7"/>
        <v>1.375</v>
      </c>
      <c r="D30" s="4">
        <f t="shared" si="7"/>
        <v>1.375</v>
      </c>
      <c r="E30" s="4">
        <f t="shared" si="7"/>
        <v>1.3401938274410299</v>
      </c>
      <c r="F30" s="4">
        <f t="shared" si="7"/>
        <v>1.3070418163417203</v>
      </c>
      <c r="G30" s="4">
        <f t="shared" si="7"/>
        <v>1.2754287828548774</v>
      </c>
      <c r="H30" s="4">
        <f t="shared" si="7"/>
        <v>1.2452499946382569</v>
      </c>
      <c r="I30" s="4">
        <f t="shared" si="7"/>
        <v>1.2164100117183838</v>
      </c>
      <c r="J30" s="4">
        <f t="shared" si="7"/>
        <v>1.1888216782731977</v>
      </c>
      <c r="K30" s="4">
        <f t="shared" si="7"/>
        <v>1.1624052428959648</v>
      </c>
      <c r="L30" s="4">
        <f t="shared" si="7"/>
        <v>1.1370875886360035</v>
      </c>
      <c r="M30" s="4">
        <f t="shared" si="7"/>
        <v>1.1128015571603997</v>
      </c>
      <c r="N30" s="4">
        <f t="shared" si="7"/>
        <v>1.089485353881648</v>
      </c>
      <c r="O30" s="4">
        <f t="shared" si="7"/>
        <v>1.0670820229563431</v>
      </c>
      <c r="P30" s="4">
        <f t="shared" si="7"/>
        <v>1.0455389827642201</v>
      </c>
      <c r="Q30" s="4">
        <f t="shared" si="7"/>
        <v>0.99104318178355999</v>
      </c>
      <c r="R30" s="4">
        <f t="shared" ref="R30:AG45" si="9">(($B30-$AJ$2)*((R$2-$AJ$2)/($B$2-$AJ$2)))+$AJ$2</f>
        <v>0.93819907252077384</v>
      </c>
      <c r="S30" s="4">
        <f t="shared" si="9"/>
        <v>0.8869326852274878</v>
      </c>
      <c r="T30" s="4">
        <f t="shared" si="9"/>
        <v>0.83717440209394145</v>
      </c>
      <c r="U30" s="4">
        <f t="shared" si="9"/>
        <v>0.78885864183562315</v>
      </c>
      <c r="V30" s="4">
        <f t="shared" si="9"/>
        <v>0.72443086006227553</v>
      </c>
      <c r="W30" s="4">
        <f t="shared" si="9"/>
        <v>0.6620747175829238</v>
      </c>
      <c r="X30" s="4">
        <f t="shared" si="9"/>
        <v>0.60169187678846958</v>
      </c>
      <c r="Y30" s="4">
        <f t="shared" si="9"/>
        <v>0.54319012704210479</v>
      </c>
      <c r="Z30" s="4">
        <f t="shared" si="9"/>
        <v>0.48648291481807926</v>
      </c>
      <c r="AA30" s="4">
        <f t="shared" si="9"/>
        <v>0.42497408888645893</v>
      </c>
      <c r="AB30" s="4">
        <f t="shared" si="9"/>
        <v>0.36468768773565041</v>
      </c>
      <c r="AC30" s="4">
        <f t="shared" si="9"/>
        <v>0.30558762826626001</v>
      </c>
      <c r="AD30" s="4">
        <f t="shared" si="9"/>
        <v>0.24763923365963492</v>
      </c>
      <c r="AE30" s="4">
        <f t="shared" si="9"/>
        <v>0.19080916552952187</v>
      </c>
      <c r="AF30" s="4">
        <f t="shared" si="9"/>
        <v>0.16707540727023662</v>
      </c>
      <c r="AG30" s="4">
        <f t="shared" si="9"/>
        <v>0.14370896930104021</v>
      </c>
      <c r="AH30" s="4">
        <f t="shared" ref="AH30:AH71" si="10">(($B30-$AJ$2)*((AH$2-$AJ$2)/($B$2-$AJ$2)))+$AJ$2</f>
        <v>0.12070138974323637</v>
      </c>
      <c r="AI30" s="4">
        <f t="shared" si="4"/>
        <v>9.8044464650132251E-2</v>
      </c>
      <c r="AJ30" s="4">
        <f t="shared" si="4"/>
        <v>7.5730238253622614E-2</v>
      </c>
    </row>
    <row r="31" spans="1:36" x14ac:dyDescent="0.2">
      <c r="A31" t="str">
        <f>"casthouse_archetype_"&amp;TEXT(ROUND(Table26[[#This Row],[2016]],3),"0.000")</f>
        <v>casthouse_archetype_1.370</v>
      </c>
      <c r="B31" s="4">
        <f t="shared" si="2"/>
        <v>1.37</v>
      </c>
      <c r="C31" s="4">
        <f t="shared" ref="C31:R46" si="11">(($B31-$AJ$2)*((C$2-$AJ$2)/($B$2-$AJ$2)))+$AJ$2</f>
        <v>1.37</v>
      </c>
      <c r="D31" s="4">
        <f t="shared" si="11"/>
        <v>1.37</v>
      </c>
      <c r="E31" s="4">
        <f t="shared" si="11"/>
        <v>1.3353277725753805</v>
      </c>
      <c r="F31" s="4">
        <f t="shared" si="11"/>
        <v>1.3023033408751896</v>
      </c>
      <c r="G31" s="4">
        <f t="shared" si="11"/>
        <v>1.2708119643160212</v>
      </c>
      <c r="H31" s="4">
        <f t="shared" si="11"/>
        <v>1.2407493135987298</v>
      </c>
      <c r="I31" s="4">
        <f t="shared" si="11"/>
        <v>1.2120203160329723</v>
      </c>
      <c r="J31" s="4">
        <f t="shared" si="11"/>
        <v>1.1845381511997923</v>
      </c>
      <c r="K31" s="4">
        <f t="shared" si="11"/>
        <v>1.1582233746010324</v>
      </c>
      <c r="L31" s="4">
        <f t="shared" si="11"/>
        <v>1.133003150663108</v>
      </c>
      <c r="M31" s="4">
        <f t="shared" si="11"/>
        <v>1.1088105794995604</v>
      </c>
      <c r="N31" s="4">
        <f t="shared" si="11"/>
        <v>1.0855841043279548</v>
      </c>
      <c r="O31" s="4">
        <f t="shared" si="11"/>
        <v>1.0632669884889427</v>
      </c>
      <c r="P31" s="4">
        <f t="shared" si="11"/>
        <v>1.0418068527129249</v>
      </c>
      <c r="Q31" s="4">
        <f t="shared" si="11"/>
        <v>0.98752076876942341</v>
      </c>
      <c r="R31" s="4">
        <f t="shared" si="11"/>
        <v>0.93488002031290951</v>
      </c>
      <c r="S31" s="4">
        <f t="shared" si="9"/>
        <v>0.88381092225394065</v>
      </c>
      <c r="T31" s="4">
        <f t="shared" si="9"/>
        <v>0.83424412469405484</v>
      </c>
      <c r="U31" s="4">
        <f t="shared" si="9"/>
        <v>0.78611429872621585</v>
      </c>
      <c r="V31" s="4">
        <f t="shared" si="9"/>
        <v>0.72193445538594136</v>
      </c>
      <c r="W31" s="4">
        <f t="shared" si="9"/>
        <v>0.65981827901799794</v>
      </c>
      <c r="X31" s="4">
        <f t="shared" si="9"/>
        <v>0.59966781044743556</v>
      </c>
      <c r="Y31" s="4">
        <f t="shared" si="9"/>
        <v>0.54139119389307133</v>
      </c>
      <c r="Z31" s="4">
        <f t="shared" si="9"/>
        <v>0.48490220891443248</v>
      </c>
      <c r="AA31" s="4">
        <f t="shared" si="9"/>
        <v>0.4236300883527922</v>
      </c>
      <c r="AB31" s="4">
        <f t="shared" si="9"/>
        <v>0.3635756882956972</v>
      </c>
      <c r="AC31" s="4">
        <f t="shared" si="9"/>
        <v>0.30470306450290541</v>
      </c>
      <c r="AD31" s="4">
        <f t="shared" si="9"/>
        <v>0.24697767360310385</v>
      </c>
      <c r="AE31" s="4">
        <f t="shared" si="9"/>
        <v>0.19036630550666866</v>
      </c>
      <c r="AF31" s="4">
        <f t="shared" si="9"/>
        <v>0.16672388223784523</v>
      </c>
      <c r="AG31" s="4">
        <f t="shared" si="9"/>
        <v>0.14344736569473429</v>
      </c>
      <c r="AH31" s="4">
        <f t="shared" si="10"/>
        <v>0.1205283265626188</v>
      </c>
      <c r="AI31" s="4">
        <f t="shared" si="4"/>
        <v>9.7958592466181327E-2</v>
      </c>
      <c r="AJ31" s="4">
        <f t="shared" si="4"/>
        <v>7.5730238253622614E-2</v>
      </c>
    </row>
    <row r="32" spans="1:36" x14ac:dyDescent="0.2">
      <c r="A32" t="str">
        <f>"casthouse_archetype_"&amp;TEXT(ROUND(Table26[[#This Row],[2016]],3),"0.000")</f>
        <v>casthouse_archetype_1.365</v>
      </c>
      <c r="B32" s="4">
        <f t="shared" si="2"/>
        <v>1.365</v>
      </c>
      <c r="C32" s="4">
        <f t="shared" si="11"/>
        <v>1.365</v>
      </c>
      <c r="D32" s="4">
        <f t="shared" si="11"/>
        <v>1.365</v>
      </c>
      <c r="E32" s="4">
        <f t="shared" si="11"/>
        <v>1.3304617177097311</v>
      </c>
      <c r="F32" s="4">
        <f t="shared" si="11"/>
        <v>1.2975648654086587</v>
      </c>
      <c r="G32" s="4">
        <f t="shared" si="11"/>
        <v>1.2661951457771645</v>
      </c>
      <c r="H32" s="4">
        <f t="shared" si="11"/>
        <v>1.2362486325592024</v>
      </c>
      <c r="I32" s="4">
        <f t="shared" si="11"/>
        <v>1.2076306203475606</v>
      </c>
      <c r="J32" s="4">
        <f t="shared" si="11"/>
        <v>1.1802546241263865</v>
      </c>
      <c r="K32" s="4">
        <f t="shared" si="11"/>
        <v>1.1540415063060998</v>
      </c>
      <c r="L32" s="4">
        <f t="shared" si="11"/>
        <v>1.1289187126902123</v>
      </c>
      <c r="M32" s="4">
        <f t="shared" si="11"/>
        <v>1.1048196018387211</v>
      </c>
      <c r="N32" s="4">
        <f t="shared" si="11"/>
        <v>1.0816828547742616</v>
      </c>
      <c r="O32" s="4">
        <f t="shared" si="11"/>
        <v>1.0594519540215421</v>
      </c>
      <c r="P32" s="4">
        <f t="shared" si="11"/>
        <v>1.0380747226616294</v>
      </c>
      <c r="Q32" s="4">
        <f t="shared" si="11"/>
        <v>0.9839983557552866</v>
      </c>
      <c r="R32" s="4">
        <f t="shared" si="11"/>
        <v>0.93156096810504496</v>
      </c>
      <c r="S32" s="4">
        <f t="shared" si="9"/>
        <v>0.88068915928039337</v>
      </c>
      <c r="T32" s="4">
        <f t="shared" si="9"/>
        <v>0.83131384729416802</v>
      </c>
      <c r="U32" s="4">
        <f t="shared" si="9"/>
        <v>0.78336995561680844</v>
      </c>
      <c r="V32" s="4">
        <f t="shared" si="9"/>
        <v>0.71943805070960709</v>
      </c>
      <c r="W32" s="4">
        <f t="shared" si="9"/>
        <v>0.65756184045307209</v>
      </c>
      <c r="X32" s="4">
        <f t="shared" si="9"/>
        <v>0.59764374410640142</v>
      </c>
      <c r="Y32" s="4">
        <f t="shared" si="9"/>
        <v>0.53959226074403788</v>
      </c>
      <c r="Z32" s="4">
        <f t="shared" si="9"/>
        <v>0.48332150301078564</v>
      </c>
      <c r="AA32" s="4">
        <f t="shared" si="9"/>
        <v>0.42228608781912547</v>
      </c>
      <c r="AB32" s="4">
        <f t="shared" si="9"/>
        <v>0.36246368885574393</v>
      </c>
      <c r="AC32" s="4">
        <f t="shared" si="9"/>
        <v>0.3038185007395508</v>
      </c>
      <c r="AD32" s="4">
        <f t="shared" si="9"/>
        <v>0.24631611354657273</v>
      </c>
      <c r="AE32" s="4">
        <f t="shared" si="9"/>
        <v>0.18992344548381546</v>
      </c>
      <c r="AF32" s="4">
        <f t="shared" si="9"/>
        <v>0.16637235720545382</v>
      </c>
      <c r="AG32" s="4">
        <f t="shared" si="9"/>
        <v>0.14318576208842837</v>
      </c>
      <c r="AH32" s="4">
        <f t="shared" si="10"/>
        <v>0.12035526338200123</v>
      </c>
      <c r="AI32" s="4">
        <f t="shared" si="4"/>
        <v>9.7872720282230416E-2</v>
      </c>
      <c r="AJ32" s="4">
        <f t="shared" si="4"/>
        <v>7.5730238253622614E-2</v>
      </c>
    </row>
    <row r="33" spans="1:36" x14ac:dyDescent="0.2">
      <c r="A33" t="str">
        <f>"casthouse_archetype_"&amp;TEXT(ROUND(Table26[[#This Row],[2016]],3),"0.000")</f>
        <v>casthouse_archetype_1.360</v>
      </c>
      <c r="B33" s="4">
        <f t="shared" si="2"/>
        <v>1.36</v>
      </c>
      <c r="C33" s="4">
        <f t="shared" si="11"/>
        <v>1.36</v>
      </c>
      <c r="D33" s="4">
        <f t="shared" si="11"/>
        <v>1.36</v>
      </c>
      <c r="E33" s="4">
        <f t="shared" si="11"/>
        <v>1.3255956628440819</v>
      </c>
      <c r="F33" s="4">
        <f t="shared" si="11"/>
        <v>1.2928263899421282</v>
      </c>
      <c r="G33" s="4">
        <f t="shared" si="11"/>
        <v>1.2615783272383081</v>
      </c>
      <c r="H33" s="4">
        <f t="shared" si="11"/>
        <v>1.231747951519675</v>
      </c>
      <c r="I33" s="4">
        <f t="shared" si="11"/>
        <v>1.2032409246621492</v>
      </c>
      <c r="J33" s="4">
        <f t="shared" si="11"/>
        <v>1.1759710970529811</v>
      </c>
      <c r="K33" s="4">
        <f t="shared" si="11"/>
        <v>1.1498596380111674</v>
      </c>
      <c r="L33" s="4">
        <f t="shared" si="11"/>
        <v>1.1248342747173168</v>
      </c>
      <c r="M33" s="4">
        <f t="shared" si="11"/>
        <v>1.1008286241778817</v>
      </c>
      <c r="N33" s="4">
        <f t="shared" si="11"/>
        <v>1.0777816052205684</v>
      </c>
      <c r="O33" s="4">
        <f t="shared" si="11"/>
        <v>1.0556369195541417</v>
      </c>
      <c r="P33" s="4">
        <f t="shared" si="11"/>
        <v>1.0343425926103342</v>
      </c>
      <c r="Q33" s="4">
        <f t="shared" si="11"/>
        <v>0.98047594274115002</v>
      </c>
      <c r="R33" s="4">
        <f t="shared" si="11"/>
        <v>0.92824191589718064</v>
      </c>
      <c r="S33" s="4">
        <f t="shared" si="9"/>
        <v>0.87756739630684621</v>
      </c>
      <c r="T33" s="4">
        <f t="shared" si="9"/>
        <v>0.82838356989428141</v>
      </c>
      <c r="U33" s="4">
        <f t="shared" si="9"/>
        <v>0.78062561250740115</v>
      </c>
      <c r="V33" s="4">
        <f t="shared" si="9"/>
        <v>0.71694164603327304</v>
      </c>
      <c r="W33" s="4">
        <f t="shared" si="9"/>
        <v>0.65530540188814634</v>
      </c>
      <c r="X33" s="4">
        <f t="shared" si="9"/>
        <v>0.59561967776536728</v>
      </c>
      <c r="Y33" s="4">
        <f t="shared" si="9"/>
        <v>0.53779332759500442</v>
      </c>
      <c r="Z33" s="4">
        <f t="shared" si="9"/>
        <v>0.48174079710713885</v>
      </c>
      <c r="AA33" s="4">
        <f t="shared" si="9"/>
        <v>0.42094208728545873</v>
      </c>
      <c r="AB33" s="4">
        <f t="shared" si="9"/>
        <v>0.36135168941579071</v>
      </c>
      <c r="AC33" s="4">
        <f t="shared" si="9"/>
        <v>0.30293393697619625</v>
      </c>
      <c r="AD33" s="4">
        <f t="shared" si="9"/>
        <v>0.24565455349004167</v>
      </c>
      <c r="AE33" s="4">
        <f t="shared" si="9"/>
        <v>0.18948058546096225</v>
      </c>
      <c r="AF33" s="4">
        <f t="shared" si="9"/>
        <v>0.1660208321730624</v>
      </c>
      <c r="AG33" s="4">
        <f t="shared" si="9"/>
        <v>0.14292415848212245</v>
      </c>
      <c r="AH33" s="4">
        <f t="shared" si="10"/>
        <v>0.12018220020138365</v>
      </c>
      <c r="AI33" s="4">
        <f t="shared" si="4"/>
        <v>9.7786848098279505E-2</v>
      </c>
      <c r="AJ33" s="4">
        <f t="shared" si="4"/>
        <v>7.5730238253622614E-2</v>
      </c>
    </row>
    <row r="34" spans="1:36" x14ac:dyDescent="0.2">
      <c r="A34" t="str">
        <f>"casthouse_archetype_"&amp;TEXT(ROUND(Table26[[#This Row],[2016]],3),"0.000")</f>
        <v>casthouse_archetype_1.355</v>
      </c>
      <c r="B34" s="4">
        <f t="shared" si="2"/>
        <v>1.355</v>
      </c>
      <c r="C34" s="4">
        <f t="shared" si="11"/>
        <v>1.355</v>
      </c>
      <c r="D34" s="4">
        <f t="shared" si="11"/>
        <v>1.355</v>
      </c>
      <c r="E34" s="4">
        <f t="shared" si="11"/>
        <v>1.3207296079784323</v>
      </c>
      <c r="F34" s="4">
        <f t="shared" si="11"/>
        <v>1.2880879144755972</v>
      </c>
      <c r="G34" s="4">
        <f t="shared" si="11"/>
        <v>1.2569615086994517</v>
      </c>
      <c r="H34" s="4">
        <f t="shared" si="11"/>
        <v>1.2272472704801476</v>
      </c>
      <c r="I34" s="4">
        <f t="shared" si="11"/>
        <v>1.1988512289767375</v>
      </c>
      <c r="J34" s="4">
        <f t="shared" si="11"/>
        <v>1.1716875699795752</v>
      </c>
      <c r="K34" s="4">
        <f t="shared" si="11"/>
        <v>1.1456777697162346</v>
      </c>
      <c r="L34" s="4">
        <f t="shared" si="11"/>
        <v>1.1207498367444211</v>
      </c>
      <c r="M34" s="4">
        <f t="shared" si="11"/>
        <v>1.0968376465170422</v>
      </c>
      <c r="N34" s="4">
        <f t="shared" si="11"/>
        <v>1.073880355666875</v>
      </c>
      <c r="O34" s="4">
        <f t="shared" si="11"/>
        <v>1.0518218850867413</v>
      </c>
      <c r="P34" s="4">
        <f t="shared" si="11"/>
        <v>1.0306104625590389</v>
      </c>
      <c r="Q34" s="4">
        <f t="shared" si="11"/>
        <v>0.97695352972701333</v>
      </c>
      <c r="R34" s="4">
        <f t="shared" si="11"/>
        <v>0.9249228636893162</v>
      </c>
      <c r="S34" s="4">
        <f t="shared" si="9"/>
        <v>0.87444563333329894</v>
      </c>
      <c r="T34" s="4">
        <f t="shared" si="9"/>
        <v>0.82545329249439459</v>
      </c>
      <c r="U34" s="4">
        <f t="shared" si="9"/>
        <v>0.77788126939799374</v>
      </c>
      <c r="V34" s="4">
        <f t="shared" si="9"/>
        <v>0.71444524135693876</v>
      </c>
      <c r="W34" s="4">
        <f t="shared" si="9"/>
        <v>0.65304896332322049</v>
      </c>
      <c r="X34" s="4">
        <f t="shared" si="9"/>
        <v>0.59359561142433315</v>
      </c>
      <c r="Y34" s="4">
        <f t="shared" si="9"/>
        <v>0.53599439444597086</v>
      </c>
      <c r="Z34" s="4">
        <f t="shared" si="9"/>
        <v>0.48016009120349201</v>
      </c>
      <c r="AA34" s="4">
        <f t="shared" si="9"/>
        <v>0.419598086751792</v>
      </c>
      <c r="AB34" s="4">
        <f t="shared" si="9"/>
        <v>0.3602396899758375</v>
      </c>
      <c r="AC34" s="4">
        <f t="shared" si="9"/>
        <v>0.30204937321284164</v>
      </c>
      <c r="AD34" s="4">
        <f t="shared" si="9"/>
        <v>0.24499299343351055</v>
      </c>
      <c r="AE34" s="4">
        <f t="shared" si="9"/>
        <v>0.18903772543810901</v>
      </c>
      <c r="AF34" s="4">
        <f t="shared" si="9"/>
        <v>0.16566930714067102</v>
      </c>
      <c r="AG34" s="4">
        <f t="shared" si="9"/>
        <v>0.14266255487581653</v>
      </c>
      <c r="AH34" s="4">
        <f t="shared" si="10"/>
        <v>0.12000913702076607</v>
      </c>
      <c r="AI34" s="4">
        <f t="shared" si="4"/>
        <v>9.7700975914328581E-2</v>
      </c>
      <c r="AJ34" s="4">
        <f t="shared" si="4"/>
        <v>7.5730238253622614E-2</v>
      </c>
    </row>
    <row r="35" spans="1:36" x14ac:dyDescent="0.2">
      <c r="A35" t="str">
        <f>"casthouse_archetype_"&amp;TEXT(ROUND(Table26[[#This Row],[2016]],3),"0.000")</f>
        <v>casthouse_archetype_1.350</v>
      </c>
      <c r="B35" s="4">
        <f t="shared" si="2"/>
        <v>1.35</v>
      </c>
      <c r="C35" s="4">
        <f t="shared" si="11"/>
        <v>1.35</v>
      </c>
      <c r="D35" s="4">
        <f t="shared" si="11"/>
        <v>1.35</v>
      </c>
      <c r="E35" s="4">
        <f t="shared" si="11"/>
        <v>1.3158635531127831</v>
      </c>
      <c r="F35" s="4">
        <f t="shared" si="11"/>
        <v>1.2833494390090665</v>
      </c>
      <c r="G35" s="4">
        <f t="shared" si="11"/>
        <v>1.2523446901605952</v>
      </c>
      <c r="H35" s="4">
        <f t="shared" si="11"/>
        <v>1.2227465894406202</v>
      </c>
      <c r="I35" s="4">
        <f t="shared" si="11"/>
        <v>1.194461533291326</v>
      </c>
      <c r="J35" s="4">
        <f t="shared" si="11"/>
        <v>1.1674040429061698</v>
      </c>
      <c r="K35" s="4">
        <f t="shared" si="11"/>
        <v>1.1414959014213022</v>
      </c>
      <c r="L35" s="4">
        <f t="shared" si="11"/>
        <v>1.1166653987715256</v>
      </c>
      <c r="M35" s="4">
        <f t="shared" si="11"/>
        <v>1.0928466688562029</v>
      </c>
      <c r="N35" s="4">
        <f t="shared" si="11"/>
        <v>1.069979106113182</v>
      </c>
      <c r="O35" s="4">
        <f t="shared" si="11"/>
        <v>1.048006850619341</v>
      </c>
      <c r="P35" s="4">
        <f t="shared" si="11"/>
        <v>1.0268783325077435</v>
      </c>
      <c r="Q35" s="4">
        <f t="shared" si="11"/>
        <v>0.97343111671287674</v>
      </c>
      <c r="R35" s="4">
        <f t="shared" si="11"/>
        <v>0.92160381148145187</v>
      </c>
      <c r="S35" s="4">
        <f t="shared" si="9"/>
        <v>0.8713238703597519</v>
      </c>
      <c r="T35" s="4">
        <f t="shared" si="9"/>
        <v>0.82252301509450798</v>
      </c>
      <c r="U35" s="4">
        <f t="shared" si="9"/>
        <v>0.77513692628858644</v>
      </c>
      <c r="V35" s="4">
        <f t="shared" si="9"/>
        <v>0.7119488366806046</v>
      </c>
      <c r="W35" s="4">
        <f t="shared" si="9"/>
        <v>0.65079252475829474</v>
      </c>
      <c r="X35" s="4">
        <f t="shared" si="9"/>
        <v>0.59157154508329912</v>
      </c>
      <c r="Y35" s="4">
        <f t="shared" si="9"/>
        <v>0.5341954612969374</v>
      </c>
      <c r="Z35" s="4">
        <f t="shared" si="9"/>
        <v>0.47857938529984523</v>
      </c>
      <c r="AA35" s="4">
        <f t="shared" si="9"/>
        <v>0.41825408621812526</v>
      </c>
      <c r="AB35" s="4">
        <f t="shared" si="9"/>
        <v>0.35912769053588428</v>
      </c>
      <c r="AC35" s="4">
        <f t="shared" si="9"/>
        <v>0.30116480944948709</v>
      </c>
      <c r="AD35" s="4">
        <f t="shared" si="9"/>
        <v>0.24433143337697949</v>
      </c>
      <c r="AE35" s="4">
        <f t="shared" si="9"/>
        <v>0.1885948654152558</v>
      </c>
      <c r="AF35" s="4">
        <f t="shared" si="9"/>
        <v>0.1653177821082796</v>
      </c>
      <c r="AG35" s="4">
        <f t="shared" si="9"/>
        <v>0.14240095126951061</v>
      </c>
      <c r="AH35" s="4">
        <f t="shared" si="10"/>
        <v>0.11983607384014849</v>
      </c>
      <c r="AI35" s="4">
        <f t="shared" si="4"/>
        <v>9.761510373037767E-2</v>
      </c>
      <c r="AJ35" s="4">
        <f t="shared" si="4"/>
        <v>7.5730238253622614E-2</v>
      </c>
    </row>
    <row r="36" spans="1:36" x14ac:dyDescent="0.2">
      <c r="A36" t="str">
        <f>"casthouse_archetype_"&amp;TEXT(ROUND(Table26[[#This Row],[2016]],3),"0.000")</f>
        <v>casthouse_archetype_1.345</v>
      </c>
      <c r="B36" s="4">
        <f t="shared" si="2"/>
        <v>1.345</v>
      </c>
      <c r="C36" s="4">
        <f t="shared" si="11"/>
        <v>1.345</v>
      </c>
      <c r="D36" s="4">
        <f t="shared" si="11"/>
        <v>1.345</v>
      </c>
      <c r="E36" s="4">
        <f t="shared" si="11"/>
        <v>1.3109974982471337</v>
      </c>
      <c r="F36" s="4">
        <f t="shared" si="11"/>
        <v>1.2786109635425358</v>
      </c>
      <c r="G36" s="4">
        <f t="shared" si="11"/>
        <v>1.2477278716217388</v>
      </c>
      <c r="H36" s="4">
        <f t="shared" si="11"/>
        <v>1.2182459084010928</v>
      </c>
      <c r="I36" s="4">
        <f t="shared" si="11"/>
        <v>1.1900718376059143</v>
      </c>
      <c r="J36" s="4">
        <f t="shared" si="11"/>
        <v>1.163120515832764</v>
      </c>
      <c r="K36" s="4">
        <f t="shared" si="11"/>
        <v>1.1373140331263696</v>
      </c>
      <c r="L36" s="4">
        <f t="shared" si="11"/>
        <v>1.1125809607986301</v>
      </c>
      <c r="M36" s="4">
        <f t="shared" si="11"/>
        <v>1.0888556911953635</v>
      </c>
      <c r="N36" s="4">
        <f t="shared" si="11"/>
        <v>1.0660778565594886</v>
      </c>
      <c r="O36" s="4">
        <f t="shared" si="11"/>
        <v>1.0441918161519403</v>
      </c>
      <c r="P36" s="4">
        <f t="shared" si="11"/>
        <v>1.0231462024564482</v>
      </c>
      <c r="Q36" s="4">
        <f t="shared" si="11"/>
        <v>0.96990870369873994</v>
      </c>
      <c r="R36" s="4">
        <f t="shared" si="11"/>
        <v>0.91828475927358744</v>
      </c>
      <c r="S36" s="4">
        <f t="shared" si="9"/>
        <v>0.86820210738620462</v>
      </c>
      <c r="T36" s="4">
        <f t="shared" si="9"/>
        <v>0.81959273769462127</v>
      </c>
      <c r="U36" s="4">
        <f t="shared" si="9"/>
        <v>0.77239258317917903</v>
      </c>
      <c r="V36" s="4">
        <f t="shared" si="9"/>
        <v>0.70945243200427033</v>
      </c>
      <c r="W36" s="4">
        <f t="shared" si="9"/>
        <v>0.64853608619336889</v>
      </c>
      <c r="X36" s="4">
        <f t="shared" si="9"/>
        <v>0.58954747874226499</v>
      </c>
      <c r="Y36" s="4">
        <f t="shared" si="9"/>
        <v>0.53239652814790384</v>
      </c>
      <c r="Z36" s="4">
        <f t="shared" si="9"/>
        <v>0.47699867939619839</v>
      </c>
      <c r="AA36" s="4">
        <f t="shared" si="9"/>
        <v>0.41691008568445853</v>
      </c>
      <c r="AB36" s="4">
        <f t="shared" si="9"/>
        <v>0.35801569109593101</v>
      </c>
      <c r="AC36" s="4">
        <f t="shared" si="9"/>
        <v>0.30028024568613249</v>
      </c>
      <c r="AD36" s="4">
        <f t="shared" si="9"/>
        <v>0.24366987332044843</v>
      </c>
      <c r="AE36" s="4">
        <f t="shared" si="9"/>
        <v>0.18815200539240257</v>
      </c>
      <c r="AF36" s="4">
        <f t="shared" si="9"/>
        <v>0.16496625707588819</v>
      </c>
      <c r="AG36" s="4">
        <f t="shared" si="9"/>
        <v>0.14213934766320468</v>
      </c>
      <c r="AH36" s="4">
        <f t="shared" si="10"/>
        <v>0.11966301065953092</v>
      </c>
      <c r="AI36" s="4">
        <f t="shared" si="4"/>
        <v>9.7529231546426745E-2</v>
      </c>
      <c r="AJ36" s="4">
        <f t="shared" si="4"/>
        <v>7.5730238253622614E-2</v>
      </c>
    </row>
    <row r="37" spans="1:36" x14ac:dyDescent="0.2">
      <c r="A37" t="str">
        <f>"casthouse_archetype_"&amp;TEXT(ROUND(Table26[[#This Row],[2016]],3),"0.000")</f>
        <v>casthouse_archetype_1.340</v>
      </c>
      <c r="B37" s="4">
        <f t="shared" si="2"/>
        <v>1.34</v>
      </c>
      <c r="C37" s="4">
        <f t="shared" si="11"/>
        <v>1.34</v>
      </c>
      <c r="D37" s="4">
        <f t="shared" si="11"/>
        <v>1.34</v>
      </c>
      <c r="E37" s="4">
        <f t="shared" si="11"/>
        <v>1.3061314433814843</v>
      </c>
      <c r="F37" s="4">
        <f t="shared" si="11"/>
        <v>1.2738724880760051</v>
      </c>
      <c r="G37" s="4">
        <f t="shared" si="11"/>
        <v>1.2431110530828824</v>
      </c>
      <c r="H37" s="4">
        <f t="shared" si="11"/>
        <v>1.2137452273615654</v>
      </c>
      <c r="I37" s="4">
        <f t="shared" si="11"/>
        <v>1.1856821419205028</v>
      </c>
      <c r="J37" s="4">
        <f t="shared" si="11"/>
        <v>1.1588369887593586</v>
      </c>
      <c r="K37" s="4">
        <f t="shared" si="11"/>
        <v>1.1331321648314372</v>
      </c>
      <c r="L37" s="4">
        <f t="shared" si="11"/>
        <v>1.1084965228257344</v>
      </c>
      <c r="M37" s="4">
        <f t="shared" si="11"/>
        <v>1.0848647135345242</v>
      </c>
      <c r="N37" s="4">
        <f t="shared" si="11"/>
        <v>1.0621766070057956</v>
      </c>
      <c r="O37" s="4">
        <f t="shared" si="11"/>
        <v>1.04037678168454</v>
      </c>
      <c r="P37" s="4">
        <f t="shared" si="11"/>
        <v>1.0194140724051528</v>
      </c>
      <c r="Q37" s="4">
        <f t="shared" si="11"/>
        <v>0.96638629068460336</v>
      </c>
      <c r="R37" s="4">
        <f t="shared" si="11"/>
        <v>0.91496570706572311</v>
      </c>
      <c r="S37" s="4">
        <f t="shared" si="9"/>
        <v>0.86508034441265746</v>
      </c>
      <c r="T37" s="4">
        <f t="shared" si="9"/>
        <v>0.81666246029473455</v>
      </c>
      <c r="U37" s="4">
        <f t="shared" si="9"/>
        <v>0.76964824006977173</v>
      </c>
      <c r="V37" s="4">
        <f t="shared" si="9"/>
        <v>0.70695602732793628</v>
      </c>
      <c r="W37" s="4">
        <f t="shared" si="9"/>
        <v>0.64627964762844303</v>
      </c>
      <c r="X37" s="4">
        <f t="shared" si="9"/>
        <v>0.58752341240123096</v>
      </c>
      <c r="Y37" s="4">
        <f t="shared" si="9"/>
        <v>0.53059759499887038</v>
      </c>
      <c r="Z37" s="4">
        <f t="shared" si="9"/>
        <v>0.4754179734925516</v>
      </c>
      <c r="AA37" s="4">
        <f t="shared" si="9"/>
        <v>0.4155660851507918</v>
      </c>
      <c r="AB37" s="4">
        <f t="shared" si="9"/>
        <v>0.35690369165597779</v>
      </c>
      <c r="AC37" s="4">
        <f t="shared" si="9"/>
        <v>0.29939568192277793</v>
      </c>
      <c r="AD37" s="4">
        <f t="shared" si="9"/>
        <v>0.24300831326391731</v>
      </c>
      <c r="AE37" s="4">
        <f t="shared" si="9"/>
        <v>0.18770914536954936</v>
      </c>
      <c r="AF37" s="4">
        <f t="shared" si="9"/>
        <v>0.1646147320434968</v>
      </c>
      <c r="AG37" s="4">
        <f t="shared" si="9"/>
        <v>0.14187774405689876</v>
      </c>
      <c r="AH37" s="4">
        <f t="shared" si="10"/>
        <v>0.11948994747891334</v>
      </c>
      <c r="AI37" s="4">
        <f t="shared" si="4"/>
        <v>9.7443359362475834E-2</v>
      </c>
      <c r="AJ37" s="4">
        <f t="shared" si="4"/>
        <v>7.5730238253622614E-2</v>
      </c>
    </row>
    <row r="38" spans="1:36" x14ac:dyDescent="0.2">
      <c r="A38" t="str">
        <f>"casthouse_archetype_"&amp;TEXT(ROUND(Table26[[#This Row],[2016]],3),"0.000")</f>
        <v>casthouse_archetype_1.335</v>
      </c>
      <c r="B38" s="4">
        <f t="shared" si="2"/>
        <v>1.335</v>
      </c>
      <c r="C38" s="4">
        <f t="shared" si="11"/>
        <v>1.335</v>
      </c>
      <c r="D38" s="4">
        <f t="shared" si="11"/>
        <v>1.335</v>
      </c>
      <c r="E38" s="4">
        <f t="shared" si="11"/>
        <v>1.301265388515835</v>
      </c>
      <c r="F38" s="4">
        <f t="shared" si="11"/>
        <v>1.2691340126094741</v>
      </c>
      <c r="G38" s="4">
        <f t="shared" si="11"/>
        <v>1.2384942345440257</v>
      </c>
      <c r="H38" s="4">
        <f t="shared" si="11"/>
        <v>1.209244546322038</v>
      </c>
      <c r="I38" s="4">
        <f t="shared" si="11"/>
        <v>1.1812924462350911</v>
      </c>
      <c r="J38" s="4">
        <f t="shared" si="11"/>
        <v>1.1545534616859527</v>
      </c>
      <c r="K38" s="4">
        <f t="shared" si="11"/>
        <v>1.1289502965365046</v>
      </c>
      <c r="L38" s="4">
        <f t="shared" si="11"/>
        <v>1.1044120848528389</v>
      </c>
      <c r="M38" s="4">
        <f t="shared" si="11"/>
        <v>1.0808737358736846</v>
      </c>
      <c r="N38" s="4">
        <f t="shared" si="11"/>
        <v>1.0582753574521022</v>
      </c>
      <c r="O38" s="4">
        <f t="shared" si="11"/>
        <v>1.0365617472171393</v>
      </c>
      <c r="P38" s="4">
        <f t="shared" si="11"/>
        <v>1.0156819423538574</v>
      </c>
      <c r="Q38" s="4">
        <f t="shared" si="11"/>
        <v>0.96286387767046666</v>
      </c>
      <c r="R38" s="4">
        <f t="shared" si="11"/>
        <v>0.91164665485785867</v>
      </c>
      <c r="S38" s="4">
        <f t="shared" si="9"/>
        <v>0.86195858143911019</v>
      </c>
      <c r="T38" s="4">
        <f t="shared" si="9"/>
        <v>0.81373218289484783</v>
      </c>
      <c r="U38" s="4">
        <f t="shared" si="9"/>
        <v>0.76690389696036432</v>
      </c>
      <c r="V38" s="4">
        <f t="shared" si="9"/>
        <v>0.704459622651602</v>
      </c>
      <c r="W38" s="4">
        <f t="shared" si="9"/>
        <v>0.64402320906351718</v>
      </c>
      <c r="X38" s="4">
        <f t="shared" si="9"/>
        <v>0.58549934606019682</v>
      </c>
      <c r="Y38" s="4">
        <f t="shared" si="9"/>
        <v>0.52879866184983682</v>
      </c>
      <c r="Z38" s="4">
        <f t="shared" si="9"/>
        <v>0.47383726758890476</v>
      </c>
      <c r="AA38" s="4">
        <f t="shared" si="9"/>
        <v>0.41422208461712506</v>
      </c>
      <c r="AB38" s="4">
        <f t="shared" si="9"/>
        <v>0.35579169221602452</v>
      </c>
      <c r="AC38" s="4">
        <f t="shared" si="9"/>
        <v>0.29851111815942333</v>
      </c>
      <c r="AD38" s="4">
        <f t="shared" si="9"/>
        <v>0.24234675320738625</v>
      </c>
      <c r="AE38" s="4">
        <f t="shared" si="9"/>
        <v>0.18726628534669615</v>
      </c>
      <c r="AF38" s="4">
        <f t="shared" si="9"/>
        <v>0.16426320701110536</v>
      </c>
      <c r="AG38" s="4">
        <f t="shared" si="9"/>
        <v>0.14161614045059284</v>
      </c>
      <c r="AH38" s="4">
        <f t="shared" si="10"/>
        <v>0.11931688429829576</v>
      </c>
      <c r="AI38" s="4">
        <f t="shared" si="4"/>
        <v>9.735748717852491E-2</v>
      </c>
      <c r="AJ38" s="4">
        <f t="shared" si="4"/>
        <v>7.5730238253622614E-2</v>
      </c>
    </row>
    <row r="39" spans="1:36" x14ac:dyDescent="0.2">
      <c r="A39" t="str">
        <f>"casthouse_archetype_"&amp;TEXT(ROUND(Table26[[#This Row],[2016]],3),"0.000")</f>
        <v>casthouse_archetype_1.330</v>
      </c>
      <c r="B39" s="4">
        <f t="shared" si="2"/>
        <v>1.33</v>
      </c>
      <c r="C39" s="4">
        <f t="shared" si="11"/>
        <v>1.33</v>
      </c>
      <c r="D39" s="4">
        <f t="shared" si="11"/>
        <v>1.33</v>
      </c>
      <c r="E39" s="4">
        <f t="shared" si="11"/>
        <v>1.2963993336501858</v>
      </c>
      <c r="F39" s="4">
        <f t="shared" si="11"/>
        <v>1.2643955371429434</v>
      </c>
      <c r="G39" s="4">
        <f t="shared" si="11"/>
        <v>1.2338774160051695</v>
      </c>
      <c r="H39" s="4">
        <f t="shared" si="11"/>
        <v>1.2047438652825107</v>
      </c>
      <c r="I39" s="4">
        <f t="shared" si="11"/>
        <v>1.1769027505496796</v>
      </c>
      <c r="J39" s="4">
        <f t="shared" si="11"/>
        <v>1.1502699346125473</v>
      </c>
      <c r="K39" s="4">
        <f t="shared" si="11"/>
        <v>1.1247684282415722</v>
      </c>
      <c r="L39" s="4">
        <f t="shared" si="11"/>
        <v>1.1003276468799432</v>
      </c>
      <c r="M39" s="4">
        <f t="shared" si="11"/>
        <v>1.0768827582128455</v>
      </c>
      <c r="N39" s="4">
        <f t="shared" si="11"/>
        <v>1.0543741078984092</v>
      </c>
      <c r="O39" s="4">
        <f t="shared" si="11"/>
        <v>1.0327467127497392</v>
      </c>
      <c r="P39" s="4">
        <f t="shared" si="11"/>
        <v>1.0119498123025621</v>
      </c>
      <c r="Q39" s="4">
        <f t="shared" si="11"/>
        <v>0.95934146465633008</v>
      </c>
      <c r="R39" s="4">
        <f t="shared" si="11"/>
        <v>0.90832760264999435</v>
      </c>
      <c r="S39" s="4">
        <f t="shared" si="9"/>
        <v>0.85883681846556303</v>
      </c>
      <c r="T39" s="4">
        <f t="shared" si="9"/>
        <v>0.81080190549496112</v>
      </c>
      <c r="U39" s="4">
        <f t="shared" si="9"/>
        <v>0.76415955385095702</v>
      </c>
      <c r="V39" s="4">
        <f t="shared" si="9"/>
        <v>0.70196321797526784</v>
      </c>
      <c r="W39" s="4">
        <f t="shared" si="9"/>
        <v>0.64176677049859143</v>
      </c>
      <c r="X39" s="4">
        <f t="shared" si="9"/>
        <v>0.58347527971916269</v>
      </c>
      <c r="Y39" s="4">
        <f t="shared" si="9"/>
        <v>0.52699972870080336</v>
      </c>
      <c r="Z39" s="4">
        <f t="shared" si="9"/>
        <v>0.47225656168525798</v>
      </c>
      <c r="AA39" s="4">
        <f t="shared" si="9"/>
        <v>0.41287808408345833</v>
      </c>
      <c r="AB39" s="4">
        <f t="shared" si="9"/>
        <v>0.35467969277607136</v>
      </c>
      <c r="AC39" s="4">
        <f t="shared" si="9"/>
        <v>0.29762655439606878</v>
      </c>
      <c r="AD39" s="4">
        <f t="shared" si="9"/>
        <v>0.24168519315085518</v>
      </c>
      <c r="AE39" s="4">
        <f t="shared" si="9"/>
        <v>0.18682342532384294</v>
      </c>
      <c r="AF39" s="4">
        <f t="shared" si="9"/>
        <v>0.16391168197871397</v>
      </c>
      <c r="AG39" s="4">
        <f t="shared" si="9"/>
        <v>0.14135453684428692</v>
      </c>
      <c r="AH39" s="4">
        <f t="shared" si="10"/>
        <v>0.11914382111767818</v>
      </c>
      <c r="AI39" s="4">
        <f t="shared" si="4"/>
        <v>9.7271614994573999E-2</v>
      </c>
      <c r="AJ39" s="4">
        <f t="shared" si="4"/>
        <v>7.5730238253622614E-2</v>
      </c>
    </row>
    <row r="40" spans="1:36" x14ac:dyDescent="0.2">
      <c r="A40" t="str">
        <f>"casthouse_archetype_"&amp;TEXT(ROUND(Table26[[#This Row],[2016]],3),"0.000")</f>
        <v>casthouse_archetype_1.325</v>
      </c>
      <c r="B40" s="4">
        <f t="shared" si="2"/>
        <v>1.325</v>
      </c>
      <c r="C40" s="4">
        <f t="shared" si="11"/>
        <v>1.325</v>
      </c>
      <c r="D40" s="4">
        <f t="shared" si="11"/>
        <v>1.325</v>
      </c>
      <c r="E40" s="4">
        <f t="shared" si="11"/>
        <v>1.2915332787845362</v>
      </c>
      <c r="F40" s="4">
        <f t="shared" si="11"/>
        <v>1.2596570616764127</v>
      </c>
      <c r="G40" s="4">
        <f t="shared" si="11"/>
        <v>1.2292605974663129</v>
      </c>
      <c r="H40" s="4">
        <f t="shared" si="11"/>
        <v>1.2002431842429833</v>
      </c>
      <c r="I40" s="4">
        <f t="shared" si="11"/>
        <v>1.1725130548642679</v>
      </c>
      <c r="J40" s="4">
        <f t="shared" si="11"/>
        <v>1.1459864075391415</v>
      </c>
      <c r="K40" s="4">
        <f t="shared" si="11"/>
        <v>1.1205865599466396</v>
      </c>
      <c r="L40" s="4">
        <f t="shared" si="11"/>
        <v>1.0962432089070477</v>
      </c>
      <c r="M40" s="4">
        <f t="shared" si="11"/>
        <v>1.072891780552006</v>
      </c>
      <c r="N40" s="4">
        <f t="shared" si="11"/>
        <v>1.0504728583447158</v>
      </c>
      <c r="O40" s="4">
        <f t="shared" si="11"/>
        <v>1.0289316782823386</v>
      </c>
      <c r="P40" s="4">
        <f t="shared" si="11"/>
        <v>1.0082176822512667</v>
      </c>
      <c r="Q40" s="4">
        <f t="shared" si="11"/>
        <v>0.95581905164219327</v>
      </c>
      <c r="R40" s="4">
        <f t="shared" si="11"/>
        <v>0.9050085504421298</v>
      </c>
      <c r="S40" s="4">
        <f t="shared" si="9"/>
        <v>0.85571505549201576</v>
      </c>
      <c r="T40" s="4">
        <f t="shared" si="9"/>
        <v>0.8078716280950744</v>
      </c>
      <c r="U40" s="4">
        <f t="shared" si="9"/>
        <v>0.76141521074154961</v>
      </c>
      <c r="V40" s="4">
        <f t="shared" si="9"/>
        <v>0.69946681329893357</v>
      </c>
      <c r="W40" s="4">
        <f t="shared" si="9"/>
        <v>0.63951033193366558</v>
      </c>
      <c r="X40" s="4">
        <f t="shared" si="9"/>
        <v>0.58145121337812855</v>
      </c>
      <c r="Y40" s="4">
        <f t="shared" si="9"/>
        <v>0.52520079555176991</v>
      </c>
      <c r="Z40" s="4">
        <f t="shared" si="9"/>
        <v>0.47067585578161114</v>
      </c>
      <c r="AA40" s="4">
        <f t="shared" si="9"/>
        <v>0.4115340835497916</v>
      </c>
      <c r="AB40" s="4">
        <f t="shared" si="9"/>
        <v>0.35356769333611809</v>
      </c>
      <c r="AC40" s="4">
        <f t="shared" si="9"/>
        <v>0.29674199063271417</v>
      </c>
      <c r="AD40" s="4">
        <f t="shared" si="9"/>
        <v>0.24102363309432406</v>
      </c>
      <c r="AE40" s="4">
        <f t="shared" si="9"/>
        <v>0.1863805653009897</v>
      </c>
      <c r="AF40" s="4">
        <f t="shared" si="9"/>
        <v>0.16356015694632256</v>
      </c>
      <c r="AG40" s="4">
        <f t="shared" si="9"/>
        <v>0.141092933237981</v>
      </c>
      <c r="AH40" s="4">
        <f t="shared" si="10"/>
        <v>0.11897075793706061</v>
      </c>
      <c r="AI40" s="4">
        <f t="shared" si="4"/>
        <v>9.7185742810623088E-2</v>
      </c>
      <c r="AJ40" s="4">
        <f t="shared" si="4"/>
        <v>7.5730238253622614E-2</v>
      </c>
    </row>
    <row r="41" spans="1:36" x14ac:dyDescent="0.2">
      <c r="A41" t="str">
        <f>"casthouse_archetype_"&amp;TEXT(ROUND(Table26[[#This Row],[2016]],3),"0.000")</f>
        <v>casthouse_archetype_1.320</v>
      </c>
      <c r="B41" s="4">
        <f t="shared" si="2"/>
        <v>1.32</v>
      </c>
      <c r="C41" s="4">
        <f t="shared" si="11"/>
        <v>1.32</v>
      </c>
      <c r="D41" s="4">
        <f t="shared" si="11"/>
        <v>1.32</v>
      </c>
      <c r="E41" s="4">
        <f t="shared" si="11"/>
        <v>1.286667223918887</v>
      </c>
      <c r="F41" s="4">
        <f t="shared" si="11"/>
        <v>1.2549185862098819</v>
      </c>
      <c r="G41" s="4">
        <f t="shared" si="11"/>
        <v>1.2246437789274565</v>
      </c>
      <c r="H41" s="4">
        <f t="shared" si="11"/>
        <v>1.1957425032034559</v>
      </c>
      <c r="I41" s="4">
        <f t="shared" si="11"/>
        <v>1.1681233591788565</v>
      </c>
      <c r="J41" s="4">
        <f t="shared" si="11"/>
        <v>1.1417028804657361</v>
      </c>
      <c r="K41" s="4">
        <f t="shared" si="11"/>
        <v>1.1164046916517072</v>
      </c>
      <c r="L41" s="4">
        <f t="shared" si="11"/>
        <v>1.0921587709341523</v>
      </c>
      <c r="M41" s="4">
        <f t="shared" si="11"/>
        <v>1.0689008028911666</v>
      </c>
      <c r="N41" s="4">
        <f t="shared" si="11"/>
        <v>1.0465716087910228</v>
      </c>
      <c r="O41" s="4">
        <f t="shared" si="11"/>
        <v>1.0251166438149382</v>
      </c>
      <c r="P41" s="4">
        <f t="shared" si="11"/>
        <v>1.0044855521999714</v>
      </c>
      <c r="Q41" s="4">
        <f t="shared" si="11"/>
        <v>0.95229663862805669</v>
      </c>
      <c r="R41" s="4">
        <f t="shared" si="11"/>
        <v>0.90168949823426547</v>
      </c>
      <c r="S41" s="4">
        <f t="shared" si="9"/>
        <v>0.85259329251846872</v>
      </c>
      <c r="T41" s="4">
        <f t="shared" si="9"/>
        <v>0.8049413506951878</v>
      </c>
      <c r="U41" s="4">
        <f t="shared" si="9"/>
        <v>0.75867086763214231</v>
      </c>
      <c r="V41" s="4">
        <f t="shared" si="9"/>
        <v>0.69697040862259951</v>
      </c>
      <c r="W41" s="4">
        <f t="shared" si="9"/>
        <v>0.63725389336873983</v>
      </c>
      <c r="X41" s="4">
        <f t="shared" si="9"/>
        <v>0.57942714703709453</v>
      </c>
      <c r="Y41" s="4">
        <f t="shared" si="9"/>
        <v>0.52340186240273645</v>
      </c>
      <c r="Z41" s="4">
        <f t="shared" si="9"/>
        <v>0.46909514987796436</v>
      </c>
      <c r="AA41" s="4">
        <f t="shared" si="9"/>
        <v>0.41019008301612486</v>
      </c>
      <c r="AB41" s="4">
        <f t="shared" si="9"/>
        <v>0.35245569389616488</v>
      </c>
      <c r="AC41" s="4">
        <f t="shared" si="9"/>
        <v>0.29585742686935962</v>
      </c>
      <c r="AD41" s="4">
        <f t="shared" si="9"/>
        <v>0.240362073037793</v>
      </c>
      <c r="AE41" s="4">
        <f t="shared" si="9"/>
        <v>0.18593770527813649</v>
      </c>
      <c r="AF41" s="4">
        <f t="shared" si="9"/>
        <v>0.16320863191393115</v>
      </c>
      <c r="AG41" s="4">
        <f t="shared" si="9"/>
        <v>0.14083132963167508</v>
      </c>
      <c r="AH41" s="4">
        <f t="shared" si="10"/>
        <v>0.11879769475644303</v>
      </c>
      <c r="AI41" s="4">
        <f t="shared" si="4"/>
        <v>9.7099870626672163E-2</v>
      </c>
      <c r="AJ41" s="4">
        <f t="shared" si="4"/>
        <v>7.5730238253622614E-2</v>
      </c>
    </row>
    <row r="42" spans="1:36" x14ac:dyDescent="0.2">
      <c r="A42" t="str">
        <f>"casthouse_archetype_"&amp;TEXT(ROUND(Table26[[#This Row],[2016]],3),"0.000")</f>
        <v>casthouse_archetype_1.315</v>
      </c>
      <c r="B42" s="4">
        <f t="shared" si="2"/>
        <v>1.3149999999999999</v>
      </c>
      <c r="C42" s="4">
        <f t="shared" si="11"/>
        <v>1.3149999999999999</v>
      </c>
      <c r="D42" s="4">
        <f t="shared" si="11"/>
        <v>1.3149999999999999</v>
      </c>
      <c r="E42" s="4">
        <f t="shared" si="11"/>
        <v>1.2818011690532376</v>
      </c>
      <c r="F42" s="4">
        <f t="shared" si="11"/>
        <v>1.250180110743351</v>
      </c>
      <c r="G42" s="4">
        <f t="shared" si="11"/>
        <v>1.2200269603886</v>
      </c>
      <c r="H42" s="4">
        <f t="shared" si="11"/>
        <v>1.1912418221639285</v>
      </c>
      <c r="I42" s="4">
        <f t="shared" si="11"/>
        <v>1.1637336634934448</v>
      </c>
      <c r="J42" s="4">
        <f t="shared" si="11"/>
        <v>1.1374193533923302</v>
      </c>
      <c r="K42" s="4">
        <f t="shared" si="11"/>
        <v>1.1122228233567744</v>
      </c>
      <c r="L42" s="4">
        <f t="shared" si="11"/>
        <v>1.0880743329612566</v>
      </c>
      <c r="M42" s="4">
        <f t="shared" si="11"/>
        <v>1.0649098252303271</v>
      </c>
      <c r="N42" s="4">
        <f t="shared" si="11"/>
        <v>1.0426703592373294</v>
      </c>
      <c r="O42" s="4">
        <f t="shared" si="11"/>
        <v>1.0213016093475376</v>
      </c>
      <c r="P42" s="4">
        <f t="shared" si="11"/>
        <v>1.000753422148676</v>
      </c>
      <c r="Q42" s="4">
        <f t="shared" si="11"/>
        <v>0.94877422561391989</v>
      </c>
      <c r="R42" s="4">
        <f t="shared" si="11"/>
        <v>0.89837044602640104</v>
      </c>
      <c r="S42" s="4">
        <f t="shared" si="9"/>
        <v>0.84947152954492144</v>
      </c>
      <c r="T42" s="4">
        <f t="shared" si="9"/>
        <v>0.80201107329530097</v>
      </c>
      <c r="U42" s="4">
        <f t="shared" si="9"/>
        <v>0.7559265245227349</v>
      </c>
      <c r="V42" s="4">
        <f t="shared" si="9"/>
        <v>0.69447400394626524</v>
      </c>
      <c r="W42" s="4">
        <f t="shared" si="9"/>
        <v>0.63499745480381387</v>
      </c>
      <c r="X42" s="4">
        <f t="shared" si="9"/>
        <v>0.57740308069606039</v>
      </c>
      <c r="Y42" s="4">
        <f t="shared" si="9"/>
        <v>0.52160292925370288</v>
      </c>
      <c r="Z42" s="4">
        <f t="shared" si="9"/>
        <v>0.46751444397431752</v>
      </c>
      <c r="AA42" s="4">
        <f t="shared" si="9"/>
        <v>0.40884608248245813</v>
      </c>
      <c r="AB42" s="4">
        <f t="shared" si="9"/>
        <v>0.35134369445621161</v>
      </c>
      <c r="AC42" s="4">
        <f t="shared" si="9"/>
        <v>0.29497286310600501</v>
      </c>
      <c r="AD42" s="4">
        <f t="shared" si="9"/>
        <v>0.23970051298126188</v>
      </c>
      <c r="AE42" s="4">
        <f t="shared" si="9"/>
        <v>0.18549484525528326</v>
      </c>
      <c r="AF42" s="4">
        <f t="shared" si="9"/>
        <v>0.16285710688153976</v>
      </c>
      <c r="AG42" s="4">
        <f t="shared" si="9"/>
        <v>0.14056972602536916</v>
      </c>
      <c r="AH42" s="4">
        <f t="shared" si="10"/>
        <v>0.11862463157582545</v>
      </c>
      <c r="AI42" s="4">
        <f t="shared" si="4"/>
        <v>9.7013998442721253E-2</v>
      </c>
      <c r="AJ42" s="4">
        <f t="shared" si="4"/>
        <v>7.5730238253622614E-2</v>
      </c>
    </row>
    <row r="43" spans="1:36" x14ac:dyDescent="0.2">
      <c r="A43" t="str">
        <f>"casthouse_archetype_"&amp;TEXT(ROUND(Table26[[#This Row],[2016]],3),"0.000")</f>
        <v>casthouse_archetype_1.310</v>
      </c>
      <c r="B43" s="4">
        <f t="shared" si="2"/>
        <v>1.31</v>
      </c>
      <c r="C43" s="4">
        <f t="shared" si="11"/>
        <v>1.31</v>
      </c>
      <c r="D43" s="4">
        <f t="shared" si="11"/>
        <v>1.31</v>
      </c>
      <c r="E43" s="4">
        <f t="shared" si="11"/>
        <v>1.2769351141875882</v>
      </c>
      <c r="F43" s="4">
        <f t="shared" si="11"/>
        <v>1.2454416352768203</v>
      </c>
      <c r="G43" s="4">
        <f t="shared" si="11"/>
        <v>1.2154101418497436</v>
      </c>
      <c r="H43" s="4">
        <f t="shared" si="11"/>
        <v>1.1867411411244011</v>
      </c>
      <c r="I43" s="4">
        <f t="shared" si="11"/>
        <v>1.1593439678080333</v>
      </c>
      <c r="J43" s="4">
        <f t="shared" si="11"/>
        <v>1.1331358263189248</v>
      </c>
      <c r="K43" s="4">
        <f t="shared" si="11"/>
        <v>1.108040955061842</v>
      </c>
      <c r="L43" s="4">
        <f t="shared" si="11"/>
        <v>1.0839898949883611</v>
      </c>
      <c r="M43" s="4">
        <f t="shared" si="11"/>
        <v>1.060918847569488</v>
      </c>
      <c r="N43" s="4">
        <f t="shared" si="11"/>
        <v>1.0387691096836364</v>
      </c>
      <c r="O43" s="4">
        <f t="shared" si="11"/>
        <v>1.0174865748801372</v>
      </c>
      <c r="P43" s="4">
        <f t="shared" si="11"/>
        <v>0.99702129209738077</v>
      </c>
      <c r="Q43" s="4">
        <f t="shared" si="11"/>
        <v>0.9452518125997833</v>
      </c>
      <c r="R43" s="4">
        <f t="shared" si="11"/>
        <v>0.89505139381853671</v>
      </c>
      <c r="S43" s="4">
        <f t="shared" si="9"/>
        <v>0.84634976657137428</v>
      </c>
      <c r="T43" s="4">
        <f t="shared" si="9"/>
        <v>0.79908079589541436</v>
      </c>
      <c r="U43" s="4">
        <f t="shared" si="9"/>
        <v>0.7531821814133276</v>
      </c>
      <c r="V43" s="4">
        <f t="shared" si="9"/>
        <v>0.69197759926993108</v>
      </c>
      <c r="W43" s="4">
        <f t="shared" si="9"/>
        <v>0.63274101623888812</v>
      </c>
      <c r="X43" s="4">
        <f t="shared" si="9"/>
        <v>0.57537901435502636</v>
      </c>
      <c r="Y43" s="4">
        <f t="shared" si="9"/>
        <v>0.51980399610466943</v>
      </c>
      <c r="Z43" s="4">
        <f t="shared" si="9"/>
        <v>0.46593373807067073</v>
      </c>
      <c r="AA43" s="4">
        <f t="shared" si="9"/>
        <v>0.40750208194879139</v>
      </c>
      <c r="AB43" s="4">
        <f t="shared" si="9"/>
        <v>0.35023169501625839</v>
      </c>
      <c r="AC43" s="4">
        <f t="shared" si="9"/>
        <v>0.29408829934265046</v>
      </c>
      <c r="AD43" s="4">
        <f t="shared" si="9"/>
        <v>0.23903895292473082</v>
      </c>
      <c r="AE43" s="4">
        <f t="shared" si="9"/>
        <v>0.18505198523243005</v>
      </c>
      <c r="AF43" s="4">
        <f t="shared" si="9"/>
        <v>0.16250558184914835</v>
      </c>
      <c r="AG43" s="4">
        <f t="shared" si="9"/>
        <v>0.14030812241906321</v>
      </c>
      <c r="AH43" s="4">
        <f t="shared" si="10"/>
        <v>0.11845156839520787</v>
      </c>
      <c r="AI43" s="4">
        <f t="shared" si="4"/>
        <v>9.6928126258770342E-2</v>
      </c>
      <c r="AJ43" s="4">
        <f t="shared" si="4"/>
        <v>7.5730238253622614E-2</v>
      </c>
    </row>
    <row r="44" spans="1:36" x14ac:dyDescent="0.2">
      <c r="A44" t="str">
        <f>"casthouse_archetype_"&amp;TEXT(ROUND(Table26[[#This Row],[2016]],3),"0.000")</f>
        <v>casthouse_archetype_1.305</v>
      </c>
      <c r="B44" s="4">
        <f t="shared" si="2"/>
        <v>1.3049999999999999</v>
      </c>
      <c r="C44" s="4">
        <f t="shared" si="11"/>
        <v>1.3049999999999999</v>
      </c>
      <c r="D44" s="4">
        <f t="shared" si="11"/>
        <v>1.3049999999999999</v>
      </c>
      <c r="E44" s="4">
        <f t="shared" si="11"/>
        <v>1.2720690593219388</v>
      </c>
      <c r="F44" s="4">
        <f t="shared" si="11"/>
        <v>1.2407031598102896</v>
      </c>
      <c r="G44" s="4">
        <f t="shared" si="11"/>
        <v>1.2107933233108872</v>
      </c>
      <c r="H44" s="4">
        <f t="shared" si="11"/>
        <v>1.1822404600848737</v>
      </c>
      <c r="I44" s="4">
        <f t="shared" si="11"/>
        <v>1.1549542721226216</v>
      </c>
      <c r="J44" s="4">
        <f t="shared" si="11"/>
        <v>1.128852299245519</v>
      </c>
      <c r="K44" s="4">
        <f t="shared" si="11"/>
        <v>1.1038590867669094</v>
      </c>
      <c r="L44" s="4">
        <f t="shared" si="11"/>
        <v>1.0799054570154654</v>
      </c>
      <c r="M44" s="4">
        <f t="shared" si="11"/>
        <v>1.0569278699086484</v>
      </c>
      <c r="N44" s="4">
        <f t="shared" si="11"/>
        <v>1.034867860129943</v>
      </c>
      <c r="O44" s="4">
        <f t="shared" si="11"/>
        <v>1.0136715404127368</v>
      </c>
      <c r="P44" s="4">
        <f t="shared" si="11"/>
        <v>0.99328916204608531</v>
      </c>
      <c r="Q44" s="4">
        <f t="shared" si="11"/>
        <v>0.94172939958564661</v>
      </c>
      <c r="R44" s="4">
        <f t="shared" si="11"/>
        <v>0.89173234161067227</v>
      </c>
      <c r="S44" s="4">
        <f t="shared" si="9"/>
        <v>0.84322800359782701</v>
      </c>
      <c r="T44" s="4">
        <f t="shared" si="9"/>
        <v>0.79615051849552754</v>
      </c>
      <c r="U44" s="4">
        <f t="shared" si="9"/>
        <v>0.75043783830392019</v>
      </c>
      <c r="V44" s="4">
        <f t="shared" si="9"/>
        <v>0.6894811945935968</v>
      </c>
      <c r="W44" s="4">
        <f t="shared" si="9"/>
        <v>0.63048457767396227</v>
      </c>
      <c r="X44" s="4">
        <f t="shared" si="9"/>
        <v>0.57335494801399223</v>
      </c>
      <c r="Y44" s="4">
        <f t="shared" si="9"/>
        <v>0.51800506295563586</v>
      </c>
      <c r="Z44" s="4">
        <f t="shared" si="9"/>
        <v>0.46435303216702389</v>
      </c>
      <c r="AA44" s="4">
        <f t="shared" si="9"/>
        <v>0.40615808141512466</v>
      </c>
      <c r="AB44" s="4">
        <f t="shared" si="9"/>
        <v>0.34911969557630518</v>
      </c>
      <c r="AC44" s="4">
        <f t="shared" si="9"/>
        <v>0.29320373557929585</v>
      </c>
      <c r="AD44" s="4">
        <f t="shared" si="9"/>
        <v>0.2383773928681997</v>
      </c>
      <c r="AE44" s="4">
        <f t="shared" si="9"/>
        <v>0.18460912520957684</v>
      </c>
      <c r="AF44" s="4">
        <f t="shared" si="9"/>
        <v>0.16215405681675693</v>
      </c>
      <c r="AG44" s="4">
        <f t="shared" si="9"/>
        <v>0.14004651881275731</v>
      </c>
      <c r="AH44" s="4">
        <f t="shared" si="10"/>
        <v>0.1182785052145903</v>
      </c>
      <c r="AI44" s="4">
        <f t="shared" si="4"/>
        <v>9.6842254074819417E-2</v>
      </c>
      <c r="AJ44" s="4">
        <f t="shared" si="4"/>
        <v>7.5730238253622614E-2</v>
      </c>
    </row>
    <row r="45" spans="1:36" x14ac:dyDescent="0.2">
      <c r="A45" t="str">
        <f>"casthouse_archetype_"&amp;TEXT(ROUND(Table26[[#This Row],[2016]],3),"0.000")</f>
        <v>casthouse_archetype_1.300</v>
      </c>
      <c r="B45" s="4">
        <f t="shared" si="2"/>
        <v>1.3</v>
      </c>
      <c r="C45" s="4">
        <f t="shared" si="11"/>
        <v>1.3</v>
      </c>
      <c r="D45" s="4">
        <f t="shared" si="11"/>
        <v>1.3</v>
      </c>
      <c r="E45" s="4">
        <f t="shared" si="11"/>
        <v>1.2672030044562896</v>
      </c>
      <c r="F45" s="4">
        <f t="shared" si="11"/>
        <v>1.2359646843437588</v>
      </c>
      <c r="G45" s="4">
        <f t="shared" si="11"/>
        <v>1.2061765047720308</v>
      </c>
      <c r="H45" s="4">
        <f t="shared" si="11"/>
        <v>1.1777397790453463</v>
      </c>
      <c r="I45" s="4">
        <f t="shared" si="11"/>
        <v>1.1505645764372101</v>
      </c>
      <c r="J45" s="4">
        <f t="shared" si="11"/>
        <v>1.1245687721721136</v>
      </c>
      <c r="K45" s="4">
        <f t="shared" si="11"/>
        <v>1.099677218471977</v>
      </c>
      <c r="L45" s="4">
        <f t="shared" si="11"/>
        <v>1.0758210190425699</v>
      </c>
      <c r="M45" s="4">
        <f t="shared" si="11"/>
        <v>1.0529368922478091</v>
      </c>
      <c r="N45" s="4">
        <f t="shared" si="11"/>
        <v>1.0309666105762498</v>
      </c>
      <c r="O45" s="4">
        <f t="shared" si="11"/>
        <v>1.0098565059453364</v>
      </c>
      <c r="P45" s="4">
        <f t="shared" si="11"/>
        <v>0.98955703199479006</v>
      </c>
      <c r="Q45" s="4">
        <f t="shared" si="11"/>
        <v>0.93820698657151003</v>
      </c>
      <c r="R45" s="4">
        <f t="shared" si="11"/>
        <v>0.88841328940280795</v>
      </c>
      <c r="S45" s="4">
        <f t="shared" si="9"/>
        <v>0.84010624062427985</v>
      </c>
      <c r="T45" s="4">
        <f t="shared" si="9"/>
        <v>0.79322024109564093</v>
      </c>
      <c r="U45" s="4">
        <f t="shared" si="9"/>
        <v>0.74769349519451289</v>
      </c>
      <c r="V45" s="4">
        <f t="shared" si="9"/>
        <v>0.68698478991726264</v>
      </c>
      <c r="W45" s="4">
        <f t="shared" si="9"/>
        <v>0.62822813910903652</v>
      </c>
      <c r="X45" s="4">
        <f t="shared" si="9"/>
        <v>0.5713308816729582</v>
      </c>
      <c r="Y45" s="4">
        <f t="shared" si="9"/>
        <v>0.51620612980660241</v>
      </c>
      <c r="Z45" s="4">
        <f t="shared" si="9"/>
        <v>0.46277232626337711</v>
      </c>
      <c r="AA45" s="4">
        <f t="shared" si="9"/>
        <v>0.40481408088145793</v>
      </c>
      <c r="AB45" s="4">
        <f t="shared" si="9"/>
        <v>0.34800769613635196</v>
      </c>
      <c r="AC45" s="4">
        <f t="shared" si="9"/>
        <v>0.29231917181594125</v>
      </c>
      <c r="AD45" s="4">
        <f t="shared" si="9"/>
        <v>0.23771583281166864</v>
      </c>
      <c r="AE45" s="4">
        <f t="shared" si="9"/>
        <v>0.18416626518672363</v>
      </c>
      <c r="AF45" s="4">
        <f t="shared" si="9"/>
        <v>0.16180253178436554</v>
      </c>
      <c r="AG45" s="4">
        <f t="shared" si="9"/>
        <v>0.13978491520645137</v>
      </c>
      <c r="AH45" s="4">
        <f t="shared" si="10"/>
        <v>0.11810544203397272</v>
      </c>
      <c r="AI45" s="4">
        <f t="shared" si="4"/>
        <v>9.6756381890868493E-2</v>
      </c>
      <c r="AJ45" s="4">
        <f t="shared" si="4"/>
        <v>7.5730238253622614E-2</v>
      </c>
    </row>
    <row r="46" spans="1:36" x14ac:dyDescent="0.2">
      <c r="A46" t="str">
        <f>"casthouse_archetype_"&amp;TEXT(ROUND(Table26[[#This Row],[2016]],3),"0.000")</f>
        <v>casthouse_archetype_1.295</v>
      </c>
      <c r="B46" s="4">
        <f t="shared" si="2"/>
        <v>1.2949999999999999</v>
      </c>
      <c r="C46" s="4">
        <f t="shared" si="11"/>
        <v>1.2949999999999999</v>
      </c>
      <c r="D46" s="4">
        <f t="shared" si="11"/>
        <v>1.2949999999999999</v>
      </c>
      <c r="E46" s="4">
        <f t="shared" si="11"/>
        <v>1.26233694959064</v>
      </c>
      <c r="F46" s="4">
        <f t="shared" si="11"/>
        <v>1.2312262088772279</v>
      </c>
      <c r="G46" s="4">
        <f t="shared" si="11"/>
        <v>1.2015596862331741</v>
      </c>
      <c r="H46" s="4">
        <f t="shared" si="11"/>
        <v>1.1732390980058189</v>
      </c>
      <c r="I46" s="4">
        <f t="shared" si="11"/>
        <v>1.1461748807517984</v>
      </c>
      <c r="J46" s="4">
        <f t="shared" si="11"/>
        <v>1.1202852450987077</v>
      </c>
      <c r="K46" s="4">
        <f t="shared" si="11"/>
        <v>1.0954953501770444</v>
      </c>
      <c r="L46" s="4">
        <f t="shared" si="11"/>
        <v>1.071736581069674</v>
      </c>
      <c r="M46" s="4">
        <f t="shared" si="11"/>
        <v>1.0489459145869697</v>
      </c>
      <c r="N46" s="4">
        <f t="shared" si="11"/>
        <v>1.0270653610225566</v>
      </c>
      <c r="O46" s="4">
        <f t="shared" si="11"/>
        <v>1.0060414714779358</v>
      </c>
      <c r="P46" s="4">
        <f t="shared" si="11"/>
        <v>0.98582490194349459</v>
      </c>
      <c r="Q46" s="4">
        <f t="shared" si="11"/>
        <v>0.93468457355737322</v>
      </c>
      <c r="R46" s="4">
        <f t="shared" ref="R46:AG61" si="12">(($B46-$AJ$2)*((R$2-$AJ$2)/($B$2-$AJ$2)))+$AJ$2</f>
        <v>0.88509423719494351</v>
      </c>
      <c r="S46" s="4">
        <f t="shared" si="12"/>
        <v>0.83698447765073258</v>
      </c>
      <c r="T46" s="4">
        <f t="shared" si="12"/>
        <v>0.79028996369575411</v>
      </c>
      <c r="U46" s="4">
        <f t="shared" si="12"/>
        <v>0.74494915208510548</v>
      </c>
      <c r="V46" s="4">
        <f t="shared" si="12"/>
        <v>0.68448838524092848</v>
      </c>
      <c r="W46" s="4">
        <f t="shared" si="12"/>
        <v>0.62597170054411067</v>
      </c>
      <c r="X46" s="4">
        <f t="shared" si="12"/>
        <v>0.56930681533192395</v>
      </c>
      <c r="Y46" s="4">
        <f t="shared" si="12"/>
        <v>0.51440719665756884</v>
      </c>
      <c r="Z46" s="4">
        <f t="shared" si="12"/>
        <v>0.46119162035973027</v>
      </c>
      <c r="AA46" s="4">
        <f t="shared" si="12"/>
        <v>0.40347008034779119</v>
      </c>
      <c r="AB46" s="4">
        <f t="shared" si="12"/>
        <v>0.34689569669639869</v>
      </c>
      <c r="AC46" s="4">
        <f t="shared" si="12"/>
        <v>0.29143460805258664</v>
      </c>
      <c r="AD46" s="4">
        <f t="shared" si="12"/>
        <v>0.23705427275513757</v>
      </c>
      <c r="AE46" s="4">
        <f t="shared" si="12"/>
        <v>0.18372340516387037</v>
      </c>
      <c r="AF46" s="4">
        <f t="shared" si="12"/>
        <v>0.1614510067519741</v>
      </c>
      <c r="AG46" s="4">
        <f t="shared" si="12"/>
        <v>0.13952331160014547</v>
      </c>
      <c r="AH46" s="4">
        <f t="shared" si="10"/>
        <v>0.11793237885335514</v>
      </c>
      <c r="AI46" s="4">
        <f t="shared" si="4"/>
        <v>9.6670509706917582E-2</v>
      </c>
      <c r="AJ46" s="4">
        <f t="shared" si="4"/>
        <v>7.5730238253622614E-2</v>
      </c>
    </row>
    <row r="47" spans="1:36" x14ac:dyDescent="0.2">
      <c r="A47" t="str">
        <f>"casthouse_archetype_"&amp;TEXT(ROUND(Table26[[#This Row],[2016]],3),"0.000")</f>
        <v>casthouse_archetype_1.290</v>
      </c>
      <c r="B47" s="4">
        <f t="shared" si="2"/>
        <v>1.29</v>
      </c>
      <c r="C47" s="4">
        <f t="shared" ref="C47:R62" si="13">(($B47-$AJ$2)*((C$2-$AJ$2)/($B$2-$AJ$2)))+$AJ$2</f>
        <v>1.29</v>
      </c>
      <c r="D47" s="4">
        <f t="shared" si="13"/>
        <v>1.29</v>
      </c>
      <c r="E47" s="4">
        <f t="shared" si="13"/>
        <v>1.2574708947249909</v>
      </c>
      <c r="F47" s="4">
        <f t="shared" si="13"/>
        <v>1.2264877334106972</v>
      </c>
      <c r="G47" s="4">
        <f t="shared" si="13"/>
        <v>1.1969428676943179</v>
      </c>
      <c r="H47" s="4">
        <f t="shared" si="13"/>
        <v>1.1687384169662918</v>
      </c>
      <c r="I47" s="4">
        <f t="shared" si="13"/>
        <v>1.1417851850663869</v>
      </c>
      <c r="J47" s="4">
        <f t="shared" si="13"/>
        <v>1.1160017180253023</v>
      </c>
      <c r="K47" s="4">
        <f t="shared" si="13"/>
        <v>1.091313481882112</v>
      </c>
      <c r="L47" s="4">
        <f t="shared" si="13"/>
        <v>1.0676521430967785</v>
      </c>
      <c r="M47" s="4">
        <f t="shared" si="13"/>
        <v>1.0449549369261304</v>
      </c>
      <c r="N47" s="4">
        <f t="shared" si="13"/>
        <v>1.0231641114688634</v>
      </c>
      <c r="O47" s="4">
        <f t="shared" si="13"/>
        <v>1.0022264370105354</v>
      </c>
      <c r="P47" s="4">
        <f t="shared" si="13"/>
        <v>0.98209277189219935</v>
      </c>
      <c r="Q47" s="4">
        <f t="shared" si="13"/>
        <v>0.93116216054323664</v>
      </c>
      <c r="R47" s="4">
        <f t="shared" si="13"/>
        <v>0.88177518498707919</v>
      </c>
      <c r="S47" s="4">
        <f t="shared" si="12"/>
        <v>0.83386271467718553</v>
      </c>
      <c r="T47" s="4">
        <f t="shared" si="12"/>
        <v>0.7873596862958675</v>
      </c>
      <c r="U47" s="4">
        <f t="shared" si="12"/>
        <v>0.74220480897569818</v>
      </c>
      <c r="V47" s="4">
        <f t="shared" si="12"/>
        <v>0.68199198056459431</v>
      </c>
      <c r="W47" s="4">
        <f t="shared" si="12"/>
        <v>0.62371526197918492</v>
      </c>
      <c r="X47" s="4">
        <f t="shared" si="12"/>
        <v>0.56728274899088993</v>
      </c>
      <c r="Y47" s="4">
        <f t="shared" si="12"/>
        <v>0.51260826350853539</v>
      </c>
      <c r="Z47" s="4">
        <f t="shared" si="12"/>
        <v>0.45961091445608349</v>
      </c>
      <c r="AA47" s="4">
        <f t="shared" si="12"/>
        <v>0.40212607981412446</v>
      </c>
      <c r="AB47" s="4">
        <f t="shared" si="12"/>
        <v>0.34578369725644548</v>
      </c>
      <c r="AC47" s="4">
        <f t="shared" si="12"/>
        <v>0.29055004428923209</v>
      </c>
      <c r="AD47" s="4">
        <f t="shared" si="12"/>
        <v>0.23639271269860651</v>
      </c>
      <c r="AE47" s="4">
        <f t="shared" si="12"/>
        <v>0.18328054514101716</v>
      </c>
      <c r="AF47" s="4">
        <f t="shared" si="12"/>
        <v>0.16109948171958272</v>
      </c>
      <c r="AG47" s="4">
        <f t="shared" si="12"/>
        <v>0.13926170799383952</v>
      </c>
      <c r="AH47" s="4">
        <f t="shared" si="10"/>
        <v>0.11775931567273756</v>
      </c>
      <c r="AI47" s="4">
        <f t="shared" si="4"/>
        <v>9.6584637522966671E-2</v>
      </c>
      <c r="AJ47" s="4">
        <f t="shared" si="4"/>
        <v>7.5730238253622614E-2</v>
      </c>
    </row>
    <row r="48" spans="1:36" x14ac:dyDescent="0.2">
      <c r="A48" t="str">
        <f>"casthouse_archetype_"&amp;TEXT(ROUND(Table26[[#This Row],[2016]],3),"0.000")</f>
        <v>casthouse_archetype_1.285</v>
      </c>
      <c r="B48" s="4">
        <f t="shared" si="2"/>
        <v>1.2849999999999999</v>
      </c>
      <c r="C48" s="4">
        <f t="shared" si="13"/>
        <v>1.2849999999999999</v>
      </c>
      <c r="D48" s="4">
        <f t="shared" si="13"/>
        <v>1.2849999999999999</v>
      </c>
      <c r="E48" s="4">
        <f t="shared" si="13"/>
        <v>1.2526048398593415</v>
      </c>
      <c r="F48" s="4">
        <f t="shared" si="13"/>
        <v>1.2217492579441664</v>
      </c>
      <c r="G48" s="4">
        <f t="shared" si="13"/>
        <v>1.1923260491554613</v>
      </c>
      <c r="H48" s="4">
        <f t="shared" si="13"/>
        <v>1.1642377359267642</v>
      </c>
      <c r="I48" s="4">
        <f t="shared" si="13"/>
        <v>1.1373954893809752</v>
      </c>
      <c r="J48" s="4">
        <f t="shared" si="13"/>
        <v>1.1117181909518965</v>
      </c>
      <c r="K48" s="4">
        <f t="shared" si="13"/>
        <v>1.0871316135871794</v>
      </c>
      <c r="L48" s="4">
        <f t="shared" si="13"/>
        <v>1.0635677051238828</v>
      </c>
      <c r="M48" s="4">
        <f t="shared" si="13"/>
        <v>1.0409639592652908</v>
      </c>
      <c r="N48" s="4">
        <f t="shared" si="13"/>
        <v>1.0192628619151702</v>
      </c>
      <c r="O48" s="4">
        <f t="shared" si="13"/>
        <v>0.99841140254313487</v>
      </c>
      <c r="P48" s="4">
        <f t="shared" si="13"/>
        <v>0.97836064184090399</v>
      </c>
      <c r="Q48" s="4">
        <f t="shared" si="13"/>
        <v>0.92763974752909995</v>
      </c>
      <c r="R48" s="4">
        <f t="shared" si="13"/>
        <v>0.87845613277921464</v>
      </c>
      <c r="S48" s="4">
        <f t="shared" si="12"/>
        <v>0.83074095170363826</v>
      </c>
      <c r="T48" s="4">
        <f t="shared" si="12"/>
        <v>0.78442940889598067</v>
      </c>
      <c r="U48" s="4">
        <f t="shared" si="12"/>
        <v>0.73946046586629077</v>
      </c>
      <c r="V48" s="4">
        <f t="shared" si="12"/>
        <v>0.67949557588826004</v>
      </c>
      <c r="W48" s="4">
        <f t="shared" si="12"/>
        <v>0.62145882341425895</v>
      </c>
      <c r="X48" s="4">
        <f t="shared" si="12"/>
        <v>0.56525868264985579</v>
      </c>
      <c r="Y48" s="4">
        <f t="shared" si="12"/>
        <v>0.51080933035950182</v>
      </c>
      <c r="Z48" s="4">
        <f t="shared" si="12"/>
        <v>0.45803020855243665</v>
      </c>
      <c r="AA48" s="4">
        <f t="shared" si="12"/>
        <v>0.40078207928045767</v>
      </c>
      <c r="AB48" s="4">
        <f t="shared" si="12"/>
        <v>0.34467169781649226</v>
      </c>
      <c r="AC48" s="4">
        <f t="shared" si="12"/>
        <v>0.28966548052587748</v>
      </c>
      <c r="AD48" s="4">
        <f t="shared" si="12"/>
        <v>0.23573115264207539</v>
      </c>
      <c r="AE48" s="4">
        <f t="shared" si="12"/>
        <v>0.18283768511816395</v>
      </c>
      <c r="AF48" s="4">
        <f t="shared" si="12"/>
        <v>0.1607479566871913</v>
      </c>
      <c r="AG48" s="4">
        <f t="shared" si="12"/>
        <v>0.13900010438753363</v>
      </c>
      <c r="AH48" s="4">
        <f t="shared" si="10"/>
        <v>0.11758625249211999</v>
      </c>
      <c r="AI48" s="4">
        <f t="shared" si="4"/>
        <v>9.6498765339015746E-2</v>
      </c>
      <c r="AJ48" s="4">
        <f t="shared" si="4"/>
        <v>7.5730238253622614E-2</v>
      </c>
    </row>
    <row r="49" spans="1:36" x14ac:dyDescent="0.2">
      <c r="A49" t="str">
        <f>"casthouse_archetype_"&amp;TEXT(ROUND(Table26[[#This Row],[2016]],3),"0.000")</f>
        <v>casthouse_archetype_1.280</v>
      </c>
      <c r="B49" s="4">
        <f t="shared" si="2"/>
        <v>1.28</v>
      </c>
      <c r="C49" s="4">
        <f t="shared" si="13"/>
        <v>1.28</v>
      </c>
      <c r="D49" s="4">
        <f t="shared" si="13"/>
        <v>1.28</v>
      </c>
      <c r="E49" s="4">
        <f t="shared" si="13"/>
        <v>1.2477387849936921</v>
      </c>
      <c r="F49" s="4">
        <f t="shared" si="13"/>
        <v>1.2170107824776357</v>
      </c>
      <c r="G49" s="4">
        <f t="shared" si="13"/>
        <v>1.187709230616605</v>
      </c>
      <c r="H49" s="4">
        <f t="shared" si="13"/>
        <v>1.159737054887237</v>
      </c>
      <c r="I49" s="4">
        <f t="shared" si="13"/>
        <v>1.1330057936955638</v>
      </c>
      <c r="J49" s="4">
        <f t="shared" si="13"/>
        <v>1.1074346638784911</v>
      </c>
      <c r="K49" s="4">
        <f t="shared" si="13"/>
        <v>1.0829497452922467</v>
      </c>
      <c r="L49" s="4">
        <f t="shared" si="13"/>
        <v>1.0594832671509873</v>
      </c>
      <c r="M49" s="4">
        <f t="shared" si="13"/>
        <v>1.0369729816044517</v>
      </c>
      <c r="N49" s="4">
        <f t="shared" si="13"/>
        <v>1.015361612361477</v>
      </c>
      <c r="O49" s="4">
        <f t="shared" si="13"/>
        <v>0.99459636807573448</v>
      </c>
      <c r="P49" s="4">
        <f t="shared" si="13"/>
        <v>0.97462851178960874</v>
      </c>
      <c r="Q49" s="4">
        <f t="shared" si="13"/>
        <v>0.92411733451496336</v>
      </c>
      <c r="R49" s="4">
        <f t="shared" si="13"/>
        <v>0.87513708057135031</v>
      </c>
      <c r="S49" s="4">
        <f t="shared" si="12"/>
        <v>0.8276191887300911</v>
      </c>
      <c r="T49" s="4">
        <f t="shared" si="12"/>
        <v>0.78149913149609407</v>
      </c>
      <c r="U49" s="4">
        <f t="shared" si="12"/>
        <v>0.73671612275688347</v>
      </c>
      <c r="V49" s="4">
        <f t="shared" si="12"/>
        <v>0.67699917121192588</v>
      </c>
      <c r="W49" s="4">
        <f t="shared" si="12"/>
        <v>0.61920238484933321</v>
      </c>
      <c r="X49" s="4">
        <f t="shared" si="12"/>
        <v>0.56323461630882177</v>
      </c>
      <c r="Y49" s="4">
        <f t="shared" si="12"/>
        <v>0.50901039721046837</v>
      </c>
      <c r="Z49" s="4">
        <f t="shared" si="12"/>
        <v>0.45644950264878986</v>
      </c>
      <c r="AA49" s="4">
        <f t="shared" si="12"/>
        <v>0.39943807874679099</v>
      </c>
      <c r="AB49" s="4">
        <f t="shared" si="12"/>
        <v>0.34355969837653905</v>
      </c>
      <c r="AC49" s="4">
        <f t="shared" si="12"/>
        <v>0.28878091676252293</v>
      </c>
      <c r="AD49" s="4">
        <f t="shared" si="12"/>
        <v>0.23506959258554433</v>
      </c>
      <c r="AE49" s="4">
        <f t="shared" si="12"/>
        <v>0.18239482509531074</v>
      </c>
      <c r="AF49" s="4">
        <f t="shared" si="12"/>
        <v>0.16039643165479991</v>
      </c>
      <c r="AG49" s="4">
        <f t="shared" si="12"/>
        <v>0.13873850078122768</v>
      </c>
      <c r="AH49" s="4">
        <f t="shared" si="10"/>
        <v>0.11741318931150241</v>
      </c>
      <c r="AI49" s="4">
        <f t="shared" si="4"/>
        <v>9.6412893155064835E-2</v>
      </c>
      <c r="AJ49" s="4">
        <f t="shared" si="4"/>
        <v>7.5730238253622614E-2</v>
      </c>
    </row>
    <row r="50" spans="1:36" x14ac:dyDescent="0.2">
      <c r="A50" t="str">
        <f>"casthouse_archetype_"&amp;TEXT(ROUND(Table26[[#This Row],[2016]],3),"0.000")</f>
        <v>casthouse_archetype_1.275</v>
      </c>
      <c r="B50" s="4">
        <f t="shared" si="2"/>
        <v>1.2750000000000001</v>
      </c>
      <c r="C50" s="4">
        <f t="shared" si="13"/>
        <v>1.2750000000000001</v>
      </c>
      <c r="D50" s="4">
        <f t="shared" si="13"/>
        <v>1.2750000000000001</v>
      </c>
      <c r="E50" s="4">
        <f t="shared" si="13"/>
        <v>1.2428727301280429</v>
      </c>
      <c r="F50" s="4">
        <f t="shared" si="13"/>
        <v>1.212272307011105</v>
      </c>
      <c r="G50" s="4">
        <f t="shared" si="13"/>
        <v>1.1830924120777486</v>
      </c>
      <c r="H50" s="4">
        <f t="shared" si="13"/>
        <v>1.1552363738477096</v>
      </c>
      <c r="I50" s="4">
        <f t="shared" si="13"/>
        <v>1.1286160980101523</v>
      </c>
      <c r="J50" s="4">
        <f t="shared" si="13"/>
        <v>1.1031511368050855</v>
      </c>
      <c r="K50" s="4">
        <f t="shared" si="13"/>
        <v>1.0787678769973144</v>
      </c>
      <c r="L50" s="4">
        <f t="shared" si="13"/>
        <v>1.0553988291780918</v>
      </c>
      <c r="M50" s="4">
        <f t="shared" si="13"/>
        <v>1.0329820039436124</v>
      </c>
      <c r="N50" s="4">
        <f t="shared" si="13"/>
        <v>1.0114603628077841</v>
      </c>
      <c r="O50" s="4">
        <f t="shared" si="13"/>
        <v>0.99078133360833409</v>
      </c>
      <c r="P50" s="4">
        <f t="shared" si="13"/>
        <v>0.97089638173831339</v>
      </c>
      <c r="Q50" s="4">
        <f t="shared" si="13"/>
        <v>0.92059492150082678</v>
      </c>
      <c r="R50" s="4">
        <f t="shared" si="13"/>
        <v>0.87181802836348599</v>
      </c>
      <c r="S50" s="4">
        <f t="shared" si="12"/>
        <v>0.82449742575654394</v>
      </c>
      <c r="T50" s="4">
        <f t="shared" si="12"/>
        <v>0.77856885409620746</v>
      </c>
      <c r="U50" s="4">
        <f t="shared" si="12"/>
        <v>0.73397177964747617</v>
      </c>
      <c r="V50" s="4">
        <f t="shared" si="12"/>
        <v>0.67450276653559182</v>
      </c>
      <c r="W50" s="4">
        <f t="shared" si="12"/>
        <v>0.61694594628440746</v>
      </c>
      <c r="X50" s="4">
        <f t="shared" si="12"/>
        <v>0.56121054996778774</v>
      </c>
      <c r="Y50" s="4">
        <f t="shared" si="12"/>
        <v>0.50721146406143491</v>
      </c>
      <c r="Z50" s="4">
        <f t="shared" si="12"/>
        <v>0.45486879674514308</v>
      </c>
      <c r="AA50" s="4">
        <f t="shared" si="12"/>
        <v>0.39809407821312431</v>
      </c>
      <c r="AB50" s="4">
        <f t="shared" si="12"/>
        <v>0.34244769893658583</v>
      </c>
      <c r="AC50" s="4">
        <f t="shared" si="12"/>
        <v>0.28789635299916838</v>
      </c>
      <c r="AD50" s="4">
        <f t="shared" si="12"/>
        <v>0.23440803252901327</v>
      </c>
      <c r="AE50" s="4">
        <f t="shared" si="12"/>
        <v>0.18195196507245753</v>
      </c>
      <c r="AF50" s="4">
        <f t="shared" si="12"/>
        <v>0.1600449066224085</v>
      </c>
      <c r="AG50" s="4">
        <f t="shared" si="12"/>
        <v>0.13847689717492179</v>
      </c>
      <c r="AH50" s="4">
        <f t="shared" si="10"/>
        <v>0.11724012613088484</v>
      </c>
      <c r="AI50" s="4">
        <f t="shared" si="4"/>
        <v>9.6327020971113925E-2</v>
      </c>
      <c r="AJ50" s="4">
        <f t="shared" si="4"/>
        <v>7.5730238253622614E-2</v>
      </c>
    </row>
    <row r="51" spans="1:36" x14ac:dyDescent="0.2">
      <c r="A51" t="str">
        <f>"casthouse_archetype_"&amp;TEXT(ROUND(Table26[[#This Row],[2016]],3),"0.000")</f>
        <v>casthouse_archetype_1.270</v>
      </c>
      <c r="B51" s="4">
        <f t="shared" si="2"/>
        <v>1.27</v>
      </c>
      <c r="C51" s="4">
        <f t="shared" si="13"/>
        <v>1.27</v>
      </c>
      <c r="D51" s="4">
        <f t="shared" si="13"/>
        <v>1.27</v>
      </c>
      <c r="E51" s="4">
        <f t="shared" si="13"/>
        <v>1.2380066752623935</v>
      </c>
      <c r="F51" s="4">
        <f t="shared" si="13"/>
        <v>1.2075338315445743</v>
      </c>
      <c r="G51" s="4">
        <f t="shared" si="13"/>
        <v>1.178475593538892</v>
      </c>
      <c r="H51" s="4">
        <f t="shared" si="13"/>
        <v>1.1507356928081822</v>
      </c>
      <c r="I51" s="4">
        <f t="shared" si="13"/>
        <v>1.1242264023247406</v>
      </c>
      <c r="J51" s="4">
        <f t="shared" si="13"/>
        <v>1.0988676097316799</v>
      </c>
      <c r="K51" s="4">
        <f t="shared" si="13"/>
        <v>1.0745860087023817</v>
      </c>
      <c r="L51" s="4">
        <f t="shared" si="13"/>
        <v>1.0513143912051961</v>
      </c>
      <c r="M51" s="4">
        <f t="shared" si="13"/>
        <v>1.0289910262827728</v>
      </c>
      <c r="N51" s="4">
        <f t="shared" si="13"/>
        <v>1.0075591132540906</v>
      </c>
      <c r="O51" s="4">
        <f t="shared" si="13"/>
        <v>0.98696629914093359</v>
      </c>
      <c r="P51" s="4">
        <f t="shared" si="13"/>
        <v>0.96716425168701803</v>
      </c>
      <c r="Q51" s="4">
        <f t="shared" si="13"/>
        <v>0.91707250848668997</v>
      </c>
      <c r="R51" s="4">
        <f t="shared" si="13"/>
        <v>0.86849897615562155</v>
      </c>
      <c r="S51" s="4">
        <f t="shared" si="12"/>
        <v>0.82137566278299667</v>
      </c>
      <c r="T51" s="4">
        <f t="shared" si="12"/>
        <v>0.77563857669632064</v>
      </c>
      <c r="U51" s="4">
        <f t="shared" si="12"/>
        <v>0.73122743653806876</v>
      </c>
      <c r="V51" s="4">
        <f t="shared" si="12"/>
        <v>0.67200636185925755</v>
      </c>
      <c r="W51" s="4">
        <f t="shared" si="12"/>
        <v>0.61468950771948161</v>
      </c>
      <c r="X51" s="4">
        <f t="shared" si="12"/>
        <v>0.55918648362675349</v>
      </c>
      <c r="Y51" s="4">
        <f t="shared" si="12"/>
        <v>0.50541253091240146</v>
      </c>
      <c r="Z51" s="4">
        <f t="shared" si="12"/>
        <v>0.45328809084149624</v>
      </c>
      <c r="AA51" s="4">
        <f t="shared" si="12"/>
        <v>0.39675007767945752</v>
      </c>
      <c r="AB51" s="4">
        <f t="shared" si="12"/>
        <v>0.34133569949663256</v>
      </c>
      <c r="AC51" s="4">
        <f t="shared" si="12"/>
        <v>0.28701178923581377</v>
      </c>
      <c r="AD51" s="4">
        <f t="shared" si="12"/>
        <v>0.23374647247248215</v>
      </c>
      <c r="AE51" s="4">
        <f t="shared" si="12"/>
        <v>0.18150910504960432</v>
      </c>
      <c r="AF51" s="4">
        <f t="shared" si="12"/>
        <v>0.15969338159001711</v>
      </c>
      <c r="AG51" s="4">
        <f t="shared" si="12"/>
        <v>0.13821529356861584</v>
      </c>
      <c r="AH51" s="4">
        <f t="shared" si="10"/>
        <v>0.11706706295026727</v>
      </c>
      <c r="AI51" s="4">
        <f t="shared" si="4"/>
        <v>9.6241148787163E-2</v>
      </c>
      <c r="AJ51" s="4">
        <f t="shared" si="4"/>
        <v>7.5730238253622614E-2</v>
      </c>
    </row>
    <row r="52" spans="1:36" x14ac:dyDescent="0.2">
      <c r="A52" t="str">
        <f>"casthouse_archetype_"&amp;TEXT(ROUND(Table26[[#This Row],[2016]],3),"0.000")</f>
        <v>casthouse_archetype_1.265</v>
      </c>
      <c r="B52" s="4">
        <f t="shared" si="2"/>
        <v>1.2650000000000001</v>
      </c>
      <c r="C52" s="4">
        <f t="shared" si="13"/>
        <v>1.2650000000000001</v>
      </c>
      <c r="D52" s="4">
        <f t="shared" si="13"/>
        <v>1.2650000000000001</v>
      </c>
      <c r="E52" s="4">
        <f t="shared" si="13"/>
        <v>1.2331406203967441</v>
      </c>
      <c r="F52" s="4">
        <f t="shared" si="13"/>
        <v>1.2027953560780436</v>
      </c>
      <c r="G52" s="4">
        <f t="shared" si="13"/>
        <v>1.1738587750000358</v>
      </c>
      <c r="H52" s="4">
        <f t="shared" si="13"/>
        <v>1.1462350117686548</v>
      </c>
      <c r="I52" s="4">
        <f t="shared" si="13"/>
        <v>1.1198367066393291</v>
      </c>
      <c r="J52" s="4">
        <f t="shared" si="13"/>
        <v>1.0945840826582742</v>
      </c>
      <c r="K52" s="4">
        <f t="shared" si="13"/>
        <v>1.0704041404074494</v>
      </c>
      <c r="L52" s="4">
        <f t="shared" si="13"/>
        <v>1.0472299532323006</v>
      </c>
      <c r="M52" s="4">
        <f t="shared" si="13"/>
        <v>1.0250000486219335</v>
      </c>
      <c r="N52" s="4">
        <f t="shared" si="13"/>
        <v>1.0036578637003977</v>
      </c>
      <c r="O52" s="4">
        <f t="shared" si="13"/>
        <v>0.9831512646735332</v>
      </c>
      <c r="P52" s="4">
        <f t="shared" si="13"/>
        <v>0.96343212163572278</v>
      </c>
      <c r="Q52" s="4">
        <f t="shared" si="13"/>
        <v>0.91355009547255339</v>
      </c>
      <c r="R52" s="4">
        <f t="shared" si="13"/>
        <v>0.86517992394775722</v>
      </c>
      <c r="S52" s="4">
        <f t="shared" si="12"/>
        <v>0.81825389980944963</v>
      </c>
      <c r="T52" s="4">
        <f t="shared" si="12"/>
        <v>0.77270829929643403</v>
      </c>
      <c r="U52" s="4">
        <f t="shared" si="12"/>
        <v>0.72848309342866147</v>
      </c>
      <c r="V52" s="4">
        <f t="shared" si="12"/>
        <v>0.66950995718292339</v>
      </c>
      <c r="W52" s="4">
        <f t="shared" si="12"/>
        <v>0.61243306915455586</v>
      </c>
      <c r="X52" s="4">
        <f t="shared" si="12"/>
        <v>0.55716241728571947</v>
      </c>
      <c r="Y52" s="4">
        <f t="shared" si="12"/>
        <v>0.503613597763368</v>
      </c>
      <c r="Z52" s="4">
        <f t="shared" si="12"/>
        <v>0.45170738493784945</v>
      </c>
      <c r="AA52" s="4">
        <f t="shared" si="12"/>
        <v>0.39540607714579079</v>
      </c>
      <c r="AB52" s="4">
        <f t="shared" si="12"/>
        <v>0.34022370005667935</v>
      </c>
      <c r="AC52" s="4">
        <f t="shared" si="12"/>
        <v>0.28612722547245922</v>
      </c>
      <c r="AD52" s="4">
        <f t="shared" si="12"/>
        <v>0.23308491241595108</v>
      </c>
      <c r="AE52" s="4">
        <f t="shared" si="12"/>
        <v>0.18106624502675109</v>
      </c>
      <c r="AF52" s="4">
        <f t="shared" si="12"/>
        <v>0.1593418565576257</v>
      </c>
      <c r="AG52" s="4">
        <f t="shared" si="12"/>
        <v>0.13795368996230994</v>
      </c>
      <c r="AH52" s="4">
        <f t="shared" si="10"/>
        <v>0.11689399976964969</v>
      </c>
      <c r="AI52" s="4">
        <f t="shared" si="4"/>
        <v>9.6155276603212089E-2</v>
      </c>
      <c r="AJ52" s="4">
        <f t="shared" si="4"/>
        <v>7.5730238253622614E-2</v>
      </c>
    </row>
    <row r="53" spans="1:36" x14ac:dyDescent="0.2">
      <c r="A53" t="str">
        <f>"casthouse_archetype_"&amp;TEXT(ROUND(Table26[[#This Row],[2016]],3),"0.000")</f>
        <v>casthouse_archetype_1.260</v>
      </c>
      <c r="B53" s="4">
        <f t="shared" si="2"/>
        <v>1.26</v>
      </c>
      <c r="C53" s="4">
        <f t="shared" si="13"/>
        <v>1.26</v>
      </c>
      <c r="D53" s="4">
        <f t="shared" si="13"/>
        <v>1.26</v>
      </c>
      <c r="E53" s="4">
        <f t="shared" si="13"/>
        <v>1.2282745655310947</v>
      </c>
      <c r="F53" s="4">
        <f t="shared" si="13"/>
        <v>1.1980568806115126</v>
      </c>
      <c r="G53" s="4">
        <f t="shared" si="13"/>
        <v>1.1692419564611791</v>
      </c>
      <c r="H53" s="4">
        <f t="shared" si="13"/>
        <v>1.1417343307291274</v>
      </c>
      <c r="I53" s="4">
        <f t="shared" si="13"/>
        <v>1.1154470109539174</v>
      </c>
      <c r="J53" s="4">
        <f t="shared" si="13"/>
        <v>1.0903005555848686</v>
      </c>
      <c r="K53" s="4">
        <f t="shared" si="13"/>
        <v>1.0662222721125167</v>
      </c>
      <c r="L53" s="4">
        <f t="shared" si="13"/>
        <v>1.0431455152594049</v>
      </c>
      <c r="M53" s="4">
        <f t="shared" si="13"/>
        <v>1.0210090709610942</v>
      </c>
      <c r="N53" s="4">
        <f t="shared" si="13"/>
        <v>0.99975661414670425</v>
      </c>
      <c r="O53" s="4">
        <f t="shared" si="13"/>
        <v>0.97933623020613259</v>
      </c>
      <c r="P53" s="4">
        <f t="shared" si="13"/>
        <v>0.95969999158442731</v>
      </c>
      <c r="Q53" s="4">
        <f t="shared" si="13"/>
        <v>0.91002768245841659</v>
      </c>
      <c r="R53" s="4">
        <f t="shared" si="13"/>
        <v>0.86186087173989279</v>
      </c>
      <c r="S53" s="4">
        <f t="shared" si="12"/>
        <v>0.81513213683590235</v>
      </c>
      <c r="T53" s="4">
        <f t="shared" si="12"/>
        <v>0.7697780218965472</v>
      </c>
      <c r="U53" s="4">
        <f t="shared" si="12"/>
        <v>0.72573875031925406</v>
      </c>
      <c r="V53" s="4">
        <f t="shared" si="12"/>
        <v>0.66701355250658911</v>
      </c>
      <c r="W53" s="4">
        <f t="shared" si="12"/>
        <v>0.6101766305896299</v>
      </c>
      <c r="X53" s="4">
        <f t="shared" si="12"/>
        <v>0.55513835094468533</v>
      </c>
      <c r="Y53" s="4">
        <f t="shared" si="12"/>
        <v>0.50181466461433444</v>
      </c>
      <c r="Z53" s="4">
        <f t="shared" si="12"/>
        <v>0.45012667903420261</v>
      </c>
      <c r="AA53" s="4">
        <f t="shared" si="12"/>
        <v>0.39406207661212406</v>
      </c>
      <c r="AB53" s="4">
        <f t="shared" si="12"/>
        <v>0.33911170061672608</v>
      </c>
      <c r="AC53" s="4">
        <f t="shared" si="12"/>
        <v>0.28524266170910462</v>
      </c>
      <c r="AD53" s="4">
        <f t="shared" si="12"/>
        <v>0.23242335235941997</v>
      </c>
      <c r="AE53" s="4">
        <f t="shared" si="12"/>
        <v>0.18062338500389785</v>
      </c>
      <c r="AF53" s="4">
        <f t="shared" si="12"/>
        <v>0.15899033152523429</v>
      </c>
      <c r="AG53" s="4">
        <f t="shared" si="12"/>
        <v>0.137692086356004</v>
      </c>
      <c r="AH53" s="4">
        <f t="shared" si="10"/>
        <v>0.11672093658903211</v>
      </c>
      <c r="AI53" s="4">
        <f t="shared" si="4"/>
        <v>9.6069404419261165E-2</v>
      </c>
      <c r="AJ53" s="4">
        <f t="shared" si="4"/>
        <v>7.5730238253622614E-2</v>
      </c>
    </row>
    <row r="54" spans="1:36" x14ac:dyDescent="0.2">
      <c r="A54" t="str">
        <f>"casthouse_archetype_"&amp;TEXT(ROUND(Table26[[#This Row],[2016]],3),"0.000")</f>
        <v>casthouse_archetype_1.255</v>
      </c>
      <c r="B54" s="4">
        <f t="shared" si="2"/>
        <v>1.2550000000000001</v>
      </c>
      <c r="C54" s="4">
        <f t="shared" si="13"/>
        <v>1.2550000000000001</v>
      </c>
      <c r="D54" s="4">
        <f t="shared" si="13"/>
        <v>1.2550000000000001</v>
      </c>
      <c r="E54" s="4">
        <f t="shared" si="13"/>
        <v>1.2234085106654455</v>
      </c>
      <c r="F54" s="4">
        <f t="shared" si="13"/>
        <v>1.1933184051449819</v>
      </c>
      <c r="G54" s="4">
        <f t="shared" si="13"/>
        <v>1.1646251379223229</v>
      </c>
      <c r="H54" s="4">
        <f t="shared" si="13"/>
        <v>1.1372336496896001</v>
      </c>
      <c r="I54" s="4">
        <f t="shared" si="13"/>
        <v>1.1110573152685059</v>
      </c>
      <c r="J54" s="4">
        <f t="shared" si="13"/>
        <v>1.086017028511463</v>
      </c>
      <c r="K54" s="4">
        <f t="shared" si="13"/>
        <v>1.0620404038175844</v>
      </c>
      <c r="L54" s="4">
        <f t="shared" si="13"/>
        <v>1.0390610772865094</v>
      </c>
      <c r="M54" s="4">
        <f t="shared" si="13"/>
        <v>1.0170180933002548</v>
      </c>
      <c r="N54" s="4">
        <f t="shared" si="13"/>
        <v>0.99585536459301116</v>
      </c>
      <c r="O54" s="4">
        <f t="shared" si="13"/>
        <v>0.97552119573873231</v>
      </c>
      <c r="P54" s="4">
        <f t="shared" si="13"/>
        <v>0.95596786153313207</v>
      </c>
      <c r="Q54" s="4">
        <f t="shared" si="13"/>
        <v>0.90650526944428</v>
      </c>
      <c r="R54" s="4">
        <f t="shared" si="13"/>
        <v>0.85854181953202846</v>
      </c>
      <c r="S54" s="4">
        <f t="shared" si="12"/>
        <v>0.81201037386235519</v>
      </c>
      <c r="T54" s="4">
        <f t="shared" si="12"/>
        <v>0.7668477444966606</v>
      </c>
      <c r="U54" s="4">
        <f t="shared" si="12"/>
        <v>0.72299440720984676</v>
      </c>
      <c r="V54" s="4">
        <f t="shared" si="12"/>
        <v>0.66451714783025506</v>
      </c>
      <c r="W54" s="4">
        <f t="shared" si="12"/>
        <v>0.60792019202470415</v>
      </c>
      <c r="X54" s="4">
        <f t="shared" si="12"/>
        <v>0.55311428460365131</v>
      </c>
      <c r="Y54" s="4">
        <f t="shared" si="12"/>
        <v>0.50001573146530098</v>
      </c>
      <c r="Z54" s="4">
        <f t="shared" si="12"/>
        <v>0.44854597313055583</v>
      </c>
      <c r="AA54" s="4">
        <f t="shared" si="12"/>
        <v>0.39271807607845732</v>
      </c>
      <c r="AB54" s="4">
        <f t="shared" si="12"/>
        <v>0.33799970117677292</v>
      </c>
      <c r="AC54" s="4">
        <f t="shared" si="12"/>
        <v>0.28435809794575007</v>
      </c>
      <c r="AD54" s="4">
        <f t="shared" si="12"/>
        <v>0.2317617923028889</v>
      </c>
      <c r="AE54" s="4">
        <f t="shared" si="12"/>
        <v>0.18018052498104464</v>
      </c>
      <c r="AF54" s="4">
        <f t="shared" si="12"/>
        <v>0.1586388064928429</v>
      </c>
      <c r="AG54" s="4">
        <f t="shared" si="12"/>
        <v>0.1374304827496981</v>
      </c>
      <c r="AH54" s="4">
        <f t="shared" si="10"/>
        <v>0.11654787340841455</v>
      </c>
      <c r="AI54" s="4">
        <f t="shared" si="4"/>
        <v>9.5983532235310254E-2</v>
      </c>
      <c r="AJ54" s="4">
        <f t="shared" si="4"/>
        <v>7.5730238253622614E-2</v>
      </c>
    </row>
    <row r="55" spans="1:36" x14ac:dyDescent="0.2">
      <c r="A55" t="str">
        <f>"casthouse_archetype_"&amp;TEXT(ROUND(Table26[[#This Row],[2016]],3),"0.000")</f>
        <v>casthouse_archetype_1.250</v>
      </c>
      <c r="B55" s="4">
        <f t="shared" si="2"/>
        <v>1.25</v>
      </c>
      <c r="C55" s="4">
        <f t="shared" si="13"/>
        <v>1.25</v>
      </c>
      <c r="D55" s="4">
        <f t="shared" si="13"/>
        <v>1.25</v>
      </c>
      <c r="E55" s="4">
        <f t="shared" si="13"/>
        <v>1.2185424557997959</v>
      </c>
      <c r="F55" s="4">
        <f t="shared" si="13"/>
        <v>1.1885799296784512</v>
      </c>
      <c r="G55" s="4">
        <f t="shared" si="13"/>
        <v>1.1600083193834663</v>
      </c>
      <c r="H55" s="4">
        <f t="shared" si="13"/>
        <v>1.1327329686500727</v>
      </c>
      <c r="I55" s="4">
        <f t="shared" si="13"/>
        <v>1.1066676195830942</v>
      </c>
      <c r="J55" s="4">
        <f t="shared" si="13"/>
        <v>1.0817335014380574</v>
      </c>
      <c r="K55" s="4">
        <f t="shared" si="13"/>
        <v>1.0578585355226515</v>
      </c>
      <c r="L55" s="4">
        <f t="shared" si="13"/>
        <v>1.0349766393136139</v>
      </c>
      <c r="M55" s="4">
        <f t="shared" si="13"/>
        <v>1.0130271156394153</v>
      </c>
      <c r="N55" s="4">
        <f t="shared" si="13"/>
        <v>0.99195411503931785</v>
      </c>
      <c r="O55" s="4">
        <f t="shared" si="13"/>
        <v>0.97170616127133169</v>
      </c>
      <c r="P55" s="4">
        <f t="shared" si="13"/>
        <v>0.9522357314818366</v>
      </c>
      <c r="Q55" s="4">
        <f t="shared" si="13"/>
        <v>0.90298285643014331</v>
      </c>
      <c r="R55" s="4">
        <f t="shared" si="13"/>
        <v>0.85522276732416402</v>
      </c>
      <c r="S55" s="4">
        <f t="shared" si="12"/>
        <v>0.80888861088880792</v>
      </c>
      <c r="T55" s="4">
        <f t="shared" si="12"/>
        <v>0.76391746709677377</v>
      </c>
      <c r="U55" s="4">
        <f t="shared" si="12"/>
        <v>0.72025006410043935</v>
      </c>
      <c r="V55" s="4">
        <f t="shared" si="12"/>
        <v>0.66202074315392079</v>
      </c>
      <c r="W55" s="4">
        <f t="shared" si="12"/>
        <v>0.6056637534597783</v>
      </c>
      <c r="X55" s="4">
        <f t="shared" si="12"/>
        <v>0.55109021826261717</v>
      </c>
      <c r="Y55" s="4">
        <f t="shared" si="12"/>
        <v>0.49821679831626747</v>
      </c>
      <c r="Z55" s="4">
        <f t="shared" si="12"/>
        <v>0.44696526722690899</v>
      </c>
      <c r="AA55" s="4">
        <f t="shared" si="12"/>
        <v>0.39137407554479059</v>
      </c>
      <c r="AB55" s="4">
        <f t="shared" si="12"/>
        <v>0.33688770173681964</v>
      </c>
      <c r="AC55" s="4">
        <f t="shared" si="12"/>
        <v>0.28347353418239546</v>
      </c>
      <c r="AD55" s="4">
        <f t="shared" si="12"/>
        <v>0.23110023224635778</v>
      </c>
      <c r="AE55" s="4">
        <f t="shared" si="12"/>
        <v>0.17973766495819143</v>
      </c>
      <c r="AF55" s="4">
        <f t="shared" si="12"/>
        <v>0.15828728146045146</v>
      </c>
      <c r="AG55" s="4">
        <f t="shared" si="12"/>
        <v>0.13716887914339215</v>
      </c>
      <c r="AH55" s="4">
        <f t="shared" si="10"/>
        <v>0.11637481022779696</v>
      </c>
      <c r="AI55" s="4">
        <f t="shared" si="4"/>
        <v>9.5897660051359329E-2</v>
      </c>
      <c r="AJ55" s="4">
        <f t="shared" si="4"/>
        <v>7.5730238253622614E-2</v>
      </c>
    </row>
    <row r="56" spans="1:36" x14ac:dyDescent="0.2">
      <c r="A56" t="str">
        <f>"casthouse_archetype_"&amp;TEXT(ROUND(Table26[[#This Row],[2016]],3),"0.000")</f>
        <v>casthouse_archetype_1.245</v>
      </c>
      <c r="B56" s="4">
        <f t="shared" si="2"/>
        <v>1.2450000000000001</v>
      </c>
      <c r="C56" s="4">
        <f t="shared" si="13"/>
        <v>1.2450000000000001</v>
      </c>
      <c r="D56" s="4">
        <f t="shared" si="13"/>
        <v>1.2450000000000001</v>
      </c>
      <c r="E56" s="4">
        <f t="shared" si="13"/>
        <v>1.2136764009341467</v>
      </c>
      <c r="F56" s="4">
        <f t="shared" si="13"/>
        <v>1.1838414542119204</v>
      </c>
      <c r="G56" s="4">
        <f t="shared" si="13"/>
        <v>1.1553915008446098</v>
      </c>
      <c r="H56" s="4">
        <f t="shared" si="13"/>
        <v>1.1282322876105453</v>
      </c>
      <c r="I56" s="4">
        <f t="shared" si="13"/>
        <v>1.1022779238976828</v>
      </c>
      <c r="J56" s="4">
        <f t="shared" si="13"/>
        <v>1.0774499743646517</v>
      </c>
      <c r="K56" s="4">
        <f t="shared" si="13"/>
        <v>1.0536766672277191</v>
      </c>
      <c r="L56" s="4">
        <f t="shared" si="13"/>
        <v>1.0308922013407182</v>
      </c>
      <c r="M56" s="4">
        <f t="shared" si="13"/>
        <v>1.0090361379785762</v>
      </c>
      <c r="N56" s="4">
        <f t="shared" si="13"/>
        <v>0.98805286548562477</v>
      </c>
      <c r="O56" s="4">
        <f t="shared" si="13"/>
        <v>0.96789112680393141</v>
      </c>
      <c r="P56" s="4">
        <f t="shared" si="13"/>
        <v>0.94850360143054135</v>
      </c>
      <c r="Q56" s="4">
        <f t="shared" si="13"/>
        <v>0.89946044341600673</v>
      </c>
      <c r="R56" s="4">
        <f t="shared" si="13"/>
        <v>0.8519037151162997</v>
      </c>
      <c r="S56" s="4">
        <f t="shared" si="12"/>
        <v>0.80576684791526076</v>
      </c>
      <c r="T56" s="4">
        <f t="shared" si="12"/>
        <v>0.76098718969688717</v>
      </c>
      <c r="U56" s="4">
        <f t="shared" si="12"/>
        <v>0.71750572099103205</v>
      </c>
      <c r="V56" s="4">
        <f t="shared" si="12"/>
        <v>0.65952433847758662</v>
      </c>
      <c r="W56" s="4">
        <f t="shared" si="12"/>
        <v>0.60340731489485255</v>
      </c>
      <c r="X56" s="4">
        <f t="shared" si="12"/>
        <v>0.54906615192158315</v>
      </c>
      <c r="Y56" s="4">
        <f t="shared" si="12"/>
        <v>0.49641786516723402</v>
      </c>
      <c r="Z56" s="4">
        <f t="shared" si="12"/>
        <v>0.44538456132326221</v>
      </c>
      <c r="AA56" s="4">
        <f t="shared" si="12"/>
        <v>0.39003007501112386</v>
      </c>
      <c r="AB56" s="4">
        <f t="shared" si="12"/>
        <v>0.33577570229686643</v>
      </c>
      <c r="AC56" s="4">
        <f t="shared" si="12"/>
        <v>0.28258897041904085</v>
      </c>
      <c r="AD56" s="4">
        <f t="shared" si="12"/>
        <v>0.23043867218982672</v>
      </c>
      <c r="AE56" s="4">
        <f t="shared" si="12"/>
        <v>0.17929480493533823</v>
      </c>
      <c r="AF56" s="4">
        <f t="shared" si="12"/>
        <v>0.15793575642806007</v>
      </c>
      <c r="AG56" s="4">
        <f t="shared" si="12"/>
        <v>0.13690727553708626</v>
      </c>
      <c r="AH56" s="4">
        <f t="shared" si="10"/>
        <v>0.11620174704717939</v>
      </c>
      <c r="AI56" s="4">
        <f t="shared" si="4"/>
        <v>9.5811787867408418E-2</v>
      </c>
      <c r="AJ56" s="4">
        <f t="shared" si="4"/>
        <v>7.5730238253622614E-2</v>
      </c>
    </row>
    <row r="57" spans="1:36" x14ac:dyDescent="0.2">
      <c r="A57" t="str">
        <f>"casthouse_archetype_"&amp;TEXT(ROUND(Table26[[#This Row],[2016]],3),"0.000")</f>
        <v>casthouse_archetype_1.240</v>
      </c>
      <c r="B57" s="4">
        <f t="shared" si="2"/>
        <v>1.24</v>
      </c>
      <c r="C57" s="4">
        <f t="shared" si="13"/>
        <v>1.24</v>
      </c>
      <c r="D57" s="4">
        <f t="shared" si="13"/>
        <v>1.24</v>
      </c>
      <c r="E57" s="4">
        <f t="shared" si="13"/>
        <v>1.2088103460684974</v>
      </c>
      <c r="F57" s="4">
        <f t="shared" si="13"/>
        <v>1.1791029787453895</v>
      </c>
      <c r="G57" s="4">
        <f t="shared" si="13"/>
        <v>1.1507746823057534</v>
      </c>
      <c r="H57" s="4">
        <f t="shared" si="13"/>
        <v>1.1237316065710179</v>
      </c>
      <c r="I57" s="4">
        <f t="shared" si="13"/>
        <v>1.0978882282122711</v>
      </c>
      <c r="J57" s="4">
        <f t="shared" si="13"/>
        <v>1.0731664472912461</v>
      </c>
      <c r="K57" s="4">
        <f t="shared" si="13"/>
        <v>1.0494947989327865</v>
      </c>
      <c r="L57" s="4">
        <f t="shared" si="13"/>
        <v>1.0268077633678228</v>
      </c>
      <c r="M57" s="4">
        <f t="shared" si="13"/>
        <v>1.0050451603177366</v>
      </c>
      <c r="N57" s="4">
        <f t="shared" si="13"/>
        <v>0.98415161593193146</v>
      </c>
      <c r="O57" s="4">
        <f t="shared" si="13"/>
        <v>0.9640760923365308</v>
      </c>
      <c r="P57" s="4">
        <f t="shared" si="13"/>
        <v>0.944771471379246</v>
      </c>
      <c r="Q57" s="4">
        <f t="shared" si="13"/>
        <v>0.89593803040186992</v>
      </c>
      <c r="R57" s="4">
        <f t="shared" si="13"/>
        <v>0.84858466290843515</v>
      </c>
      <c r="S57" s="4">
        <f t="shared" si="12"/>
        <v>0.80264508494171349</v>
      </c>
      <c r="T57" s="4">
        <f t="shared" si="12"/>
        <v>0.75805691229700045</v>
      </c>
      <c r="U57" s="4">
        <f t="shared" si="12"/>
        <v>0.71476137788162464</v>
      </c>
      <c r="V57" s="4">
        <f t="shared" si="12"/>
        <v>0.65702793380125235</v>
      </c>
      <c r="W57" s="4">
        <f t="shared" si="12"/>
        <v>0.6011508763299267</v>
      </c>
      <c r="X57" s="4">
        <f t="shared" si="12"/>
        <v>0.5470420855805489</v>
      </c>
      <c r="Y57" s="4">
        <f t="shared" si="12"/>
        <v>0.49461893201820045</v>
      </c>
      <c r="Z57" s="4">
        <f t="shared" si="12"/>
        <v>0.44380385541961537</v>
      </c>
      <c r="AA57" s="4">
        <f t="shared" si="12"/>
        <v>0.38868607447745712</v>
      </c>
      <c r="AB57" s="4">
        <f t="shared" si="12"/>
        <v>0.33466370285691316</v>
      </c>
      <c r="AC57" s="4">
        <f t="shared" si="12"/>
        <v>0.28170440665568625</v>
      </c>
      <c r="AD57" s="4">
        <f t="shared" si="12"/>
        <v>0.22977711213329566</v>
      </c>
      <c r="AE57" s="4">
        <f t="shared" si="12"/>
        <v>0.17885194491248499</v>
      </c>
      <c r="AF57" s="4">
        <f t="shared" si="12"/>
        <v>0.15758423139566866</v>
      </c>
      <c r="AG57" s="4">
        <f t="shared" si="12"/>
        <v>0.13664567193078031</v>
      </c>
      <c r="AH57" s="4">
        <f t="shared" si="10"/>
        <v>0.11602868386656182</v>
      </c>
      <c r="AI57" s="4">
        <f t="shared" si="4"/>
        <v>9.5725915683457508E-2</v>
      </c>
      <c r="AJ57" s="4">
        <f t="shared" si="4"/>
        <v>7.5730238253622614E-2</v>
      </c>
    </row>
    <row r="58" spans="1:36" x14ac:dyDescent="0.2">
      <c r="A58" t="str">
        <f>"casthouse_archetype_"&amp;TEXT(ROUND(Table26[[#This Row],[2016]],3),"0.000")</f>
        <v>casthouse_archetype_1.235</v>
      </c>
      <c r="B58" s="4">
        <f t="shared" si="2"/>
        <v>1.2350000000000001</v>
      </c>
      <c r="C58" s="4">
        <f t="shared" si="13"/>
        <v>1.2350000000000001</v>
      </c>
      <c r="D58" s="4">
        <f t="shared" si="13"/>
        <v>1.2350000000000001</v>
      </c>
      <c r="E58" s="4">
        <f t="shared" si="13"/>
        <v>1.203944291202848</v>
      </c>
      <c r="F58" s="4">
        <f t="shared" si="13"/>
        <v>1.1743645032788588</v>
      </c>
      <c r="G58" s="4">
        <f t="shared" si="13"/>
        <v>1.146157863766897</v>
      </c>
      <c r="H58" s="4">
        <f t="shared" si="13"/>
        <v>1.1192309255314905</v>
      </c>
      <c r="I58" s="4">
        <f t="shared" si="13"/>
        <v>1.0934985325268596</v>
      </c>
      <c r="J58" s="4">
        <f t="shared" si="13"/>
        <v>1.0688829202178405</v>
      </c>
      <c r="K58" s="4">
        <f t="shared" si="13"/>
        <v>1.0453129306378541</v>
      </c>
      <c r="L58" s="4">
        <f t="shared" si="13"/>
        <v>1.0227233253949271</v>
      </c>
      <c r="M58" s="4">
        <f t="shared" si="13"/>
        <v>1.0010541826568973</v>
      </c>
      <c r="N58" s="4">
        <f t="shared" si="13"/>
        <v>0.98025036637823826</v>
      </c>
      <c r="O58" s="4">
        <f t="shared" si="13"/>
        <v>0.96026105786913041</v>
      </c>
      <c r="P58" s="4">
        <f t="shared" si="13"/>
        <v>0.94103934132795075</v>
      </c>
      <c r="Q58" s="4">
        <f t="shared" si="13"/>
        <v>0.89241561738773334</v>
      </c>
      <c r="R58" s="4">
        <f t="shared" si="13"/>
        <v>0.84526561070057094</v>
      </c>
      <c r="S58" s="4">
        <f t="shared" si="12"/>
        <v>0.79952332196816633</v>
      </c>
      <c r="T58" s="4">
        <f t="shared" si="12"/>
        <v>0.75512663489711374</v>
      </c>
      <c r="U58" s="4">
        <f t="shared" si="12"/>
        <v>0.71201703477221734</v>
      </c>
      <c r="V58" s="4">
        <f t="shared" si="12"/>
        <v>0.6545315291249183</v>
      </c>
      <c r="W58" s="4">
        <f t="shared" si="12"/>
        <v>0.59889443776500084</v>
      </c>
      <c r="X58" s="4">
        <f t="shared" si="12"/>
        <v>0.54501801923951487</v>
      </c>
      <c r="Y58" s="4">
        <f t="shared" si="12"/>
        <v>0.492819998869167</v>
      </c>
      <c r="Z58" s="4">
        <f t="shared" si="12"/>
        <v>0.44222314951596858</v>
      </c>
      <c r="AA58" s="4">
        <f t="shared" si="12"/>
        <v>0.38734207394379039</v>
      </c>
      <c r="AB58" s="4">
        <f t="shared" si="12"/>
        <v>0.33355170341695994</v>
      </c>
      <c r="AC58" s="4">
        <f t="shared" si="12"/>
        <v>0.28081984289233169</v>
      </c>
      <c r="AD58" s="4">
        <f t="shared" si="12"/>
        <v>0.22911555207676459</v>
      </c>
      <c r="AE58" s="4">
        <f t="shared" si="12"/>
        <v>0.17840908488963178</v>
      </c>
      <c r="AF58" s="4">
        <f t="shared" si="12"/>
        <v>0.15723270636327724</v>
      </c>
      <c r="AG58" s="4">
        <f t="shared" si="12"/>
        <v>0.13638406832447442</v>
      </c>
      <c r="AH58" s="4">
        <f t="shared" si="10"/>
        <v>0.11585562068594424</v>
      </c>
      <c r="AI58" s="4">
        <f t="shared" si="4"/>
        <v>9.5640043499506583E-2</v>
      </c>
      <c r="AJ58" s="4">
        <f t="shared" si="4"/>
        <v>7.5730238253622614E-2</v>
      </c>
    </row>
    <row r="59" spans="1:36" x14ac:dyDescent="0.2">
      <c r="A59" t="str">
        <f>"casthouse_archetype_"&amp;TEXT(ROUND(Table26[[#This Row],[2016]],3),"0.000")</f>
        <v>casthouse_archetype_1.230</v>
      </c>
      <c r="B59" s="4">
        <f t="shared" si="2"/>
        <v>1.23</v>
      </c>
      <c r="C59" s="4">
        <f t="shared" si="13"/>
        <v>1.23</v>
      </c>
      <c r="D59" s="4">
        <f t="shared" si="13"/>
        <v>1.23</v>
      </c>
      <c r="E59" s="4">
        <f t="shared" si="13"/>
        <v>1.1990782363371986</v>
      </c>
      <c r="F59" s="4">
        <f t="shared" si="13"/>
        <v>1.1696260278123281</v>
      </c>
      <c r="G59" s="4">
        <f t="shared" si="13"/>
        <v>1.1415410452280403</v>
      </c>
      <c r="H59" s="4">
        <f t="shared" si="13"/>
        <v>1.1147302444919631</v>
      </c>
      <c r="I59" s="4">
        <f t="shared" si="13"/>
        <v>1.0891088368414479</v>
      </c>
      <c r="J59" s="4">
        <f t="shared" si="13"/>
        <v>1.0645993931444349</v>
      </c>
      <c r="K59" s="4">
        <f t="shared" si="13"/>
        <v>1.0411310623429215</v>
      </c>
      <c r="L59" s="4">
        <f t="shared" si="13"/>
        <v>1.0186388874220316</v>
      </c>
      <c r="M59" s="4">
        <f t="shared" si="13"/>
        <v>0.99706320499605783</v>
      </c>
      <c r="N59" s="4">
        <f t="shared" si="13"/>
        <v>0.97634911682454506</v>
      </c>
      <c r="O59" s="4">
        <f t="shared" si="13"/>
        <v>0.95644602340172991</v>
      </c>
      <c r="P59" s="4">
        <f t="shared" si="13"/>
        <v>0.93730721127665528</v>
      </c>
      <c r="Q59" s="4">
        <f t="shared" si="13"/>
        <v>0.88889320437359665</v>
      </c>
      <c r="R59" s="4">
        <f t="shared" si="13"/>
        <v>0.84194655849270639</v>
      </c>
      <c r="S59" s="4">
        <f t="shared" si="12"/>
        <v>0.79640155899461917</v>
      </c>
      <c r="T59" s="4">
        <f t="shared" si="12"/>
        <v>0.75219635749722702</v>
      </c>
      <c r="U59" s="4">
        <f t="shared" si="12"/>
        <v>0.70927269166280993</v>
      </c>
      <c r="V59" s="4">
        <f t="shared" si="12"/>
        <v>0.65203512444858402</v>
      </c>
      <c r="W59" s="4">
        <f t="shared" si="12"/>
        <v>0.59663799920007499</v>
      </c>
      <c r="X59" s="4">
        <f t="shared" si="12"/>
        <v>0.54299395289848074</v>
      </c>
      <c r="Y59" s="4">
        <f t="shared" si="12"/>
        <v>0.49102106572013349</v>
      </c>
      <c r="Z59" s="4">
        <f t="shared" si="12"/>
        <v>0.44064244361232174</v>
      </c>
      <c r="AA59" s="4">
        <f t="shared" si="12"/>
        <v>0.38599807341012365</v>
      </c>
      <c r="AB59" s="4">
        <f t="shared" si="12"/>
        <v>0.33243970397700673</v>
      </c>
      <c r="AC59" s="4">
        <f t="shared" si="12"/>
        <v>0.27993527912897709</v>
      </c>
      <c r="AD59" s="4">
        <f t="shared" si="12"/>
        <v>0.22845399202023348</v>
      </c>
      <c r="AE59" s="4">
        <f t="shared" si="12"/>
        <v>0.17796622486677854</v>
      </c>
      <c r="AF59" s="4">
        <f t="shared" si="12"/>
        <v>0.15688118133088585</v>
      </c>
      <c r="AG59" s="4">
        <f t="shared" si="12"/>
        <v>0.13612246471816847</v>
      </c>
      <c r="AH59" s="4">
        <f t="shared" si="10"/>
        <v>0.11568255750532666</v>
      </c>
      <c r="AI59" s="4">
        <f t="shared" si="4"/>
        <v>9.5554171315555672E-2</v>
      </c>
      <c r="AJ59" s="4">
        <f t="shared" si="4"/>
        <v>7.5730238253622614E-2</v>
      </c>
    </row>
    <row r="60" spans="1:36" x14ac:dyDescent="0.2">
      <c r="A60" t="str">
        <f>"casthouse_archetype_"&amp;TEXT(ROUND(Table26[[#This Row],[2016]],3),"0.000")</f>
        <v>casthouse_archetype_1.225</v>
      </c>
      <c r="B60" s="4">
        <f t="shared" si="2"/>
        <v>1.2250000000000001</v>
      </c>
      <c r="C60" s="4">
        <f t="shared" si="13"/>
        <v>1.2250000000000001</v>
      </c>
      <c r="D60" s="4">
        <f t="shared" si="13"/>
        <v>1.2250000000000001</v>
      </c>
      <c r="E60" s="4">
        <f t="shared" si="13"/>
        <v>1.1942121814715494</v>
      </c>
      <c r="F60" s="4">
        <f t="shared" si="13"/>
        <v>1.1648875523457973</v>
      </c>
      <c r="G60" s="4">
        <f t="shared" si="13"/>
        <v>1.1369242266891841</v>
      </c>
      <c r="H60" s="4">
        <f t="shared" si="13"/>
        <v>1.1102295634524357</v>
      </c>
      <c r="I60" s="4">
        <f t="shared" si="13"/>
        <v>1.0847191411560364</v>
      </c>
      <c r="J60" s="4">
        <f t="shared" si="13"/>
        <v>1.0603158660710292</v>
      </c>
      <c r="K60" s="4">
        <f t="shared" si="13"/>
        <v>1.0369491940479891</v>
      </c>
      <c r="L60" s="4">
        <f t="shared" si="13"/>
        <v>1.0145544494491361</v>
      </c>
      <c r="M60" s="4">
        <f t="shared" si="13"/>
        <v>0.99307222733521849</v>
      </c>
      <c r="N60" s="4">
        <f t="shared" si="13"/>
        <v>0.97244786727085186</v>
      </c>
      <c r="O60" s="4">
        <f t="shared" si="13"/>
        <v>0.95263098893432951</v>
      </c>
      <c r="P60" s="4">
        <f t="shared" si="13"/>
        <v>0.93357508122536004</v>
      </c>
      <c r="Q60" s="4">
        <f t="shared" si="13"/>
        <v>0.88537079135946006</v>
      </c>
      <c r="R60" s="4">
        <f t="shared" si="13"/>
        <v>0.83862750628484206</v>
      </c>
      <c r="S60" s="4">
        <f t="shared" si="12"/>
        <v>0.79327979602107201</v>
      </c>
      <c r="T60" s="4">
        <f t="shared" si="12"/>
        <v>0.7492660800973403</v>
      </c>
      <c r="U60" s="4">
        <f t="shared" si="12"/>
        <v>0.70652834855340263</v>
      </c>
      <c r="V60" s="4">
        <f t="shared" si="12"/>
        <v>0.64953871977224986</v>
      </c>
      <c r="W60" s="4">
        <f t="shared" si="12"/>
        <v>0.59438156063514924</v>
      </c>
      <c r="X60" s="4">
        <f t="shared" si="12"/>
        <v>0.54096988655744671</v>
      </c>
      <c r="Y60" s="4">
        <f t="shared" si="12"/>
        <v>0.48922213257110003</v>
      </c>
      <c r="Z60" s="4">
        <f t="shared" si="12"/>
        <v>0.43906173770867496</v>
      </c>
      <c r="AA60" s="4">
        <f t="shared" si="12"/>
        <v>0.38465407287645692</v>
      </c>
      <c r="AB60" s="4">
        <f t="shared" si="12"/>
        <v>0.33132770453705351</v>
      </c>
      <c r="AC60" s="4">
        <f t="shared" si="12"/>
        <v>0.27905071536562254</v>
      </c>
      <c r="AD60" s="4">
        <f t="shared" si="12"/>
        <v>0.22779243196370241</v>
      </c>
      <c r="AE60" s="4">
        <f t="shared" si="12"/>
        <v>0.17752336484392534</v>
      </c>
      <c r="AF60" s="4">
        <f t="shared" si="12"/>
        <v>0.15652965629849444</v>
      </c>
      <c r="AG60" s="4">
        <f t="shared" si="12"/>
        <v>0.13586086111186257</v>
      </c>
      <c r="AH60" s="4">
        <f t="shared" si="10"/>
        <v>0.11550949432470908</v>
      </c>
      <c r="AI60" s="4">
        <f t="shared" si="4"/>
        <v>9.5468299131604761E-2</v>
      </c>
      <c r="AJ60" s="4">
        <f t="shared" si="4"/>
        <v>7.5730238253622614E-2</v>
      </c>
    </row>
    <row r="61" spans="1:36" x14ac:dyDescent="0.2">
      <c r="A61" t="str">
        <f>"casthouse_archetype_"&amp;TEXT(ROUND(Table26[[#This Row],[2016]],3),"0.000")</f>
        <v>casthouse_archetype_1.220</v>
      </c>
      <c r="B61" s="4">
        <f t="shared" si="2"/>
        <v>1.22</v>
      </c>
      <c r="C61" s="4">
        <f t="shared" si="13"/>
        <v>1.22</v>
      </c>
      <c r="D61" s="4">
        <f t="shared" si="13"/>
        <v>1.22</v>
      </c>
      <c r="E61" s="4">
        <f t="shared" si="13"/>
        <v>1.1893461266058998</v>
      </c>
      <c r="F61" s="4">
        <f t="shared" si="13"/>
        <v>1.1601490768792664</v>
      </c>
      <c r="G61" s="4">
        <f t="shared" si="13"/>
        <v>1.1323074081503275</v>
      </c>
      <c r="H61" s="4">
        <f t="shared" si="13"/>
        <v>1.1057288824129083</v>
      </c>
      <c r="I61" s="4">
        <f t="shared" si="13"/>
        <v>1.0803294454706247</v>
      </c>
      <c r="J61" s="4">
        <f t="shared" si="13"/>
        <v>1.0560323389976236</v>
      </c>
      <c r="K61" s="4">
        <f t="shared" si="13"/>
        <v>1.0327673257530565</v>
      </c>
      <c r="L61" s="4">
        <f t="shared" si="13"/>
        <v>1.0104700114762404</v>
      </c>
      <c r="M61" s="4">
        <f t="shared" si="13"/>
        <v>0.98908124967437905</v>
      </c>
      <c r="N61" s="4">
        <f t="shared" si="13"/>
        <v>0.96854661771715855</v>
      </c>
      <c r="O61" s="4">
        <f t="shared" si="13"/>
        <v>0.94881595446692901</v>
      </c>
      <c r="P61" s="4">
        <f t="shared" si="13"/>
        <v>0.92984295117406457</v>
      </c>
      <c r="Q61" s="4">
        <f t="shared" si="13"/>
        <v>0.88184837834532326</v>
      </c>
      <c r="R61" s="4">
        <f t="shared" si="13"/>
        <v>0.83530845407697762</v>
      </c>
      <c r="S61" s="4">
        <f t="shared" si="12"/>
        <v>0.79015803304752474</v>
      </c>
      <c r="T61" s="4">
        <f t="shared" si="12"/>
        <v>0.74633580269745359</v>
      </c>
      <c r="U61" s="4">
        <f t="shared" si="12"/>
        <v>0.70378400544399522</v>
      </c>
      <c r="V61" s="4">
        <f t="shared" si="12"/>
        <v>0.64704231509591559</v>
      </c>
      <c r="W61" s="4">
        <f t="shared" si="12"/>
        <v>0.59212512207022339</v>
      </c>
      <c r="X61" s="4">
        <f t="shared" si="12"/>
        <v>0.53894582021641257</v>
      </c>
      <c r="Y61" s="4">
        <f t="shared" si="12"/>
        <v>0.48742319942206647</v>
      </c>
      <c r="Z61" s="4">
        <f t="shared" si="12"/>
        <v>0.43748103180502812</v>
      </c>
      <c r="AA61" s="4">
        <f t="shared" si="12"/>
        <v>0.38331007234279019</v>
      </c>
      <c r="AB61" s="4">
        <f t="shared" si="12"/>
        <v>0.33021570509710024</v>
      </c>
      <c r="AC61" s="4">
        <f t="shared" si="12"/>
        <v>0.27816615160226793</v>
      </c>
      <c r="AD61" s="4">
        <f t="shared" si="12"/>
        <v>0.22713087190717129</v>
      </c>
      <c r="AE61" s="4">
        <f t="shared" si="12"/>
        <v>0.17708050482107213</v>
      </c>
      <c r="AF61" s="4">
        <f t="shared" si="12"/>
        <v>0.15617813126610303</v>
      </c>
      <c r="AG61" s="4">
        <f t="shared" si="12"/>
        <v>0.13559925750555663</v>
      </c>
      <c r="AH61" s="4">
        <f t="shared" si="10"/>
        <v>0.11533643114409151</v>
      </c>
      <c r="AI61" s="4">
        <f t="shared" si="4"/>
        <v>9.5382426947653837E-2</v>
      </c>
      <c r="AJ61" s="4">
        <f t="shared" si="4"/>
        <v>7.5730238253622614E-2</v>
      </c>
    </row>
    <row r="62" spans="1:36" x14ac:dyDescent="0.2">
      <c r="A62" t="str">
        <f>"casthouse_archetype_"&amp;TEXT(ROUND(Table26[[#This Row],[2016]],3),"0.000")</f>
        <v>casthouse_archetype_1.215</v>
      </c>
      <c r="B62" s="4">
        <f t="shared" si="2"/>
        <v>1.2150000000000001</v>
      </c>
      <c r="C62" s="4">
        <f t="shared" si="13"/>
        <v>1.2150000000000001</v>
      </c>
      <c r="D62" s="4">
        <f t="shared" si="13"/>
        <v>1.2150000000000001</v>
      </c>
      <c r="E62" s="4">
        <f t="shared" si="13"/>
        <v>1.1844800717402506</v>
      </c>
      <c r="F62" s="4">
        <f t="shared" si="13"/>
        <v>1.1554106014127357</v>
      </c>
      <c r="G62" s="4">
        <f t="shared" si="13"/>
        <v>1.1276905896114713</v>
      </c>
      <c r="H62" s="4">
        <f t="shared" si="13"/>
        <v>1.101228201373381</v>
      </c>
      <c r="I62" s="4">
        <f t="shared" si="13"/>
        <v>1.0759397497852132</v>
      </c>
      <c r="J62" s="4">
        <f t="shared" si="13"/>
        <v>1.051748811924218</v>
      </c>
      <c r="K62" s="4">
        <f t="shared" si="13"/>
        <v>1.0285854574581241</v>
      </c>
      <c r="L62" s="4">
        <f t="shared" si="13"/>
        <v>1.0063855735033449</v>
      </c>
      <c r="M62" s="4">
        <f t="shared" si="13"/>
        <v>0.98509027201353982</v>
      </c>
      <c r="N62" s="4">
        <f t="shared" si="13"/>
        <v>0.96464536816346547</v>
      </c>
      <c r="O62" s="4">
        <f t="shared" si="13"/>
        <v>0.94500091999952862</v>
      </c>
      <c r="P62" s="4">
        <f t="shared" si="13"/>
        <v>0.92611082112276932</v>
      </c>
      <c r="Q62" s="4">
        <f t="shared" si="13"/>
        <v>0.87832596533118668</v>
      </c>
      <c r="R62" s="4">
        <f t="shared" ref="R62:AG77" si="14">(($B62-$AJ$2)*((R$2-$AJ$2)/($B$2-$AJ$2)))+$AJ$2</f>
        <v>0.8319894018691133</v>
      </c>
      <c r="S62" s="4">
        <f t="shared" si="14"/>
        <v>0.78703627007397758</v>
      </c>
      <c r="T62" s="4">
        <f t="shared" si="14"/>
        <v>0.74340552529756698</v>
      </c>
      <c r="U62" s="4">
        <f t="shared" si="14"/>
        <v>0.70103966233458792</v>
      </c>
      <c r="V62" s="4">
        <f t="shared" si="14"/>
        <v>0.64454591041958154</v>
      </c>
      <c r="W62" s="4">
        <f t="shared" si="14"/>
        <v>0.58986868350529764</v>
      </c>
      <c r="X62" s="4">
        <f t="shared" si="14"/>
        <v>0.53692175387537844</v>
      </c>
      <c r="Y62" s="4">
        <f t="shared" si="14"/>
        <v>0.48562426627303301</v>
      </c>
      <c r="Z62" s="4">
        <f t="shared" si="14"/>
        <v>0.43590032590138134</v>
      </c>
      <c r="AA62" s="4">
        <f t="shared" si="14"/>
        <v>0.38196607180912345</v>
      </c>
      <c r="AB62" s="4">
        <f t="shared" si="14"/>
        <v>0.32910370565714703</v>
      </c>
      <c r="AC62" s="4">
        <f t="shared" si="14"/>
        <v>0.27728158783891338</v>
      </c>
      <c r="AD62" s="4">
        <f t="shared" si="14"/>
        <v>0.22646931185064023</v>
      </c>
      <c r="AE62" s="4">
        <f t="shared" si="14"/>
        <v>0.17663764479821892</v>
      </c>
      <c r="AF62" s="4">
        <f t="shared" si="14"/>
        <v>0.15582660623371164</v>
      </c>
      <c r="AG62" s="4">
        <f t="shared" si="14"/>
        <v>0.13533765389925073</v>
      </c>
      <c r="AH62" s="4">
        <f t="shared" si="10"/>
        <v>0.11516336796347393</v>
      </c>
      <c r="AI62" s="4">
        <f t="shared" si="4"/>
        <v>9.5296554763702926E-2</v>
      </c>
      <c r="AJ62" s="4">
        <f t="shared" si="4"/>
        <v>7.5730238253622614E-2</v>
      </c>
    </row>
    <row r="63" spans="1:36" x14ac:dyDescent="0.2">
      <c r="A63" t="str">
        <f>"casthouse_archetype_"&amp;TEXT(ROUND(Table26[[#This Row],[2016]],3),"0.000")</f>
        <v>casthouse_archetype_1.210</v>
      </c>
      <c r="B63" s="4">
        <f t="shared" si="2"/>
        <v>1.21</v>
      </c>
      <c r="C63" s="4">
        <f t="shared" ref="C63:R78" si="15">(($B63-$AJ$2)*((C$2-$AJ$2)/($B$2-$AJ$2)))+$AJ$2</f>
        <v>1.21</v>
      </c>
      <c r="D63" s="4">
        <f t="shared" si="15"/>
        <v>1.21</v>
      </c>
      <c r="E63" s="4">
        <f t="shared" si="15"/>
        <v>1.1796140168746012</v>
      </c>
      <c r="F63" s="4">
        <f t="shared" si="15"/>
        <v>1.1506721259462049</v>
      </c>
      <c r="G63" s="4">
        <f t="shared" si="15"/>
        <v>1.1230737710726146</v>
      </c>
      <c r="H63" s="4">
        <f t="shared" si="15"/>
        <v>1.0967275203338536</v>
      </c>
      <c r="I63" s="4">
        <f t="shared" si="15"/>
        <v>1.0715500540998015</v>
      </c>
      <c r="J63" s="4">
        <f t="shared" si="15"/>
        <v>1.0474652848508124</v>
      </c>
      <c r="K63" s="4">
        <f t="shared" si="15"/>
        <v>1.0244035891631913</v>
      </c>
      <c r="L63" s="4">
        <f t="shared" si="15"/>
        <v>1.0023011355304492</v>
      </c>
      <c r="M63" s="4">
        <f t="shared" si="15"/>
        <v>0.98109929435270027</v>
      </c>
      <c r="N63" s="4">
        <f t="shared" si="15"/>
        <v>0.96074411860977216</v>
      </c>
      <c r="O63" s="4">
        <f t="shared" si="15"/>
        <v>0.94118588553212812</v>
      </c>
      <c r="P63" s="4">
        <f t="shared" si="15"/>
        <v>0.92237869107147397</v>
      </c>
      <c r="Q63" s="4">
        <f t="shared" si="15"/>
        <v>0.87480355231704998</v>
      </c>
      <c r="R63" s="4">
        <f t="shared" si="15"/>
        <v>0.82867034966124886</v>
      </c>
      <c r="S63" s="4">
        <f t="shared" si="14"/>
        <v>0.78391450710043031</v>
      </c>
      <c r="T63" s="4">
        <f t="shared" si="14"/>
        <v>0.74047524789768016</v>
      </c>
      <c r="U63" s="4">
        <f t="shared" si="14"/>
        <v>0.69829531922518051</v>
      </c>
      <c r="V63" s="4">
        <f t="shared" si="14"/>
        <v>0.64204950574324726</v>
      </c>
      <c r="W63" s="4">
        <f t="shared" si="14"/>
        <v>0.58761224494037179</v>
      </c>
      <c r="X63" s="4">
        <f t="shared" si="14"/>
        <v>0.5348976875343443</v>
      </c>
      <c r="Y63" s="4">
        <f t="shared" si="14"/>
        <v>0.48382533312399945</v>
      </c>
      <c r="Z63" s="4">
        <f t="shared" si="14"/>
        <v>0.4343196199977345</v>
      </c>
      <c r="AA63" s="4">
        <f t="shared" si="14"/>
        <v>0.38062207127545672</v>
      </c>
      <c r="AB63" s="4">
        <f t="shared" si="14"/>
        <v>0.32799170621719381</v>
      </c>
      <c r="AC63" s="4">
        <f t="shared" si="14"/>
        <v>0.27639702407555877</v>
      </c>
      <c r="AD63" s="4">
        <f t="shared" si="14"/>
        <v>0.22580775179410911</v>
      </c>
      <c r="AE63" s="4">
        <f t="shared" si="14"/>
        <v>0.17619478477536568</v>
      </c>
      <c r="AF63" s="4">
        <f t="shared" si="14"/>
        <v>0.1554750812013202</v>
      </c>
      <c r="AG63" s="4">
        <f t="shared" si="14"/>
        <v>0.13507605029294478</v>
      </c>
      <c r="AH63" s="4">
        <f t="shared" si="10"/>
        <v>0.11499030478285635</v>
      </c>
      <c r="AI63" s="4">
        <f t="shared" si="4"/>
        <v>9.5210682579752001E-2</v>
      </c>
      <c r="AJ63" s="4">
        <f t="shared" si="4"/>
        <v>7.5730238253622614E-2</v>
      </c>
    </row>
    <row r="64" spans="1:36" x14ac:dyDescent="0.2">
      <c r="A64" t="str">
        <f>"casthouse_archetype_"&amp;TEXT(ROUND(Table26[[#This Row],[2016]],3),"0.000")</f>
        <v>casthouse_archetype_1.205</v>
      </c>
      <c r="B64" s="4">
        <f t="shared" si="2"/>
        <v>1.2050000000000001</v>
      </c>
      <c r="C64" s="4">
        <f t="shared" si="15"/>
        <v>1.2050000000000001</v>
      </c>
      <c r="D64" s="4">
        <f t="shared" si="15"/>
        <v>1.2050000000000001</v>
      </c>
      <c r="E64" s="4">
        <f t="shared" si="15"/>
        <v>1.1747479620089518</v>
      </c>
      <c r="F64" s="4">
        <f t="shared" si="15"/>
        <v>1.1459336504796742</v>
      </c>
      <c r="G64" s="4">
        <f t="shared" si="15"/>
        <v>1.1184569525337582</v>
      </c>
      <c r="H64" s="4">
        <f t="shared" si="15"/>
        <v>1.0922268392943264</v>
      </c>
      <c r="I64" s="4">
        <f t="shared" si="15"/>
        <v>1.0671603584143901</v>
      </c>
      <c r="J64" s="4">
        <f t="shared" si="15"/>
        <v>1.0431817577774067</v>
      </c>
      <c r="K64" s="4">
        <f t="shared" si="15"/>
        <v>1.0202217208682589</v>
      </c>
      <c r="L64" s="4">
        <f t="shared" si="15"/>
        <v>0.9982166975575536</v>
      </c>
      <c r="M64" s="4">
        <f t="shared" si="15"/>
        <v>0.97710831669186105</v>
      </c>
      <c r="N64" s="4">
        <f t="shared" si="15"/>
        <v>0.95684286905607907</v>
      </c>
      <c r="O64" s="4">
        <f t="shared" si="15"/>
        <v>0.93737085106472773</v>
      </c>
      <c r="P64" s="4">
        <f t="shared" si="15"/>
        <v>0.91864656102017872</v>
      </c>
      <c r="Q64" s="4">
        <f t="shared" si="15"/>
        <v>0.87128113930291329</v>
      </c>
      <c r="R64" s="4">
        <f t="shared" si="15"/>
        <v>0.82535129745338454</v>
      </c>
      <c r="S64" s="4">
        <f t="shared" si="14"/>
        <v>0.78079274412688315</v>
      </c>
      <c r="T64" s="4">
        <f t="shared" si="14"/>
        <v>0.73754497049779355</v>
      </c>
      <c r="U64" s="4">
        <f t="shared" si="14"/>
        <v>0.69555097611577321</v>
      </c>
      <c r="V64" s="4">
        <f t="shared" si="14"/>
        <v>0.6395531010669131</v>
      </c>
      <c r="W64" s="4">
        <f t="shared" si="14"/>
        <v>0.58535580637544593</v>
      </c>
      <c r="X64" s="4">
        <f t="shared" si="14"/>
        <v>0.53287362119331028</v>
      </c>
      <c r="Y64" s="4">
        <f t="shared" si="14"/>
        <v>0.48202639997496599</v>
      </c>
      <c r="Z64" s="4">
        <f t="shared" si="14"/>
        <v>0.43273891409408771</v>
      </c>
      <c r="AA64" s="4">
        <f t="shared" si="14"/>
        <v>0.37927807074178999</v>
      </c>
      <c r="AB64" s="4">
        <f t="shared" si="14"/>
        <v>0.3268797067772406</v>
      </c>
      <c r="AC64" s="4">
        <f t="shared" si="14"/>
        <v>0.27551246031220422</v>
      </c>
      <c r="AD64" s="4">
        <f t="shared" si="14"/>
        <v>0.22514619173757805</v>
      </c>
      <c r="AE64" s="4">
        <f t="shared" si="14"/>
        <v>0.17575192475251247</v>
      </c>
      <c r="AF64" s="4">
        <f t="shared" si="14"/>
        <v>0.15512355616892881</v>
      </c>
      <c r="AG64" s="4">
        <f t="shared" si="14"/>
        <v>0.13481444668663889</v>
      </c>
      <c r="AH64" s="4">
        <f t="shared" si="10"/>
        <v>0.11481724160223877</v>
      </c>
      <c r="AI64" s="4">
        <f t="shared" si="4"/>
        <v>9.512481039580109E-2</v>
      </c>
      <c r="AJ64" s="4">
        <f t="shared" si="4"/>
        <v>7.5730238253622614E-2</v>
      </c>
    </row>
    <row r="65" spans="1:36" x14ac:dyDescent="0.2">
      <c r="A65" t="str">
        <f>"casthouse_archetype_"&amp;TEXT(ROUND(Table26[[#This Row],[2016]],3),"0.000")</f>
        <v>casthouse_archetype_1.200</v>
      </c>
      <c r="B65" s="4">
        <f t="shared" si="2"/>
        <v>1.2</v>
      </c>
      <c r="C65" s="4">
        <f t="shared" si="15"/>
        <v>1.2</v>
      </c>
      <c r="D65" s="4">
        <f t="shared" si="15"/>
        <v>1.2</v>
      </c>
      <c r="E65" s="4">
        <f t="shared" si="15"/>
        <v>1.1698819071433024</v>
      </c>
      <c r="F65" s="4">
        <f t="shared" si="15"/>
        <v>1.1411951750131433</v>
      </c>
      <c r="G65" s="4">
        <f t="shared" si="15"/>
        <v>1.1138401339949018</v>
      </c>
      <c r="H65" s="4">
        <f t="shared" si="15"/>
        <v>1.0877261582547988</v>
      </c>
      <c r="I65" s="4">
        <f t="shared" si="15"/>
        <v>1.0627706627289784</v>
      </c>
      <c r="J65" s="4">
        <f t="shared" si="15"/>
        <v>1.0388982307040011</v>
      </c>
      <c r="K65" s="4">
        <f t="shared" si="15"/>
        <v>1.0160398525733263</v>
      </c>
      <c r="L65" s="4">
        <f t="shared" si="15"/>
        <v>0.9941322595846579</v>
      </c>
      <c r="M65" s="4">
        <f t="shared" si="15"/>
        <v>0.9731173390310216</v>
      </c>
      <c r="N65" s="4">
        <f t="shared" si="15"/>
        <v>0.95294161950238576</v>
      </c>
      <c r="O65" s="4">
        <f t="shared" si="15"/>
        <v>0.93355581659732723</v>
      </c>
      <c r="P65" s="4">
        <f t="shared" si="15"/>
        <v>0.91491443096888325</v>
      </c>
      <c r="Q65" s="4">
        <f t="shared" si="15"/>
        <v>0.86775872628877659</v>
      </c>
      <c r="R65" s="4">
        <f t="shared" si="15"/>
        <v>0.8220322452455201</v>
      </c>
      <c r="S65" s="4">
        <f t="shared" si="14"/>
        <v>0.77767098115333588</v>
      </c>
      <c r="T65" s="4">
        <f t="shared" si="14"/>
        <v>0.73461469309790672</v>
      </c>
      <c r="U65" s="4">
        <f t="shared" si="14"/>
        <v>0.6928066330063658</v>
      </c>
      <c r="V65" s="4">
        <f t="shared" si="14"/>
        <v>0.63705669639057882</v>
      </c>
      <c r="W65" s="4">
        <f t="shared" si="14"/>
        <v>0.58309936781052008</v>
      </c>
      <c r="X65" s="4">
        <f t="shared" si="14"/>
        <v>0.53084955485227614</v>
      </c>
      <c r="Y65" s="4">
        <f t="shared" si="14"/>
        <v>0.48022746682593248</v>
      </c>
      <c r="Z65" s="4">
        <f t="shared" si="14"/>
        <v>0.43115820819044087</v>
      </c>
      <c r="AA65" s="4">
        <f t="shared" si="14"/>
        <v>0.37793407020812325</v>
      </c>
      <c r="AB65" s="4">
        <f t="shared" si="14"/>
        <v>0.32576770733728733</v>
      </c>
      <c r="AC65" s="4">
        <f t="shared" si="14"/>
        <v>0.27462789654884961</v>
      </c>
      <c r="AD65" s="4">
        <f t="shared" si="14"/>
        <v>0.22448463168104699</v>
      </c>
      <c r="AE65" s="4">
        <f t="shared" si="14"/>
        <v>0.17530906472965924</v>
      </c>
      <c r="AF65" s="4">
        <f t="shared" si="14"/>
        <v>0.1547720311365374</v>
      </c>
      <c r="AG65" s="4">
        <f t="shared" si="14"/>
        <v>0.13455284308033294</v>
      </c>
      <c r="AH65" s="4">
        <f t="shared" si="10"/>
        <v>0.1146441784216212</v>
      </c>
      <c r="AI65" s="4">
        <f t="shared" si="4"/>
        <v>9.5038938211850166E-2</v>
      </c>
      <c r="AJ65" s="4">
        <f t="shared" si="4"/>
        <v>7.5730238253622614E-2</v>
      </c>
    </row>
    <row r="66" spans="1:36" x14ac:dyDescent="0.2">
      <c r="A66" t="str">
        <f>"casthouse_archetype_"&amp;TEXT(ROUND(Table26[[#This Row],[2016]],3),"0.000")</f>
        <v>casthouse_archetype_1.195</v>
      </c>
      <c r="B66" s="4">
        <f t="shared" si="2"/>
        <v>1.1950000000000001</v>
      </c>
      <c r="C66" s="4">
        <f t="shared" si="15"/>
        <v>1.1950000000000001</v>
      </c>
      <c r="D66" s="4">
        <f t="shared" si="15"/>
        <v>1.1950000000000001</v>
      </c>
      <c r="E66" s="4">
        <f t="shared" si="15"/>
        <v>1.1650158522776533</v>
      </c>
      <c r="F66" s="4">
        <f t="shared" si="15"/>
        <v>1.1364566995466125</v>
      </c>
      <c r="G66" s="4">
        <f t="shared" si="15"/>
        <v>1.1092233154560454</v>
      </c>
      <c r="H66" s="4">
        <f t="shared" si="15"/>
        <v>1.0832254772152716</v>
      </c>
      <c r="I66" s="4">
        <f t="shared" si="15"/>
        <v>1.0583809670435669</v>
      </c>
      <c r="J66" s="4">
        <f t="shared" si="15"/>
        <v>1.0346147036305955</v>
      </c>
      <c r="K66" s="4">
        <f t="shared" si="15"/>
        <v>1.0118579842783939</v>
      </c>
      <c r="L66" s="4">
        <f t="shared" si="15"/>
        <v>0.99004782161176241</v>
      </c>
      <c r="M66" s="4">
        <f t="shared" si="15"/>
        <v>0.96912636137018227</v>
      </c>
      <c r="N66" s="4">
        <f t="shared" si="15"/>
        <v>0.94904036994869267</v>
      </c>
      <c r="O66" s="4">
        <f t="shared" si="15"/>
        <v>0.92974078212992683</v>
      </c>
      <c r="P66" s="4">
        <f t="shared" si="15"/>
        <v>0.91118230091758801</v>
      </c>
      <c r="Q66" s="4">
        <f t="shared" si="15"/>
        <v>0.86423631327464001</v>
      </c>
      <c r="R66" s="4">
        <f t="shared" si="15"/>
        <v>0.81871319303765577</v>
      </c>
      <c r="S66" s="4">
        <f t="shared" si="14"/>
        <v>0.77454921817978883</v>
      </c>
      <c r="T66" s="4">
        <f t="shared" si="14"/>
        <v>0.73168441569802012</v>
      </c>
      <c r="U66" s="4">
        <f t="shared" si="14"/>
        <v>0.6900622898969585</v>
      </c>
      <c r="V66" s="4">
        <f t="shared" si="14"/>
        <v>0.63456029171424477</v>
      </c>
      <c r="W66" s="4">
        <f t="shared" si="14"/>
        <v>0.58084292924559433</v>
      </c>
      <c r="X66" s="4">
        <f t="shared" si="14"/>
        <v>0.52882548851124211</v>
      </c>
      <c r="Y66" s="4">
        <f t="shared" si="14"/>
        <v>0.47842853367689903</v>
      </c>
      <c r="Z66" s="4">
        <f t="shared" si="14"/>
        <v>0.42957750228679409</v>
      </c>
      <c r="AA66" s="4">
        <f t="shared" si="14"/>
        <v>0.37659006967445652</v>
      </c>
      <c r="AB66" s="4">
        <f t="shared" si="14"/>
        <v>0.32465570789733411</v>
      </c>
      <c r="AC66" s="4">
        <f t="shared" si="14"/>
        <v>0.27374333278549506</v>
      </c>
      <c r="AD66" s="4">
        <f t="shared" si="14"/>
        <v>0.22382307162451587</v>
      </c>
      <c r="AE66" s="4">
        <f t="shared" si="14"/>
        <v>0.17486620470680603</v>
      </c>
      <c r="AF66" s="4">
        <f t="shared" si="14"/>
        <v>0.15442050610414601</v>
      </c>
      <c r="AG66" s="4">
        <f t="shared" si="14"/>
        <v>0.13429123947402705</v>
      </c>
      <c r="AH66" s="4">
        <f t="shared" si="10"/>
        <v>0.11447111524100362</v>
      </c>
      <c r="AI66" s="4">
        <f t="shared" si="4"/>
        <v>9.4953066027899255E-2</v>
      </c>
      <c r="AJ66" s="4">
        <f t="shared" si="4"/>
        <v>7.5730238253622614E-2</v>
      </c>
    </row>
    <row r="67" spans="1:36" x14ac:dyDescent="0.2">
      <c r="A67" t="str">
        <f>"casthouse_archetype_"&amp;TEXT(ROUND(Table26[[#This Row],[2016]],3),"0.000")</f>
        <v>casthouse_archetype_1.190</v>
      </c>
      <c r="B67" s="4">
        <f t="shared" si="2"/>
        <v>1.19</v>
      </c>
      <c r="C67" s="4">
        <f t="shared" si="15"/>
        <v>1.19</v>
      </c>
      <c r="D67" s="4">
        <f t="shared" si="15"/>
        <v>1.19</v>
      </c>
      <c r="E67" s="4">
        <f t="shared" si="15"/>
        <v>1.1601497974120036</v>
      </c>
      <c r="F67" s="4">
        <f t="shared" si="15"/>
        <v>1.1317182240800818</v>
      </c>
      <c r="G67" s="4">
        <f t="shared" si="15"/>
        <v>1.1046064969171889</v>
      </c>
      <c r="H67" s="4">
        <f t="shared" si="15"/>
        <v>1.078724796175744</v>
      </c>
      <c r="I67" s="4">
        <f t="shared" si="15"/>
        <v>1.0539912713581552</v>
      </c>
      <c r="J67" s="4">
        <f t="shared" si="15"/>
        <v>1.0303311765571899</v>
      </c>
      <c r="K67" s="4">
        <f t="shared" si="15"/>
        <v>1.0076761159834613</v>
      </c>
      <c r="L67" s="4">
        <f t="shared" si="15"/>
        <v>0.98596338363886671</v>
      </c>
      <c r="M67" s="4">
        <f t="shared" si="15"/>
        <v>0.96513538370934282</v>
      </c>
      <c r="N67" s="4">
        <f t="shared" si="15"/>
        <v>0.94513912039499937</v>
      </c>
      <c r="O67" s="4">
        <f t="shared" si="15"/>
        <v>0.92592574766252622</v>
      </c>
      <c r="P67" s="4">
        <f t="shared" si="15"/>
        <v>0.90745017086629254</v>
      </c>
      <c r="Q67" s="4">
        <f t="shared" si="15"/>
        <v>0.86071390026050321</v>
      </c>
      <c r="R67" s="4">
        <f t="shared" si="15"/>
        <v>0.81539414082979123</v>
      </c>
      <c r="S67" s="4">
        <f t="shared" si="14"/>
        <v>0.77142745520624156</v>
      </c>
      <c r="T67" s="4">
        <f t="shared" si="14"/>
        <v>0.72875413829813329</v>
      </c>
      <c r="U67" s="4">
        <f t="shared" si="14"/>
        <v>0.68731794678755109</v>
      </c>
      <c r="V67" s="4">
        <f t="shared" si="14"/>
        <v>0.6320638870379105</v>
      </c>
      <c r="W67" s="4">
        <f t="shared" si="14"/>
        <v>0.57858649068066847</v>
      </c>
      <c r="X67" s="4">
        <f t="shared" si="14"/>
        <v>0.52680142217020798</v>
      </c>
      <c r="Y67" s="4">
        <f t="shared" si="14"/>
        <v>0.47662960052786546</v>
      </c>
      <c r="Z67" s="4">
        <f t="shared" si="14"/>
        <v>0.42799679638314725</v>
      </c>
      <c r="AA67" s="4">
        <f t="shared" si="14"/>
        <v>0.37524606914078978</v>
      </c>
      <c r="AB67" s="4">
        <f t="shared" si="14"/>
        <v>0.32354370845738084</v>
      </c>
      <c r="AC67" s="4">
        <f t="shared" si="14"/>
        <v>0.27285876902214046</v>
      </c>
      <c r="AD67" s="4">
        <f t="shared" si="14"/>
        <v>0.2231615115679848</v>
      </c>
      <c r="AE67" s="4">
        <f t="shared" si="14"/>
        <v>0.17442334468395282</v>
      </c>
      <c r="AF67" s="4">
        <f t="shared" si="14"/>
        <v>0.1540689810717546</v>
      </c>
      <c r="AG67" s="4">
        <f t="shared" si="14"/>
        <v>0.1340296358677211</v>
      </c>
      <c r="AH67" s="4">
        <f t="shared" si="10"/>
        <v>0.11429805206038604</v>
      </c>
      <c r="AI67" s="4">
        <f t="shared" si="4"/>
        <v>9.4867193843948344E-2</v>
      </c>
      <c r="AJ67" s="4">
        <f t="shared" si="4"/>
        <v>7.5730238253622614E-2</v>
      </c>
    </row>
    <row r="68" spans="1:36" x14ac:dyDescent="0.2">
      <c r="A68" t="str">
        <f>"casthouse_archetype_"&amp;TEXT(ROUND(Table26[[#This Row],[2016]],3),"0.000")</f>
        <v>casthouse_archetype_1.185</v>
      </c>
      <c r="B68" s="4">
        <f t="shared" si="2"/>
        <v>1.1850000000000001</v>
      </c>
      <c r="C68" s="4">
        <f t="shared" si="15"/>
        <v>1.1850000000000001</v>
      </c>
      <c r="D68" s="4">
        <f t="shared" si="15"/>
        <v>1.1850000000000001</v>
      </c>
      <c r="E68" s="4">
        <f t="shared" si="15"/>
        <v>1.1552837425463545</v>
      </c>
      <c r="F68" s="4">
        <f t="shared" si="15"/>
        <v>1.1269797486135511</v>
      </c>
      <c r="G68" s="4">
        <f t="shared" si="15"/>
        <v>1.0999896783783325</v>
      </c>
      <c r="H68" s="4">
        <f t="shared" si="15"/>
        <v>1.0742241151362166</v>
      </c>
      <c r="I68" s="4">
        <f t="shared" si="15"/>
        <v>1.0496015756727437</v>
      </c>
      <c r="J68" s="4">
        <f t="shared" si="15"/>
        <v>1.0260476494837842</v>
      </c>
      <c r="K68" s="4">
        <f t="shared" si="15"/>
        <v>1.0034942476885289</v>
      </c>
      <c r="L68" s="4">
        <f t="shared" si="15"/>
        <v>0.98187894566597123</v>
      </c>
      <c r="M68" s="4">
        <f t="shared" si="15"/>
        <v>0.96114440604850349</v>
      </c>
      <c r="N68" s="4">
        <f t="shared" si="15"/>
        <v>0.94123787084130628</v>
      </c>
      <c r="O68" s="4">
        <f t="shared" si="15"/>
        <v>0.92211071319512594</v>
      </c>
      <c r="P68" s="4">
        <f t="shared" si="15"/>
        <v>0.90371804081499729</v>
      </c>
      <c r="Q68" s="4">
        <f t="shared" si="15"/>
        <v>0.85719148724636662</v>
      </c>
      <c r="R68" s="4">
        <f t="shared" si="15"/>
        <v>0.8120750886219269</v>
      </c>
      <c r="S68" s="4">
        <f t="shared" si="14"/>
        <v>0.7683056922326944</v>
      </c>
      <c r="T68" s="4">
        <f t="shared" si="14"/>
        <v>0.72582386089824669</v>
      </c>
      <c r="U68" s="4">
        <f t="shared" si="14"/>
        <v>0.68457360367814379</v>
      </c>
      <c r="V68" s="4">
        <f t="shared" si="14"/>
        <v>0.62956748236157634</v>
      </c>
      <c r="W68" s="4">
        <f t="shared" si="14"/>
        <v>0.57633005211574273</v>
      </c>
      <c r="X68" s="4">
        <f t="shared" si="14"/>
        <v>0.52477735582917384</v>
      </c>
      <c r="Y68" s="4">
        <f t="shared" si="14"/>
        <v>0.47483066737883201</v>
      </c>
      <c r="Z68" s="4">
        <f t="shared" si="14"/>
        <v>0.42641609047950046</v>
      </c>
      <c r="AA68" s="4">
        <f t="shared" si="14"/>
        <v>0.37390206860712305</v>
      </c>
      <c r="AB68" s="4">
        <f t="shared" si="14"/>
        <v>0.32243170901742763</v>
      </c>
      <c r="AC68" s="4">
        <f t="shared" si="14"/>
        <v>0.27197420525878591</v>
      </c>
      <c r="AD68" s="4">
        <f t="shared" si="14"/>
        <v>0.22249995151145374</v>
      </c>
      <c r="AE68" s="4">
        <f t="shared" si="14"/>
        <v>0.17398048466109961</v>
      </c>
      <c r="AF68" s="4">
        <f t="shared" si="14"/>
        <v>0.15371745603936321</v>
      </c>
      <c r="AG68" s="4">
        <f t="shared" si="14"/>
        <v>0.13376803226141518</v>
      </c>
      <c r="AH68" s="4">
        <f t="shared" si="10"/>
        <v>0.11412498887976846</v>
      </c>
      <c r="AI68" s="4">
        <f t="shared" si="4"/>
        <v>9.478132165999742E-2</v>
      </c>
      <c r="AJ68" s="4">
        <f t="shared" si="4"/>
        <v>7.5730238253622614E-2</v>
      </c>
    </row>
    <row r="69" spans="1:36" x14ac:dyDescent="0.2">
      <c r="A69" t="str">
        <f>"casthouse_archetype_"&amp;TEXT(ROUND(Table26[[#This Row],[2016]],3),"0.000")</f>
        <v>casthouse_archetype_1.180</v>
      </c>
      <c r="B69" s="4">
        <f t="shared" si="2"/>
        <v>1.18</v>
      </c>
      <c r="C69" s="4">
        <f t="shared" si="15"/>
        <v>1.18</v>
      </c>
      <c r="D69" s="4">
        <f t="shared" si="15"/>
        <v>1.18</v>
      </c>
      <c r="E69" s="4">
        <f t="shared" si="15"/>
        <v>1.1504176876807051</v>
      </c>
      <c r="F69" s="4">
        <f t="shared" si="15"/>
        <v>1.1222412731470202</v>
      </c>
      <c r="G69" s="4">
        <f t="shared" si="15"/>
        <v>1.0953728598394759</v>
      </c>
      <c r="H69" s="4">
        <f t="shared" si="15"/>
        <v>1.0697234340966892</v>
      </c>
      <c r="I69" s="4">
        <f t="shared" si="15"/>
        <v>1.045211879987332</v>
      </c>
      <c r="J69" s="4">
        <f t="shared" si="15"/>
        <v>1.0217641224103786</v>
      </c>
      <c r="K69" s="4">
        <f t="shared" si="15"/>
        <v>0.99931237939359618</v>
      </c>
      <c r="L69" s="4">
        <f t="shared" si="15"/>
        <v>0.97779450769307552</v>
      </c>
      <c r="M69" s="4">
        <f t="shared" si="15"/>
        <v>0.95715342838766404</v>
      </c>
      <c r="N69" s="4">
        <f t="shared" si="15"/>
        <v>0.93733662128761297</v>
      </c>
      <c r="O69" s="4">
        <f t="shared" si="15"/>
        <v>0.91829567872772533</v>
      </c>
      <c r="P69" s="4">
        <f t="shared" si="15"/>
        <v>0.89998591076370194</v>
      </c>
      <c r="Q69" s="4">
        <f t="shared" si="15"/>
        <v>0.85366907423222993</v>
      </c>
      <c r="R69" s="4">
        <f t="shared" si="15"/>
        <v>0.80875603641406246</v>
      </c>
      <c r="S69" s="4">
        <f t="shared" si="14"/>
        <v>0.76518392925914713</v>
      </c>
      <c r="T69" s="4">
        <f t="shared" si="14"/>
        <v>0.72289358349835986</v>
      </c>
      <c r="U69" s="4">
        <f t="shared" si="14"/>
        <v>0.68182926056873638</v>
      </c>
      <c r="V69" s="4">
        <f t="shared" si="14"/>
        <v>0.62707107768524206</v>
      </c>
      <c r="W69" s="4">
        <f t="shared" si="14"/>
        <v>0.57407361355081687</v>
      </c>
      <c r="X69" s="4">
        <f t="shared" si="14"/>
        <v>0.52275328948813971</v>
      </c>
      <c r="Y69" s="4">
        <f t="shared" si="14"/>
        <v>0.4730317342297985</v>
      </c>
      <c r="Z69" s="4">
        <f t="shared" si="14"/>
        <v>0.42483538457585363</v>
      </c>
      <c r="AA69" s="4">
        <f t="shared" si="14"/>
        <v>0.37255806807345626</v>
      </c>
      <c r="AB69" s="4">
        <f t="shared" si="14"/>
        <v>0.32131970957747441</v>
      </c>
      <c r="AC69" s="4">
        <f t="shared" si="14"/>
        <v>0.2710896414954313</v>
      </c>
      <c r="AD69" s="4">
        <f t="shared" si="14"/>
        <v>0.22183839145492262</v>
      </c>
      <c r="AE69" s="4">
        <f t="shared" si="14"/>
        <v>0.17353762463824635</v>
      </c>
      <c r="AF69" s="4">
        <f t="shared" si="14"/>
        <v>0.15336593100697177</v>
      </c>
      <c r="AG69" s="4">
        <f t="shared" si="14"/>
        <v>0.13350642865510925</v>
      </c>
      <c r="AH69" s="4">
        <f t="shared" si="10"/>
        <v>0.11395192569915089</v>
      </c>
      <c r="AI69" s="4">
        <f t="shared" si="4"/>
        <v>9.4695449476046509E-2</v>
      </c>
      <c r="AJ69" s="4">
        <f t="shared" si="4"/>
        <v>7.5730238253622614E-2</v>
      </c>
    </row>
    <row r="70" spans="1:36" x14ac:dyDescent="0.2">
      <c r="A70" t="str">
        <f>"casthouse_archetype_"&amp;TEXT(ROUND(Table26[[#This Row],[2016]],3),"0.000")</f>
        <v>casthouse_archetype_1.175</v>
      </c>
      <c r="B70" s="4">
        <f t="shared" si="2"/>
        <v>1.175</v>
      </c>
      <c r="C70" s="4">
        <f t="shared" si="15"/>
        <v>1.175</v>
      </c>
      <c r="D70" s="4">
        <f t="shared" si="15"/>
        <v>1.175</v>
      </c>
      <c r="E70" s="4">
        <f t="shared" si="15"/>
        <v>1.1455516328150557</v>
      </c>
      <c r="F70" s="4">
        <f t="shared" si="15"/>
        <v>1.1175027976804897</v>
      </c>
      <c r="G70" s="4">
        <f t="shared" si="15"/>
        <v>1.0907560413006196</v>
      </c>
      <c r="H70" s="4">
        <f t="shared" si="15"/>
        <v>1.0652227530571621</v>
      </c>
      <c r="I70" s="4">
        <f t="shared" si="15"/>
        <v>1.0408221843019205</v>
      </c>
      <c r="J70" s="4">
        <f t="shared" si="15"/>
        <v>1.017480595336973</v>
      </c>
      <c r="K70" s="4">
        <f t="shared" si="15"/>
        <v>0.99513051109866368</v>
      </c>
      <c r="L70" s="4">
        <f t="shared" si="15"/>
        <v>0.97371006972018004</v>
      </c>
      <c r="M70" s="4">
        <f t="shared" si="15"/>
        <v>0.95316245072682482</v>
      </c>
      <c r="N70" s="4">
        <f t="shared" si="15"/>
        <v>0.93343537173391988</v>
      </c>
      <c r="O70" s="4">
        <f t="shared" si="15"/>
        <v>0.91448064426032494</v>
      </c>
      <c r="P70" s="4">
        <f t="shared" si="15"/>
        <v>0.89625378071240658</v>
      </c>
      <c r="Q70" s="4">
        <f t="shared" si="15"/>
        <v>0.85014666121809335</v>
      </c>
      <c r="R70" s="4">
        <f t="shared" si="15"/>
        <v>0.80543698420619814</v>
      </c>
      <c r="S70" s="4">
        <f t="shared" si="14"/>
        <v>0.76206216628559997</v>
      </c>
      <c r="T70" s="4">
        <f t="shared" si="14"/>
        <v>0.71996330609847325</v>
      </c>
      <c r="U70" s="4">
        <f t="shared" si="14"/>
        <v>0.67908491745932908</v>
      </c>
      <c r="V70" s="4">
        <f t="shared" si="14"/>
        <v>0.6245746730089079</v>
      </c>
      <c r="W70" s="4">
        <f t="shared" si="14"/>
        <v>0.57181717498589102</v>
      </c>
      <c r="X70" s="4">
        <f t="shared" si="14"/>
        <v>0.52072922314710568</v>
      </c>
      <c r="Y70" s="4">
        <f t="shared" si="14"/>
        <v>0.47123280108076504</v>
      </c>
      <c r="Z70" s="4">
        <f t="shared" si="14"/>
        <v>0.42325467867220684</v>
      </c>
      <c r="AA70" s="4">
        <f t="shared" si="14"/>
        <v>0.37121406753978958</v>
      </c>
      <c r="AB70" s="4">
        <f t="shared" si="14"/>
        <v>0.3202077101375212</v>
      </c>
      <c r="AC70" s="4">
        <f t="shared" si="14"/>
        <v>0.27020507773207669</v>
      </c>
      <c r="AD70" s="4">
        <f t="shared" si="14"/>
        <v>0.22117683139839156</v>
      </c>
      <c r="AE70" s="4">
        <f t="shared" si="14"/>
        <v>0.17309476461539314</v>
      </c>
      <c r="AF70" s="4">
        <f t="shared" si="14"/>
        <v>0.15301440597458038</v>
      </c>
      <c r="AG70" s="4">
        <f t="shared" si="14"/>
        <v>0.13324482504880333</v>
      </c>
      <c r="AH70" s="4">
        <f t="shared" si="10"/>
        <v>0.11377886251853331</v>
      </c>
      <c r="AI70" s="4">
        <f t="shared" si="4"/>
        <v>9.4609577292095598E-2</v>
      </c>
      <c r="AJ70" s="4">
        <f t="shared" si="4"/>
        <v>7.5730238253622614E-2</v>
      </c>
    </row>
    <row r="71" spans="1:36" x14ac:dyDescent="0.2">
      <c r="A71" t="str">
        <f>"casthouse_archetype_"&amp;TEXT(ROUND(Table26[[#This Row],[2016]],3),"0.000")</f>
        <v>casthouse_archetype_1.170</v>
      </c>
      <c r="B71" s="4">
        <f t="shared" si="2"/>
        <v>1.17</v>
      </c>
      <c r="C71" s="4">
        <f t="shared" si="15"/>
        <v>1.17</v>
      </c>
      <c r="D71" s="4">
        <f t="shared" si="15"/>
        <v>1.17</v>
      </c>
      <c r="E71" s="4">
        <f t="shared" si="15"/>
        <v>1.1406855779494063</v>
      </c>
      <c r="F71" s="4">
        <f t="shared" si="15"/>
        <v>1.1127643222139587</v>
      </c>
      <c r="G71" s="4">
        <f t="shared" si="15"/>
        <v>1.086139222761763</v>
      </c>
      <c r="H71" s="4">
        <f t="shared" si="15"/>
        <v>1.0607220720176345</v>
      </c>
      <c r="I71" s="4">
        <f t="shared" si="15"/>
        <v>1.0364324886165088</v>
      </c>
      <c r="J71" s="4">
        <f t="shared" si="15"/>
        <v>1.0131970682635674</v>
      </c>
      <c r="K71" s="4">
        <f t="shared" si="15"/>
        <v>0.99094864280373107</v>
      </c>
      <c r="L71" s="4">
        <f t="shared" si="15"/>
        <v>0.96962563174728433</v>
      </c>
      <c r="M71" s="4">
        <f t="shared" si="15"/>
        <v>0.94917147306598526</v>
      </c>
      <c r="N71" s="4">
        <f t="shared" si="15"/>
        <v>0.92953412218022657</v>
      </c>
      <c r="O71" s="4">
        <f t="shared" si="15"/>
        <v>0.91066560979292444</v>
      </c>
      <c r="P71" s="4">
        <f t="shared" si="15"/>
        <v>0.89252165066111122</v>
      </c>
      <c r="Q71" s="4">
        <f t="shared" si="15"/>
        <v>0.84662424820395654</v>
      </c>
      <c r="R71" s="4">
        <f t="shared" si="15"/>
        <v>0.8021179319983337</v>
      </c>
      <c r="S71" s="4">
        <f t="shared" si="14"/>
        <v>0.7589404033120527</v>
      </c>
      <c r="T71" s="4">
        <f t="shared" si="14"/>
        <v>0.71703302869858654</v>
      </c>
      <c r="U71" s="4">
        <f t="shared" si="14"/>
        <v>0.67634057434992167</v>
      </c>
      <c r="V71" s="4">
        <f t="shared" si="14"/>
        <v>0.62207826833257374</v>
      </c>
      <c r="W71" s="4">
        <f t="shared" si="14"/>
        <v>0.56956073642096516</v>
      </c>
      <c r="X71" s="4">
        <f t="shared" si="14"/>
        <v>0.51870515680607154</v>
      </c>
      <c r="Y71" s="4">
        <f t="shared" si="14"/>
        <v>0.46943386793173147</v>
      </c>
      <c r="Z71" s="4">
        <f t="shared" si="14"/>
        <v>0.42167397276856</v>
      </c>
      <c r="AA71" s="4">
        <f t="shared" si="14"/>
        <v>0.36987006700612279</v>
      </c>
      <c r="AB71" s="4">
        <f t="shared" si="14"/>
        <v>0.31909571069756792</v>
      </c>
      <c r="AC71" s="4">
        <f t="shared" si="14"/>
        <v>0.26932051396872209</v>
      </c>
      <c r="AD71" s="4">
        <f t="shared" si="14"/>
        <v>0.22051527134186044</v>
      </c>
      <c r="AE71" s="4">
        <f t="shared" si="14"/>
        <v>0.17265190459253993</v>
      </c>
      <c r="AF71" s="4">
        <f t="shared" si="14"/>
        <v>0.15266288094218897</v>
      </c>
      <c r="AG71" s="4">
        <f t="shared" si="14"/>
        <v>0.13298322144249741</v>
      </c>
      <c r="AH71" s="4">
        <f t="shared" si="10"/>
        <v>0.11360579933791573</v>
      </c>
      <c r="AI71" s="4">
        <f t="shared" si="4"/>
        <v>9.4523705108144673E-2</v>
      </c>
      <c r="AJ71" s="4">
        <f t="shared" si="4"/>
        <v>7.5730238253622614E-2</v>
      </c>
    </row>
    <row r="72" spans="1:36" x14ac:dyDescent="0.2">
      <c r="A72" t="str">
        <f>"casthouse_archetype_"&amp;TEXT(ROUND(Table26[[#This Row],[2016]],3),"0.000")</f>
        <v>casthouse_archetype_1.165</v>
      </c>
      <c r="B72" s="4">
        <f t="shared" ref="B72:B135" si="16">MROUND(B71-0.005,0.005)</f>
        <v>1.165</v>
      </c>
      <c r="C72" s="4">
        <f t="shared" si="15"/>
        <v>1.165</v>
      </c>
      <c r="D72" s="4">
        <f t="shared" si="15"/>
        <v>1.165</v>
      </c>
      <c r="E72" s="4">
        <f t="shared" si="15"/>
        <v>1.1358195230837569</v>
      </c>
      <c r="F72" s="4">
        <f t="shared" si="15"/>
        <v>1.108025846747428</v>
      </c>
      <c r="G72" s="4">
        <f t="shared" si="15"/>
        <v>1.0815224042229068</v>
      </c>
      <c r="H72" s="4">
        <f t="shared" si="15"/>
        <v>1.0562213909781073</v>
      </c>
      <c r="I72" s="4">
        <f t="shared" si="15"/>
        <v>1.0320427929310974</v>
      </c>
      <c r="J72" s="4">
        <f t="shared" si="15"/>
        <v>1.0089135411901617</v>
      </c>
      <c r="K72" s="4">
        <f t="shared" si="15"/>
        <v>0.98676677450879868</v>
      </c>
      <c r="L72" s="4">
        <f t="shared" si="15"/>
        <v>0.96554119377438885</v>
      </c>
      <c r="M72" s="4">
        <f t="shared" si="15"/>
        <v>0.94518049540514604</v>
      </c>
      <c r="N72" s="4">
        <f t="shared" si="15"/>
        <v>0.92563287262653349</v>
      </c>
      <c r="O72" s="4">
        <f t="shared" si="15"/>
        <v>0.90685057532552404</v>
      </c>
      <c r="P72" s="4">
        <f t="shared" si="15"/>
        <v>0.88878952060981598</v>
      </c>
      <c r="Q72" s="4">
        <f t="shared" si="15"/>
        <v>0.84310183518981996</v>
      </c>
      <c r="R72" s="4">
        <f t="shared" si="15"/>
        <v>0.79879887979046937</v>
      </c>
      <c r="S72" s="4">
        <f t="shared" si="14"/>
        <v>0.75581864033850565</v>
      </c>
      <c r="T72" s="4">
        <f t="shared" si="14"/>
        <v>0.71410275129869982</v>
      </c>
      <c r="U72" s="4">
        <f t="shared" si="14"/>
        <v>0.67359623124051438</v>
      </c>
      <c r="V72" s="4">
        <f t="shared" si="14"/>
        <v>0.61958186365623957</v>
      </c>
      <c r="W72" s="4">
        <f t="shared" si="14"/>
        <v>0.56730429785603942</v>
      </c>
      <c r="X72" s="4">
        <f t="shared" si="14"/>
        <v>0.51668109046503752</v>
      </c>
      <c r="Y72" s="4">
        <f t="shared" si="14"/>
        <v>0.46763493478269802</v>
      </c>
      <c r="Z72" s="4">
        <f t="shared" si="14"/>
        <v>0.42009326686491322</v>
      </c>
      <c r="AA72" s="4">
        <f t="shared" si="14"/>
        <v>0.36852606647245612</v>
      </c>
      <c r="AB72" s="4">
        <f t="shared" si="14"/>
        <v>0.31798371125761471</v>
      </c>
      <c r="AC72" s="4">
        <f t="shared" si="14"/>
        <v>0.26843595020536754</v>
      </c>
      <c r="AD72" s="4">
        <f t="shared" si="14"/>
        <v>0.21985371128532938</v>
      </c>
      <c r="AE72" s="4">
        <f t="shared" si="14"/>
        <v>0.17220904456968672</v>
      </c>
      <c r="AF72" s="4">
        <f t="shared" si="14"/>
        <v>0.15231135590979755</v>
      </c>
      <c r="AG72" s="4">
        <f t="shared" si="14"/>
        <v>0.13272161783619149</v>
      </c>
      <c r="AH72" s="4">
        <f t="shared" ref="AH72:AJ135" si="17">(($B72-$AJ$2)*((AH$2-$AJ$2)/($B$2-$AJ$2)))+$AJ$2</f>
        <v>0.11343273615729815</v>
      </c>
      <c r="AI72" s="4">
        <f t="shared" si="17"/>
        <v>9.4437832924193763E-2</v>
      </c>
      <c r="AJ72" s="4">
        <f t="shared" si="17"/>
        <v>7.5730238253622614E-2</v>
      </c>
    </row>
    <row r="73" spans="1:36" x14ac:dyDescent="0.2">
      <c r="A73" t="str">
        <f>"casthouse_archetype_"&amp;TEXT(ROUND(Table26[[#This Row],[2016]],3),"0.000")</f>
        <v>casthouse_archetype_1.160</v>
      </c>
      <c r="B73" s="4">
        <f t="shared" si="16"/>
        <v>1.1599999999999999</v>
      </c>
      <c r="C73" s="4">
        <f t="shared" si="15"/>
        <v>1.1599999999999999</v>
      </c>
      <c r="D73" s="4">
        <f t="shared" si="15"/>
        <v>1.1599999999999999</v>
      </c>
      <c r="E73" s="4">
        <f t="shared" si="15"/>
        <v>1.1309534682181075</v>
      </c>
      <c r="F73" s="4">
        <f t="shared" si="15"/>
        <v>1.103287371280897</v>
      </c>
      <c r="G73" s="4">
        <f t="shared" si="15"/>
        <v>1.0769055856840501</v>
      </c>
      <c r="H73" s="4">
        <f t="shared" si="15"/>
        <v>1.0517207099385797</v>
      </c>
      <c r="I73" s="4">
        <f t="shared" si="15"/>
        <v>1.0276530972456857</v>
      </c>
      <c r="J73" s="4">
        <f t="shared" si="15"/>
        <v>1.0046300141167561</v>
      </c>
      <c r="K73" s="4">
        <f t="shared" si="15"/>
        <v>0.98258490621386607</v>
      </c>
      <c r="L73" s="4">
        <f t="shared" si="15"/>
        <v>0.96145675580149315</v>
      </c>
      <c r="M73" s="4">
        <f t="shared" si="15"/>
        <v>0.94118951774430659</v>
      </c>
      <c r="N73" s="4">
        <f t="shared" si="15"/>
        <v>0.92173162307284018</v>
      </c>
      <c r="O73" s="4">
        <f t="shared" si="15"/>
        <v>0.90303554085812354</v>
      </c>
      <c r="P73" s="4">
        <f t="shared" si="15"/>
        <v>0.88505739055852051</v>
      </c>
      <c r="Q73" s="4">
        <f t="shared" si="15"/>
        <v>0.83957942217568327</v>
      </c>
      <c r="R73" s="4">
        <f t="shared" si="15"/>
        <v>0.79547982758260494</v>
      </c>
      <c r="S73" s="4">
        <f t="shared" si="14"/>
        <v>0.75269687736495838</v>
      </c>
      <c r="T73" s="4">
        <f t="shared" si="14"/>
        <v>0.71117247389881311</v>
      </c>
      <c r="U73" s="4">
        <f t="shared" si="14"/>
        <v>0.67085188813110697</v>
      </c>
      <c r="V73" s="4">
        <f t="shared" si="14"/>
        <v>0.6170854589799053</v>
      </c>
      <c r="W73" s="4">
        <f t="shared" si="14"/>
        <v>0.56504785929111356</v>
      </c>
      <c r="X73" s="4">
        <f t="shared" si="14"/>
        <v>0.51465702412400338</v>
      </c>
      <c r="Y73" s="4">
        <f t="shared" si="14"/>
        <v>0.46583600163366451</v>
      </c>
      <c r="Z73" s="4">
        <f t="shared" si="14"/>
        <v>0.41851256096126638</v>
      </c>
      <c r="AA73" s="4">
        <f t="shared" si="14"/>
        <v>0.36718206593878933</v>
      </c>
      <c r="AB73" s="4">
        <f t="shared" si="14"/>
        <v>0.31687171181766144</v>
      </c>
      <c r="AC73" s="4">
        <f t="shared" si="14"/>
        <v>0.26755138644201293</v>
      </c>
      <c r="AD73" s="4">
        <f t="shared" si="14"/>
        <v>0.21919215122879826</v>
      </c>
      <c r="AE73" s="4">
        <f t="shared" si="14"/>
        <v>0.17176618454683348</v>
      </c>
      <c r="AF73" s="4">
        <f t="shared" si="14"/>
        <v>0.15195983087740617</v>
      </c>
      <c r="AG73" s="4">
        <f t="shared" si="14"/>
        <v>0.13246001422988557</v>
      </c>
      <c r="AH73" s="4">
        <f t="shared" si="17"/>
        <v>0.11325967297668058</v>
      </c>
      <c r="AI73" s="4">
        <f t="shared" si="17"/>
        <v>9.4351960740242838E-2</v>
      </c>
      <c r="AJ73" s="4">
        <f t="shared" si="17"/>
        <v>7.5730238253622614E-2</v>
      </c>
    </row>
    <row r="74" spans="1:36" x14ac:dyDescent="0.2">
      <c r="A74" t="str">
        <f>"casthouse_archetype_"&amp;TEXT(ROUND(Table26[[#This Row],[2016]],3),"0.000")</f>
        <v>casthouse_archetype_1.155</v>
      </c>
      <c r="B74" s="4">
        <f t="shared" si="16"/>
        <v>1.155</v>
      </c>
      <c r="C74" s="4">
        <f t="shared" si="15"/>
        <v>1.155</v>
      </c>
      <c r="D74" s="4">
        <f t="shared" si="15"/>
        <v>1.155</v>
      </c>
      <c r="E74" s="4">
        <f t="shared" si="15"/>
        <v>1.1260874133524583</v>
      </c>
      <c r="F74" s="4">
        <f t="shared" si="15"/>
        <v>1.0985488958143665</v>
      </c>
      <c r="G74" s="4">
        <f t="shared" si="15"/>
        <v>1.0722887671451937</v>
      </c>
      <c r="H74" s="4">
        <f t="shared" si="15"/>
        <v>1.0472200288990525</v>
      </c>
      <c r="I74" s="4">
        <f t="shared" si="15"/>
        <v>1.0232634015602742</v>
      </c>
      <c r="J74" s="4">
        <f t="shared" si="15"/>
        <v>1.0003464870433505</v>
      </c>
      <c r="K74" s="4">
        <f t="shared" si="15"/>
        <v>0.97840303791893357</v>
      </c>
      <c r="L74" s="4">
        <f t="shared" si="15"/>
        <v>0.95737231782859766</v>
      </c>
      <c r="M74" s="4">
        <f t="shared" si="15"/>
        <v>0.93719854008346726</v>
      </c>
      <c r="N74" s="4">
        <f t="shared" si="15"/>
        <v>0.91783037351914698</v>
      </c>
      <c r="O74" s="4">
        <f t="shared" si="15"/>
        <v>0.89922050639072315</v>
      </c>
      <c r="P74" s="4">
        <f t="shared" si="15"/>
        <v>0.88132526050722526</v>
      </c>
      <c r="Q74" s="4">
        <f t="shared" si="15"/>
        <v>0.83605700916154668</v>
      </c>
      <c r="R74" s="4">
        <f t="shared" si="15"/>
        <v>0.79216077537474061</v>
      </c>
      <c r="S74" s="4">
        <f t="shared" si="14"/>
        <v>0.74957511439141122</v>
      </c>
      <c r="T74" s="4">
        <f t="shared" si="14"/>
        <v>0.70824219649892639</v>
      </c>
      <c r="U74" s="4">
        <f t="shared" si="14"/>
        <v>0.66810754502169967</v>
      </c>
      <c r="V74" s="4">
        <f t="shared" si="14"/>
        <v>0.61458905430357114</v>
      </c>
      <c r="W74" s="4">
        <f t="shared" si="14"/>
        <v>0.56279142072618782</v>
      </c>
      <c r="X74" s="4">
        <f t="shared" si="14"/>
        <v>0.51263295778296925</v>
      </c>
      <c r="Y74" s="4">
        <f t="shared" si="14"/>
        <v>0.46403706848463105</v>
      </c>
      <c r="Z74" s="4">
        <f t="shared" si="14"/>
        <v>0.41693185505761959</v>
      </c>
      <c r="AA74" s="4">
        <f t="shared" si="14"/>
        <v>0.36583806540512265</v>
      </c>
      <c r="AB74" s="4">
        <f t="shared" si="14"/>
        <v>0.31575971237770822</v>
      </c>
      <c r="AC74" s="4">
        <f t="shared" si="14"/>
        <v>0.26666682267865838</v>
      </c>
      <c r="AD74" s="4">
        <f t="shared" si="14"/>
        <v>0.2185305911722672</v>
      </c>
      <c r="AE74" s="4">
        <f t="shared" si="14"/>
        <v>0.17132332452398027</v>
      </c>
      <c r="AF74" s="4">
        <f t="shared" si="14"/>
        <v>0.15160830584501475</v>
      </c>
      <c r="AG74" s="4">
        <f t="shared" si="14"/>
        <v>0.13219841062357965</v>
      </c>
      <c r="AH74" s="4">
        <f t="shared" si="17"/>
        <v>0.113086609796063</v>
      </c>
      <c r="AI74" s="4">
        <f t="shared" si="17"/>
        <v>9.4266088556291927E-2</v>
      </c>
      <c r="AJ74" s="4">
        <f t="shared" si="17"/>
        <v>7.5730238253622614E-2</v>
      </c>
    </row>
    <row r="75" spans="1:36" x14ac:dyDescent="0.2">
      <c r="A75" t="str">
        <f>"casthouse_archetype_"&amp;TEXT(ROUND(Table26[[#This Row],[2016]],3),"0.000")</f>
        <v>casthouse_archetype_1.150</v>
      </c>
      <c r="B75" s="4">
        <f t="shared" si="16"/>
        <v>1.1500000000000001</v>
      </c>
      <c r="C75" s="4">
        <f t="shared" si="15"/>
        <v>1.1500000000000001</v>
      </c>
      <c r="D75" s="4">
        <f t="shared" si="15"/>
        <v>1.1500000000000001</v>
      </c>
      <c r="E75" s="4">
        <f t="shared" si="15"/>
        <v>1.1212213584868089</v>
      </c>
      <c r="F75" s="4">
        <f t="shared" si="15"/>
        <v>1.0938104203478358</v>
      </c>
      <c r="G75" s="4">
        <f t="shared" si="15"/>
        <v>1.0676719486063373</v>
      </c>
      <c r="H75" s="4">
        <f t="shared" si="15"/>
        <v>1.0427193478595251</v>
      </c>
      <c r="I75" s="4">
        <f t="shared" si="15"/>
        <v>1.0188737058748627</v>
      </c>
      <c r="J75" s="4">
        <f t="shared" si="15"/>
        <v>0.99606295996994498</v>
      </c>
      <c r="K75" s="4">
        <f t="shared" si="15"/>
        <v>0.97422116962400118</v>
      </c>
      <c r="L75" s="4">
        <f t="shared" si="15"/>
        <v>0.95328787985570218</v>
      </c>
      <c r="M75" s="4">
        <f t="shared" si="15"/>
        <v>0.93320756242262803</v>
      </c>
      <c r="N75" s="4">
        <f t="shared" si="15"/>
        <v>0.91392912396545389</v>
      </c>
      <c r="O75" s="4">
        <f t="shared" si="15"/>
        <v>0.89540547192332276</v>
      </c>
      <c r="P75" s="4">
        <f t="shared" si="15"/>
        <v>0.87759313045593002</v>
      </c>
      <c r="Q75" s="4">
        <f t="shared" si="15"/>
        <v>0.83253459614740999</v>
      </c>
      <c r="R75" s="4">
        <f t="shared" si="15"/>
        <v>0.78884172316687629</v>
      </c>
      <c r="S75" s="4">
        <f t="shared" si="14"/>
        <v>0.74645335141786406</v>
      </c>
      <c r="T75" s="4">
        <f t="shared" si="14"/>
        <v>0.70531191909903979</v>
      </c>
      <c r="U75" s="4">
        <f t="shared" si="14"/>
        <v>0.66536320191229237</v>
      </c>
      <c r="V75" s="4">
        <f t="shared" si="14"/>
        <v>0.61209264962723708</v>
      </c>
      <c r="W75" s="4">
        <f t="shared" si="14"/>
        <v>0.56053498216126196</v>
      </c>
      <c r="X75" s="4">
        <f t="shared" si="14"/>
        <v>0.51060889144193522</v>
      </c>
      <c r="Y75" s="4">
        <f t="shared" si="14"/>
        <v>0.4622381353355976</v>
      </c>
      <c r="Z75" s="4">
        <f t="shared" si="14"/>
        <v>0.41535114915397287</v>
      </c>
      <c r="AA75" s="4">
        <f t="shared" si="14"/>
        <v>0.36449406487145591</v>
      </c>
      <c r="AB75" s="4">
        <f t="shared" si="14"/>
        <v>0.31464771293775506</v>
      </c>
      <c r="AC75" s="4">
        <f t="shared" si="14"/>
        <v>0.26578225891530383</v>
      </c>
      <c r="AD75" s="4">
        <f t="shared" si="14"/>
        <v>0.21786903111573613</v>
      </c>
      <c r="AE75" s="4">
        <f t="shared" si="14"/>
        <v>0.17088046450112707</v>
      </c>
      <c r="AF75" s="4">
        <f t="shared" si="14"/>
        <v>0.15125678081262334</v>
      </c>
      <c r="AG75" s="4">
        <f t="shared" si="14"/>
        <v>0.13193680701727373</v>
      </c>
      <c r="AH75" s="4">
        <f t="shared" si="17"/>
        <v>0.11291354661544543</v>
      </c>
      <c r="AI75" s="4">
        <f t="shared" si="17"/>
        <v>9.4180216372341016E-2</v>
      </c>
      <c r="AJ75" s="4">
        <f t="shared" si="17"/>
        <v>7.5730238253622614E-2</v>
      </c>
    </row>
    <row r="76" spans="1:36" x14ac:dyDescent="0.2">
      <c r="A76" t="str">
        <f>"casthouse_archetype_"&amp;TEXT(ROUND(Table26[[#This Row],[2016]],3),"0.000")</f>
        <v>casthouse_archetype_1.145</v>
      </c>
      <c r="B76" s="4">
        <f t="shared" si="16"/>
        <v>1.145</v>
      </c>
      <c r="C76" s="4">
        <f t="shared" si="15"/>
        <v>1.145</v>
      </c>
      <c r="D76" s="4">
        <f t="shared" si="15"/>
        <v>1.145</v>
      </c>
      <c r="E76" s="4">
        <f t="shared" si="15"/>
        <v>1.1163553036211595</v>
      </c>
      <c r="F76" s="4">
        <f t="shared" si="15"/>
        <v>1.0890719448813049</v>
      </c>
      <c r="G76" s="4">
        <f t="shared" si="15"/>
        <v>1.0630551300674809</v>
      </c>
      <c r="H76" s="4">
        <f t="shared" si="15"/>
        <v>1.0382186668199977</v>
      </c>
      <c r="I76" s="4">
        <f t="shared" si="15"/>
        <v>1.014484010189451</v>
      </c>
      <c r="J76" s="4">
        <f t="shared" si="15"/>
        <v>0.99177943289653925</v>
      </c>
      <c r="K76" s="4">
        <f t="shared" si="15"/>
        <v>0.97003930132906857</v>
      </c>
      <c r="L76" s="4">
        <f t="shared" si="15"/>
        <v>0.94920344188280648</v>
      </c>
      <c r="M76" s="4">
        <f t="shared" si="15"/>
        <v>0.92921658476178848</v>
      </c>
      <c r="N76" s="4">
        <f t="shared" si="15"/>
        <v>0.91002787441176058</v>
      </c>
      <c r="O76" s="4">
        <f t="shared" si="15"/>
        <v>0.89159043745592226</v>
      </c>
      <c r="P76" s="4">
        <f t="shared" si="15"/>
        <v>0.87386100040463455</v>
      </c>
      <c r="Q76" s="4">
        <f t="shared" si="15"/>
        <v>0.82901218313327329</v>
      </c>
      <c r="R76" s="4">
        <f t="shared" si="15"/>
        <v>0.78552267095901174</v>
      </c>
      <c r="S76" s="4">
        <f t="shared" si="14"/>
        <v>0.74333158844431679</v>
      </c>
      <c r="T76" s="4">
        <f t="shared" si="14"/>
        <v>0.70238164169915296</v>
      </c>
      <c r="U76" s="4">
        <f t="shared" si="14"/>
        <v>0.66261885880288496</v>
      </c>
      <c r="V76" s="4">
        <f t="shared" si="14"/>
        <v>0.60959624495090281</v>
      </c>
      <c r="W76" s="4">
        <f t="shared" si="14"/>
        <v>0.55827854359633611</v>
      </c>
      <c r="X76" s="4">
        <f t="shared" si="14"/>
        <v>0.50858482510090108</v>
      </c>
      <c r="Y76" s="4">
        <f t="shared" si="14"/>
        <v>0.46043920218656403</v>
      </c>
      <c r="Z76" s="4">
        <f t="shared" si="14"/>
        <v>0.41377044325032597</v>
      </c>
      <c r="AA76" s="4">
        <f t="shared" si="14"/>
        <v>0.36315006433778918</v>
      </c>
      <c r="AB76" s="4">
        <f t="shared" si="14"/>
        <v>0.31353571349780179</v>
      </c>
      <c r="AC76" s="4">
        <f t="shared" si="14"/>
        <v>0.26489769515194922</v>
      </c>
      <c r="AD76" s="4">
        <f t="shared" si="14"/>
        <v>0.21720747105920507</v>
      </c>
      <c r="AE76" s="4">
        <f t="shared" si="14"/>
        <v>0.17043760447827383</v>
      </c>
      <c r="AF76" s="4">
        <f t="shared" si="14"/>
        <v>0.15090525578023195</v>
      </c>
      <c r="AG76" s="4">
        <f t="shared" si="14"/>
        <v>0.13167520341096781</v>
      </c>
      <c r="AH76" s="4">
        <f t="shared" si="17"/>
        <v>0.11274048343482786</v>
      </c>
      <c r="AI76" s="4">
        <f t="shared" si="17"/>
        <v>9.4094344188390092E-2</v>
      </c>
      <c r="AJ76" s="4">
        <f t="shared" si="17"/>
        <v>7.5730238253622614E-2</v>
      </c>
    </row>
    <row r="77" spans="1:36" x14ac:dyDescent="0.2">
      <c r="A77" t="str">
        <f>"casthouse_archetype_"&amp;TEXT(ROUND(Table26[[#This Row],[2016]],3),"0.000")</f>
        <v>casthouse_archetype_1.140</v>
      </c>
      <c r="B77" s="4">
        <f t="shared" si="16"/>
        <v>1.1400000000000001</v>
      </c>
      <c r="C77" s="4">
        <f t="shared" si="15"/>
        <v>1.1400000000000001</v>
      </c>
      <c r="D77" s="4">
        <f t="shared" si="15"/>
        <v>1.1400000000000001</v>
      </c>
      <c r="E77" s="4">
        <f t="shared" si="15"/>
        <v>1.1114892487555104</v>
      </c>
      <c r="F77" s="4">
        <f t="shared" si="15"/>
        <v>1.0843334694147742</v>
      </c>
      <c r="G77" s="4">
        <f t="shared" si="15"/>
        <v>1.0584383115286244</v>
      </c>
      <c r="H77" s="4">
        <f t="shared" si="15"/>
        <v>1.0337179857804704</v>
      </c>
      <c r="I77" s="4">
        <f t="shared" si="15"/>
        <v>1.0100943145040395</v>
      </c>
      <c r="J77" s="4">
        <f t="shared" si="15"/>
        <v>0.98749590582313373</v>
      </c>
      <c r="K77" s="4">
        <f t="shared" si="15"/>
        <v>0.96585743303413618</v>
      </c>
      <c r="L77" s="4">
        <f t="shared" si="15"/>
        <v>0.94511900390991099</v>
      </c>
      <c r="M77" s="4">
        <f t="shared" si="15"/>
        <v>0.92522560710094925</v>
      </c>
      <c r="N77" s="4">
        <f t="shared" si="15"/>
        <v>0.9061266248580675</v>
      </c>
      <c r="O77" s="4">
        <f t="shared" si="15"/>
        <v>0.88777540298852187</v>
      </c>
      <c r="P77" s="4">
        <f t="shared" si="15"/>
        <v>0.8701288703533393</v>
      </c>
      <c r="Q77" s="4">
        <f t="shared" si="15"/>
        <v>0.82548977011913671</v>
      </c>
      <c r="R77" s="4">
        <f t="shared" si="15"/>
        <v>0.78220361875114741</v>
      </c>
      <c r="S77" s="4">
        <f t="shared" si="14"/>
        <v>0.74020982547076974</v>
      </c>
      <c r="T77" s="4">
        <f t="shared" si="14"/>
        <v>0.69945136429926635</v>
      </c>
      <c r="U77" s="4">
        <f t="shared" si="14"/>
        <v>0.65987451569347766</v>
      </c>
      <c r="V77" s="4">
        <f t="shared" si="14"/>
        <v>0.60709984027456865</v>
      </c>
      <c r="W77" s="4">
        <f t="shared" si="14"/>
        <v>0.55602210503141036</v>
      </c>
      <c r="X77" s="4">
        <f t="shared" si="14"/>
        <v>0.50656075875986706</v>
      </c>
      <c r="Y77" s="4">
        <f t="shared" si="14"/>
        <v>0.45864026903753058</v>
      </c>
      <c r="Z77" s="4">
        <f t="shared" si="14"/>
        <v>0.41218973734667924</v>
      </c>
      <c r="AA77" s="4">
        <f t="shared" si="14"/>
        <v>0.36180606380412245</v>
      </c>
      <c r="AB77" s="4">
        <f t="shared" si="14"/>
        <v>0.31242371405784858</v>
      </c>
      <c r="AC77" s="4">
        <f t="shared" si="14"/>
        <v>0.26401313138859467</v>
      </c>
      <c r="AD77" s="4">
        <f t="shared" si="14"/>
        <v>0.21654591100267395</v>
      </c>
      <c r="AE77" s="4">
        <f t="shared" si="14"/>
        <v>0.16999474445542062</v>
      </c>
      <c r="AF77" s="4">
        <f t="shared" si="14"/>
        <v>0.15055373074784054</v>
      </c>
      <c r="AG77" s="4">
        <f t="shared" si="14"/>
        <v>0.13141359980466188</v>
      </c>
      <c r="AH77" s="4">
        <f t="shared" si="17"/>
        <v>0.11256742025421028</v>
      </c>
      <c r="AI77" s="4">
        <f t="shared" si="17"/>
        <v>9.4008472004439181E-2</v>
      </c>
      <c r="AJ77" s="4">
        <f t="shared" si="17"/>
        <v>7.5730238253622614E-2</v>
      </c>
    </row>
    <row r="78" spans="1:36" x14ac:dyDescent="0.2">
      <c r="A78" t="str">
        <f>"casthouse_archetype_"&amp;TEXT(ROUND(Table26[[#This Row],[2016]],3),"0.000")</f>
        <v>casthouse_archetype_1.135</v>
      </c>
      <c r="B78" s="4">
        <f t="shared" si="16"/>
        <v>1.135</v>
      </c>
      <c r="C78" s="4">
        <f t="shared" si="15"/>
        <v>1.135</v>
      </c>
      <c r="D78" s="4">
        <f t="shared" si="15"/>
        <v>1.135</v>
      </c>
      <c r="E78" s="4">
        <f t="shared" si="15"/>
        <v>1.1066231938898607</v>
      </c>
      <c r="F78" s="4">
        <f t="shared" si="15"/>
        <v>1.0795949939482434</v>
      </c>
      <c r="G78" s="4">
        <f t="shared" si="15"/>
        <v>1.053821492989768</v>
      </c>
      <c r="H78" s="4">
        <f t="shared" si="15"/>
        <v>1.029217304740943</v>
      </c>
      <c r="I78" s="4">
        <f t="shared" si="15"/>
        <v>1.0057046188186278</v>
      </c>
      <c r="J78" s="4">
        <f t="shared" si="15"/>
        <v>0.983212378749728</v>
      </c>
      <c r="K78" s="4">
        <f t="shared" si="15"/>
        <v>0.96167556473920346</v>
      </c>
      <c r="L78" s="4">
        <f t="shared" si="15"/>
        <v>0.94103456593701529</v>
      </c>
      <c r="M78" s="4">
        <f t="shared" si="15"/>
        <v>0.92123462944010981</v>
      </c>
      <c r="N78" s="4">
        <f t="shared" si="15"/>
        <v>0.90222537530437419</v>
      </c>
      <c r="O78" s="4">
        <f t="shared" si="15"/>
        <v>0.88396036852112136</v>
      </c>
      <c r="P78" s="4">
        <f t="shared" si="15"/>
        <v>0.86639674030204394</v>
      </c>
      <c r="Q78" s="4">
        <f t="shared" si="15"/>
        <v>0.82196735710499991</v>
      </c>
      <c r="R78" s="4">
        <f t="shared" ref="R78:AG93" si="18">(($B78-$AJ$2)*((R$2-$AJ$2)/($B$2-$AJ$2)))+$AJ$2</f>
        <v>0.77888456654328297</v>
      </c>
      <c r="S78" s="4">
        <f t="shared" si="18"/>
        <v>0.73708806249722247</v>
      </c>
      <c r="T78" s="4">
        <f t="shared" si="18"/>
        <v>0.69652108689937964</v>
      </c>
      <c r="U78" s="4">
        <f t="shared" si="18"/>
        <v>0.65713017258407025</v>
      </c>
      <c r="V78" s="4">
        <f t="shared" si="18"/>
        <v>0.60460343559823437</v>
      </c>
      <c r="W78" s="4">
        <f t="shared" si="18"/>
        <v>0.55376566646648451</v>
      </c>
      <c r="X78" s="4">
        <f t="shared" si="18"/>
        <v>0.50453669241883292</v>
      </c>
      <c r="Y78" s="4">
        <f t="shared" si="18"/>
        <v>0.45684133588849701</v>
      </c>
      <c r="Z78" s="4">
        <f t="shared" si="18"/>
        <v>0.41060903144303235</v>
      </c>
      <c r="AA78" s="4">
        <f t="shared" si="18"/>
        <v>0.36046206327045571</v>
      </c>
      <c r="AB78" s="4">
        <f t="shared" si="18"/>
        <v>0.31131171461789531</v>
      </c>
      <c r="AC78" s="4">
        <f t="shared" si="18"/>
        <v>0.26312856762524006</v>
      </c>
      <c r="AD78" s="4">
        <f t="shared" si="18"/>
        <v>0.21588435094614289</v>
      </c>
      <c r="AE78" s="4">
        <f t="shared" si="18"/>
        <v>0.16955188443256741</v>
      </c>
      <c r="AF78" s="4">
        <f t="shared" si="18"/>
        <v>0.15020220571544912</v>
      </c>
      <c r="AG78" s="4">
        <f t="shared" si="18"/>
        <v>0.13115199619835596</v>
      </c>
      <c r="AH78" s="4">
        <f t="shared" si="17"/>
        <v>0.1123943570735927</v>
      </c>
      <c r="AI78" s="4">
        <f t="shared" si="17"/>
        <v>9.3922599820488256E-2</v>
      </c>
      <c r="AJ78" s="4">
        <f t="shared" si="17"/>
        <v>7.5730238253622614E-2</v>
      </c>
    </row>
    <row r="79" spans="1:36" x14ac:dyDescent="0.2">
      <c r="A79" t="str">
        <f>"casthouse_archetype_"&amp;TEXT(ROUND(Table26[[#This Row],[2016]],3),"0.000")</f>
        <v>casthouse_archetype_1.130</v>
      </c>
      <c r="B79" s="4">
        <f t="shared" si="16"/>
        <v>1.1300000000000001</v>
      </c>
      <c r="C79" s="4">
        <f t="shared" ref="C79:R94" si="19">(($B79-$AJ$2)*((C$2-$AJ$2)/($B$2-$AJ$2)))+$AJ$2</f>
        <v>1.1300000000000001</v>
      </c>
      <c r="D79" s="4">
        <f t="shared" si="19"/>
        <v>1.1300000000000001</v>
      </c>
      <c r="E79" s="4">
        <f t="shared" si="19"/>
        <v>1.1017571390242116</v>
      </c>
      <c r="F79" s="4">
        <f t="shared" si="19"/>
        <v>1.0748565184817127</v>
      </c>
      <c r="G79" s="4">
        <f t="shared" si="19"/>
        <v>1.0492046744509116</v>
      </c>
      <c r="H79" s="4">
        <f t="shared" si="19"/>
        <v>1.0247166237014156</v>
      </c>
      <c r="I79" s="4">
        <f t="shared" si="19"/>
        <v>1.0013149231332164</v>
      </c>
      <c r="J79" s="4">
        <f t="shared" si="19"/>
        <v>0.97892885167632249</v>
      </c>
      <c r="K79" s="4">
        <f t="shared" si="19"/>
        <v>0.95749369644427107</v>
      </c>
      <c r="L79" s="4">
        <f t="shared" si="19"/>
        <v>0.93695012796411981</v>
      </c>
      <c r="M79" s="4">
        <f t="shared" si="19"/>
        <v>0.91724365177927047</v>
      </c>
      <c r="N79" s="4">
        <f t="shared" si="19"/>
        <v>0.8983241257506811</v>
      </c>
      <c r="O79" s="4">
        <f t="shared" si="19"/>
        <v>0.88014533405372097</v>
      </c>
      <c r="P79" s="4">
        <f t="shared" si="19"/>
        <v>0.8626646102507487</v>
      </c>
      <c r="Q79" s="4">
        <f t="shared" si="19"/>
        <v>0.81844494409086332</v>
      </c>
      <c r="R79" s="4">
        <f t="shared" si="19"/>
        <v>0.77556551433541865</v>
      </c>
      <c r="S79" s="4">
        <f t="shared" si="18"/>
        <v>0.73396629952367531</v>
      </c>
      <c r="T79" s="4">
        <f t="shared" si="18"/>
        <v>0.69359080949949292</v>
      </c>
      <c r="U79" s="4">
        <f t="shared" si="18"/>
        <v>0.65438582947466295</v>
      </c>
      <c r="V79" s="4">
        <f t="shared" si="18"/>
        <v>0.60210703092190032</v>
      </c>
      <c r="W79" s="4">
        <f t="shared" si="18"/>
        <v>0.55150922790155876</v>
      </c>
      <c r="X79" s="4">
        <f t="shared" si="18"/>
        <v>0.50251262607779879</v>
      </c>
      <c r="Y79" s="4">
        <f t="shared" si="18"/>
        <v>0.45504240273946356</v>
      </c>
      <c r="Z79" s="4">
        <f t="shared" si="18"/>
        <v>0.40902832553938562</v>
      </c>
      <c r="AA79" s="4">
        <f t="shared" si="18"/>
        <v>0.35911806273678898</v>
      </c>
      <c r="AB79" s="4">
        <f t="shared" si="18"/>
        <v>0.31019971517794209</v>
      </c>
      <c r="AC79" s="4">
        <f t="shared" si="18"/>
        <v>0.26224400386188551</v>
      </c>
      <c r="AD79" s="4">
        <f t="shared" si="18"/>
        <v>0.21522279088961183</v>
      </c>
      <c r="AE79" s="4">
        <f t="shared" si="18"/>
        <v>0.1691090244097142</v>
      </c>
      <c r="AF79" s="4">
        <f t="shared" si="18"/>
        <v>0.14985068068305774</v>
      </c>
      <c r="AG79" s="4">
        <f t="shared" si="18"/>
        <v>0.13089039259205004</v>
      </c>
      <c r="AH79" s="4">
        <f t="shared" si="17"/>
        <v>0.11222129389297514</v>
      </c>
      <c r="AI79" s="4">
        <f t="shared" si="17"/>
        <v>9.3836727636537345E-2</v>
      </c>
      <c r="AJ79" s="4">
        <f t="shared" si="17"/>
        <v>7.5730238253622614E-2</v>
      </c>
    </row>
    <row r="80" spans="1:36" x14ac:dyDescent="0.2">
      <c r="A80" t="str">
        <f>"casthouse_archetype_"&amp;TEXT(ROUND(Table26[[#This Row],[2016]],3),"0.000")</f>
        <v>casthouse_archetype_1.125</v>
      </c>
      <c r="B80" s="4">
        <f t="shared" si="16"/>
        <v>1.125</v>
      </c>
      <c r="C80" s="4">
        <f t="shared" si="19"/>
        <v>1.125</v>
      </c>
      <c r="D80" s="4">
        <f t="shared" si="19"/>
        <v>1.125</v>
      </c>
      <c r="E80" s="4">
        <f t="shared" si="19"/>
        <v>1.0968910841585622</v>
      </c>
      <c r="F80" s="4">
        <f t="shared" si="19"/>
        <v>1.0701180430151818</v>
      </c>
      <c r="G80" s="4">
        <f t="shared" si="19"/>
        <v>1.0445878559120549</v>
      </c>
      <c r="H80" s="4">
        <f t="shared" si="19"/>
        <v>1.0202159426618882</v>
      </c>
      <c r="I80" s="4">
        <f t="shared" si="19"/>
        <v>0.99692522744780454</v>
      </c>
      <c r="J80" s="4">
        <f t="shared" si="19"/>
        <v>0.97464532460291675</v>
      </c>
      <c r="K80" s="4">
        <f t="shared" si="19"/>
        <v>0.95331182814933846</v>
      </c>
      <c r="L80" s="4">
        <f t="shared" si="19"/>
        <v>0.9328656899912241</v>
      </c>
      <c r="M80" s="4">
        <f t="shared" si="19"/>
        <v>0.91325267411843103</v>
      </c>
      <c r="N80" s="4">
        <f t="shared" si="19"/>
        <v>0.89442287619698779</v>
      </c>
      <c r="O80" s="4">
        <f t="shared" si="19"/>
        <v>0.87633029958632047</v>
      </c>
      <c r="P80" s="4">
        <f t="shared" si="19"/>
        <v>0.85893248019945323</v>
      </c>
      <c r="Q80" s="4">
        <f t="shared" si="19"/>
        <v>0.81492253107672663</v>
      </c>
      <c r="R80" s="4">
        <f t="shared" si="19"/>
        <v>0.77224646212755421</v>
      </c>
      <c r="S80" s="4">
        <f t="shared" si="18"/>
        <v>0.73084453655012804</v>
      </c>
      <c r="T80" s="4">
        <f t="shared" si="18"/>
        <v>0.69066053209960621</v>
      </c>
      <c r="U80" s="4">
        <f t="shared" si="18"/>
        <v>0.65164148636525554</v>
      </c>
      <c r="V80" s="4">
        <f t="shared" si="18"/>
        <v>0.59961062624556605</v>
      </c>
      <c r="W80" s="4">
        <f t="shared" si="18"/>
        <v>0.54925278933663291</v>
      </c>
      <c r="X80" s="4">
        <f t="shared" si="18"/>
        <v>0.50048855973676465</v>
      </c>
      <c r="Y80" s="4">
        <f t="shared" si="18"/>
        <v>0.45324346959043005</v>
      </c>
      <c r="Z80" s="4">
        <f t="shared" si="18"/>
        <v>0.40744761963573872</v>
      </c>
      <c r="AA80" s="4">
        <f t="shared" si="18"/>
        <v>0.35777406220312225</v>
      </c>
      <c r="AB80" s="4">
        <f t="shared" si="18"/>
        <v>0.30908771573798888</v>
      </c>
      <c r="AC80" s="4">
        <f t="shared" si="18"/>
        <v>0.2613594400985309</v>
      </c>
      <c r="AD80" s="4">
        <f t="shared" si="18"/>
        <v>0.21456123083308071</v>
      </c>
      <c r="AE80" s="4">
        <f t="shared" si="18"/>
        <v>0.16866616438686097</v>
      </c>
      <c r="AF80" s="4">
        <f t="shared" si="18"/>
        <v>0.14949915565066629</v>
      </c>
      <c r="AG80" s="4">
        <f t="shared" si="18"/>
        <v>0.13062878898574412</v>
      </c>
      <c r="AH80" s="4">
        <f t="shared" si="17"/>
        <v>0.11204823071235755</v>
      </c>
      <c r="AI80" s="4">
        <f t="shared" si="17"/>
        <v>9.3750855452586435E-2</v>
      </c>
      <c r="AJ80" s="4">
        <f t="shared" si="17"/>
        <v>7.5730238253622614E-2</v>
      </c>
    </row>
    <row r="81" spans="1:36" x14ac:dyDescent="0.2">
      <c r="A81" t="str">
        <f>"casthouse_archetype_"&amp;TEXT(ROUND(Table26[[#This Row],[2016]],3),"0.000")</f>
        <v>casthouse_archetype_1.120</v>
      </c>
      <c r="B81" s="4">
        <f t="shared" si="16"/>
        <v>1.1200000000000001</v>
      </c>
      <c r="C81" s="4">
        <f t="shared" si="19"/>
        <v>1.1200000000000001</v>
      </c>
      <c r="D81" s="4">
        <f t="shared" si="19"/>
        <v>1.1200000000000001</v>
      </c>
      <c r="E81" s="4">
        <f t="shared" si="19"/>
        <v>1.0920250292929128</v>
      </c>
      <c r="F81" s="4">
        <f t="shared" si="19"/>
        <v>1.065379567548651</v>
      </c>
      <c r="G81" s="4">
        <f t="shared" si="19"/>
        <v>1.0399710373731987</v>
      </c>
      <c r="H81" s="4">
        <f t="shared" si="19"/>
        <v>1.0157152616223608</v>
      </c>
      <c r="I81" s="4">
        <f t="shared" si="19"/>
        <v>0.99253553176239306</v>
      </c>
      <c r="J81" s="4">
        <f t="shared" si="19"/>
        <v>0.97036179752951124</v>
      </c>
      <c r="K81" s="4">
        <f t="shared" si="19"/>
        <v>0.94912995985440607</v>
      </c>
      <c r="L81" s="4">
        <f t="shared" si="19"/>
        <v>0.92878125201832862</v>
      </c>
      <c r="M81" s="4">
        <f t="shared" si="19"/>
        <v>0.90926169645759169</v>
      </c>
      <c r="N81" s="4">
        <f t="shared" si="19"/>
        <v>0.89052162664329471</v>
      </c>
      <c r="O81" s="4">
        <f t="shared" si="19"/>
        <v>0.87251526511892008</v>
      </c>
      <c r="P81" s="4">
        <f t="shared" si="19"/>
        <v>0.85520035014815798</v>
      </c>
      <c r="Q81" s="4">
        <f t="shared" si="19"/>
        <v>0.81140011806259005</v>
      </c>
      <c r="R81" s="4">
        <f t="shared" si="19"/>
        <v>0.76892740991968989</v>
      </c>
      <c r="S81" s="4">
        <f t="shared" si="18"/>
        <v>0.72772277357658088</v>
      </c>
      <c r="T81" s="4">
        <f t="shared" si="18"/>
        <v>0.68773025469971949</v>
      </c>
      <c r="U81" s="4">
        <f t="shared" si="18"/>
        <v>0.64889714325584824</v>
      </c>
      <c r="V81" s="4">
        <f t="shared" si="18"/>
        <v>0.59711422156923188</v>
      </c>
      <c r="W81" s="4">
        <f t="shared" si="18"/>
        <v>0.54699635077170705</v>
      </c>
      <c r="X81" s="4">
        <f t="shared" si="18"/>
        <v>0.49846449339573068</v>
      </c>
      <c r="Y81" s="4">
        <f t="shared" si="18"/>
        <v>0.45144453644139659</v>
      </c>
      <c r="Z81" s="4">
        <f t="shared" si="18"/>
        <v>0.40586691373209199</v>
      </c>
      <c r="AA81" s="4">
        <f t="shared" si="18"/>
        <v>0.35643006166945551</v>
      </c>
      <c r="AB81" s="4">
        <f t="shared" si="18"/>
        <v>0.30797571629803566</v>
      </c>
      <c r="AC81" s="4">
        <f t="shared" si="18"/>
        <v>0.2604748763351763</v>
      </c>
      <c r="AD81" s="4">
        <f t="shared" si="18"/>
        <v>0.21389967077654964</v>
      </c>
      <c r="AE81" s="4">
        <f t="shared" si="18"/>
        <v>0.16822330436400776</v>
      </c>
      <c r="AF81" s="4">
        <f t="shared" si="18"/>
        <v>0.14914763061827491</v>
      </c>
      <c r="AG81" s="4">
        <f t="shared" si="18"/>
        <v>0.1303671853794382</v>
      </c>
      <c r="AH81" s="4">
        <f t="shared" si="17"/>
        <v>0.11187516753173998</v>
      </c>
      <c r="AI81" s="4">
        <f t="shared" si="17"/>
        <v>9.366498326863551E-2</v>
      </c>
      <c r="AJ81" s="4">
        <f t="shared" si="17"/>
        <v>7.5730238253622614E-2</v>
      </c>
    </row>
    <row r="82" spans="1:36" x14ac:dyDescent="0.2">
      <c r="A82" t="str">
        <f>"casthouse_archetype_"&amp;TEXT(ROUND(Table26[[#This Row],[2016]],3),"0.000")</f>
        <v>casthouse_archetype_1.115</v>
      </c>
      <c r="B82" s="4">
        <f t="shared" si="16"/>
        <v>1.115</v>
      </c>
      <c r="C82" s="4">
        <f t="shared" si="19"/>
        <v>1.115</v>
      </c>
      <c r="D82" s="4">
        <f t="shared" si="19"/>
        <v>1.115</v>
      </c>
      <c r="E82" s="4">
        <f t="shared" si="19"/>
        <v>1.0871589744272634</v>
      </c>
      <c r="F82" s="4">
        <f t="shared" si="19"/>
        <v>1.0606410920821201</v>
      </c>
      <c r="G82" s="4">
        <f t="shared" si="19"/>
        <v>1.0353542188343421</v>
      </c>
      <c r="H82" s="4">
        <f t="shared" si="19"/>
        <v>1.0112145805828334</v>
      </c>
      <c r="I82" s="4">
        <f t="shared" si="19"/>
        <v>0.98814583607698137</v>
      </c>
      <c r="J82" s="4">
        <f t="shared" si="19"/>
        <v>0.9660782704561055</v>
      </c>
      <c r="K82" s="4">
        <f t="shared" si="19"/>
        <v>0.94494809155947335</v>
      </c>
      <c r="L82" s="4">
        <f t="shared" si="19"/>
        <v>0.92469681404543291</v>
      </c>
      <c r="M82" s="4">
        <f t="shared" si="19"/>
        <v>0.90527071879675225</v>
      </c>
      <c r="N82" s="4">
        <f t="shared" si="19"/>
        <v>0.8866203770896014</v>
      </c>
      <c r="O82" s="4">
        <f t="shared" si="19"/>
        <v>0.86870023065151958</v>
      </c>
      <c r="P82" s="4">
        <f t="shared" si="19"/>
        <v>0.85146822009686252</v>
      </c>
      <c r="Q82" s="4">
        <f t="shared" si="19"/>
        <v>0.80787770504845324</v>
      </c>
      <c r="R82" s="4">
        <f t="shared" si="19"/>
        <v>0.76560835771182545</v>
      </c>
      <c r="S82" s="4">
        <f t="shared" si="18"/>
        <v>0.72460101060303361</v>
      </c>
      <c r="T82" s="4">
        <f t="shared" si="18"/>
        <v>0.68479997729983277</v>
      </c>
      <c r="U82" s="4">
        <f t="shared" si="18"/>
        <v>0.64615280014644083</v>
      </c>
      <c r="V82" s="4">
        <f t="shared" si="18"/>
        <v>0.59461781689289761</v>
      </c>
      <c r="W82" s="4">
        <f t="shared" si="18"/>
        <v>0.5447399122067812</v>
      </c>
      <c r="X82" s="4">
        <f t="shared" si="18"/>
        <v>0.49644042705469649</v>
      </c>
      <c r="Y82" s="4">
        <f t="shared" si="18"/>
        <v>0.44964560329236303</v>
      </c>
      <c r="Z82" s="4">
        <f t="shared" si="18"/>
        <v>0.4042862078284451</v>
      </c>
      <c r="AA82" s="4">
        <f t="shared" si="18"/>
        <v>0.35508606113578878</v>
      </c>
      <c r="AB82" s="4">
        <f t="shared" si="18"/>
        <v>0.30686371685808239</v>
      </c>
      <c r="AC82" s="4">
        <f t="shared" si="18"/>
        <v>0.25959031257182169</v>
      </c>
      <c r="AD82" s="4">
        <f t="shared" si="18"/>
        <v>0.21323811072001853</v>
      </c>
      <c r="AE82" s="4">
        <f t="shared" si="18"/>
        <v>0.16778044434115452</v>
      </c>
      <c r="AF82" s="4">
        <f t="shared" si="18"/>
        <v>0.14879610558588349</v>
      </c>
      <c r="AG82" s="4">
        <f t="shared" si="18"/>
        <v>0.13010558177313228</v>
      </c>
      <c r="AH82" s="4">
        <f t="shared" si="17"/>
        <v>0.11170210435112241</v>
      </c>
      <c r="AI82" s="4">
        <f t="shared" si="17"/>
        <v>9.3579111084684599E-2</v>
      </c>
      <c r="AJ82" s="4">
        <f t="shared" si="17"/>
        <v>7.5730238253622614E-2</v>
      </c>
    </row>
    <row r="83" spans="1:36" x14ac:dyDescent="0.2">
      <c r="A83" t="str">
        <f>"casthouse_archetype_"&amp;TEXT(ROUND(Table26[[#This Row],[2016]],3),"0.000")</f>
        <v>casthouse_archetype_1.110</v>
      </c>
      <c r="B83" s="4">
        <f t="shared" si="16"/>
        <v>1.1100000000000001</v>
      </c>
      <c r="C83" s="4">
        <f t="shared" si="19"/>
        <v>1.1100000000000001</v>
      </c>
      <c r="D83" s="4">
        <f t="shared" si="19"/>
        <v>1.1100000000000001</v>
      </c>
      <c r="E83" s="4">
        <f t="shared" si="19"/>
        <v>1.0822929195616142</v>
      </c>
      <c r="F83" s="4">
        <f t="shared" si="19"/>
        <v>1.0559026166155896</v>
      </c>
      <c r="G83" s="4">
        <f t="shared" si="19"/>
        <v>1.0307374002954859</v>
      </c>
      <c r="H83" s="4">
        <f t="shared" si="19"/>
        <v>1.006713899543306</v>
      </c>
      <c r="I83" s="4">
        <f t="shared" si="19"/>
        <v>0.98375614039156989</v>
      </c>
      <c r="J83" s="4">
        <f t="shared" si="19"/>
        <v>0.96179474338269999</v>
      </c>
      <c r="K83" s="4">
        <f t="shared" si="19"/>
        <v>0.94076622326454096</v>
      </c>
      <c r="L83" s="4">
        <f t="shared" si="19"/>
        <v>0.92061237607253743</v>
      </c>
      <c r="M83" s="4">
        <f t="shared" si="19"/>
        <v>0.90127974113591303</v>
      </c>
      <c r="N83" s="4">
        <f t="shared" si="19"/>
        <v>0.88271912753590831</v>
      </c>
      <c r="O83" s="4">
        <f t="shared" si="19"/>
        <v>0.86488519618411919</v>
      </c>
      <c r="P83" s="4">
        <f t="shared" si="19"/>
        <v>0.84773609004556727</v>
      </c>
      <c r="Q83" s="4">
        <f t="shared" si="19"/>
        <v>0.80435529203431666</v>
      </c>
      <c r="R83" s="4">
        <f t="shared" si="19"/>
        <v>0.76228930550396112</v>
      </c>
      <c r="S83" s="4">
        <f t="shared" si="18"/>
        <v>0.72147924762948656</v>
      </c>
      <c r="T83" s="4">
        <f t="shared" si="18"/>
        <v>0.68186969989994606</v>
      </c>
      <c r="U83" s="4">
        <f t="shared" si="18"/>
        <v>0.64340845703703353</v>
      </c>
      <c r="V83" s="4">
        <f t="shared" si="18"/>
        <v>0.59212141221656356</v>
      </c>
      <c r="W83" s="4">
        <f t="shared" si="18"/>
        <v>0.54248347364185545</v>
      </c>
      <c r="X83" s="4">
        <f t="shared" si="18"/>
        <v>0.49441636071366246</v>
      </c>
      <c r="Y83" s="4">
        <f t="shared" si="18"/>
        <v>0.44784667014332957</v>
      </c>
      <c r="Z83" s="4">
        <f t="shared" si="18"/>
        <v>0.40270550192479837</v>
      </c>
      <c r="AA83" s="4">
        <f t="shared" si="18"/>
        <v>0.35374206060212204</v>
      </c>
      <c r="AB83" s="4">
        <f t="shared" si="18"/>
        <v>0.30575171741812918</v>
      </c>
      <c r="AC83" s="4">
        <f t="shared" si="18"/>
        <v>0.25870574880846714</v>
      </c>
      <c r="AD83" s="4">
        <f t="shared" si="18"/>
        <v>0.21257655066348746</v>
      </c>
      <c r="AE83" s="4">
        <f t="shared" si="18"/>
        <v>0.16733758431830131</v>
      </c>
      <c r="AF83" s="4">
        <f t="shared" si="18"/>
        <v>0.14844458055349208</v>
      </c>
      <c r="AG83" s="4">
        <f t="shared" si="18"/>
        <v>0.12984397816682636</v>
      </c>
      <c r="AH83" s="4">
        <f t="shared" si="17"/>
        <v>0.11152904117050483</v>
      </c>
      <c r="AI83" s="4">
        <f t="shared" si="17"/>
        <v>9.3493238900733688E-2</v>
      </c>
      <c r="AJ83" s="4">
        <f t="shared" si="17"/>
        <v>7.5730238253622614E-2</v>
      </c>
    </row>
    <row r="84" spans="1:36" x14ac:dyDescent="0.2">
      <c r="A84" t="str">
        <f>"casthouse_archetype_"&amp;TEXT(ROUND(Table26[[#This Row],[2016]],3),"0.000")</f>
        <v>casthouse_archetype_1.105</v>
      </c>
      <c r="B84" s="4">
        <f t="shared" si="16"/>
        <v>1.105</v>
      </c>
      <c r="C84" s="4">
        <f t="shared" si="19"/>
        <v>1.105</v>
      </c>
      <c r="D84" s="4">
        <f t="shared" si="19"/>
        <v>1.105</v>
      </c>
      <c r="E84" s="4">
        <f t="shared" si="19"/>
        <v>1.0774268646959646</v>
      </c>
      <c r="F84" s="4">
        <f t="shared" si="19"/>
        <v>1.0511641411490587</v>
      </c>
      <c r="G84" s="4">
        <f t="shared" si="19"/>
        <v>1.0261205817566292</v>
      </c>
      <c r="H84" s="4">
        <f t="shared" si="19"/>
        <v>1.0022132185037786</v>
      </c>
      <c r="I84" s="4">
        <f t="shared" si="19"/>
        <v>0.97936644470615819</v>
      </c>
      <c r="J84" s="4">
        <f t="shared" si="19"/>
        <v>0.95751121630929426</v>
      </c>
      <c r="K84" s="4">
        <f t="shared" si="19"/>
        <v>0.93658435496960835</v>
      </c>
      <c r="L84" s="4">
        <f t="shared" si="19"/>
        <v>0.91652793809964173</v>
      </c>
      <c r="M84" s="4">
        <f t="shared" si="19"/>
        <v>0.89728876347507347</v>
      </c>
      <c r="N84" s="4">
        <f t="shared" si="19"/>
        <v>0.878817877982215</v>
      </c>
      <c r="O84" s="4">
        <f t="shared" si="19"/>
        <v>0.86107016171671857</v>
      </c>
      <c r="P84" s="4">
        <f t="shared" si="19"/>
        <v>0.84400395999427191</v>
      </c>
      <c r="Q84" s="4">
        <f t="shared" si="19"/>
        <v>0.80083287902017997</v>
      </c>
      <c r="R84" s="4">
        <f t="shared" si="19"/>
        <v>0.75897025329609658</v>
      </c>
      <c r="S84" s="4">
        <f t="shared" si="18"/>
        <v>0.71835748465593929</v>
      </c>
      <c r="T84" s="4">
        <f t="shared" si="18"/>
        <v>0.67893942250005934</v>
      </c>
      <c r="U84" s="4">
        <f t="shared" si="18"/>
        <v>0.64066411392762612</v>
      </c>
      <c r="V84" s="4">
        <f t="shared" si="18"/>
        <v>0.58962500754022928</v>
      </c>
      <c r="W84" s="4">
        <f t="shared" si="18"/>
        <v>0.5402270350769296</v>
      </c>
      <c r="X84" s="4">
        <f t="shared" si="18"/>
        <v>0.49239229437262833</v>
      </c>
      <c r="Y84" s="4">
        <f t="shared" si="18"/>
        <v>0.44604773699429606</v>
      </c>
      <c r="Z84" s="4">
        <f t="shared" si="18"/>
        <v>0.40112479602115148</v>
      </c>
      <c r="AA84" s="4">
        <f t="shared" si="18"/>
        <v>0.35239806006845531</v>
      </c>
      <c r="AB84" s="4">
        <f t="shared" si="18"/>
        <v>0.30463971797817596</v>
      </c>
      <c r="AC84" s="4">
        <f t="shared" si="18"/>
        <v>0.25782118504511253</v>
      </c>
      <c r="AD84" s="4">
        <f t="shared" si="18"/>
        <v>0.21191499060695634</v>
      </c>
      <c r="AE84" s="4">
        <f t="shared" si="18"/>
        <v>0.1668947242954481</v>
      </c>
      <c r="AF84" s="4">
        <f t="shared" si="18"/>
        <v>0.14809305552110069</v>
      </c>
      <c r="AG84" s="4">
        <f t="shared" si="18"/>
        <v>0.12958237456052044</v>
      </c>
      <c r="AH84" s="4">
        <f t="shared" si="17"/>
        <v>0.11135597798988725</v>
      </c>
      <c r="AI84" s="4">
        <f t="shared" si="17"/>
        <v>9.3407366716782764E-2</v>
      </c>
      <c r="AJ84" s="4">
        <f t="shared" si="17"/>
        <v>7.5730238253622614E-2</v>
      </c>
    </row>
    <row r="85" spans="1:36" x14ac:dyDescent="0.2">
      <c r="A85" t="str">
        <f>"casthouse_archetype_"&amp;TEXT(ROUND(Table26[[#This Row],[2016]],3),"0.000")</f>
        <v>casthouse_archetype_1.100</v>
      </c>
      <c r="B85" s="4">
        <f t="shared" si="16"/>
        <v>1.1000000000000001</v>
      </c>
      <c r="C85" s="4">
        <f t="shared" si="19"/>
        <v>1.1000000000000001</v>
      </c>
      <c r="D85" s="4">
        <f t="shared" si="19"/>
        <v>1.1000000000000001</v>
      </c>
      <c r="E85" s="4">
        <f t="shared" si="19"/>
        <v>1.0725608098303154</v>
      </c>
      <c r="F85" s="4">
        <f t="shared" si="19"/>
        <v>1.0464256656825279</v>
      </c>
      <c r="G85" s="4">
        <f t="shared" si="19"/>
        <v>1.0215037632177728</v>
      </c>
      <c r="H85" s="4">
        <f t="shared" si="19"/>
        <v>0.99771253746425126</v>
      </c>
      <c r="I85" s="4">
        <f t="shared" si="19"/>
        <v>0.97497674902074671</v>
      </c>
      <c r="J85" s="4">
        <f t="shared" si="19"/>
        <v>0.95322768923588874</v>
      </c>
      <c r="K85" s="4">
        <f t="shared" si="19"/>
        <v>0.93240248667467596</v>
      </c>
      <c r="L85" s="4">
        <f t="shared" si="19"/>
        <v>0.91244350012674624</v>
      </c>
      <c r="M85" s="4">
        <f t="shared" si="19"/>
        <v>0.89329778581423425</v>
      </c>
      <c r="N85" s="4">
        <f t="shared" si="19"/>
        <v>0.87491662842852191</v>
      </c>
      <c r="O85" s="4">
        <f t="shared" si="19"/>
        <v>0.85725512724931829</v>
      </c>
      <c r="P85" s="4">
        <f t="shared" si="19"/>
        <v>0.84027182994297656</v>
      </c>
      <c r="Q85" s="4">
        <f t="shared" si="19"/>
        <v>0.79731046600604327</v>
      </c>
      <c r="R85" s="4">
        <f t="shared" si="19"/>
        <v>0.75565120108823225</v>
      </c>
      <c r="S85" s="4">
        <f t="shared" si="18"/>
        <v>0.71523572168239213</v>
      </c>
      <c r="T85" s="4">
        <f t="shared" si="18"/>
        <v>0.67600914510017274</v>
      </c>
      <c r="U85" s="4">
        <f t="shared" si="18"/>
        <v>0.63791977081821882</v>
      </c>
      <c r="V85" s="4">
        <f t="shared" si="18"/>
        <v>0.58712860286389512</v>
      </c>
      <c r="W85" s="4">
        <f t="shared" si="18"/>
        <v>0.53797059651200385</v>
      </c>
      <c r="X85" s="4">
        <f t="shared" si="18"/>
        <v>0.49036822803159424</v>
      </c>
      <c r="Y85" s="4">
        <f t="shared" si="18"/>
        <v>0.44424880384526261</v>
      </c>
      <c r="Z85" s="4">
        <f t="shared" si="18"/>
        <v>0.39954409011750475</v>
      </c>
      <c r="AA85" s="4">
        <f t="shared" si="18"/>
        <v>0.35105405953478858</v>
      </c>
      <c r="AB85" s="4">
        <f t="shared" si="18"/>
        <v>0.30352771853822275</v>
      </c>
      <c r="AC85" s="4">
        <f t="shared" si="18"/>
        <v>0.25693662128175798</v>
      </c>
      <c r="AD85" s="4">
        <f t="shared" si="18"/>
        <v>0.21125343055042528</v>
      </c>
      <c r="AE85" s="4">
        <f t="shared" si="18"/>
        <v>0.1664518642725949</v>
      </c>
      <c r="AF85" s="4">
        <f t="shared" si="18"/>
        <v>0.14774153048870931</v>
      </c>
      <c r="AG85" s="4">
        <f t="shared" si="18"/>
        <v>0.12932077095421451</v>
      </c>
      <c r="AH85" s="4">
        <f t="shared" si="17"/>
        <v>0.11118291480926967</v>
      </c>
      <c r="AI85" s="4">
        <f t="shared" si="17"/>
        <v>9.3321494532831853E-2</v>
      </c>
      <c r="AJ85" s="4">
        <f t="shared" si="17"/>
        <v>7.5730238253622614E-2</v>
      </c>
    </row>
    <row r="86" spans="1:36" x14ac:dyDescent="0.2">
      <c r="A86" t="str">
        <f>"casthouse_archetype_"&amp;TEXT(ROUND(Table26[[#This Row],[2016]],3),"0.000")</f>
        <v>casthouse_archetype_1.095</v>
      </c>
      <c r="B86" s="4">
        <f t="shared" si="16"/>
        <v>1.095</v>
      </c>
      <c r="C86" s="4">
        <f t="shared" si="19"/>
        <v>1.095</v>
      </c>
      <c r="D86" s="4">
        <f t="shared" si="19"/>
        <v>1.095</v>
      </c>
      <c r="E86" s="4">
        <f t="shared" si="19"/>
        <v>1.067694754964666</v>
      </c>
      <c r="F86" s="4">
        <f t="shared" si="19"/>
        <v>1.0416871902159972</v>
      </c>
      <c r="G86" s="4">
        <f t="shared" si="19"/>
        <v>1.0168869446789164</v>
      </c>
      <c r="H86" s="4">
        <f t="shared" si="19"/>
        <v>0.99321185642472387</v>
      </c>
      <c r="I86" s="4">
        <f t="shared" si="19"/>
        <v>0.97058705333533501</v>
      </c>
      <c r="J86" s="4">
        <f t="shared" si="19"/>
        <v>0.94894416216248301</v>
      </c>
      <c r="K86" s="4">
        <f t="shared" si="19"/>
        <v>0.92822061837974323</v>
      </c>
      <c r="L86" s="4">
        <f t="shared" si="19"/>
        <v>0.90835906215385065</v>
      </c>
      <c r="M86" s="4">
        <f t="shared" si="19"/>
        <v>0.8893068081533948</v>
      </c>
      <c r="N86" s="4">
        <f t="shared" si="19"/>
        <v>0.87101537887482861</v>
      </c>
      <c r="O86" s="4">
        <f t="shared" si="19"/>
        <v>0.85344009278191768</v>
      </c>
      <c r="P86" s="4">
        <f t="shared" si="19"/>
        <v>0.8365396998916812</v>
      </c>
      <c r="Q86" s="4">
        <f t="shared" si="19"/>
        <v>0.79378805299190658</v>
      </c>
      <c r="R86" s="4">
        <f t="shared" si="19"/>
        <v>0.75233214888036781</v>
      </c>
      <c r="S86" s="4">
        <f t="shared" si="18"/>
        <v>0.71211395870884486</v>
      </c>
      <c r="T86" s="4">
        <f t="shared" si="18"/>
        <v>0.67307886770028591</v>
      </c>
      <c r="U86" s="4">
        <f t="shared" si="18"/>
        <v>0.63517542770881141</v>
      </c>
      <c r="V86" s="4">
        <f t="shared" si="18"/>
        <v>0.58463219818756085</v>
      </c>
      <c r="W86" s="4">
        <f t="shared" si="18"/>
        <v>0.53571415794707788</v>
      </c>
      <c r="X86" s="4">
        <f t="shared" si="18"/>
        <v>0.48834416169056011</v>
      </c>
      <c r="Y86" s="4">
        <f t="shared" si="18"/>
        <v>0.44244987069622904</v>
      </c>
      <c r="Z86" s="4">
        <f t="shared" si="18"/>
        <v>0.39796338421385785</v>
      </c>
      <c r="AA86" s="4">
        <f t="shared" si="18"/>
        <v>0.34971005900112184</v>
      </c>
      <c r="AB86" s="4">
        <f t="shared" si="18"/>
        <v>0.30241571909826948</v>
      </c>
      <c r="AC86" s="4">
        <f t="shared" si="18"/>
        <v>0.25605205751840338</v>
      </c>
      <c r="AD86" s="4">
        <f t="shared" si="18"/>
        <v>0.21059187049389422</v>
      </c>
      <c r="AE86" s="4">
        <f t="shared" si="18"/>
        <v>0.16600900424974166</v>
      </c>
      <c r="AF86" s="4">
        <f t="shared" si="18"/>
        <v>0.14739000545631786</v>
      </c>
      <c r="AG86" s="4">
        <f t="shared" si="18"/>
        <v>0.12905916734790859</v>
      </c>
      <c r="AH86" s="4">
        <f t="shared" si="17"/>
        <v>0.1110098516286521</v>
      </c>
      <c r="AI86" s="4">
        <f t="shared" si="17"/>
        <v>9.3235622348880928E-2</v>
      </c>
      <c r="AJ86" s="4">
        <f t="shared" si="17"/>
        <v>7.5730238253622614E-2</v>
      </c>
    </row>
    <row r="87" spans="1:36" x14ac:dyDescent="0.2">
      <c r="A87" t="str">
        <f>"casthouse_archetype_"&amp;TEXT(ROUND(Table26[[#This Row],[2016]],3),"0.000")</f>
        <v>casthouse_archetype_1.090</v>
      </c>
      <c r="B87" s="4">
        <f t="shared" si="16"/>
        <v>1.0900000000000001</v>
      </c>
      <c r="C87" s="4">
        <f t="shared" si="19"/>
        <v>1.0900000000000001</v>
      </c>
      <c r="D87" s="4">
        <f t="shared" si="19"/>
        <v>1.0900000000000001</v>
      </c>
      <c r="E87" s="4">
        <f t="shared" si="19"/>
        <v>1.0628287000990166</v>
      </c>
      <c r="F87" s="4">
        <f t="shared" si="19"/>
        <v>1.0369487147494665</v>
      </c>
      <c r="G87" s="4">
        <f t="shared" si="19"/>
        <v>1.01227012614006</v>
      </c>
      <c r="H87" s="4">
        <f t="shared" si="19"/>
        <v>0.98871117538519659</v>
      </c>
      <c r="I87" s="4">
        <f t="shared" si="19"/>
        <v>0.96619735764992354</v>
      </c>
      <c r="J87" s="4">
        <f t="shared" si="19"/>
        <v>0.94466063508907749</v>
      </c>
      <c r="K87" s="4">
        <f t="shared" si="19"/>
        <v>0.92403875008481084</v>
      </c>
      <c r="L87" s="4">
        <f t="shared" si="19"/>
        <v>0.90427462418095506</v>
      </c>
      <c r="M87" s="4">
        <f t="shared" si="19"/>
        <v>0.88531583049255547</v>
      </c>
      <c r="N87" s="4">
        <f t="shared" si="19"/>
        <v>0.86711412932113541</v>
      </c>
      <c r="O87" s="4">
        <f t="shared" si="19"/>
        <v>0.84962505831451729</v>
      </c>
      <c r="P87" s="4">
        <f t="shared" si="19"/>
        <v>0.83280756984038595</v>
      </c>
      <c r="Q87" s="4">
        <f t="shared" si="19"/>
        <v>0.79026563997777</v>
      </c>
      <c r="R87" s="4">
        <f t="shared" si="19"/>
        <v>0.74901309667250349</v>
      </c>
      <c r="S87" s="4">
        <f t="shared" si="18"/>
        <v>0.7089921957352977</v>
      </c>
      <c r="T87" s="4">
        <f t="shared" si="18"/>
        <v>0.6701485903003993</v>
      </c>
      <c r="U87" s="4">
        <f t="shared" si="18"/>
        <v>0.63243108459940411</v>
      </c>
      <c r="V87" s="4">
        <f t="shared" si="18"/>
        <v>0.5821357935112268</v>
      </c>
      <c r="W87" s="4">
        <f t="shared" si="18"/>
        <v>0.53345771938215214</v>
      </c>
      <c r="X87" s="4">
        <f t="shared" si="18"/>
        <v>0.48632009534952603</v>
      </c>
      <c r="Y87" s="4">
        <f t="shared" si="18"/>
        <v>0.44065093754719559</v>
      </c>
      <c r="Z87" s="4">
        <f t="shared" si="18"/>
        <v>0.39638267831021112</v>
      </c>
      <c r="AA87" s="4">
        <f t="shared" si="18"/>
        <v>0.34836605846745511</v>
      </c>
      <c r="AB87" s="4">
        <f t="shared" si="18"/>
        <v>0.30130371965831626</v>
      </c>
      <c r="AC87" s="4">
        <f t="shared" si="18"/>
        <v>0.25516749375504882</v>
      </c>
      <c r="AD87" s="4">
        <f t="shared" si="18"/>
        <v>0.20993031043736315</v>
      </c>
      <c r="AE87" s="4">
        <f t="shared" si="18"/>
        <v>0.16556614422688845</v>
      </c>
      <c r="AF87" s="4">
        <f t="shared" si="18"/>
        <v>0.14703848042392648</v>
      </c>
      <c r="AG87" s="4">
        <f t="shared" si="18"/>
        <v>0.12879756374160267</v>
      </c>
      <c r="AH87" s="4">
        <f t="shared" si="17"/>
        <v>0.11083678844803452</v>
      </c>
      <c r="AI87" s="4">
        <f t="shared" si="17"/>
        <v>9.3149750164930017E-2</v>
      </c>
      <c r="AJ87" s="4">
        <f t="shared" si="17"/>
        <v>7.5730238253622614E-2</v>
      </c>
    </row>
    <row r="88" spans="1:36" x14ac:dyDescent="0.2">
      <c r="A88" t="str">
        <f>"casthouse_archetype_"&amp;TEXT(ROUND(Table26[[#This Row],[2016]],3),"0.000")</f>
        <v>casthouse_archetype_1.085</v>
      </c>
      <c r="B88" s="4">
        <f t="shared" si="16"/>
        <v>1.085</v>
      </c>
      <c r="C88" s="4">
        <f t="shared" si="19"/>
        <v>1.085</v>
      </c>
      <c r="D88" s="4">
        <f t="shared" si="19"/>
        <v>1.085</v>
      </c>
      <c r="E88" s="4">
        <f t="shared" si="19"/>
        <v>1.0579626452333672</v>
      </c>
      <c r="F88" s="4">
        <f t="shared" si="19"/>
        <v>1.0322102392829355</v>
      </c>
      <c r="G88" s="4">
        <f t="shared" si="19"/>
        <v>1.0076533076012033</v>
      </c>
      <c r="H88" s="4">
        <f t="shared" si="19"/>
        <v>0.9842104943456691</v>
      </c>
      <c r="I88" s="4">
        <f t="shared" si="19"/>
        <v>0.96180766196451195</v>
      </c>
      <c r="J88" s="4">
        <f t="shared" si="19"/>
        <v>0.94037710801567176</v>
      </c>
      <c r="K88" s="4">
        <f t="shared" si="19"/>
        <v>0.91985688178987823</v>
      </c>
      <c r="L88" s="4">
        <f t="shared" si="19"/>
        <v>0.90019018620805946</v>
      </c>
      <c r="M88" s="4">
        <f t="shared" si="19"/>
        <v>0.88132485283171602</v>
      </c>
      <c r="N88" s="4">
        <f t="shared" si="19"/>
        <v>0.86321287976744221</v>
      </c>
      <c r="O88" s="4">
        <f t="shared" si="19"/>
        <v>0.84581002384711679</v>
      </c>
      <c r="P88" s="4">
        <f t="shared" si="19"/>
        <v>0.82907543978909048</v>
      </c>
      <c r="Q88" s="4">
        <f t="shared" si="19"/>
        <v>0.78674322696363319</v>
      </c>
      <c r="R88" s="4">
        <f t="shared" si="19"/>
        <v>0.74569404446463905</v>
      </c>
      <c r="S88" s="4">
        <f t="shared" si="18"/>
        <v>0.70587043276175043</v>
      </c>
      <c r="T88" s="4">
        <f t="shared" si="18"/>
        <v>0.66721831290051248</v>
      </c>
      <c r="U88" s="4">
        <f t="shared" si="18"/>
        <v>0.6296867414899967</v>
      </c>
      <c r="V88" s="4">
        <f t="shared" si="18"/>
        <v>0.57963938883489252</v>
      </c>
      <c r="W88" s="4">
        <f t="shared" si="18"/>
        <v>0.53120128081722628</v>
      </c>
      <c r="X88" s="4">
        <f t="shared" si="18"/>
        <v>0.48429602900849189</v>
      </c>
      <c r="Y88" s="4">
        <f t="shared" si="18"/>
        <v>0.43885200439816208</v>
      </c>
      <c r="Z88" s="4">
        <f t="shared" si="18"/>
        <v>0.39480197240656423</v>
      </c>
      <c r="AA88" s="4">
        <f t="shared" si="18"/>
        <v>0.34702205793378837</v>
      </c>
      <c r="AB88" s="4">
        <f t="shared" si="18"/>
        <v>0.30019172021836299</v>
      </c>
      <c r="AC88" s="4">
        <f t="shared" si="18"/>
        <v>0.25428292999169422</v>
      </c>
      <c r="AD88" s="4">
        <f t="shared" si="18"/>
        <v>0.20926875038083204</v>
      </c>
      <c r="AE88" s="4">
        <f t="shared" si="18"/>
        <v>0.16512328420403521</v>
      </c>
      <c r="AF88" s="4">
        <f t="shared" si="18"/>
        <v>0.14668695539153506</v>
      </c>
      <c r="AG88" s="4">
        <f t="shared" si="18"/>
        <v>0.12853596013529675</v>
      </c>
      <c r="AH88" s="4">
        <f t="shared" si="17"/>
        <v>0.11066372526741694</v>
      </c>
      <c r="AI88" s="4">
        <f t="shared" si="17"/>
        <v>9.3063877980979093E-2</v>
      </c>
      <c r="AJ88" s="4">
        <f t="shared" si="17"/>
        <v>7.5730238253622614E-2</v>
      </c>
    </row>
    <row r="89" spans="1:36" x14ac:dyDescent="0.2">
      <c r="A89" t="str">
        <f>"casthouse_archetype_"&amp;TEXT(ROUND(Table26[[#This Row],[2016]],3),"0.000")</f>
        <v>casthouse_archetype_1.080</v>
      </c>
      <c r="B89" s="4">
        <f t="shared" si="16"/>
        <v>1.08</v>
      </c>
      <c r="C89" s="4">
        <f t="shared" si="19"/>
        <v>1.08</v>
      </c>
      <c r="D89" s="4">
        <f t="shared" si="19"/>
        <v>1.08</v>
      </c>
      <c r="E89" s="4">
        <f t="shared" si="19"/>
        <v>1.0530965903677179</v>
      </c>
      <c r="F89" s="4">
        <f t="shared" si="19"/>
        <v>1.0274717638164048</v>
      </c>
      <c r="G89" s="4">
        <f t="shared" si="19"/>
        <v>1.0030364890623471</v>
      </c>
      <c r="H89" s="4">
        <f t="shared" si="19"/>
        <v>0.97970981330614182</v>
      </c>
      <c r="I89" s="4">
        <f t="shared" si="19"/>
        <v>0.95741796627910036</v>
      </c>
      <c r="J89" s="4">
        <f t="shared" si="19"/>
        <v>0.93609358094226625</v>
      </c>
      <c r="K89" s="4">
        <f t="shared" si="19"/>
        <v>0.91567501349494584</v>
      </c>
      <c r="L89" s="4">
        <f t="shared" si="19"/>
        <v>0.89610574823516387</v>
      </c>
      <c r="M89" s="4">
        <f t="shared" si="19"/>
        <v>0.87733387517087669</v>
      </c>
      <c r="N89" s="4">
        <f t="shared" si="19"/>
        <v>0.85931163021374901</v>
      </c>
      <c r="O89" s="4">
        <f t="shared" si="19"/>
        <v>0.8419949893797164</v>
      </c>
      <c r="P89" s="4">
        <f t="shared" si="19"/>
        <v>0.82534330973779524</v>
      </c>
      <c r="Q89" s="4">
        <f t="shared" si="19"/>
        <v>0.78322081394949661</v>
      </c>
      <c r="R89" s="4">
        <f t="shared" si="19"/>
        <v>0.74237499225677472</v>
      </c>
      <c r="S89" s="4">
        <f t="shared" si="18"/>
        <v>0.70274866978820338</v>
      </c>
      <c r="T89" s="4">
        <f t="shared" si="18"/>
        <v>0.66428803550062587</v>
      </c>
      <c r="U89" s="4">
        <f t="shared" si="18"/>
        <v>0.62694239838058941</v>
      </c>
      <c r="V89" s="4">
        <f t="shared" si="18"/>
        <v>0.57714298415855836</v>
      </c>
      <c r="W89" s="4">
        <f t="shared" si="18"/>
        <v>0.52894484225230054</v>
      </c>
      <c r="X89" s="4">
        <f t="shared" si="18"/>
        <v>0.48227196266745787</v>
      </c>
      <c r="Y89" s="4">
        <f t="shared" si="18"/>
        <v>0.43705307124912862</v>
      </c>
      <c r="Z89" s="4">
        <f t="shared" si="18"/>
        <v>0.3932212665029175</v>
      </c>
      <c r="AA89" s="4">
        <f t="shared" si="18"/>
        <v>0.34567805740012164</v>
      </c>
      <c r="AB89" s="4">
        <f t="shared" si="18"/>
        <v>0.29907972077840977</v>
      </c>
      <c r="AC89" s="4">
        <f t="shared" si="18"/>
        <v>0.25339836622833967</v>
      </c>
      <c r="AD89" s="4">
        <f t="shared" si="18"/>
        <v>0.20860719032430097</v>
      </c>
      <c r="AE89" s="4">
        <f t="shared" si="18"/>
        <v>0.16468042418118201</v>
      </c>
      <c r="AF89" s="4">
        <f t="shared" si="18"/>
        <v>0.14633543035914365</v>
      </c>
      <c r="AG89" s="4">
        <f t="shared" si="18"/>
        <v>0.12827435652899083</v>
      </c>
      <c r="AH89" s="4">
        <f t="shared" si="17"/>
        <v>0.11049066208679936</v>
      </c>
      <c r="AI89" s="4">
        <f t="shared" si="17"/>
        <v>9.2978005797028182E-2</v>
      </c>
      <c r="AJ89" s="4">
        <f t="shared" si="17"/>
        <v>7.5730238253622614E-2</v>
      </c>
    </row>
    <row r="90" spans="1:36" x14ac:dyDescent="0.2">
      <c r="A90" t="str">
        <f>"casthouse_archetype_"&amp;TEXT(ROUND(Table26[[#This Row],[2016]],3),"0.000")</f>
        <v>casthouse_archetype_1.075</v>
      </c>
      <c r="B90" s="4">
        <f t="shared" si="16"/>
        <v>1.075</v>
      </c>
      <c r="C90" s="4">
        <f t="shared" si="19"/>
        <v>1.075</v>
      </c>
      <c r="D90" s="4">
        <f t="shared" si="19"/>
        <v>1.075</v>
      </c>
      <c r="E90" s="4">
        <f t="shared" si="19"/>
        <v>1.0482305355020687</v>
      </c>
      <c r="F90" s="4">
        <f t="shared" si="19"/>
        <v>1.0227332883498741</v>
      </c>
      <c r="G90" s="4">
        <f t="shared" si="19"/>
        <v>0.99841967052349057</v>
      </c>
      <c r="H90" s="4">
        <f t="shared" si="19"/>
        <v>0.97520913226661443</v>
      </c>
      <c r="I90" s="4">
        <f t="shared" si="19"/>
        <v>0.95302827059368878</v>
      </c>
      <c r="J90" s="4">
        <f t="shared" si="19"/>
        <v>0.93181005386886062</v>
      </c>
      <c r="K90" s="4">
        <f t="shared" si="19"/>
        <v>0.91149314520001323</v>
      </c>
      <c r="L90" s="4">
        <f t="shared" si="19"/>
        <v>0.89202131026226839</v>
      </c>
      <c r="M90" s="4">
        <f t="shared" si="19"/>
        <v>0.87334289751003735</v>
      </c>
      <c r="N90" s="4">
        <f t="shared" si="19"/>
        <v>0.85541038066005581</v>
      </c>
      <c r="O90" s="4">
        <f t="shared" si="19"/>
        <v>0.83817995491231601</v>
      </c>
      <c r="P90" s="4">
        <f t="shared" si="19"/>
        <v>0.82161117968649988</v>
      </c>
      <c r="Q90" s="4">
        <f t="shared" si="19"/>
        <v>0.77969840093536003</v>
      </c>
      <c r="R90" s="4">
        <f t="shared" si="19"/>
        <v>0.73905594004891029</v>
      </c>
      <c r="S90" s="4">
        <f t="shared" si="18"/>
        <v>0.69962690681465611</v>
      </c>
      <c r="T90" s="4">
        <f t="shared" si="18"/>
        <v>0.66135775810073916</v>
      </c>
      <c r="U90" s="4">
        <f t="shared" si="18"/>
        <v>0.624198055271182</v>
      </c>
      <c r="V90" s="4">
        <f t="shared" si="18"/>
        <v>0.5746465794822242</v>
      </c>
      <c r="W90" s="4">
        <f t="shared" si="18"/>
        <v>0.52668840368737468</v>
      </c>
      <c r="X90" s="4">
        <f t="shared" si="18"/>
        <v>0.48024789632642373</v>
      </c>
      <c r="Y90" s="4">
        <f t="shared" si="18"/>
        <v>0.43525413810009511</v>
      </c>
      <c r="Z90" s="4">
        <f t="shared" si="18"/>
        <v>0.39164056059927066</v>
      </c>
      <c r="AA90" s="4">
        <f t="shared" si="18"/>
        <v>0.34433405686645491</v>
      </c>
      <c r="AB90" s="4">
        <f t="shared" si="18"/>
        <v>0.29796772133845656</v>
      </c>
      <c r="AC90" s="4">
        <f t="shared" si="18"/>
        <v>0.25251380246498506</v>
      </c>
      <c r="AD90" s="4">
        <f t="shared" si="18"/>
        <v>0.20794563026776985</v>
      </c>
      <c r="AE90" s="4">
        <f t="shared" si="18"/>
        <v>0.1642375641583288</v>
      </c>
      <c r="AF90" s="4">
        <f t="shared" si="18"/>
        <v>0.14598390532675226</v>
      </c>
      <c r="AG90" s="4">
        <f t="shared" si="18"/>
        <v>0.12801275292268491</v>
      </c>
      <c r="AH90" s="4">
        <f t="shared" si="17"/>
        <v>0.11031759890618179</v>
      </c>
      <c r="AI90" s="4">
        <f t="shared" si="17"/>
        <v>9.2892133613077271E-2</v>
      </c>
      <c r="AJ90" s="4">
        <f t="shared" si="17"/>
        <v>7.5730238253622614E-2</v>
      </c>
    </row>
    <row r="91" spans="1:36" x14ac:dyDescent="0.2">
      <c r="A91" t="str">
        <f>"casthouse_archetype_"&amp;TEXT(ROUND(Table26[[#This Row],[2016]],3),"0.000")</f>
        <v>casthouse_archetype_1.070</v>
      </c>
      <c r="B91" s="4">
        <f t="shared" si="16"/>
        <v>1.07</v>
      </c>
      <c r="C91" s="4">
        <f t="shared" si="19"/>
        <v>1.07</v>
      </c>
      <c r="D91" s="4">
        <f t="shared" si="19"/>
        <v>1.07</v>
      </c>
      <c r="E91" s="4">
        <f t="shared" si="19"/>
        <v>1.0433644806364193</v>
      </c>
      <c r="F91" s="4">
        <f t="shared" si="19"/>
        <v>1.0179948128833434</v>
      </c>
      <c r="G91" s="4">
        <f t="shared" si="19"/>
        <v>0.99380285198463425</v>
      </c>
      <c r="H91" s="4">
        <f t="shared" si="19"/>
        <v>0.97070845122708715</v>
      </c>
      <c r="I91" s="4">
        <f t="shared" si="19"/>
        <v>0.9486385749082773</v>
      </c>
      <c r="J91" s="4">
        <f t="shared" si="19"/>
        <v>0.92752652679545511</v>
      </c>
      <c r="K91" s="4">
        <f t="shared" si="19"/>
        <v>0.90731127690508084</v>
      </c>
      <c r="L91" s="4">
        <f t="shared" si="19"/>
        <v>0.88793687228937279</v>
      </c>
      <c r="M91" s="4">
        <f t="shared" si="19"/>
        <v>0.86935191984919802</v>
      </c>
      <c r="N91" s="4">
        <f t="shared" si="19"/>
        <v>0.85150913110636273</v>
      </c>
      <c r="O91" s="4">
        <f t="shared" si="19"/>
        <v>0.83436492044491561</v>
      </c>
      <c r="P91" s="4">
        <f t="shared" si="19"/>
        <v>0.81787904963520464</v>
      </c>
      <c r="Q91" s="4">
        <f t="shared" si="19"/>
        <v>0.77617598792122333</v>
      </c>
      <c r="R91" s="4">
        <f t="shared" si="19"/>
        <v>0.73573688784104596</v>
      </c>
      <c r="S91" s="4">
        <f t="shared" si="18"/>
        <v>0.69650514384110906</v>
      </c>
      <c r="T91" s="4">
        <f t="shared" si="18"/>
        <v>0.65842748070085255</v>
      </c>
      <c r="U91" s="4">
        <f t="shared" si="18"/>
        <v>0.62145371216177481</v>
      </c>
      <c r="V91" s="4">
        <f t="shared" si="18"/>
        <v>0.57215017480589003</v>
      </c>
      <c r="W91" s="4">
        <f t="shared" si="18"/>
        <v>0.52443196512244894</v>
      </c>
      <c r="X91" s="4">
        <f t="shared" si="18"/>
        <v>0.4782238299853897</v>
      </c>
      <c r="Y91" s="4">
        <f t="shared" si="18"/>
        <v>0.43345520495106166</v>
      </c>
      <c r="Z91" s="4">
        <f t="shared" si="18"/>
        <v>0.39005985469562388</v>
      </c>
      <c r="AA91" s="4">
        <f t="shared" si="18"/>
        <v>0.34299005633278823</v>
      </c>
      <c r="AB91" s="4">
        <f t="shared" si="18"/>
        <v>0.29685572189850334</v>
      </c>
      <c r="AC91" s="4">
        <f t="shared" si="18"/>
        <v>0.25162923870163051</v>
      </c>
      <c r="AD91" s="4">
        <f t="shared" si="18"/>
        <v>0.20728407021123879</v>
      </c>
      <c r="AE91" s="4">
        <f t="shared" si="18"/>
        <v>0.16379470413547559</v>
      </c>
      <c r="AF91" s="4">
        <f t="shared" si="18"/>
        <v>0.14563238029436085</v>
      </c>
      <c r="AG91" s="4">
        <f t="shared" si="18"/>
        <v>0.12775114931637899</v>
      </c>
      <c r="AH91" s="4">
        <f t="shared" si="17"/>
        <v>0.11014453572556421</v>
      </c>
      <c r="AI91" s="4">
        <f t="shared" si="17"/>
        <v>9.2806261429126347E-2</v>
      </c>
      <c r="AJ91" s="4">
        <f t="shared" si="17"/>
        <v>7.5730238253622614E-2</v>
      </c>
    </row>
    <row r="92" spans="1:36" x14ac:dyDescent="0.2">
      <c r="A92" t="str">
        <f>"casthouse_archetype_"&amp;TEXT(ROUND(Table26[[#This Row],[2016]],3),"0.000")</f>
        <v>casthouse_archetype_1.065</v>
      </c>
      <c r="B92" s="4">
        <f t="shared" si="16"/>
        <v>1.0649999999999999</v>
      </c>
      <c r="C92" s="4">
        <f t="shared" si="19"/>
        <v>1.0649999999999999</v>
      </c>
      <c r="D92" s="4">
        <f t="shared" si="19"/>
        <v>1.0649999999999999</v>
      </c>
      <c r="E92" s="4">
        <f t="shared" si="19"/>
        <v>1.0384984257707699</v>
      </c>
      <c r="F92" s="4">
        <f t="shared" si="19"/>
        <v>1.0132563374168126</v>
      </c>
      <c r="G92" s="4">
        <f t="shared" si="19"/>
        <v>0.98918603344577771</v>
      </c>
      <c r="H92" s="4">
        <f t="shared" si="19"/>
        <v>0.96620777018755966</v>
      </c>
      <c r="I92" s="4">
        <f t="shared" si="19"/>
        <v>0.9442488792228656</v>
      </c>
      <c r="J92" s="4">
        <f t="shared" si="19"/>
        <v>0.92324299972204937</v>
      </c>
      <c r="K92" s="4">
        <f t="shared" si="19"/>
        <v>0.90312940861014823</v>
      </c>
      <c r="L92" s="4">
        <f t="shared" si="19"/>
        <v>0.8838524343164772</v>
      </c>
      <c r="M92" s="4">
        <f t="shared" si="19"/>
        <v>0.86536094218835857</v>
      </c>
      <c r="N92" s="4">
        <f t="shared" si="19"/>
        <v>0.84760788155266942</v>
      </c>
      <c r="O92" s="4">
        <f t="shared" si="19"/>
        <v>0.83054988597751511</v>
      </c>
      <c r="P92" s="4">
        <f t="shared" si="19"/>
        <v>0.81414691958390917</v>
      </c>
      <c r="Q92" s="4">
        <f t="shared" si="19"/>
        <v>0.77265357490708664</v>
      </c>
      <c r="R92" s="4">
        <f t="shared" si="19"/>
        <v>0.73241783563318152</v>
      </c>
      <c r="S92" s="4">
        <f t="shared" si="18"/>
        <v>0.69338338086756179</v>
      </c>
      <c r="T92" s="4">
        <f t="shared" si="18"/>
        <v>0.65549720330096573</v>
      </c>
      <c r="U92" s="4">
        <f t="shared" si="18"/>
        <v>0.61870936905236729</v>
      </c>
      <c r="V92" s="4">
        <f t="shared" si="18"/>
        <v>0.56965377012955587</v>
      </c>
      <c r="W92" s="4">
        <f t="shared" si="18"/>
        <v>0.52217552655752308</v>
      </c>
      <c r="X92" s="4">
        <f t="shared" si="18"/>
        <v>0.47619976364435557</v>
      </c>
      <c r="Y92" s="4">
        <f t="shared" si="18"/>
        <v>0.43165627180202809</v>
      </c>
      <c r="Z92" s="4">
        <f t="shared" si="18"/>
        <v>0.38847914879197704</v>
      </c>
      <c r="AA92" s="4">
        <f t="shared" si="18"/>
        <v>0.34164605579912144</v>
      </c>
      <c r="AB92" s="4">
        <f t="shared" si="18"/>
        <v>0.29574372245855013</v>
      </c>
      <c r="AC92" s="4">
        <f t="shared" si="18"/>
        <v>0.2507446749382759</v>
      </c>
      <c r="AD92" s="4">
        <f t="shared" si="18"/>
        <v>0.20662251015470773</v>
      </c>
      <c r="AE92" s="4">
        <f t="shared" si="18"/>
        <v>0.16335184411262235</v>
      </c>
      <c r="AF92" s="4">
        <f t="shared" si="18"/>
        <v>0.14528085526196943</v>
      </c>
      <c r="AG92" s="4">
        <f t="shared" si="18"/>
        <v>0.12748954571007307</v>
      </c>
      <c r="AH92" s="4">
        <f t="shared" si="17"/>
        <v>0.10997147254494663</v>
      </c>
      <c r="AI92" s="4">
        <f t="shared" si="17"/>
        <v>9.2720389245175436E-2</v>
      </c>
      <c r="AJ92" s="4">
        <f t="shared" si="17"/>
        <v>7.5730238253622614E-2</v>
      </c>
    </row>
    <row r="93" spans="1:36" x14ac:dyDescent="0.2">
      <c r="A93" t="str">
        <f>"casthouse_archetype_"&amp;TEXT(ROUND(Table26[[#This Row],[2016]],3),"0.000")</f>
        <v>casthouse_archetype_1.060</v>
      </c>
      <c r="B93" s="4">
        <f t="shared" si="16"/>
        <v>1.06</v>
      </c>
      <c r="C93" s="4">
        <f t="shared" si="19"/>
        <v>1.06</v>
      </c>
      <c r="D93" s="4">
        <f t="shared" si="19"/>
        <v>1.06</v>
      </c>
      <c r="E93" s="4">
        <f t="shared" si="19"/>
        <v>1.0336323709051207</v>
      </c>
      <c r="F93" s="4">
        <f t="shared" si="19"/>
        <v>1.0085178619502819</v>
      </c>
      <c r="G93" s="4">
        <f t="shared" si="19"/>
        <v>0.98456921490692129</v>
      </c>
      <c r="H93" s="4">
        <f t="shared" si="19"/>
        <v>0.96170708914803238</v>
      </c>
      <c r="I93" s="4">
        <f t="shared" si="19"/>
        <v>0.93985918353745412</v>
      </c>
      <c r="J93" s="4">
        <f t="shared" si="19"/>
        <v>0.91895947264864386</v>
      </c>
      <c r="K93" s="4">
        <f t="shared" si="19"/>
        <v>0.89894754031521573</v>
      </c>
      <c r="L93" s="4">
        <f t="shared" si="19"/>
        <v>0.8797679963435816</v>
      </c>
      <c r="M93" s="4">
        <f t="shared" si="19"/>
        <v>0.86136996452751935</v>
      </c>
      <c r="N93" s="4">
        <f t="shared" si="19"/>
        <v>0.84370663199897633</v>
      </c>
      <c r="O93" s="4">
        <f t="shared" si="19"/>
        <v>0.82673485151011472</v>
      </c>
      <c r="P93" s="4">
        <f t="shared" si="19"/>
        <v>0.81041478953261392</v>
      </c>
      <c r="Q93" s="4">
        <f t="shared" si="19"/>
        <v>0.76913116189295005</v>
      </c>
      <c r="R93" s="4">
        <f t="shared" si="19"/>
        <v>0.7290987834253172</v>
      </c>
      <c r="S93" s="4">
        <f t="shared" si="18"/>
        <v>0.69026161789401463</v>
      </c>
      <c r="T93" s="4">
        <f t="shared" si="18"/>
        <v>0.65256692590107912</v>
      </c>
      <c r="U93" s="4">
        <f t="shared" si="18"/>
        <v>0.6159650259429601</v>
      </c>
      <c r="V93" s="4">
        <f t="shared" si="18"/>
        <v>0.56715736545322171</v>
      </c>
      <c r="W93" s="4">
        <f t="shared" si="18"/>
        <v>0.51991908799259734</v>
      </c>
      <c r="X93" s="4">
        <f t="shared" si="18"/>
        <v>0.47417569730332149</v>
      </c>
      <c r="Y93" s="4">
        <f t="shared" si="18"/>
        <v>0.42985733865299464</v>
      </c>
      <c r="Z93" s="4">
        <f t="shared" si="18"/>
        <v>0.38689844288833025</v>
      </c>
      <c r="AA93" s="4">
        <f t="shared" si="18"/>
        <v>0.34030205526545471</v>
      </c>
      <c r="AB93" s="4">
        <f t="shared" si="18"/>
        <v>0.29463172301859691</v>
      </c>
      <c r="AC93" s="4">
        <f t="shared" si="18"/>
        <v>0.24986011117492135</v>
      </c>
      <c r="AD93" s="4">
        <f t="shared" si="18"/>
        <v>0.20596095009817661</v>
      </c>
      <c r="AE93" s="4">
        <f t="shared" si="18"/>
        <v>0.16290898408976914</v>
      </c>
      <c r="AF93" s="4">
        <f t="shared" si="18"/>
        <v>0.14492933022957805</v>
      </c>
      <c r="AG93" s="4">
        <f t="shared" si="18"/>
        <v>0.12722794210376714</v>
      </c>
      <c r="AH93" s="4">
        <f t="shared" si="17"/>
        <v>0.10979840936432905</v>
      </c>
      <c r="AI93" s="4">
        <f t="shared" si="17"/>
        <v>9.2634517061224525E-2</v>
      </c>
      <c r="AJ93" s="4">
        <f t="shared" si="17"/>
        <v>7.5730238253622614E-2</v>
      </c>
    </row>
    <row r="94" spans="1:36" x14ac:dyDescent="0.2">
      <c r="A94" t="str">
        <f>"casthouse_archetype_"&amp;TEXT(ROUND(Table26[[#This Row],[2016]],3),"0.000")</f>
        <v>casthouse_archetype_1.055</v>
      </c>
      <c r="B94" s="4">
        <f t="shared" si="16"/>
        <v>1.0549999999999999</v>
      </c>
      <c r="C94" s="4">
        <f t="shared" si="19"/>
        <v>1.0549999999999999</v>
      </c>
      <c r="D94" s="4">
        <f t="shared" si="19"/>
        <v>1.0549999999999999</v>
      </c>
      <c r="E94" s="4">
        <f t="shared" si="19"/>
        <v>1.0287663160394711</v>
      </c>
      <c r="F94" s="4">
        <f t="shared" si="19"/>
        <v>1.003779386483751</v>
      </c>
      <c r="G94" s="4">
        <f t="shared" si="19"/>
        <v>0.97995239636806475</v>
      </c>
      <c r="H94" s="4">
        <f t="shared" si="19"/>
        <v>0.95720640810850488</v>
      </c>
      <c r="I94" s="4">
        <f t="shared" si="19"/>
        <v>0.93546948785204254</v>
      </c>
      <c r="J94" s="4">
        <f t="shared" si="19"/>
        <v>0.91467594557523813</v>
      </c>
      <c r="K94" s="4">
        <f t="shared" si="19"/>
        <v>0.89476567202028312</v>
      </c>
      <c r="L94" s="4">
        <f t="shared" si="19"/>
        <v>0.87568355837068601</v>
      </c>
      <c r="M94" s="4">
        <f t="shared" si="19"/>
        <v>0.85737898686667979</v>
      </c>
      <c r="N94" s="4">
        <f t="shared" si="19"/>
        <v>0.83980538244528302</v>
      </c>
      <c r="O94" s="4">
        <f t="shared" si="19"/>
        <v>0.82291981704271411</v>
      </c>
      <c r="P94" s="4">
        <f t="shared" si="19"/>
        <v>0.80668265948131856</v>
      </c>
      <c r="Q94" s="4">
        <f t="shared" si="19"/>
        <v>0.76560874887881325</v>
      </c>
      <c r="R94" s="4">
        <f t="shared" ref="R94:AG109" si="20">(($B94-$AJ$2)*((R$2-$AJ$2)/($B$2-$AJ$2)))+$AJ$2</f>
        <v>0.72577973121745276</v>
      </c>
      <c r="S94" s="4">
        <f t="shared" si="20"/>
        <v>0.68713985492046736</v>
      </c>
      <c r="T94" s="4">
        <f t="shared" si="20"/>
        <v>0.64963664850119229</v>
      </c>
      <c r="U94" s="4">
        <f t="shared" si="20"/>
        <v>0.61322068283355258</v>
      </c>
      <c r="V94" s="4">
        <f t="shared" si="20"/>
        <v>0.56466096077688743</v>
      </c>
      <c r="W94" s="4">
        <f t="shared" si="20"/>
        <v>0.51766264942767137</v>
      </c>
      <c r="X94" s="4">
        <f t="shared" si="20"/>
        <v>0.47215163096228735</v>
      </c>
      <c r="Y94" s="4">
        <f t="shared" si="20"/>
        <v>0.42805840550396113</v>
      </c>
      <c r="Z94" s="4">
        <f t="shared" si="20"/>
        <v>0.38531773698468341</v>
      </c>
      <c r="AA94" s="4">
        <f t="shared" si="20"/>
        <v>0.33895805473178797</v>
      </c>
      <c r="AB94" s="4">
        <f t="shared" si="20"/>
        <v>0.29351972357864364</v>
      </c>
      <c r="AC94" s="4">
        <f t="shared" si="20"/>
        <v>0.24897554741156674</v>
      </c>
      <c r="AD94" s="4">
        <f t="shared" si="20"/>
        <v>0.20529939004164555</v>
      </c>
      <c r="AE94" s="4">
        <f t="shared" si="20"/>
        <v>0.16246612406691591</v>
      </c>
      <c r="AF94" s="4">
        <f t="shared" si="20"/>
        <v>0.14457780519718663</v>
      </c>
      <c r="AG94" s="4">
        <f t="shared" si="20"/>
        <v>0.12696633849746122</v>
      </c>
      <c r="AH94" s="4">
        <f t="shared" si="17"/>
        <v>0.10962534618371148</v>
      </c>
      <c r="AI94" s="4">
        <f t="shared" si="17"/>
        <v>9.25486448772736E-2</v>
      </c>
      <c r="AJ94" s="4">
        <f t="shared" si="17"/>
        <v>7.5730238253622614E-2</v>
      </c>
    </row>
    <row r="95" spans="1:36" x14ac:dyDescent="0.2">
      <c r="A95" t="str">
        <f>"casthouse_archetype_"&amp;TEXT(ROUND(Table26[[#This Row],[2016]],3),"0.000")</f>
        <v>casthouse_archetype_1.050</v>
      </c>
      <c r="B95" s="4">
        <f t="shared" si="16"/>
        <v>1.05</v>
      </c>
      <c r="C95" s="4">
        <f t="shared" ref="C95:R110" si="21">(($B95-$AJ$2)*((C$2-$AJ$2)/($B$2-$AJ$2)))+$AJ$2</f>
        <v>1.05</v>
      </c>
      <c r="D95" s="4">
        <f t="shared" si="21"/>
        <v>1.05</v>
      </c>
      <c r="E95" s="4">
        <f t="shared" si="21"/>
        <v>1.0239002611738219</v>
      </c>
      <c r="F95" s="4">
        <f t="shared" si="21"/>
        <v>0.99904091101722026</v>
      </c>
      <c r="G95" s="4">
        <f t="shared" si="21"/>
        <v>0.97533557782920843</v>
      </c>
      <c r="H95" s="4">
        <f t="shared" si="21"/>
        <v>0.9527057270689776</v>
      </c>
      <c r="I95" s="4">
        <f t="shared" si="21"/>
        <v>0.93107979216663095</v>
      </c>
      <c r="J95" s="4">
        <f t="shared" si="21"/>
        <v>0.91039241850183261</v>
      </c>
      <c r="K95" s="4">
        <f t="shared" si="21"/>
        <v>0.89058380372535073</v>
      </c>
      <c r="L95" s="4">
        <f t="shared" si="21"/>
        <v>0.87159912039779053</v>
      </c>
      <c r="M95" s="4">
        <f t="shared" si="21"/>
        <v>0.85338800920584057</v>
      </c>
      <c r="N95" s="4">
        <f t="shared" si="21"/>
        <v>0.83590413289158993</v>
      </c>
      <c r="O95" s="4">
        <f t="shared" si="21"/>
        <v>0.81910478257531383</v>
      </c>
      <c r="P95" s="4">
        <f t="shared" si="21"/>
        <v>0.80295052943002332</v>
      </c>
      <c r="Q95" s="4">
        <f t="shared" si="21"/>
        <v>0.76208633586467667</v>
      </c>
      <c r="R95" s="4">
        <f t="shared" si="21"/>
        <v>0.72246067900958844</v>
      </c>
      <c r="S95" s="4">
        <f t="shared" si="20"/>
        <v>0.6840180919469202</v>
      </c>
      <c r="T95" s="4">
        <f t="shared" si="20"/>
        <v>0.64670637110130569</v>
      </c>
      <c r="U95" s="4">
        <f t="shared" si="20"/>
        <v>0.61047633972414539</v>
      </c>
      <c r="V95" s="4">
        <f t="shared" si="20"/>
        <v>0.56216455610055327</v>
      </c>
      <c r="W95" s="4">
        <f t="shared" si="20"/>
        <v>0.51540621086274563</v>
      </c>
      <c r="X95" s="4">
        <f t="shared" si="20"/>
        <v>0.47012756462125327</v>
      </c>
      <c r="Y95" s="4">
        <f t="shared" si="20"/>
        <v>0.42625947235492767</v>
      </c>
      <c r="Z95" s="4">
        <f t="shared" si="20"/>
        <v>0.38373703108103663</v>
      </c>
      <c r="AA95" s="4">
        <f t="shared" si="20"/>
        <v>0.33761405419812124</v>
      </c>
      <c r="AB95" s="4">
        <f t="shared" si="20"/>
        <v>0.29240772413869043</v>
      </c>
      <c r="AC95" s="4">
        <f t="shared" si="20"/>
        <v>0.24809098364821219</v>
      </c>
      <c r="AD95" s="4">
        <f t="shared" si="20"/>
        <v>0.20463782998511448</v>
      </c>
      <c r="AE95" s="4">
        <f t="shared" si="20"/>
        <v>0.1620232640440627</v>
      </c>
      <c r="AF95" s="4">
        <f t="shared" si="20"/>
        <v>0.14422628016479522</v>
      </c>
      <c r="AG95" s="4">
        <f t="shared" si="20"/>
        <v>0.1267047348911553</v>
      </c>
      <c r="AH95" s="4">
        <f t="shared" si="17"/>
        <v>0.1094522830030939</v>
      </c>
      <c r="AI95" s="4">
        <f t="shared" si="17"/>
        <v>9.246277269332269E-2</v>
      </c>
      <c r="AJ95" s="4">
        <f t="shared" si="17"/>
        <v>7.5730238253622614E-2</v>
      </c>
    </row>
    <row r="96" spans="1:36" x14ac:dyDescent="0.2">
      <c r="A96" t="str">
        <f>"casthouse_archetype_"&amp;TEXT(ROUND(Table26[[#This Row],[2016]],3),"0.000")</f>
        <v>casthouse_archetype_1.045</v>
      </c>
      <c r="B96" s="4">
        <f t="shared" si="16"/>
        <v>1.0449999999999999</v>
      </c>
      <c r="C96" s="4">
        <f t="shared" si="21"/>
        <v>1.0449999999999999</v>
      </c>
      <c r="D96" s="4">
        <f t="shared" si="21"/>
        <v>1.0449999999999999</v>
      </c>
      <c r="E96" s="4">
        <f t="shared" si="21"/>
        <v>1.0190342063081725</v>
      </c>
      <c r="F96" s="4">
        <f t="shared" si="21"/>
        <v>0.99430243555068942</v>
      </c>
      <c r="G96" s="4">
        <f t="shared" si="21"/>
        <v>0.9707187592903519</v>
      </c>
      <c r="H96" s="4">
        <f t="shared" si="21"/>
        <v>0.9482050460294501</v>
      </c>
      <c r="I96" s="4">
        <f t="shared" si="21"/>
        <v>0.92669009648121936</v>
      </c>
      <c r="J96" s="4">
        <f t="shared" si="21"/>
        <v>0.90610889142842688</v>
      </c>
      <c r="K96" s="4">
        <f t="shared" si="21"/>
        <v>0.88640193543041812</v>
      </c>
      <c r="L96" s="4">
        <f t="shared" si="21"/>
        <v>0.86751468242489482</v>
      </c>
      <c r="M96" s="4">
        <f t="shared" si="21"/>
        <v>0.84939703154500112</v>
      </c>
      <c r="N96" s="4">
        <f t="shared" si="21"/>
        <v>0.83200288333789663</v>
      </c>
      <c r="O96" s="4">
        <f t="shared" si="21"/>
        <v>0.81528974810791321</v>
      </c>
      <c r="P96" s="4">
        <f t="shared" si="21"/>
        <v>0.79921839937872785</v>
      </c>
      <c r="Q96" s="4">
        <f t="shared" si="21"/>
        <v>0.75856392285053997</v>
      </c>
      <c r="R96" s="4">
        <f t="shared" si="21"/>
        <v>0.719141626801724</v>
      </c>
      <c r="S96" s="4">
        <f t="shared" si="20"/>
        <v>0.68089632897337293</v>
      </c>
      <c r="T96" s="4">
        <f t="shared" si="20"/>
        <v>0.64377609370141886</v>
      </c>
      <c r="U96" s="4">
        <f t="shared" si="20"/>
        <v>0.60773199661473787</v>
      </c>
      <c r="V96" s="4">
        <f t="shared" si="20"/>
        <v>0.559668151424219</v>
      </c>
      <c r="W96" s="4">
        <f t="shared" si="20"/>
        <v>0.51314977229781977</v>
      </c>
      <c r="X96" s="4">
        <f t="shared" si="20"/>
        <v>0.46810349828021913</v>
      </c>
      <c r="Y96" s="4">
        <f t="shared" si="20"/>
        <v>0.42446053920589411</v>
      </c>
      <c r="Z96" s="4">
        <f t="shared" si="20"/>
        <v>0.38215632517738979</v>
      </c>
      <c r="AA96" s="4">
        <f t="shared" si="20"/>
        <v>0.3362700536644545</v>
      </c>
      <c r="AB96" s="4">
        <f t="shared" si="20"/>
        <v>0.29129572469873716</v>
      </c>
      <c r="AC96" s="4">
        <f t="shared" si="20"/>
        <v>0.24720641988485759</v>
      </c>
      <c r="AD96" s="4">
        <f t="shared" si="20"/>
        <v>0.20397626992858336</v>
      </c>
      <c r="AE96" s="4">
        <f t="shared" si="20"/>
        <v>0.16158040402120949</v>
      </c>
      <c r="AF96" s="4">
        <f t="shared" si="20"/>
        <v>0.14387475513240383</v>
      </c>
      <c r="AG96" s="4">
        <f t="shared" si="20"/>
        <v>0.12644313128484938</v>
      </c>
      <c r="AH96" s="4">
        <f t="shared" si="17"/>
        <v>0.10927921982247632</v>
      </c>
      <c r="AI96" s="4">
        <f t="shared" si="17"/>
        <v>9.2376900509371765E-2</v>
      </c>
      <c r="AJ96" s="4">
        <f t="shared" si="17"/>
        <v>7.5730238253622614E-2</v>
      </c>
    </row>
    <row r="97" spans="1:36" x14ac:dyDescent="0.2">
      <c r="A97" t="str">
        <f>"casthouse_archetype_"&amp;TEXT(ROUND(Table26[[#This Row],[2016]],3),"0.000")</f>
        <v>casthouse_archetype_1.040</v>
      </c>
      <c r="B97" s="4">
        <f t="shared" si="16"/>
        <v>1.04</v>
      </c>
      <c r="C97" s="4">
        <f t="shared" si="21"/>
        <v>1.04</v>
      </c>
      <c r="D97" s="4">
        <f t="shared" si="21"/>
        <v>1.04</v>
      </c>
      <c r="E97" s="4">
        <f t="shared" si="21"/>
        <v>1.0141681514425231</v>
      </c>
      <c r="F97" s="4">
        <f t="shared" si="21"/>
        <v>0.9895639600841587</v>
      </c>
      <c r="G97" s="4">
        <f t="shared" si="21"/>
        <v>0.96610194075149547</v>
      </c>
      <c r="H97" s="4">
        <f t="shared" si="21"/>
        <v>0.94370436498992283</v>
      </c>
      <c r="I97" s="4">
        <f t="shared" si="21"/>
        <v>0.92230040079580777</v>
      </c>
      <c r="J97" s="4">
        <f t="shared" si="21"/>
        <v>0.90182536435502136</v>
      </c>
      <c r="K97" s="4">
        <f t="shared" si="21"/>
        <v>0.88222006713548562</v>
      </c>
      <c r="L97" s="4">
        <f t="shared" si="21"/>
        <v>0.86343024445199934</v>
      </c>
      <c r="M97" s="4">
        <f t="shared" si="21"/>
        <v>0.84540605388416179</v>
      </c>
      <c r="N97" s="4">
        <f t="shared" si="21"/>
        <v>0.82810163378420354</v>
      </c>
      <c r="O97" s="4">
        <f t="shared" si="21"/>
        <v>0.81147471364051282</v>
      </c>
      <c r="P97" s="4">
        <f t="shared" si="21"/>
        <v>0.7954862693274326</v>
      </c>
      <c r="Q97" s="4">
        <f t="shared" si="21"/>
        <v>0.75504150983640339</v>
      </c>
      <c r="R97" s="4">
        <f t="shared" si="21"/>
        <v>0.71582257459385967</v>
      </c>
      <c r="S97" s="4">
        <f t="shared" si="20"/>
        <v>0.67777456599982577</v>
      </c>
      <c r="T97" s="4">
        <f t="shared" si="20"/>
        <v>0.64084581630153226</v>
      </c>
      <c r="U97" s="4">
        <f t="shared" si="20"/>
        <v>0.60498765350533068</v>
      </c>
      <c r="V97" s="4">
        <f t="shared" si="20"/>
        <v>0.55717174674788494</v>
      </c>
      <c r="W97" s="4">
        <f t="shared" si="20"/>
        <v>0.51089333373289403</v>
      </c>
      <c r="X97" s="4">
        <f t="shared" si="20"/>
        <v>0.46607943193918511</v>
      </c>
      <c r="Y97" s="4">
        <f t="shared" si="20"/>
        <v>0.42266160605686065</v>
      </c>
      <c r="Z97" s="4">
        <f t="shared" si="20"/>
        <v>0.380575619273743</v>
      </c>
      <c r="AA97" s="4">
        <f t="shared" si="20"/>
        <v>0.33492605313078777</v>
      </c>
      <c r="AB97" s="4">
        <f t="shared" si="20"/>
        <v>0.290183725258784</v>
      </c>
      <c r="AC97" s="4">
        <f t="shared" si="20"/>
        <v>0.24632185612150304</v>
      </c>
      <c r="AD97" s="4">
        <f t="shared" si="20"/>
        <v>0.2033147098720523</v>
      </c>
      <c r="AE97" s="4">
        <f t="shared" si="20"/>
        <v>0.16113754399835628</v>
      </c>
      <c r="AF97" s="4">
        <f t="shared" si="20"/>
        <v>0.14352323010001242</v>
      </c>
      <c r="AG97" s="4">
        <f t="shared" si="20"/>
        <v>0.12618152767854346</v>
      </c>
      <c r="AH97" s="4">
        <f t="shared" si="17"/>
        <v>0.10910615664185876</v>
      </c>
      <c r="AI97" s="4">
        <f t="shared" si="17"/>
        <v>9.2291028325420854E-2</v>
      </c>
      <c r="AJ97" s="4">
        <f t="shared" si="17"/>
        <v>7.5730238253622614E-2</v>
      </c>
    </row>
    <row r="98" spans="1:36" x14ac:dyDescent="0.2">
      <c r="A98" t="str">
        <f>"casthouse_archetype_"&amp;TEXT(ROUND(Table26[[#This Row],[2016]],3),"0.000")</f>
        <v>casthouse_archetype_1.035</v>
      </c>
      <c r="B98" s="4">
        <f t="shared" si="16"/>
        <v>1.0349999999999999</v>
      </c>
      <c r="C98" s="4">
        <f t="shared" si="21"/>
        <v>1.0349999999999999</v>
      </c>
      <c r="D98" s="4">
        <f t="shared" si="21"/>
        <v>1.0349999999999999</v>
      </c>
      <c r="E98" s="4">
        <f t="shared" si="21"/>
        <v>1.0093020965768738</v>
      </c>
      <c r="F98" s="4">
        <f t="shared" si="21"/>
        <v>0.98482548461762787</v>
      </c>
      <c r="G98" s="4">
        <f t="shared" si="21"/>
        <v>0.96148512221263893</v>
      </c>
      <c r="H98" s="4">
        <f t="shared" si="21"/>
        <v>0.93920368395039533</v>
      </c>
      <c r="I98" s="4">
        <f t="shared" si="21"/>
        <v>0.91791070511039619</v>
      </c>
      <c r="J98" s="4">
        <f t="shared" si="21"/>
        <v>0.89754183728161563</v>
      </c>
      <c r="K98" s="4">
        <f t="shared" si="21"/>
        <v>0.87803819884055301</v>
      </c>
      <c r="L98" s="4">
        <f t="shared" si="21"/>
        <v>0.85934580647910364</v>
      </c>
      <c r="M98" s="4">
        <f t="shared" si="21"/>
        <v>0.84141507622332234</v>
      </c>
      <c r="N98" s="4">
        <f t="shared" si="21"/>
        <v>0.82420038423051023</v>
      </c>
      <c r="O98" s="4">
        <f t="shared" si="21"/>
        <v>0.80765967917311232</v>
      </c>
      <c r="P98" s="4">
        <f t="shared" si="21"/>
        <v>0.79175413927613714</v>
      </c>
      <c r="Q98" s="4">
        <f t="shared" si="21"/>
        <v>0.75151909682226659</v>
      </c>
      <c r="R98" s="4">
        <f t="shared" si="21"/>
        <v>0.71250352238599512</v>
      </c>
      <c r="S98" s="4">
        <f t="shared" si="20"/>
        <v>0.6746528030262785</v>
      </c>
      <c r="T98" s="4">
        <f t="shared" si="20"/>
        <v>0.63791553890164543</v>
      </c>
      <c r="U98" s="4">
        <f t="shared" si="20"/>
        <v>0.60224331039592316</v>
      </c>
      <c r="V98" s="4">
        <f t="shared" si="20"/>
        <v>0.55467534207155067</v>
      </c>
      <c r="W98" s="4">
        <f t="shared" si="20"/>
        <v>0.50863689516796817</v>
      </c>
      <c r="X98" s="4">
        <f t="shared" si="20"/>
        <v>0.46405536559815097</v>
      </c>
      <c r="Y98" s="4">
        <f t="shared" si="20"/>
        <v>0.42086267290782714</v>
      </c>
      <c r="Z98" s="4">
        <f t="shared" si="20"/>
        <v>0.37899491337009616</v>
      </c>
      <c r="AA98" s="4">
        <f t="shared" si="20"/>
        <v>0.33358205259712104</v>
      </c>
      <c r="AB98" s="4">
        <f t="shared" si="20"/>
        <v>0.28907172581883073</v>
      </c>
      <c r="AC98" s="4">
        <f t="shared" si="20"/>
        <v>0.24543729235814843</v>
      </c>
      <c r="AD98" s="4">
        <f t="shared" si="20"/>
        <v>0.20265314981552118</v>
      </c>
      <c r="AE98" s="4">
        <f t="shared" si="20"/>
        <v>0.16069468397550302</v>
      </c>
      <c r="AF98" s="4">
        <f t="shared" si="20"/>
        <v>0.143171705067621</v>
      </c>
      <c r="AG98" s="4">
        <f t="shared" si="20"/>
        <v>0.12591992407223754</v>
      </c>
      <c r="AH98" s="4">
        <f t="shared" si="17"/>
        <v>0.10893309346124116</v>
      </c>
      <c r="AI98" s="4">
        <f t="shared" si="17"/>
        <v>9.2205156141469929E-2</v>
      </c>
      <c r="AJ98" s="4">
        <f t="shared" si="17"/>
        <v>7.5730238253622614E-2</v>
      </c>
    </row>
    <row r="99" spans="1:36" x14ac:dyDescent="0.2">
      <c r="A99" t="str">
        <f>"casthouse_archetype_"&amp;TEXT(ROUND(Table26[[#This Row],[2016]],3),"0.000")</f>
        <v>casthouse_archetype_1.030</v>
      </c>
      <c r="B99" s="4">
        <f t="shared" si="16"/>
        <v>1.03</v>
      </c>
      <c r="C99" s="4">
        <f t="shared" si="21"/>
        <v>1.03</v>
      </c>
      <c r="D99" s="4">
        <f t="shared" si="21"/>
        <v>1.03</v>
      </c>
      <c r="E99" s="4">
        <f t="shared" si="21"/>
        <v>1.0044360417112246</v>
      </c>
      <c r="F99" s="4">
        <f t="shared" si="21"/>
        <v>0.98008700915109714</v>
      </c>
      <c r="G99" s="4">
        <f t="shared" si="21"/>
        <v>0.95686830367378262</v>
      </c>
      <c r="H99" s="4">
        <f t="shared" si="21"/>
        <v>0.93470300291086805</v>
      </c>
      <c r="I99" s="4">
        <f t="shared" si="21"/>
        <v>0.91352100942498471</v>
      </c>
      <c r="J99" s="4">
        <f t="shared" si="21"/>
        <v>0.89325831020821012</v>
      </c>
      <c r="K99" s="4">
        <f t="shared" si="21"/>
        <v>0.87385633054562062</v>
      </c>
      <c r="L99" s="4">
        <f t="shared" si="21"/>
        <v>0.85526136850620815</v>
      </c>
      <c r="M99" s="4">
        <f t="shared" si="21"/>
        <v>0.83742409856248301</v>
      </c>
      <c r="N99" s="4">
        <f t="shared" si="21"/>
        <v>0.82029913467681703</v>
      </c>
      <c r="O99" s="4">
        <f t="shared" si="21"/>
        <v>0.80384464470571193</v>
      </c>
      <c r="P99" s="4">
        <f t="shared" si="21"/>
        <v>0.78802200922484189</v>
      </c>
      <c r="Q99" s="4">
        <f t="shared" si="21"/>
        <v>0.74799668380813</v>
      </c>
      <c r="R99" s="4">
        <f t="shared" si="21"/>
        <v>0.7091844701781308</v>
      </c>
      <c r="S99" s="4">
        <f t="shared" si="20"/>
        <v>0.67153104005273145</v>
      </c>
      <c r="T99" s="4">
        <f t="shared" si="20"/>
        <v>0.63498526150175882</v>
      </c>
      <c r="U99" s="4">
        <f t="shared" si="20"/>
        <v>0.59949896728651597</v>
      </c>
      <c r="V99" s="4">
        <f t="shared" si="20"/>
        <v>0.55217893739521651</v>
      </c>
      <c r="W99" s="4">
        <f t="shared" si="20"/>
        <v>0.50638045660304232</v>
      </c>
      <c r="X99" s="4">
        <f t="shared" si="20"/>
        <v>0.46203129925711689</v>
      </c>
      <c r="Y99" s="4">
        <f t="shared" si="20"/>
        <v>0.41906373975879369</v>
      </c>
      <c r="Z99" s="4">
        <f t="shared" si="20"/>
        <v>0.37741420746644938</v>
      </c>
      <c r="AA99" s="4">
        <f t="shared" si="20"/>
        <v>0.3322380520634543</v>
      </c>
      <c r="AB99" s="4">
        <f t="shared" si="20"/>
        <v>0.28795972637887751</v>
      </c>
      <c r="AC99" s="4">
        <f t="shared" si="20"/>
        <v>0.24455272859479382</v>
      </c>
      <c r="AD99" s="4">
        <f t="shared" si="20"/>
        <v>0.20199158975899012</v>
      </c>
      <c r="AE99" s="4">
        <f t="shared" si="20"/>
        <v>0.16025182395264981</v>
      </c>
      <c r="AF99" s="4">
        <f t="shared" si="20"/>
        <v>0.14282018003522962</v>
      </c>
      <c r="AG99" s="4">
        <f t="shared" si="20"/>
        <v>0.12565832046593162</v>
      </c>
      <c r="AH99" s="4">
        <f t="shared" si="17"/>
        <v>0.1087600302806236</v>
      </c>
      <c r="AI99" s="4">
        <f t="shared" si="17"/>
        <v>9.2119283957519019E-2</v>
      </c>
      <c r="AJ99" s="4">
        <f t="shared" si="17"/>
        <v>7.5730238253622614E-2</v>
      </c>
    </row>
    <row r="100" spans="1:36" x14ac:dyDescent="0.2">
      <c r="A100" t="str">
        <f>"casthouse_archetype_"&amp;TEXT(ROUND(Table26[[#This Row],[2016]],3),"0.000")</f>
        <v>casthouse_archetype_1.025</v>
      </c>
      <c r="B100" s="4">
        <f t="shared" si="16"/>
        <v>1.0249999999999999</v>
      </c>
      <c r="C100" s="4">
        <f t="shared" si="21"/>
        <v>1.0249999999999999</v>
      </c>
      <c r="D100" s="4">
        <f t="shared" si="21"/>
        <v>1.0249999999999999</v>
      </c>
      <c r="E100" s="4">
        <f t="shared" si="21"/>
        <v>0.99956998684557496</v>
      </c>
      <c r="F100" s="4">
        <f t="shared" si="21"/>
        <v>0.97534853368456631</v>
      </c>
      <c r="G100" s="4">
        <f t="shared" si="21"/>
        <v>0.95225148513492608</v>
      </c>
      <c r="H100" s="4">
        <f t="shared" si="21"/>
        <v>0.93020232187134055</v>
      </c>
      <c r="I100" s="4">
        <f t="shared" si="21"/>
        <v>0.90913131373957301</v>
      </c>
      <c r="J100" s="4">
        <f t="shared" si="21"/>
        <v>0.88897478313480438</v>
      </c>
      <c r="K100" s="4">
        <f t="shared" si="21"/>
        <v>0.86967446225068801</v>
      </c>
      <c r="L100" s="4">
        <f t="shared" si="21"/>
        <v>0.85117693053331245</v>
      </c>
      <c r="M100" s="4">
        <f t="shared" si="21"/>
        <v>0.83343312090164356</v>
      </c>
      <c r="N100" s="4">
        <f t="shared" si="21"/>
        <v>0.81639788512312383</v>
      </c>
      <c r="O100" s="4">
        <f t="shared" si="21"/>
        <v>0.80002961023831143</v>
      </c>
      <c r="P100" s="4">
        <f t="shared" si="21"/>
        <v>0.78428987917354653</v>
      </c>
      <c r="Q100" s="4">
        <f t="shared" si="21"/>
        <v>0.74447427079399331</v>
      </c>
      <c r="R100" s="4">
        <f t="shared" si="21"/>
        <v>0.70586541797026636</v>
      </c>
      <c r="S100" s="4">
        <f t="shared" si="20"/>
        <v>0.66840927707918418</v>
      </c>
      <c r="T100" s="4">
        <f t="shared" si="20"/>
        <v>0.63205498410187211</v>
      </c>
      <c r="U100" s="4">
        <f t="shared" si="20"/>
        <v>0.59675462417710845</v>
      </c>
      <c r="V100" s="4">
        <f t="shared" si="20"/>
        <v>0.54968253271888223</v>
      </c>
      <c r="W100" s="4">
        <f t="shared" si="20"/>
        <v>0.50412401803811646</v>
      </c>
      <c r="X100" s="4">
        <f t="shared" si="20"/>
        <v>0.46000723291608275</v>
      </c>
      <c r="Y100" s="4">
        <f t="shared" si="20"/>
        <v>0.41726480660976012</v>
      </c>
      <c r="Z100" s="4">
        <f t="shared" si="20"/>
        <v>0.37583350156280254</v>
      </c>
      <c r="AA100" s="4">
        <f t="shared" si="20"/>
        <v>0.33089405152978757</v>
      </c>
      <c r="AB100" s="4">
        <f t="shared" si="20"/>
        <v>0.28684772693892424</v>
      </c>
      <c r="AC100" s="4">
        <f t="shared" si="20"/>
        <v>0.24366816483143927</v>
      </c>
      <c r="AD100" s="4">
        <f t="shared" si="20"/>
        <v>0.20133002970245906</v>
      </c>
      <c r="AE100" s="4">
        <f t="shared" si="20"/>
        <v>0.1598089639297966</v>
      </c>
      <c r="AF100" s="4">
        <f t="shared" si="20"/>
        <v>0.14246865500283817</v>
      </c>
      <c r="AG100" s="4">
        <f t="shared" si="20"/>
        <v>0.1253967168596257</v>
      </c>
      <c r="AH100" s="4">
        <f t="shared" si="17"/>
        <v>0.10858696710000602</v>
      </c>
      <c r="AI100" s="4">
        <f t="shared" si="17"/>
        <v>9.2033411773568108E-2</v>
      </c>
      <c r="AJ100" s="4">
        <f t="shared" si="17"/>
        <v>7.5730238253622614E-2</v>
      </c>
    </row>
    <row r="101" spans="1:36" x14ac:dyDescent="0.2">
      <c r="A101" t="str">
        <f>"casthouse_archetype_"&amp;TEXT(ROUND(Table26[[#This Row],[2016]],3),"0.000")</f>
        <v>casthouse_archetype_1.020</v>
      </c>
      <c r="B101" s="4">
        <f t="shared" si="16"/>
        <v>1.02</v>
      </c>
      <c r="C101" s="4">
        <f t="shared" si="21"/>
        <v>1.02</v>
      </c>
      <c r="D101" s="4">
        <f t="shared" si="21"/>
        <v>1.02</v>
      </c>
      <c r="E101" s="4">
        <f t="shared" si="21"/>
        <v>0.99470393197992568</v>
      </c>
      <c r="F101" s="4">
        <f t="shared" si="21"/>
        <v>0.97061005821803559</v>
      </c>
      <c r="G101" s="4">
        <f t="shared" si="21"/>
        <v>0.94763466659606965</v>
      </c>
      <c r="H101" s="4">
        <f t="shared" si="21"/>
        <v>0.92570164083181328</v>
      </c>
      <c r="I101" s="4">
        <f t="shared" si="21"/>
        <v>0.90474161805416153</v>
      </c>
      <c r="J101" s="4">
        <f t="shared" si="21"/>
        <v>0.88469125606139887</v>
      </c>
      <c r="K101" s="4">
        <f t="shared" si="21"/>
        <v>0.86549259395575551</v>
      </c>
      <c r="L101" s="4">
        <f t="shared" si="21"/>
        <v>0.84709249256041697</v>
      </c>
      <c r="M101" s="4">
        <f t="shared" si="21"/>
        <v>0.82944214324080434</v>
      </c>
      <c r="N101" s="4">
        <f t="shared" si="21"/>
        <v>0.81249663556943064</v>
      </c>
      <c r="O101" s="4">
        <f t="shared" si="21"/>
        <v>0.79621457577091104</v>
      </c>
      <c r="P101" s="4">
        <f t="shared" si="21"/>
        <v>0.78055774912225129</v>
      </c>
      <c r="Q101" s="4">
        <f t="shared" si="21"/>
        <v>0.74095185777985673</v>
      </c>
      <c r="R101" s="4">
        <f t="shared" si="21"/>
        <v>0.70254636576240204</v>
      </c>
      <c r="S101" s="4">
        <f t="shared" si="20"/>
        <v>0.66528751410563702</v>
      </c>
      <c r="T101" s="4">
        <f t="shared" si="20"/>
        <v>0.62912470670198539</v>
      </c>
      <c r="U101" s="4">
        <f t="shared" si="20"/>
        <v>0.59401028106770126</v>
      </c>
      <c r="V101" s="4">
        <f t="shared" si="20"/>
        <v>0.54718612804254818</v>
      </c>
      <c r="W101" s="4">
        <f t="shared" si="20"/>
        <v>0.50186757947319072</v>
      </c>
      <c r="X101" s="4">
        <f t="shared" si="20"/>
        <v>0.45798316657504867</v>
      </c>
      <c r="Y101" s="4">
        <f t="shared" si="20"/>
        <v>0.41546587346072666</v>
      </c>
      <c r="Z101" s="4">
        <f t="shared" si="20"/>
        <v>0.37425279565915576</v>
      </c>
      <c r="AA101" s="4">
        <f t="shared" si="20"/>
        <v>0.32955005099612084</v>
      </c>
      <c r="AB101" s="4">
        <f t="shared" si="20"/>
        <v>0.28573572749897103</v>
      </c>
      <c r="AC101" s="4">
        <f t="shared" si="20"/>
        <v>0.24278360106808466</v>
      </c>
      <c r="AD101" s="4">
        <f t="shared" si="20"/>
        <v>0.20066846964592797</v>
      </c>
      <c r="AE101" s="4">
        <f t="shared" si="20"/>
        <v>0.15936610390694339</v>
      </c>
      <c r="AF101" s="4">
        <f t="shared" si="20"/>
        <v>0.14211712997044679</v>
      </c>
      <c r="AG101" s="4">
        <f t="shared" si="20"/>
        <v>0.12513511325331977</v>
      </c>
      <c r="AH101" s="4">
        <f t="shared" si="17"/>
        <v>0.10841390391938845</v>
      </c>
      <c r="AI101" s="4">
        <f t="shared" si="17"/>
        <v>9.1947539589617183E-2</v>
      </c>
      <c r="AJ101" s="4">
        <f t="shared" si="17"/>
        <v>7.5730238253622614E-2</v>
      </c>
    </row>
    <row r="102" spans="1:36" x14ac:dyDescent="0.2">
      <c r="A102" t="str">
        <f>"casthouse_archetype_"&amp;TEXT(ROUND(Table26[[#This Row],[2016]],3),"0.000")</f>
        <v>casthouse_archetype_1.015</v>
      </c>
      <c r="B102" s="4">
        <f t="shared" si="16"/>
        <v>1.0150000000000001</v>
      </c>
      <c r="C102" s="4">
        <f t="shared" si="21"/>
        <v>1.0150000000000001</v>
      </c>
      <c r="D102" s="4">
        <f t="shared" si="21"/>
        <v>1.0150000000000001</v>
      </c>
      <c r="E102" s="4">
        <f t="shared" si="21"/>
        <v>0.98983787711427651</v>
      </c>
      <c r="F102" s="4">
        <f t="shared" si="21"/>
        <v>0.96587158275150498</v>
      </c>
      <c r="G102" s="4">
        <f t="shared" si="21"/>
        <v>0.94301784805721334</v>
      </c>
      <c r="H102" s="4">
        <f t="shared" si="21"/>
        <v>0.921200959792286</v>
      </c>
      <c r="I102" s="4">
        <f t="shared" si="21"/>
        <v>0.90035192236874995</v>
      </c>
      <c r="J102" s="4">
        <f t="shared" si="21"/>
        <v>0.88040772898799335</v>
      </c>
      <c r="K102" s="4">
        <f t="shared" si="21"/>
        <v>0.86131072566082312</v>
      </c>
      <c r="L102" s="4">
        <f t="shared" si="21"/>
        <v>0.84300805458752148</v>
      </c>
      <c r="M102" s="4">
        <f t="shared" si="21"/>
        <v>0.82545116557996501</v>
      </c>
      <c r="N102" s="4">
        <f t="shared" si="21"/>
        <v>0.80859538601573755</v>
      </c>
      <c r="O102" s="4">
        <f t="shared" si="21"/>
        <v>0.79239954130351065</v>
      </c>
      <c r="P102" s="4">
        <f t="shared" si="21"/>
        <v>0.77682561907095593</v>
      </c>
      <c r="Q102" s="4">
        <f t="shared" si="21"/>
        <v>0.73742944476572003</v>
      </c>
      <c r="R102" s="4">
        <f t="shared" si="21"/>
        <v>0.69922731355453771</v>
      </c>
      <c r="S102" s="4">
        <f t="shared" si="20"/>
        <v>0.66216575113208986</v>
      </c>
      <c r="T102" s="4">
        <f t="shared" si="20"/>
        <v>0.62619442930209879</v>
      </c>
      <c r="U102" s="4">
        <f t="shared" si="20"/>
        <v>0.59126593795829396</v>
      </c>
      <c r="V102" s="4">
        <f t="shared" si="20"/>
        <v>0.54468972336621402</v>
      </c>
      <c r="W102" s="4">
        <f t="shared" si="20"/>
        <v>0.49961114090826497</v>
      </c>
      <c r="X102" s="4">
        <f t="shared" si="20"/>
        <v>0.45595910023401465</v>
      </c>
      <c r="Y102" s="4">
        <f t="shared" si="20"/>
        <v>0.41366694031169321</v>
      </c>
      <c r="Z102" s="4">
        <f t="shared" si="20"/>
        <v>0.37267208975550897</v>
      </c>
      <c r="AA102" s="4">
        <f t="shared" si="20"/>
        <v>0.32820605046245416</v>
      </c>
      <c r="AB102" s="4">
        <f t="shared" si="20"/>
        <v>0.28462372805901787</v>
      </c>
      <c r="AC102" s="4">
        <f t="shared" si="20"/>
        <v>0.24189903730473011</v>
      </c>
      <c r="AD102" s="4">
        <f t="shared" si="20"/>
        <v>0.20000690958939688</v>
      </c>
      <c r="AE102" s="4">
        <f t="shared" si="20"/>
        <v>0.15892324388409018</v>
      </c>
      <c r="AF102" s="4">
        <f t="shared" si="20"/>
        <v>0.1417656049380554</v>
      </c>
      <c r="AG102" s="4">
        <f t="shared" si="20"/>
        <v>0.12487350964701385</v>
      </c>
      <c r="AH102" s="4">
        <f t="shared" si="17"/>
        <v>0.10824084073877088</v>
      </c>
      <c r="AI102" s="4">
        <f t="shared" si="17"/>
        <v>9.1861667405666272E-2</v>
      </c>
      <c r="AJ102" s="4">
        <f t="shared" si="17"/>
        <v>7.5730238253622614E-2</v>
      </c>
    </row>
    <row r="103" spans="1:36" x14ac:dyDescent="0.2">
      <c r="A103" t="str">
        <f>"casthouse_archetype_"&amp;TEXT(ROUND(Table26[[#This Row],[2016]],3),"0.000")</f>
        <v>casthouse_archetype_1.010</v>
      </c>
      <c r="B103" s="4">
        <f t="shared" si="16"/>
        <v>1.01</v>
      </c>
      <c r="C103" s="4">
        <f t="shared" si="21"/>
        <v>1.01</v>
      </c>
      <c r="D103" s="4">
        <f t="shared" si="21"/>
        <v>1.01</v>
      </c>
      <c r="E103" s="4">
        <f t="shared" si="21"/>
        <v>0.984971822248627</v>
      </c>
      <c r="F103" s="4">
        <f t="shared" si="21"/>
        <v>0.96113310728497414</v>
      </c>
      <c r="G103" s="4">
        <f t="shared" si="21"/>
        <v>0.9384010295183568</v>
      </c>
      <c r="H103" s="4">
        <f t="shared" si="21"/>
        <v>0.91670027875275861</v>
      </c>
      <c r="I103" s="4">
        <f t="shared" si="21"/>
        <v>0.89596222668333836</v>
      </c>
      <c r="J103" s="4">
        <f t="shared" si="21"/>
        <v>0.87612420191458762</v>
      </c>
      <c r="K103" s="4">
        <f t="shared" si="21"/>
        <v>0.85712885736589051</v>
      </c>
      <c r="L103" s="4">
        <f t="shared" si="21"/>
        <v>0.83892361661462578</v>
      </c>
      <c r="M103" s="4">
        <f t="shared" si="21"/>
        <v>0.82146018791912556</v>
      </c>
      <c r="N103" s="4">
        <f t="shared" si="21"/>
        <v>0.80469413646204424</v>
      </c>
      <c r="O103" s="4">
        <f t="shared" si="21"/>
        <v>0.78858450683611014</v>
      </c>
      <c r="P103" s="4">
        <f t="shared" si="21"/>
        <v>0.77309348901966057</v>
      </c>
      <c r="Q103" s="4">
        <f t="shared" si="21"/>
        <v>0.73390703175158334</v>
      </c>
      <c r="R103" s="4">
        <f t="shared" si="21"/>
        <v>0.69590826134667327</v>
      </c>
      <c r="S103" s="4">
        <f t="shared" si="20"/>
        <v>0.65904398815854259</v>
      </c>
      <c r="T103" s="4">
        <f t="shared" si="20"/>
        <v>0.62326415190221196</v>
      </c>
      <c r="U103" s="4">
        <f t="shared" si="20"/>
        <v>0.58852159484888655</v>
      </c>
      <c r="V103" s="4">
        <f t="shared" si="20"/>
        <v>0.54219331868987974</v>
      </c>
      <c r="W103" s="4">
        <f t="shared" si="20"/>
        <v>0.49735470234333912</v>
      </c>
      <c r="X103" s="4">
        <f t="shared" si="20"/>
        <v>0.45393503389298051</v>
      </c>
      <c r="Y103" s="4">
        <f t="shared" si="20"/>
        <v>0.41186800716265964</v>
      </c>
      <c r="Z103" s="4">
        <f t="shared" si="20"/>
        <v>0.37109138385186213</v>
      </c>
      <c r="AA103" s="4">
        <f t="shared" si="20"/>
        <v>0.32686204992878737</v>
      </c>
      <c r="AB103" s="4">
        <f t="shared" si="20"/>
        <v>0.2835117286190646</v>
      </c>
      <c r="AC103" s="4">
        <f t="shared" si="20"/>
        <v>0.24101447354137551</v>
      </c>
      <c r="AD103" s="4">
        <f t="shared" si="20"/>
        <v>0.19934534953286578</v>
      </c>
      <c r="AE103" s="4">
        <f t="shared" si="20"/>
        <v>0.15848038386123697</v>
      </c>
      <c r="AF103" s="4">
        <f t="shared" si="20"/>
        <v>0.14141407990566396</v>
      </c>
      <c r="AG103" s="4">
        <f t="shared" si="20"/>
        <v>0.12461190604070793</v>
      </c>
      <c r="AH103" s="4">
        <f t="shared" si="17"/>
        <v>0.10806777755815331</v>
      </c>
      <c r="AI103" s="4">
        <f t="shared" si="17"/>
        <v>9.1775795221715362E-2</v>
      </c>
      <c r="AJ103" s="4">
        <f t="shared" si="17"/>
        <v>7.5730238253622614E-2</v>
      </c>
    </row>
    <row r="104" spans="1:36" x14ac:dyDescent="0.2">
      <c r="A104" t="str">
        <f>"casthouse_archetype_"&amp;TEXT(ROUND(Table26[[#This Row],[2016]],3),"0.000")</f>
        <v>casthouse_archetype_1.005</v>
      </c>
      <c r="B104" s="4">
        <f t="shared" si="16"/>
        <v>1.0050000000000001</v>
      </c>
      <c r="C104" s="4">
        <f t="shared" si="21"/>
        <v>1.0050000000000001</v>
      </c>
      <c r="D104" s="4">
        <f t="shared" si="21"/>
        <v>1.0050000000000001</v>
      </c>
      <c r="E104" s="4">
        <f t="shared" si="21"/>
        <v>0.98010576738297772</v>
      </c>
      <c r="F104" s="4">
        <f t="shared" si="21"/>
        <v>0.95639463181844342</v>
      </c>
      <c r="G104" s="4">
        <f t="shared" si="21"/>
        <v>0.93378421097950048</v>
      </c>
      <c r="H104" s="4">
        <f t="shared" si="21"/>
        <v>0.91219959771323134</v>
      </c>
      <c r="I104" s="4">
        <f t="shared" si="21"/>
        <v>0.89157253099792688</v>
      </c>
      <c r="J104" s="4">
        <f t="shared" si="21"/>
        <v>0.87184067484118211</v>
      </c>
      <c r="K104" s="4">
        <f t="shared" si="21"/>
        <v>0.85294698907095801</v>
      </c>
      <c r="L104" s="4">
        <f t="shared" si="21"/>
        <v>0.8348391786417303</v>
      </c>
      <c r="M104" s="4">
        <f t="shared" si="21"/>
        <v>0.81746921025828623</v>
      </c>
      <c r="N104" s="4">
        <f t="shared" si="21"/>
        <v>0.80079288690835115</v>
      </c>
      <c r="O104" s="4">
        <f t="shared" si="21"/>
        <v>0.78476947236870975</v>
      </c>
      <c r="P104" s="4">
        <f t="shared" si="21"/>
        <v>0.76936135896836533</v>
      </c>
      <c r="Q104" s="4">
        <f t="shared" si="21"/>
        <v>0.73038461873744676</v>
      </c>
      <c r="R104" s="4">
        <f t="shared" si="21"/>
        <v>0.69258920913880895</v>
      </c>
      <c r="S104" s="4">
        <f t="shared" si="20"/>
        <v>0.65592222518499554</v>
      </c>
      <c r="T104" s="4">
        <f t="shared" si="20"/>
        <v>0.62033387450232536</v>
      </c>
      <c r="U104" s="4">
        <f t="shared" si="20"/>
        <v>0.58577725173947925</v>
      </c>
      <c r="V104" s="4">
        <f t="shared" si="20"/>
        <v>0.53969691401354558</v>
      </c>
      <c r="W104" s="4">
        <f t="shared" si="20"/>
        <v>0.49509826377841332</v>
      </c>
      <c r="X104" s="4">
        <f t="shared" si="20"/>
        <v>0.45191096755194643</v>
      </c>
      <c r="Y104" s="4">
        <f t="shared" si="20"/>
        <v>0.41006907401362619</v>
      </c>
      <c r="Z104" s="4">
        <f t="shared" si="20"/>
        <v>0.36951067794821535</v>
      </c>
      <c r="AA104" s="4">
        <f t="shared" si="20"/>
        <v>0.32551804939512063</v>
      </c>
      <c r="AB104" s="4">
        <f t="shared" si="20"/>
        <v>0.28239972917911138</v>
      </c>
      <c r="AC104" s="4">
        <f t="shared" si="20"/>
        <v>0.24012990977802096</v>
      </c>
      <c r="AD104" s="4">
        <f t="shared" si="20"/>
        <v>0.19868378947633472</v>
      </c>
      <c r="AE104" s="4">
        <f t="shared" si="20"/>
        <v>0.15803752383838374</v>
      </c>
      <c r="AF104" s="4">
        <f t="shared" si="20"/>
        <v>0.14106255487327257</v>
      </c>
      <c r="AG104" s="4">
        <f t="shared" si="20"/>
        <v>0.12435030243440201</v>
      </c>
      <c r="AH104" s="4">
        <f t="shared" si="17"/>
        <v>0.10789471437753573</v>
      </c>
      <c r="AI104" s="4">
        <f t="shared" si="17"/>
        <v>9.1689923037764437E-2</v>
      </c>
      <c r="AJ104" s="4">
        <f t="shared" si="17"/>
        <v>7.5730238253622614E-2</v>
      </c>
    </row>
    <row r="105" spans="1:36" x14ac:dyDescent="0.2">
      <c r="A105" t="str">
        <f>"casthouse_archetype_"&amp;TEXT(ROUND(Table26[[#This Row],[2016]],3),"0.000")</f>
        <v>casthouse_archetype_1.000</v>
      </c>
      <c r="B105" s="4">
        <f t="shared" si="16"/>
        <v>1</v>
      </c>
      <c r="C105" s="4">
        <f t="shared" si="21"/>
        <v>1</v>
      </c>
      <c r="D105" s="4">
        <f t="shared" si="21"/>
        <v>1</v>
      </c>
      <c r="E105" s="4">
        <f t="shared" si="21"/>
        <v>0.97523971251732833</v>
      </c>
      <c r="F105" s="4">
        <f t="shared" si="21"/>
        <v>0.95165615635191259</v>
      </c>
      <c r="G105" s="4">
        <f t="shared" si="21"/>
        <v>0.92916739244064395</v>
      </c>
      <c r="H105" s="4">
        <f t="shared" si="21"/>
        <v>0.90769891667370384</v>
      </c>
      <c r="I105" s="4">
        <f t="shared" si="21"/>
        <v>0.88718283531251518</v>
      </c>
      <c r="J105" s="4">
        <f t="shared" si="21"/>
        <v>0.86755714776777637</v>
      </c>
      <c r="K105" s="4">
        <f t="shared" si="21"/>
        <v>0.84876512077602539</v>
      </c>
      <c r="L105" s="4">
        <f t="shared" si="21"/>
        <v>0.83075474066883459</v>
      </c>
      <c r="M105" s="4">
        <f t="shared" si="21"/>
        <v>0.81347823259744678</v>
      </c>
      <c r="N105" s="4">
        <f t="shared" si="21"/>
        <v>0.79689163735465784</v>
      </c>
      <c r="O105" s="4">
        <f t="shared" si="21"/>
        <v>0.78095443790130925</v>
      </c>
      <c r="P105" s="4">
        <f t="shared" si="21"/>
        <v>0.76562922891706986</v>
      </c>
      <c r="Q105" s="4">
        <f t="shared" si="21"/>
        <v>0.72686220572330995</v>
      </c>
      <c r="R105" s="4">
        <f t="shared" si="21"/>
        <v>0.68927015693094451</v>
      </c>
      <c r="S105" s="4">
        <f t="shared" si="20"/>
        <v>0.65280046221144827</v>
      </c>
      <c r="T105" s="4">
        <f t="shared" si="20"/>
        <v>0.61740359710243864</v>
      </c>
      <c r="U105" s="4">
        <f t="shared" si="20"/>
        <v>0.58303290863007173</v>
      </c>
      <c r="V105" s="4">
        <f t="shared" si="20"/>
        <v>0.53720050933721142</v>
      </c>
      <c r="W105" s="4">
        <f t="shared" si="20"/>
        <v>0.49284182521348746</v>
      </c>
      <c r="X105" s="4">
        <f t="shared" si="20"/>
        <v>0.44988690121091229</v>
      </c>
      <c r="Y105" s="4">
        <f t="shared" si="20"/>
        <v>0.40827014086459268</v>
      </c>
      <c r="Z105" s="4">
        <f t="shared" si="20"/>
        <v>0.36792997204456851</v>
      </c>
      <c r="AA105" s="4">
        <f t="shared" si="20"/>
        <v>0.3241740488614539</v>
      </c>
      <c r="AB105" s="4">
        <f t="shared" si="20"/>
        <v>0.28128772973915811</v>
      </c>
      <c r="AC105" s="4">
        <f t="shared" si="20"/>
        <v>0.23924534601466635</v>
      </c>
      <c r="AD105" s="4">
        <f t="shared" si="20"/>
        <v>0.19802222941980363</v>
      </c>
      <c r="AE105" s="4">
        <f t="shared" si="20"/>
        <v>0.1575946638155305</v>
      </c>
      <c r="AF105" s="4">
        <f t="shared" si="20"/>
        <v>0.14071102984088116</v>
      </c>
      <c r="AG105" s="4">
        <f t="shared" si="20"/>
        <v>0.12408869882809609</v>
      </c>
      <c r="AH105" s="4">
        <f t="shared" si="17"/>
        <v>0.10772165119691815</v>
      </c>
      <c r="AI105" s="4">
        <f t="shared" si="17"/>
        <v>9.1604050853813526E-2</v>
      </c>
      <c r="AJ105" s="4">
        <f t="shared" si="17"/>
        <v>7.5730238253622614E-2</v>
      </c>
    </row>
    <row r="106" spans="1:36" x14ac:dyDescent="0.2">
      <c r="A106" t="str">
        <f>"casthouse_archetype_"&amp;TEXT(ROUND(Table26[[#This Row],[2016]],3),"0.000")</f>
        <v>casthouse_archetype_0.995</v>
      </c>
      <c r="B106" s="4">
        <f t="shared" si="16"/>
        <v>0.995</v>
      </c>
      <c r="C106" s="4">
        <f t="shared" si="21"/>
        <v>0.995</v>
      </c>
      <c r="D106" s="4">
        <f t="shared" si="21"/>
        <v>0.995</v>
      </c>
      <c r="E106" s="4">
        <f t="shared" si="21"/>
        <v>0.97037365765167893</v>
      </c>
      <c r="F106" s="4">
        <f t="shared" si="21"/>
        <v>0.94691768088538175</v>
      </c>
      <c r="G106" s="4">
        <f t="shared" si="21"/>
        <v>0.92455057390178741</v>
      </c>
      <c r="H106" s="4">
        <f t="shared" si="21"/>
        <v>0.90319823563417645</v>
      </c>
      <c r="I106" s="4">
        <f t="shared" si="21"/>
        <v>0.8827931396271036</v>
      </c>
      <c r="J106" s="4">
        <f t="shared" si="21"/>
        <v>0.86327362069437075</v>
      </c>
      <c r="K106" s="4">
        <f t="shared" si="21"/>
        <v>0.84458325248109289</v>
      </c>
      <c r="L106" s="4">
        <f t="shared" si="21"/>
        <v>0.826670302695939</v>
      </c>
      <c r="M106" s="4">
        <f t="shared" si="21"/>
        <v>0.80948725493660745</v>
      </c>
      <c r="N106" s="4">
        <f t="shared" si="21"/>
        <v>0.79299038780096465</v>
      </c>
      <c r="O106" s="4">
        <f t="shared" si="21"/>
        <v>0.77713940343390875</v>
      </c>
      <c r="P106" s="4">
        <f t="shared" si="21"/>
        <v>0.7618970988657745</v>
      </c>
      <c r="Q106" s="4">
        <f t="shared" si="21"/>
        <v>0.72333979270917337</v>
      </c>
      <c r="R106" s="4">
        <f t="shared" si="21"/>
        <v>0.68595110472308007</v>
      </c>
      <c r="S106" s="4">
        <f t="shared" si="20"/>
        <v>0.649678699237901</v>
      </c>
      <c r="T106" s="4">
        <f t="shared" si="20"/>
        <v>0.61447331970255192</v>
      </c>
      <c r="U106" s="4">
        <f t="shared" si="20"/>
        <v>0.58028856552066443</v>
      </c>
      <c r="V106" s="4">
        <f t="shared" si="20"/>
        <v>0.53470410466087714</v>
      </c>
      <c r="W106" s="4">
        <f t="shared" si="20"/>
        <v>0.49058538664856166</v>
      </c>
      <c r="X106" s="4">
        <f t="shared" si="20"/>
        <v>0.44786283486987821</v>
      </c>
      <c r="Y106" s="4">
        <f t="shared" si="20"/>
        <v>0.40647120771555917</v>
      </c>
      <c r="Z106" s="4">
        <f t="shared" si="20"/>
        <v>0.36634926614092173</v>
      </c>
      <c r="AA106" s="4">
        <f t="shared" si="20"/>
        <v>0.32283004832778717</v>
      </c>
      <c r="AB106" s="4">
        <f t="shared" si="20"/>
        <v>0.28017573029920489</v>
      </c>
      <c r="AC106" s="4">
        <f t="shared" si="20"/>
        <v>0.23836078225131174</v>
      </c>
      <c r="AD106" s="4">
        <f t="shared" si="20"/>
        <v>0.19736066936327254</v>
      </c>
      <c r="AE106" s="4">
        <f t="shared" si="20"/>
        <v>0.15715180379267729</v>
      </c>
      <c r="AF106" s="4">
        <f t="shared" si="20"/>
        <v>0.14035950480848974</v>
      </c>
      <c r="AG106" s="4">
        <f t="shared" si="20"/>
        <v>0.12382709522179017</v>
      </c>
      <c r="AH106" s="4">
        <f t="shared" si="17"/>
        <v>0.10754858801630057</v>
      </c>
      <c r="AI106" s="4">
        <f t="shared" si="17"/>
        <v>9.1518178669862602E-2</v>
      </c>
      <c r="AJ106" s="4">
        <f t="shared" si="17"/>
        <v>7.5730238253622614E-2</v>
      </c>
    </row>
    <row r="107" spans="1:36" x14ac:dyDescent="0.2">
      <c r="A107" t="str">
        <f>"casthouse_archetype_"&amp;TEXT(ROUND(Table26[[#This Row],[2016]],3),"0.000")</f>
        <v>casthouse_archetype_0.990</v>
      </c>
      <c r="B107" s="4">
        <f t="shared" si="16"/>
        <v>0.99</v>
      </c>
      <c r="C107" s="4">
        <f t="shared" si="21"/>
        <v>0.99</v>
      </c>
      <c r="D107" s="4">
        <f t="shared" si="21"/>
        <v>0.99</v>
      </c>
      <c r="E107" s="4">
        <f t="shared" si="21"/>
        <v>0.96550760278602954</v>
      </c>
      <c r="F107" s="4">
        <f t="shared" si="21"/>
        <v>0.94217920541885103</v>
      </c>
      <c r="G107" s="4">
        <f t="shared" si="21"/>
        <v>0.91993375536293098</v>
      </c>
      <c r="H107" s="4">
        <f t="shared" si="21"/>
        <v>0.89869755459464906</v>
      </c>
      <c r="I107" s="4">
        <f t="shared" si="21"/>
        <v>0.87840344394169201</v>
      </c>
      <c r="J107" s="4">
        <f t="shared" si="21"/>
        <v>0.85899009362096512</v>
      </c>
      <c r="K107" s="4">
        <f t="shared" si="21"/>
        <v>0.84040138418616039</v>
      </c>
      <c r="L107" s="4">
        <f t="shared" si="21"/>
        <v>0.8225858647230434</v>
      </c>
      <c r="M107" s="4">
        <f t="shared" si="21"/>
        <v>0.805496277275768</v>
      </c>
      <c r="N107" s="4">
        <f t="shared" si="21"/>
        <v>0.78908913824727145</v>
      </c>
      <c r="O107" s="4">
        <f t="shared" si="21"/>
        <v>0.77332436896650836</v>
      </c>
      <c r="P107" s="4">
        <f t="shared" si="21"/>
        <v>0.75816496881447915</v>
      </c>
      <c r="Q107" s="4">
        <f t="shared" si="21"/>
        <v>0.71981737969503667</v>
      </c>
      <c r="R107" s="4">
        <f t="shared" si="21"/>
        <v>0.68263205251521564</v>
      </c>
      <c r="S107" s="4">
        <f t="shared" si="20"/>
        <v>0.64655693626435384</v>
      </c>
      <c r="T107" s="4">
        <f t="shared" si="20"/>
        <v>0.61154304230266521</v>
      </c>
      <c r="U107" s="4">
        <f t="shared" si="20"/>
        <v>0.57754422241125702</v>
      </c>
      <c r="V107" s="4">
        <f t="shared" si="20"/>
        <v>0.53220769998454298</v>
      </c>
      <c r="W107" s="4">
        <f t="shared" si="20"/>
        <v>0.48832894808363581</v>
      </c>
      <c r="X107" s="4">
        <f t="shared" si="20"/>
        <v>0.44583876852884408</v>
      </c>
      <c r="Y107" s="4">
        <f t="shared" si="20"/>
        <v>0.40467227456652566</v>
      </c>
      <c r="Z107" s="4">
        <f t="shared" si="20"/>
        <v>0.36476856023727489</v>
      </c>
      <c r="AA107" s="4">
        <f t="shared" si="20"/>
        <v>0.32148604779412043</v>
      </c>
      <c r="AB107" s="4">
        <f t="shared" si="20"/>
        <v>0.27906373085925168</v>
      </c>
      <c r="AC107" s="4">
        <f t="shared" si="20"/>
        <v>0.23747621848795719</v>
      </c>
      <c r="AD107" s="4">
        <f t="shared" si="20"/>
        <v>0.19669910930674145</v>
      </c>
      <c r="AE107" s="4">
        <f t="shared" si="20"/>
        <v>0.15670894376982408</v>
      </c>
      <c r="AF107" s="4">
        <f t="shared" si="20"/>
        <v>0.14000797977609836</v>
      </c>
      <c r="AG107" s="4">
        <f t="shared" si="20"/>
        <v>0.12356549161548425</v>
      </c>
      <c r="AH107" s="4">
        <f t="shared" si="17"/>
        <v>0.10737552483568299</v>
      </c>
      <c r="AI107" s="4">
        <f t="shared" si="17"/>
        <v>9.1432306485911691E-2</v>
      </c>
      <c r="AJ107" s="4">
        <f t="shared" si="17"/>
        <v>7.5730238253622614E-2</v>
      </c>
    </row>
    <row r="108" spans="1:36" x14ac:dyDescent="0.2">
      <c r="A108" t="str">
        <f>"casthouse_archetype_"&amp;TEXT(ROUND(Table26[[#This Row],[2016]],3),"0.000")</f>
        <v>casthouse_archetype_0.985</v>
      </c>
      <c r="B108" s="4">
        <f t="shared" si="16"/>
        <v>0.98499999999999999</v>
      </c>
      <c r="C108" s="4">
        <f t="shared" si="21"/>
        <v>0.98499999999999999</v>
      </c>
      <c r="D108" s="4">
        <f t="shared" si="21"/>
        <v>0.98499999999999999</v>
      </c>
      <c r="E108" s="4">
        <f t="shared" si="21"/>
        <v>0.96064154792038026</v>
      </c>
      <c r="F108" s="4">
        <f t="shared" si="21"/>
        <v>0.9374407299523202</v>
      </c>
      <c r="G108" s="4">
        <f t="shared" si="21"/>
        <v>0.91531693682407456</v>
      </c>
      <c r="H108" s="4">
        <f t="shared" si="21"/>
        <v>0.89419687355512167</v>
      </c>
      <c r="I108" s="4">
        <f t="shared" si="21"/>
        <v>0.87401374825628042</v>
      </c>
      <c r="J108" s="4">
        <f t="shared" si="21"/>
        <v>0.8547065665475595</v>
      </c>
      <c r="K108" s="4">
        <f t="shared" si="21"/>
        <v>0.83621951589122789</v>
      </c>
      <c r="L108" s="4">
        <f t="shared" si="21"/>
        <v>0.81850142675014781</v>
      </c>
      <c r="M108" s="4">
        <f t="shared" si="21"/>
        <v>0.80150529961492867</v>
      </c>
      <c r="N108" s="4">
        <f t="shared" si="21"/>
        <v>0.78518788869357825</v>
      </c>
      <c r="O108" s="4">
        <f t="shared" si="21"/>
        <v>0.76950933449910786</v>
      </c>
      <c r="P108" s="4">
        <f t="shared" si="21"/>
        <v>0.7544328387631839</v>
      </c>
      <c r="Q108" s="4">
        <f t="shared" si="21"/>
        <v>0.71629496668089998</v>
      </c>
      <c r="R108" s="4">
        <f t="shared" si="21"/>
        <v>0.67931300030735131</v>
      </c>
      <c r="S108" s="4">
        <f t="shared" si="20"/>
        <v>0.64343517329080668</v>
      </c>
      <c r="T108" s="4">
        <f t="shared" si="20"/>
        <v>0.60861276490277849</v>
      </c>
      <c r="U108" s="4">
        <f t="shared" si="20"/>
        <v>0.57479987930184973</v>
      </c>
      <c r="V108" s="4">
        <f t="shared" si="20"/>
        <v>0.52971129530820882</v>
      </c>
      <c r="W108" s="4">
        <f t="shared" si="20"/>
        <v>0.48607250951871001</v>
      </c>
      <c r="X108" s="4">
        <f t="shared" si="20"/>
        <v>0.44381470218781</v>
      </c>
      <c r="Y108" s="4">
        <f t="shared" si="20"/>
        <v>0.4028733414174922</v>
      </c>
      <c r="Z108" s="4">
        <f t="shared" si="20"/>
        <v>0.3631878543336281</v>
      </c>
      <c r="AA108" s="4">
        <f t="shared" si="20"/>
        <v>0.3201420472604537</v>
      </c>
      <c r="AB108" s="4">
        <f t="shared" si="20"/>
        <v>0.27795173141929841</v>
      </c>
      <c r="AC108" s="4">
        <f t="shared" si="20"/>
        <v>0.23659165472460258</v>
      </c>
      <c r="AD108" s="4">
        <f t="shared" si="20"/>
        <v>0.19603754925021039</v>
      </c>
      <c r="AE108" s="4">
        <f t="shared" si="20"/>
        <v>0.15626608374697087</v>
      </c>
      <c r="AF108" s="4">
        <f t="shared" si="20"/>
        <v>0.13965645474370694</v>
      </c>
      <c r="AG108" s="4">
        <f t="shared" si="20"/>
        <v>0.12330388800917833</v>
      </c>
      <c r="AH108" s="4">
        <f t="shared" si="17"/>
        <v>0.10720246165506542</v>
      </c>
      <c r="AI108" s="4">
        <f t="shared" si="17"/>
        <v>9.1346434301960766E-2</v>
      </c>
      <c r="AJ108" s="4">
        <f t="shared" si="17"/>
        <v>7.5730238253622614E-2</v>
      </c>
    </row>
    <row r="109" spans="1:36" x14ac:dyDescent="0.2">
      <c r="A109" t="str">
        <f>"casthouse_archetype_"&amp;TEXT(ROUND(Table26[[#This Row],[2016]],3),"0.000")</f>
        <v>casthouse_archetype_0.980</v>
      </c>
      <c r="B109" s="4">
        <f t="shared" si="16"/>
        <v>0.98</v>
      </c>
      <c r="C109" s="4">
        <f t="shared" si="21"/>
        <v>0.98</v>
      </c>
      <c r="D109" s="4">
        <f t="shared" si="21"/>
        <v>0.98</v>
      </c>
      <c r="E109" s="4">
        <f t="shared" si="21"/>
        <v>0.95577549305473086</v>
      </c>
      <c r="F109" s="4">
        <f t="shared" si="21"/>
        <v>0.93270225448578947</v>
      </c>
      <c r="G109" s="4">
        <f t="shared" si="21"/>
        <v>0.91070011828521813</v>
      </c>
      <c r="H109" s="4">
        <f t="shared" si="21"/>
        <v>0.88969619251559429</v>
      </c>
      <c r="I109" s="4">
        <f t="shared" si="21"/>
        <v>0.86962405257086883</v>
      </c>
      <c r="J109" s="4">
        <f t="shared" si="21"/>
        <v>0.85042303947415387</v>
      </c>
      <c r="K109" s="4">
        <f t="shared" si="21"/>
        <v>0.83203764759629528</v>
      </c>
      <c r="L109" s="4">
        <f t="shared" si="21"/>
        <v>0.81441698877725222</v>
      </c>
      <c r="M109" s="4">
        <f t="shared" si="21"/>
        <v>0.79751432195408933</v>
      </c>
      <c r="N109" s="4">
        <f t="shared" si="21"/>
        <v>0.78128663913988505</v>
      </c>
      <c r="O109" s="4">
        <f t="shared" si="21"/>
        <v>0.76569430003170746</v>
      </c>
      <c r="P109" s="4">
        <f t="shared" si="21"/>
        <v>0.75070070871188854</v>
      </c>
      <c r="Q109" s="4">
        <f t="shared" si="21"/>
        <v>0.71277255366676329</v>
      </c>
      <c r="R109" s="4">
        <f t="shared" si="21"/>
        <v>0.67599394809948687</v>
      </c>
      <c r="S109" s="4">
        <f t="shared" si="20"/>
        <v>0.64031341031725941</v>
      </c>
      <c r="T109" s="4">
        <f t="shared" si="20"/>
        <v>0.60568248750289178</v>
      </c>
      <c r="U109" s="4">
        <f t="shared" si="20"/>
        <v>0.57205553619244243</v>
      </c>
      <c r="V109" s="4">
        <f t="shared" si="20"/>
        <v>0.52721489063187466</v>
      </c>
      <c r="W109" s="4">
        <f t="shared" si="20"/>
        <v>0.48381607095378421</v>
      </c>
      <c r="X109" s="4">
        <f t="shared" si="20"/>
        <v>0.44179063584677586</v>
      </c>
      <c r="Y109" s="4">
        <f t="shared" si="20"/>
        <v>0.40107440826845869</v>
      </c>
      <c r="Z109" s="4">
        <f t="shared" si="20"/>
        <v>0.36160714842998126</v>
      </c>
      <c r="AA109" s="4">
        <f t="shared" si="20"/>
        <v>0.31879804672678697</v>
      </c>
      <c r="AB109" s="4">
        <f t="shared" si="20"/>
        <v>0.27683973197934519</v>
      </c>
      <c r="AC109" s="4">
        <f t="shared" si="20"/>
        <v>0.23570709096124803</v>
      </c>
      <c r="AD109" s="4">
        <f t="shared" si="20"/>
        <v>0.19537598919367927</v>
      </c>
      <c r="AE109" s="4">
        <f t="shared" si="20"/>
        <v>0.15582322372411764</v>
      </c>
      <c r="AF109" s="4">
        <f t="shared" si="20"/>
        <v>0.13930492971131553</v>
      </c>
      <c r="AG109" s="4">
        <f t="shared" si="20"/>
        <v>0.1230422844028724</v>
      </c>
      <c r="AH109" s="4">
        <f t="shared" si="17"/>
        <v>0.10702939847444784</v>
      </c>
      <c r="AI109" s="4">
        <f t="shared" si="17"/>
        <v>9.1260562118009855E-2</v>
      </c>
      <c r="AJ109" s="4">
        <f t="shared" si="17"/>
        <v>7.5730238253622614E-2</v>
      </c>
    </row>
    <row r="110" spans="1:36" x14ac:dyDescent="0.2">
      <c r="A110" t="str">
        <f>"casthouse_archetype_"&amp;TEXT(ROUND(Table26[[#This Row],[2016]],3),"0.000")</f>
        <v>casthouse_archetype_0.975</v>
      </c>
      <c r="B110" s="4">
        <f t="shared" si="16"/>
        <v>0.97499999999999998</v>
      </c>
      <c r="C110" s="4">
        <f t="shared" si="21"/>
        <v>0.97499999999999998</v>
      </c>
      <c r="D110" s="4">
        <f t="shared" si="21"/>
        <v>0.97499999999999998</v>
      </c>
      <c r="E110" s="4">
        <f t="shared" si="21"/>
        <v>0.95090943818908147</v>
      </c>
      <c r="F110" s="4">
        <f t="shared" si="21"/>
        <v>0.92796377901925864</v>
      </c>
      <c r="G110" s="4">
        <f t="shared" si="21"/>
        <v>0.90608329974636159</v>
      </c>
      <c r="H110" s="4">
        <f t="shared" si="21"/>
        <v>0.8851955114760669</v>
      </c>
      <c r="I110" s="4">
        <f t="shared" si="21"/>
        <v>0.86523435688545725</v>
      </c>
      <c r="J110" s="4">
        <f t="shared" si="21"/>
        <v>0.84613951240074825</v>
      </c>
      <c r="K110" s="4">
        <f t="shared" si="21"/>
        <v>0.82785577930136278</v>
      </c>
      <c r="L110" s="4">
        <f t="shared" si="21"/>
        <v>0.81033255080435662</v>
      </c>
      <c r="M110" s="4">
        <f t="shared" si="21"/>
        <v>0.79352334429324989</v>
      </c>
      <c r="N110" s="4">
        <f t="shared" si="21"/>
        <v>0.77738538958619186</v>
      </c>
      <c r="O110" s="4">
        <f t="shared" si="21"/>
        <v>0.76187926556430696</v>
      </c>
      <c r="P110" s="4">
        <f t="shared" si="21"/>
        <v>0.74696857866059319</v>
      </c>
      <c r="Q110" s="4">
        <f t="shared" si="21"/>
        <v>0.70925014065262659</v>
      </c>
      <c r="R110" s="4">
        <f t="shared" ref="R110:AG125" si="22">(($B110-$AJ$2)*((R$2-$AJ$2)/($B$2-$AJ$2)))+$AJ$2</f>
        <v>0.67267489589162255</v>
      </c>
      <c r="S110" s="4">
        <f t="shared" si="22"/>
        <v>0.63719164734371225</v>
      </c>
      <c r="T110" s="4">
        <f t="shared" si="22"/>
        <v>0.60275221010300506</v>
      </c>
      <c r="U110" s="4">
        <f t="shared" si="22"/>
        <v>0.56931119308303502</v>
      </c>
      <c r="V110" s="4">
        <f t="shared" si="22"/>
        <v>0.52471848595554038</v>
      </c>
      <c r="W110" s="4">
        <f t="shared" si="22"/>
        <v>0.48155963238885835</v>
      </c>
      <c r="X110" s="4">
        <f t="shared" si="22"/>
        <v>0.43976656950574178</v>
      </c>
      <c r="Y110" s="4">
        <f t="shared" si="22"/>
        <v>0.39927547511942518</v>
      </c>
      <c r="Z110" s="4">
        <f t="shared" si="22"/>
        <v>0.36002644252633448</v>
      </c>
      <c r="AA110" s="4">
        <f t="shared" si="22"/>
        <v>0.31745404619312023</v>
      </c>
      <c r="AB110" s="4">
        <f t="shared" si="22"/>
        <v>0.27572773253939198</v>
      </c>
      <c r="AC110" s="4">
        <f t="shared" si="22"/>
        <v>0.23482252719789343</v>
      </c>
      <c r="AD110" s="4">
        <f t="shared" si="22"/>
        <v>0.1947144291371482</v>
      </c>
      <c r="AE110" s="4">
        <f t="shared" si="22"/>
        <v>0.1553803637012644</v>
      </c>
      <c r="AF110" s="4">
        <f t="shared" si="22"/>
        <v>0.13895340467892414</v>
      </c>
      <c r="AG110" s="4">
        <f t="shared" si="22"/>
        <v>0.12278068079656648</v>
      </c>
      <c r="AH110" s="4">
        <f t="shared" si="17"/>
        <v>0.10685633529383026</v>
      </c>
      <c r="AI110" s="4">
        <f t="shared" si="17"/>
        <v>9.1174689934058945E-2</v>
      </c>
      <c r="AJ110" s="4">
        <f t="shared" si="17"/>
        <v>7.5730238253622614E-2</v>
      </c>
    </row>
    <row r="111" spans="1:36" x14ac:dyDescent="0.2">
      <c r="A111" t="str">
        <f>"casthouse_archetype_"&amp;TEXT(ROUND(Table26[[#This Row],[2016]],3),"0.000")</f>
        <v>casthouse_archetype_0.970</v>
      </c>
      <c r="B111" s="4">
        <f t="shared" si="16"/>
        <v>0.97</v>
      </c>
      <c r="C111" s="4">
        <f t="shared" ref="C111:R126" si="23">(($B111-$AJ$2)*((C$2-$AJ$2)/($B$2-$AJ$2)))+$AJ$2</f>
        <v>0.97</v>
      </c>
      <c r="D111" s="4">
        <f t="shared" si="23"/>
        <v>0.97</v>
      </c>
      <c r="E111" s="4">
        <f t="shared" si="23"/>
        <v>0.94604338332343219</v>
      </c>
      <c r="F111" s="4">
        <f t="shared" si="23"/>
        <v>0.92322530355272792</v>
      </c>
      <c r="G111" s="4">
        <f t="shared" si="23"/>
        <v>0.90146648120750517</v>
      </c>
      <c r="H111" s="4">
        <f t="shared" si="23"/>
        <v>0.88069483043653951</v>
      </c>
      <c r="I111" s="4">
        <f t="shared" si="23"/>
        <v>0.86084466120004566</v>
      </c>
      <c r="J111" s="4">
        <f t="shared" si="23"/>
        <v>0.84185598532734263</v>
      </c>
      <c r="K111" s="4">
        <f t="shared" si="23"/>
        <v>0.82367391100643028</v>
      </c>
      <c r="L111" s="4">
        <f t="shared" si="23"/>
        <v>0.80624811283146103</v>
      </c>
      <c r="M111" s="4">
        <f t="shared" si="23"/>
        <v>0.78953236663241055</v>
      </c>
      <c r="N111" s="4">
        <f t="shared" si="23"/>
        <v>0.77348414003249866</v>
      </c>
      <c r="O111" s="4">
        <f t="shared" si="23"/>
        <v>0.75806423109690646</v>
      </c>
      <c r="P111" s="4">
        <f t="shared" si="23"/>
        <v>0.74323644860929783</v>
      </c>
      <c r="Q111" s="4">
        <f t="shared" si="23"/>
        <v>0.70572772763849001</v>
      </c>
      <c r="R111" s="4">
        <f t="shared" si="23"/>
        <v>0.66935584368375811</v>
      </c>
      <c r="S111" s="4">
        <f t="shared" si="22"/>
        <v>0.63406988437016509</v>
      </c>
      <c r="T111" s="4">
        <f t="shared" si="22"/>
        <v>0.59982193270311834</v>
      </c>
      <c r="U111" s="4">
        <f t="shared" si="22"/>
        <v>0.56656684997362772</v>
      </c>
      <c r="V111" s="4">
        <f t="shared" si="22"/>
        <v>0.52222208127920622</v>
      </c>
      <c r="W111" s="4">
        <f t="shared" si="22"/>
        <v>0.47930319382393255</v>
      </c>
      <c r="X111" s="4">
        <f t="shared" si="22"/>
        <v>0.4377425031647077</v>
      </c>
      <c r="Y111" s="4">
        <f t="shared" si="22"/>
        <v>0.39747654197039167</v>
      </c>
      <c r="Z111" s="4">
        <f t="shared" si="22"/>
        <v>0.35844573662268764</v>
      </c>
      <c r="AA111" s="4">
        <f t="shared" si="22"/>
        <v>0.3161100456594535</v>
      </c>
      <c r="AB111" s="4">
        <f t="shared" si="22"/>
        <v>0.27461573309943871</v>
      </c>
      <c r="AC111" s="4">
        <f t="shared" si="22"/>
        <v>0.23393796343453888</v>
      </c>
      <c r="AD111" s="4">
        <f t="shared" si="22"/>
        <v>0.19405286908061711</v>
      </c>
      <c r="AE111" s="4">
        <f t="shared" si="22"/>
        <v>0.15493750367841119</v>
      </c>
      <c r="AF111" s="4">
        <f t="shared" si="22"/>
        <v>0.13860187964653273</v>
      </c>
      <c r="AG111" s="4">
        <f t="shared" si="22"/>
        <v>0.12251907719026056</v>
      </c>
      <c r="AH111" s="4">
        <f t="shared" si="17"/>
        <v>0.10668327211321268</v>
      </c>
      <c r="AI111" s="4">
        <f t="shared" si="17"/>
        <v>9.108881775010802E-2</v>
      </c>
      <c r="AJ111" s="4">
        <f t="shared" si="17"/>
        <v>7.5730238253622614E-2</v>
      </c>
    </row>
    <row r="112" spans="1:36" x14ac:dyDescent="0.2">
      <c r="A112" t="str">
        <f>"casthouse_archetype_"&amp;TEXT(ROUND(Table26[[#This Row],[2016]],3),"0.000")</f>
        <v>casthouse_archetype_0.965</v>
      </c>
      <c r="B112" s="4">
        <f t="shared" si="16"/>
        <v>0.96499999999999997</v>
      </c>
      <c r="C112" s="4">
        <f t="shared" si="23"/>
        <v>0.96499999999999997</v>
      </c>
      <c r="D112" s="4">
        <f t="shared" si="23"/>
        <v>0.96499999999999997</v>
      </c>
      <c r="E112" s="4">
        <f t="shared" si="23"/>
        <v>0.94117732845778279</v>
      </c>
      <c r="F112" s="4">
        <f t="shared" si="23"/>
        <v>0.91848682808619708</v>
      </c>
      <c r="G112" s="4">
        <f t="shared" si="23"/>
        <v>0.89684966266864874</v>
      </c>
      <c r="H112" s="4">
        <f t="shared" si="23"/>
        <v>0.87619414939701212</v>
      </c>
      <c r="I112" s="4">
        <f t="shared" si="23"/>
        <v>0.85645496551463407</v>
      </c>
      <c r="J112" s="4">
        <f t="shared" si="23"/>
        <v>0.837572458253937</v>
      </c>
      <c r="K112" s="4">
        <f t="shared" si="23"/>
        <v>0.81949204271149778</v>
      </c>
      <c r="L112" s="4">
        <f t="shared" si="23"/>
        <v>0.80216367485856543</v>
      </c>
      <c r="M112" s="4">
        <f t="shared" si="23"/>
        <v>0.78554138897157122</v>
      </c>
      <c r="N112" s="4">
        <f t="shared" si="23"/>
        <v>0.76958289047880546</v>
      </c>
      <c r="O112" s="4">
        <f t="shared" si="23"/>
        <v>0.75424919662950607</v>
      </c>
      <c r="P112" s="4">
        <f t="shared" si="23"/>
        <v>0.73950431855800247</v>
      </c>
      <c r="Q112" s="4">
        <f t="shared" si="23"/>
        <v>0.70220531462435332</v>
      </c>
      <c r="R112" s="4">
        <f t="shared" si="23"/>
        <v>0.66603679147589367</v>
      </c>
      <c r="S112" s="4">
        <f t="shared" si="22"/>
        <v>0.63094812139661782</v>
      </c>
      <c r="T112" s="4">
        <f t="shared" si="22"/>
        <v>0.59689165530323163</v>
      </c>
      <c r="U112" s="4">
        <f t="shared" si="22"/>
        <v>0.56382250686422031</v>
      </c>
      <c r="V112" s="4">
        <f t="shared" si="22"/>
        <v>0.51972567660287206</v>
      </c>
      <c r="W112" s="4">
        <f t="shared" si="22"/>
        <v>0.47704675525900675</v>
      </c>
      <c r="X112" s="4">
        <f t="shared" si="22"/>
        <v>0.43571843682367356</v>
      </c>
      <c r="Y112" s="4">
        <f t="shared" si="22"/>
        <v>0.39567760882135816</v>
      </c>
      <c r="Z112" s="4">
        <f t="shared" si="22"/>
        <v>0.35686503071904085</v>
      </c>
      <c r="AA112" s="4">
        <f t="shared" si="22"/>
        <v>0.31476604512578676</v>
      </c>
      <c r="AB112" s="4">
        <f t="shared" si="22"/>
        <v>0.27350373365948549</v>
      </c>
      <c r="AC112" s="4">
        <f t="shared" si="22"/>
        <v>0.23305339967118427</v>
      </c>
      <c r="AD112" s="4">
        <f t="shared" si="22"/>
        <v>0.19339130902408602</v>
      </c>
      <c r="AE112" s="4">
        <f t="shared" si="22"/>
        <v>0.15449464365555798</v>
      </c>
      <c r="AF112" s="4">
        <f t="shared" si="22"/>
        <v>0.13825035461414131</v>
      </c>
      <c r="AG112" s="4">
        <f t="shared" si="22"/>
        <v>0.12225747358395464</v>
      </c>
      <c r="AH112" s="4">
        <f t="shared" si="17"/>
        <v>0.10651020893259511</v>
      </c>
      <c r="AI112" s="4">
        <f t="shared" si="17"/>
        <v>9.1002945566157109E-2</v>
      </c>
      <c r="AJ112" s="4">
        <f t="shared" si="17"/>
        <v>7.5730238253622614E-2</v>
      </c>
    </row>
    <row r="113" spans="1:36" x14ac:dyDescent="0.2">
      <c r="A113" t="str">
        <f>"casthouse_archetype_"&amp;TEXT(ROUND(Table26[[#This Row],[2016]],3),"0.000")</f>
        <v>casthouse_archetype_0.960</v>
      </c>
      <c r="B113" s="4">
        <f t="shared" si="16"/>
        <v>0.96</v>
      </c>
      <c r="C113" s="4">
        <f t="shared" si="23"/>
        <v>0.96</v>
      </c>
      <c r="D113" s="4">
        <f t="shared" si="23"/>
        <v>0.96</v>
      </c>
      <c r="E113" s="4">
        <f t="shared" si="23"/>
        <v>0.9363112735921334</v>
      </c>
      <c r="F113" s="4">
        <f t="shared" si="23"/>
        <v>0.91374835261966636</v>
      </c>
      <c r="G113" s="4">
        <f t="shared" si="23"/>
        <v>0.89223284412979231</v>
      </c>
      <c r="H113" s="4">
        <f t="shared" si="23"/>
        <v>0.87169346835748474</v>
      </c>
      <c r="I113" s="4">
        <f t="shared" si="23"/>
        <v>0.85206526982922248</v>
      </c>
      <c r="J113" s="4">
        <f t="shared" si="23"/>
        <v>0.83328893118053138</v>
      </c>
      <c r="K113" s="4">
        <f t="shared" si="23"/>
        <v>0.81531017441656517</v>
      </c>
      <c r="L113" s="4">
        <f t="shared" si="23"/>
        <v>0.79807923688566984</v>
      </c>
      <c r="M113" s="4">
        <f t="shared" si="23"/>
        <v>0.78155041131073177</v>
      </c>
      <c r="N113" s="4">
        <f t="shared" si="23"/>
        <v>0.76568164092511226</v>
      </c>
      <c r="O113" s="4">
        <f t="shared" si="23"/>
        <v>0.75043416216210557</v>
      </c>
      <c r="P113" s="4">
        <f t="shared" si="23"/>
        <v>0.73577218850670711</v>
      </c>
      <c r="Q113" s="4">
        <f t="shared" si="23"/>
        <v>0.69868290161021662</v>
      </c>
      <c r="R113" s="4">
        <f t="shared" si="23"/>
        <v>0.66271773926802935</v>
      </c>
      <c r="S113" s="4">
        <f t="shared" si="22"/>
        <v>0.62782635842307066</v>
      </c>
      <c r="T113" s="4">
        <f t="shared" si="22"/>
        <v>0.59396137790334491</v>
      </c>
      <c r="U113" s="4">
        <f t="shared" si="22"/>
        <v>0.56107816375481301</v>
      </c>
      <c r="V113" s="4">
        <f t="shared" si="22"/>
        <v>0.51722927192653789</v>
      </c>
      <c r="W113" s="4">
        <f t="shared" si="22"/>
        <v>0.47479031669408089</v>
      </c>
      <c r="X113" s="4">
        <f t="shared" si="22"/>
        <v>0.43369437048263948</v>
      </c>
      <c r="Y113" s="4">
        <f t="shared" si="22"/>
        <v>0.39387867567232471</v>
      </c>
      <c r="Z113" s="4">
        <f t="shared" si="22"/>
        <v>0.35528432481539401</v>
      </c>
      <c r="AA113" s="4">
        <f t="shared" si="22"/>
        <v>0.31342204459212003</v>
      </c>
      <c r="AB113" s="4">
        <f t="shared" si="22"/>
        <v>0.27239173421953228</v>
      </c>
      <c r="AC113" s="4">
        <f t="shared" si="22"/>
        <v>0.23216883590782966</v>
      </c>
      <c r="AD113" s="4">
        <f t="shared" si="22"/>
        <v>0.19272974896755496</v>
      </c>
      <c r="AE113" s="4">
        <f t="shared" si="22"/>
        <v>0.15405178363270478</v>
      </c>
      <c r="AF113" s="4">
        <f t="shared" si="22"/>
        <v>0.1378988295817499</v>
      </c>
      <c r="AG113" s="4">
        <f t="shared" si="22"/>
        <v>0.12199586997764872</v>
      </c>
      <c r="AH113" s="4">
        <f t="shared" si="17"/>
        <v>0.10633714575197753</v>
      </c>
      <c r="AI113" s="4">
        <f t="shared" si="17"/>
        <v>9.0917073382206198E-2</v>
      </c>
      <c r="AJ113" s="4">
        <f t="shared" si="17"/>
        <v>7.5730238253622614E-2</v>
      </c>
    </row>
    <row r="114" spans="1:36" x14ac:dyDescent="0.2">
      <c r="A114" t="str">
        <f>"casthouse_archetype_"&amp;TEXT(ROUND(Table26[[#This Row],[2016]],3),"0.000")</f>
        <v>casthouse_archetype_0.955</v>
      </c>
      <c r="B114" s="4">
        <f t="shared" si="16"/>
        <v>0.95500000000000007</v>
      </c>
      <c r="C114" s="4">
        <f t="shared" si="23"/>
        <v>0.95500000000000007</v>
      </c>
      <c r="D114" s="4">
        <f t="shared" si="23"/>
        <v>0.95500000000000007</v>
      </c>
      <c r="E114" s="4">
        <f t="shared" si="23"/>
        <v>0.93144521872648423</v>
      </c>
      <c r="F114" s="4">
        <f t="shared" si="23"/>
        <v>0.90900987715313564</v>
      </c>
      <c r="G114" s="4">
        <f t="shared" si="23"/>
        <v>0.88761602559093589</v>
      </c>
      <c r="H114" s="4">
        <f t="shared" si="23"/>
        <v>0.86719278731795746</v>
      </c>
      <c r="I114" s="4">
        <f t="shared" si="23"/>
        <v>0.84767557414381101</v>
      </c>
      <c r="J114" s="4">
        <f t="shared" si="23"/>
        <v>0.82900540410712587</v>
      </c>
      <c r="K114" s="4">
        <f t="shared" si="23"/>
        <v>0.81112830612163278</v>
      </c>
      <c r="L114" s="4">
        <f t="shared" si="23"/>
        <v>0.79399479891277436</v>
      </c>
      <c r="M114" s="4">
        <f t="shared" si="23"/>
        <v>0.77755943364989255</v>
      </c>
      <c r="N114" s="4">
        <f t="shared" si="23"/>
        <v>0.76178039137141906</v>
      </c>
      <c r="O114" s="4">
        <f t="shared" si="23"/>
        <v>0.74661912769470518</v>
      </c>
      <c r="P114" s="4">
        <f t="shared" si="23"/>
        <v>0.73204005845541187</v>
      </c>
      <c r="Q114" s="4">
        <f t="shared" si="23"/>
        <v>0.69516048859608004</v>
      </c>
      <c r="R114" s="4">
        <f t="shared" si="23"/>
        <v>0.65939868706016502</v>
      </c>
      <c r="S114" s="4">
        <f t="shared" si="22"/>
        <v>0.6247045954495235</v>
      </c>
      <c r="T114" s="4">
        <f t="shared" si="22"/>
        <v>0.59103110050345831</v>
      </c>
      <c r="U114" s="4">
        <f t="shared" si="22"/>
        <v>0.55833382064540571</v>
      </c>
      <c r="V114" s="4">
        <f t="shared" si="22"/>
        <v>0.51473286725020373</v>
      </c>
      <c r="W114" s="4">
        <f t="shared" si="22"/>
        <v>0.47253387812915515</v>
      </c>
      <c r="X114" s="4">
        <f t="shared" si="22"/>
        <v>0.43167030414160545</v>
      </c>
      <c r="Y114" s="4">
        <f t="shared" si="22"/>
        <v>0.39207974252329125</v>
      </c>
      <c r="Z114" s="4">
        <f t="shared" si="22"/>
        <v>0.35370361891174723</v>
      </c>
      <c r="AA114" s="4">
        <f t="shared" si="22"/>
        <v>0.3120780440584533</v>
      </c>
      <c r="AB114" s="4">
        <f t="shared" si="22"/>
        <v>0.27127973477957906</v>
      </c>
      <c r="AC114" s="4">
        <f t="shared" si="22"/>
        <v>0.23128427214447511</v>
      </c>
      <c r="AD114" s="4">
        <f t="shared" si="22"/>
        <v>0.19206818891102387</v>
      </c>
      <c r="AE114" s="4">
        <f t="shared" si="22"/>
        <v>0.15360892360985157</v>
      </c>
      <c r="AF114" s="4">
        <f t="shared" si="22"/>
        <v>0.13754730454935851</v>
      </c>
      <c r="AG114" s="4">
        <f t="shared" si="22"/>
        <v>0.1217342663713428</v>
      </c>
      <c r="AH114" s="4">
        <f t="shared" si="17"/>
        <v>0.10616408257135995</v>
      </c>
      <c r="AI114" s="4">
        <f t="shared" si="17"/>
        <v>9.0831201198255274E-2</v>
      </c>
      <c r="AJ114" s="4">
        <f t="shared" si="17"/>
        <v>7.5730238253622614E-2</v>
      </c>
    </row>
    <row r="115" spans="1:36" x14ac:dyDescent="0.2">
      <c r="A115" t="str">
        <f>"casthouse_archetype_"&amp;TEXT(ROUND(Table26[[#This Row],[2016]],3),"0.000")</f>
        <v>casthouse_archetype_0.950</v>
      </c>
      <c r="B115" s="4">
        <f t="shared" si="16"/>
        <v>0.95000000000000007</v>
      </c>
      <c r="C115" s="4">
        <f t="shared" si="23"/>
        <v>0.95000000000000007</v>
      </c>
      <c r="D115" s="4">
        <f t="shared" si="23"/>
        <v>0.95000000000000007</v>
      </c>
      <c r="E115" s="4">
        <f t="shared" si="23"/>
        <v>0.92657916386083483</v>
      </c>
      <c r="F115" s="4">
        <f t="shared" si="23"/>
        <v>0.90427140168660491</v>
      </c>
      <c r="G115" s="4">
        <f t="shared" si="23"/>
        <v>0.88299920705207946</v>
      </c>
      <c r="H115" s="4">
        <f t="shared" si="23"/>
        <v>0.86269210627843007</v>
      </c>
      <c r="I115" s="4">
        <f t="shared" si="23"/>
        <v>0.84328587845839942</v>
      </c>
      <c r="J115" s="4">
        <f t="shared" si="23"/>
        <v>0.82472187703372024</v>
      </c>
      <c r="K115" s="4">
        <f t="shared" si="23"/>
        <v>0.80694643782670028</v>
      </c>
      <c r="L115" s="4">
        <f t="shared" si="23"/>
        <v>0.78991036093987876</v>
      </c>
      <c r="M115" s="4">
        <f t="shared" si="23"/>
        <v>0.77356845598905311</v>
      </c>
      <c r="N115" s="4">
        <f t="shared" si="23"/>
        <v>0.75787914181772587</v>
      </c>
      <c r="O115" s="4">
        <f t="shared" si="23"/>
        <v>0.74280409322730478</v>
      </c>
      <c r="P115" s="4">
        <f t="shared" si="23"/>
        <v>0.72830792840411651</v>
      </c>
      <c r="Q115" s="4">
        <f t="shared" si="23"/>
        <v>0.69163807558194335</v>
      </c>
      <c r="R115" s="4">
        <f t="shared" si="23"/>
        <v>0.65607963485230059</v>
      </c>
      <c r="S115" s="4">
        <f t="shared" si="22"/>
        <v>0.62158283247597634</v>
      </c>
      <c r="T115" s="4">
        <f t="shared" si="22"/>
        <v>0.58810082310357159</v>
      </c>
      <c r="U115" s="4">
        <f t="shared" si="22"/>
        <v>0.5555894775359983</v>
      </c>
      <c r="V115" s="4">
        <f t="shared" si="22"/>
        <v>0.51223646257386957</v>
      </c>
      <c r="W115" s="4">
        <f t="shared" si="22"/>
        <v>0.47027743956422929</v>
      </c>
      <c r="X115" s="4">
        <f t="shared" si="22"/>
        <v>0.42964623780057132</v>
      </c>
      <c r="Y115" s="4">
        <f t="shared" si="22"/>
        <v>0.39028080937425774</v>
      </c>
      <c r="Z115" s="4">
        <f t="shared" si="22"/>
        <v>0.35212291300810045</v>
      </c>
      <c r="AA115" s="4">
        <f t="shared" si="22"/>
        <v>0.31073404352478656</v>
      </c>
      <c r="AB115" s="4">
        <f t="shared" si="22"/>
        <v>0.27016773533962585</v>
      </c>
      <c r="AC115" s="4">
        <f t="shared" si="22"/>
        <v>0.23039970838112056</v>
      </c>
      <c r="AD115" s="4">
        <f t="shared" si="22"/>
        <v>0.19140662885449278</v>
      </c>
      <c r="AE115" s="4">
        <f t="shared" si="22"/>
        <v>0.15316606358699833</v>
      </c>
      <c r="AF115" s="4">
        <f t="shared" si="22"/>
        <v>0.1371957795169671</v>
      </c>
      <c r="AG115" s="4">
        <f t="shared" si="22"/>
        <v>0.12147266276503688</v>
      </c>
      <c r="AH115" s="4">
        <f t="shared" si="17"/>
        <v>0.10599101939074237</v>
      </c>
      <c r="AI115" s="4">
        <f t="shared" si="17"/>
        <v>9.0745329014304363E-2</v>
      </c>
      <c r="AJ115" s="4">
        <f t="shared" si="17"/>
        <v>7.5730238253622614E-2</v>
      </c>
    </row>
    <row r="116" spans="1:36" x14ac:dyDescent="0.2">
      <c r="A116" t="str">
        <f>"casthouse_archetype_"&amp;TEXT(ROUND(Table26[[#This Row],[2016]],3),"0.000")</f>
        <v>casthouse_archetype_0.945</v>
      </c>
      <c r="B116" s="4">
        <f t="shared" si="16"/>
        <v>0.94500000000000006</v>
      </c>
      <c r="C116" s="4">
        <f t="shared" si="23"/>
        <v>0.94500000000000006</v>
      </c>
      <c r="D116" s="4">
        <f t="shared" si="23"/>
        <v>0.94500000000000006</v>
      </c>
      <c r="E116" s="4">
        <f t="shared" si="23"/>
        <v>0.92171310899518544</v>
      </c>
      <c r="F116" s="4">
        <f t="shared" si="23"/>
        <v>0.89953292622007408</v>
      </c>
      <c r="G116" s="4">
        <f t="shared" si="23"/>
        <v>0.87838238851322303</v>
      </c>
      <c r="H116" s="4">
        <f t="shared" si="23"/>
        <v>0.85819142523890268</v>
      </c>
      <c r="I116" s="4">
        <f t="shared" si="23"/>
        <v>0.83889618277298783</v>
      </c>
      <c r="J116" s="4">
        <f t="shared" si="23"/>
        <v>0.82043834996031462</v>
      </c>
      <c r="K116" s="4">
        <f t="shared" si="23"/>
        <v>0.80276456953176767</v>
      </c>
      <c r="L116" s="4">
        <f t="shared" si="23"/>
        <v>0.78582592296698317</v>
      </c>
      <c r="M116" s="4">
        <f t="shared" si="23"/>
        <v>0.76957747832821377</v>
      </c>
      <c r="N116" s="4">
        <f t="shared" si="23"/>
        <v>0.75397789226403267</v>
      </c>
      <c r="O116" s="4">
        <f t="shared" si="23"/>
        <v>0.73898905875990428</v>
      </c>
      <c r="P116" s="4">
        <f t="shared" si="23"/>
        <v>0.72457579835282127</v>
      </c>
      <c r="Q116" s="4">
        <f t="shared" si="23"/>
        <v>0.68811566256780665</v>
      </c>
      <c r="R116" s="4">
        <f t="shared" si="23"/>
        <v>0.65276058264443615</v>
      </c>
      <c r="S116" s="4">
        <f t="shared" si="22"/>
        <v>0.61846106950242918</v>
      </c>
      <c r="T116" s="4">
        <f t="shared" si="22"/>
        <v>0.58517054570368487</v>
      </c>
      <c r="U116" s="4">
        <f t="shared" si="22"/>
        <v>0.552845134426591</v>
      </c>
      <c r="V116" s="4">
        <f t="shared" si="22"/>
        <v>0.50974005789753529</v>
      </c>
      <c r="W116" s="4">
        <f t="shared" si="22"/>
        <v>0.46802100099930349</v>
      </c>
      <c r="X116" s="4">
        <f t="shared" si="22"/>
        <v>0.42762217145953724</v>
      </c>
      <c r="Y116" s="4">
        <f t="shared" si="22"/>
        <v>0.38848187622522423</v>
      </c>
      <c r="Z116" s="4">
        <f t="shared" si="22"/>
        <v>0.35054220710445361</v>
      </c>
      <c r="AA116" s="4">
        <f t="shared" si="22"/>
        <v>0.30939004299111983</v>
      </c>
      <c r="AB116" s="4">
        <f t="shared" si="22"/>
        <v>0.26905573589967258</v>
      </c>
      <c r="AC116" s="4">
        <f t="shared" si="22"/>
        <v>0.22951514461776595</v>
      </c>
      <c r="AD116" s="4">
        <f t="shared" si="22"/>
        <v>0.19074506879796171</v>
      </c>
      <c r="AE116" s="4">
        <f t="shared" si="22"/>
        <v>0.15272320356414512</v>
      </c>
      <c r="AF116" s="4">
        <f t="shared" si="22"/>
        <v>0.13684425448457571</v>
      </c>
      <c r="AG116" s="4">
        <f t="shared" si="22"/>
        <v>0.12121105915873095</v>
      </c>
      <c r="AH116" s="4">
        <f t="shared" si="17"/>
        <v>0.1058179562101248</v>
      </c>
      <c r="AI116" s="4">
        <f t="shared" si="17"/>
        <v>9.0659456830353438E-2</v>
      </c>
      <c r="AJ116" s="4">
        <f t="shared" si="17"/>
        <v>7.5730238253622614E-2</v>
      </c>
    </row>
    <row r="117" spans="1:36" x14ac:dyDescent="0.2">
      <c r="A117" t="str">
        <f>"casthouse_archetype_"&amp;TEXT(ROUND(Table26[[#This Row],[2016]],3),"0.000")</f>
        <v>casthouse_archetype_0.940</v>
      </c>
      <c r="B117" s="4">
        <f t="shared" si="16"/>
        <v>0.94000000000000006</v>
      </c>
      <c r="C117" s="4">
        <f t="shared" si="23"/>
        <v>0.94000000000000006</v>
      </c>
      <c r="D117" s="4">
        <f t="shared" si="23"/>
        <v>0.94000000000000006</v>
      </c>
      <c r="E117" s="4">
        <f t="shared" si="23"/>
        <v>0.91684705412953615</v>
      </c>
      <c r="F117" s="4">
        <f t="shared" si="23"/>
        <v>0.89479445075354336</v>
      </c>
      <c r="G117" s="4">
        <f t="shared" si="23"/>
        <v>0.87376556997436661</v>
      </c>
      <c r="H117" s="4">
        <f t="shared" si="23"/>
        <v>0.8536907441993753</v>
      </c>
      <c r="I117" s="4">
        <f t="shared" si="23"/>
        <v>0.83450648708757624</v>
      </c>
      <c r="J117" s="4">
        <f t="shared" si="23"/>
        <v>0.81615482288690899</v>
      </c>
      <c r="K117" s="4">
        <f t="shared" si="23"/>
        <v>0.79858270123683517</v>
      </c>
      <c r="L117" s="4">
        <f t="shared" si="23"/>
        <v>0.78174148499408758</v>
      </c>
      <c r="M117" s="4">
        <f t="shared" si="23"/>
        <v>0.76558650066737444</v>
      </c>
      <c r="N117" s="4">
        <f t="shared" si="23"/>
        <v>0.75007664271033947</v>
      </c>
      <c r="O117" s="4">
        <f t="shared" si="23"/>
        <v>0.73517402429250389</v>
      </c>
      <c r="P117" s="4">
        <f t="shared" si="23"/>
        <v>0.72084366830152591</v>
      </c>
      <c r="Q117" s="4">
        <f t="shared" si="23"/>
        <v>0.68459324955367007</v>
      </c>
      <c r="R117" s="4">
        <f t="shared" si="23"/>
        <v>0.64944153043657182</v>
      </c>
      <c r="S117" s="4">
        <f t="shared" si="22"/>
        <v>0.61533930652888191</v>
      </c>
      <c r="T117" s="4">
        <f t="shared" si="22"/>
        <v>0.58224026830379816</v>
      </c>
      <c r="U117" s="4">
        <f t="shared" si="22"/>
        <v>0.55010079131718359</v>
      </c>
      <c r="V117" s="4">
        <f t="shared" si="22"/>
        <v>0.50724365322120113</v>
      </c>
      <c r="W117" s="4">
        <f t="shared" si="22"/>
        <v>0.46576456243437769</v>
      </c>
      <c r="X117" s="4">
        <f t="shared" si="22"/>
        <v>0.4255981051185031</v>
      </c>
      <c r="Y117" s="4">
        <f t="shared" si="22"/>
        <v>0.38668294307619072</v>
      </c>
      <c r="Z117" s="4">
        <f t="shared" si="22"/>
        <v>0.34896150120080682</v>
      </c>
      <c r="AA117" s="4">
        <f t="shared" si="22"/>
        <v>0.3080460424574531</v>
      </c>
      <c r="AB117" s="4">
        <f t="shared" si="22"/>
        <v>0.26794373645971936</v>
      </c>
      <c r="AC117" s="4">
        <f t="shared" si="22"/>
        <v>0.22863058085441135</v>
      </c>
      <c r="AD117" s="4">
        <f t="shared" si="22"/>
        <v>0.19008350874143062</v>
      </c>
      <c r="AE117" s="4">
        <f t="shared" si="22"/>
        <v>0.15228034354129188</v>
      </c>
      <c r="AF117" s="4">
        <f t="shared" si="22"/>
        <v>0.1364927294521843</v>
      </c>
      <c r="AG117" s="4">
        <f t="shared" si="22"/>
        <v>0.12094945555242503</v>
      </c>
      <c r="AH117" s="4">
        <f t="shared" si="17"/>
        <v>0.10564489302950722</v>
      </c>
      <c r="AI117" s="4">
        <f t="shared" si="17"/>
        <v>9.0573584646402527E-2</v>
      </c>
      <c r="AJ117" s="4">
        <f t="shared" si="17"/>
        <v>7.5730238253622614E-2</v>
      </c>
    </row>
    <row r="118" spans="1:36" x14ac:dyDescent="0.2">
      <c r="A118" t="str">
        <f>"casthouse_archetype_"&amp;TEXT(ROUND(Table26[[#This Row],[2016]],3),"0.000")</f>
        <v>casthouse_archetype_0.935</v>
      </c>
      <c r="B118" s="4">
        <f t="shared" si="16"/>
        <v>0.93500000000000005</v>
      </c>
      <c r="C118" s="4">
        <f t="shared" si="23"/>
        <v>0.93500000000000005</v>
      </c>
      <c r="D118" s="4">
        <f t="shared" si="23"/>
        <v>0.93500000000000005</v>
      </c>
      <c r="E118" s="4">
        <f t="shared" si="23"/>
        <v>0.91198099926388676</v>
      </c>
      <c r="F118" s="4">
        <f t="shared" si="23"/>
        <v>0.89005597528701252</v>
      </c>
      <c r="G118" s="4">
        <f t="shared" si="23"/>
        <v>0.86914875143551018</v>
      </c>
      <c r="H118" s="4">
        <f t="shared" si="23"/>
        <v>0.84919006315984802</v>
      </c>
      <c r="I118" s="4">
        <f t="shared" si="23"/>
        <v>0.83011679140216466</v>
      </c>
      <c r="J118" s="4">
        <f t="shared" si="23"/>
        <v>0.81187129581350337</v>
      </c>
      <c r="K118" s="4">
        <f t="shared" si="23"/>
        <v>0.79440083294190267</v>
      </c>
      <c r="L118" s="4">
        <f t="shared" si="23"/>
        <v>0.77765704702119198</v>
      </c>
      <c r="M118" s="4">
        <f t="shared" si="23"/>
        <v>0.76159552300653499</v>
      </c>
      <c r="N118" s="4">
        <f t="shared" si="23"/>
        <v>0.74617539315664627</v>
      </c>
      <c r="O118" s="4">
        <f t="shared" si="23"/>
        <v>0.73135898982510339</v>
      </c>
      <c r="P118" s="4">
        <f t="shared" si="23"/>
        <v>0.71711153825023055</v>
      </c>
      <c r="Q118" s="4">
        <f t="shared" si="23"/>
        <v>0.68107083653953338</v>
      </c>
      <c r="R118" s="4">
        <f t="shared" si="23"/>
        <v>0.64612247822870739</v>
      </c>
      <c r="S118" s="4">
        <f t="shared" si="22"/>
        <v>0.61221754355533475</v>
      </c>
      <c r="T118" s="4">
        <f t="shared" si="22"/>
        <v>0.57930999090391144</v>
      </c>
      <c r="U118" s="4">
        <f t="shared" si="22"/>
        <v>0.54735644820777629</v>
      </c>
      <c r="V118" s="4">
        <f t="shared" si="22"/>
        <v>0.50474724854486697</v>
      </c>
      <c r="W118" s="4">
        <f t="shared" si="22"/>
        <v>0.46350812386945184</v>
      </c>
      <c r="X118" s="4">
        <f t="shared" si="22"/>
        <v>0.42357403877746902</v>
      </c>
      <c r="Y118" s="4">
        <f t="shared" si="22"/>
        <v>0.38488400992715727</v>
      </c>
      <c r="Z118" s="4">
        <f t="shared" si="22"/>
        <v>0.34738079529715998</v>
      </c>
      <c r="AA118" s="4">
        <f t="shared" si="22"/>
        <v>0.30670204192378636</v>
      </c>
      <c r="AB118" s="4">
        <f t="shared" si="22"/>
        <v>0.26683173701976615</v>
      </c>
      <c r="AC118" s="4">
        <f t="shared" si="22"/>
        <v>0.2277460170910568</v>
      </c>
      <c r="AD118" s="4">
        <f t="shared" si="22"/>
        <v>0.18942194868489953</v>
      </c>
      <c r="AE118" s="4">
        <f t="shared" si="22"/>
        <v>0.15183748351843868</v>
      </c>
      <c r="AF118" s="4">
        <f t="shared" si="22"/>
        <v>0.13614120441979288</v>
      </c>
      <c r="AG118" s="4">
        <f t="shared" si="22"/>
        <v>0.12068785194611911</v>
      </c>
      <c r="AH118" s="4">
        <f t="shared" si="17"/>
        <v>0.10547182984888964</v>
      </c>
      <c r="AI118" s="4">
        <f t="shared" si="17"/>
        <v>9.0487712462451603E-2</v>
      </c>
      <c r="AJ118" s="4">
        <f t="shared" si="17"/>
        <v>7.5730238253622614E-2</v>
      </c>
    </row>
    <row r="119" spans="1:36" x14ac:dyDescent="0.2">
      <c r="A119" t="str">
        <f>"casthouse_archetype_"&amp;TEXT(ROUND(Table26[[#This Row],[2016]],3),"0.000")</f>
        <v>casthouse_archetype_0.930</v>
      </c>
      <c r="B119" s="4">
        <f t="shared" si="16"/>
        <v>0.93</v>
      </c>
      <c r="C119" s="4">
        <f t="shared" si="23"/>
        <v>0.93</v>
      </c>
      <c r="D119" s="4">
        <f t="shared" si="23"/>
        <v>0.93</v>
      </c>
      <c r="E119" s="4">
        <f t="shared" si="23"/>
        <v>0.90711494439823737</v>
      </c>
      <c r="F119" s="4">
        <f t="shared" si="23"/>
        <v>0.8853174998204818</v>
      </c>
      <c r="G119" s="4">
        <f t="shared" si="23"/>
        <v>0.86453193289665364</v>
      </c>
      <c r="H119" s="4">
        <f t="shared" si="23"/>
        <v>0.84468938212032063</v>
      </c>
      <c r="I119" s="4">
        <f t="shared" si="23"/>
        <v>0.82572709571675307</v>
      </c>
      <c r="J119" s="4">
        <f t="shared" si="23"/>
        <v>0.80758776874009774</v>
      </c>
      <c r="K119" s="4">
        <f t="shared" si="23"/>
        <v>0.79021896464697017</v>
      </c>
      <c r="L119" s="4">
        <f t="shared" si="23"/>
        <v>0.77357260904829639</v>
      </c>
      <c r="M119" s="4">
        <f t="shared" si="23"/>
        <v>0.75760454534569566</v>
      </c>
      <c r="N119" s="4">
        <f t="shared" si="23"/>
        <v>0.74227414360295307</v>
      </c>
      <c r="O119" s="4">
        <f t="shared" si="23"/>
        <v>0.727543955357703</v>
      </c>
      <c r="P119" s="4">
        <f t="shared" si="23"/>
        <v>0.71337940819893519</v>
      </c>
      <c r="Q119" s="4">
        <f t="shared" si="23"/>
        <v>0.67754842352539668</v>
      </c>
      <c r="R119" s="4">
        <f t="shared" si="23"/>
        <v>0.64280342602084306</v>
      </c>
      <c r="S119" s="4">
        <f t="shared" si="22"/>
        <v>0.60909578058178759</v>
      </c>
      <c r="T119" s="4">
        <f t="shared" si="22"/>
        <v>0.57637971350402473</v>
      </c>
      <c r="U119" s="4">
        <f t="shared" si="22"/>
        <v>0.54461210509836888</v>
      </c>
      <c r="V119" s="4">
        <f t="shared" si="22"/>
        <v>0.50225084386853269</v>
      </c>
      <c r="W119" s="4">
        <f t="shared" si="22"/>
        <v>0.46125168530452604</v>
      </c>
      <c r="X119" s="4">
        <f t="shared" si="22"/>
        <v>0.42154997243643494</v>
      </c>
      <c r="Y119" s="4">
        <f t="shared" si="22"/>
        <v>0.38308507677812376</v>
      </c>
      <c r="Z119" s="4">
        <f t="shared" si="22"/>
        <v>0.3458000893935132</v>
      </c>
      <c r="AA119" s="4">
        <f t="shared" si="22"/>
        <v>0.30535804139011963</v>
      </c>
      <c r="AB119" s="4">
        <f t="shared" si="22"/>
        <v>0.26571973757981293</v>
      </c>
      <c r="AC119" s="4">
        <f t="shared" si="22"/>
        <v>0.22686145332770219</v>
      </c>
      <c r="AD119" s="4">
        <f t="shared" si="22"/>
        <v>0.18876038862836847</v>
      </c>
      <c r="AE119" s="4">
        <f t="shared" si="22"/>
        <v>0.15139462349558547</v>
      </c>
      <c r="AF119" s="4">
        <f t="shared" si="22"/>
        <v>0.13578967938740147</v>
      </c>
      <c r="AG119" s="4">
        <f t="shared" si="22"/>
        <v>0.12042624833981319</v>
      </c>
      <c r="AH119" s="4">
        <f t="shared" si="17"/>
        <v>0.10529876666827208</v>
      </c>
      <c r="AI119" s="4">
        <f t="shared" si="17"/>
        <v>9.0401840278500692E-2</v>
      </c>
      <c r="AJ119" s="4">
        <f t="shared" si="17"/>
        <v>7.5730238253622614E-2</v>
      </c>
    </row>
    <row r="120" spans="1:36" x14ac:dyDescent="0.2">
      <c r="A120" t="str">
        <f>"casthouse_archetype_"&amp;TEXT(ROUND(Table26[[#This Row],[2016]],3),"0.000")</f>
        <v>casthouse_archetype_0.925</v>
      </c>
      <c r="B120" s="4">
        <f t="shared" si="16"/>
        <v>0.92500000000000004</v>
      </c>
      <c r="C120" s="4">
        <f t="shared" si="23"/>
        <v>0.92500000000000004</v>
      </c>
      <c r="D120" s="4">
        <f t="shared" si="23"/>
        <v>0.92500000000000004</v>
      </c>
      <c r="E120" s="4">
        <f t="shared" si="23"/>
        <v>0.90224888953258808</v>
      </c>
      <c r="F120" s="4">
        <f t="shared" si="23"/>
        <v>0.88057902435395108</v>
      </c>
      <c r="G120" s="4">
        <f t="shared" si="23"/>
        <v>0.85991511435779722</v>
      </c>
      <c r="H120" s="4">
        <f t="shared" si="23"/>
        <v>0.84018870108079324</v>
      </c>
      <c r="I120" s="4">
        <f t="shared" si="23"/>
        <v>0.82133740003134148</v>
      </c>
      <c r="J120" s="4">
        <f t="shared" si="23"/>
        <v>0.80330424166669212</v>
      </c>
      <c r="K120" s="4">
        <f t="shared" si="23"/>
        <v>0.78603709635203756</v>
      </c>
      <c r="L120" s="4">
        <f t="shared" si="23"/>
        <v>0.7694881710754008</v>
      </c>
      <c r="M120" s="4">
        <f t="shared" si="23"/>
        <v>0.75361356768485621</v>
      </c>
      <c r="N120" s="4">
        <f t="shared" si="23"/>
        <v>0.73837289404925988</v>
      </c>
      <c r="O120" s="4">
        <f t="shared" si="23"/>
        <v>0.7237289208903025</v>
      </c>
      <c r="P120" s="4">
        <f t="shared" si="23"/>
        <v>0.70964727814763984</v>
      </c>
      <c r="Q120" s="4">
        <f t="shared" si="23"/>
        <v>0.67402601051125999</v>
      </c>
      <c r="R120" s="4">
        <f t="shared" si="23"/>
        <v>0.63948437381297862</v>
      </c>
      <c r="S120" s="4">
        <f t="shared" si="22"/>
        <v>0.60597401760824032</v>
      </c>
      <c r="T120" s="4">
        <f t="shared" si="22"/>
        <v>0.57344943610413801</v>
      </c>
      <c r="U120" s="4">
        <f t="shared" si="22"/>
        <v>0.54186776198896158</v>
      </c>
      <c r="V120" s="4">
        <f t="shared" si="22"/>
        <v>0.49975443919219859</v>
      </c>
      <c r="W120" s="4">
        <f t="shared" si="22"/>
        <v>0.45899524673960024</v>
      </c>
      <c r="X120" s="4">
        <f t="shared" si="22"/>
        <v>0.4195259060954008</v>
      </c>
      <c r="Y120" s="4">
        <f t="shared" si="22"/>
        <v>0.38128614362909025</v>
      </c>
      <c r="Z120" s="4">
        <f t="shared" si="22"/>
        <v>0.34421938348986636</v>
      </c>
      <c r="AA120" s="4">
        <f t="shared" si="22"/>
        <v>0.30401404085645289</v>
      </c>
      <c r="AB120" s="4">
        <f t="shared" si="22"/>
        <v>0.26460773813985966</v>
      </c>
      <c r="AC120" s="4">
        <f t="shared" si="22"/>
        <v>0.22597688956434764</v>
      </c>
      <c r="AD120" s="4">
        <f t="shared" si="22"/>
        <v>0.18809882857183735</v>
      </c>
      <c r="AE120" s="4">
        <f t="shared" si="22"/>
        <v>0.15095176347273226</v>
      </c>
      <c r="AF120" s="4">
        <f t="shared" si="22"/>
        <v>0.13543815435501005</v>
      </c>
      <c r="AG120" s="4">
        <f t="shared" si="22"/>
        <v>0.12016464473350727</v>
      </c>
      <c r="AH120" s="4">
        <f t="shared" si="17"/>
        <v>0.1051257034876545</v>
      </c>
      <c r="AI120" s="4">
        <f t="shared" si="17"/>
        <v>9.0315968094549781E-2</v>
      </c>
      <c r="AJ120" s="4">
        <f t="shared" si="17"/>
        <v>7.5730238253622614E-2</v>
      </c>
    </row>
    <row r="121" spans="1:36" x14ac:dyDescent="0.2">
      <c r="A121" t="str">
        <f>"casthouse_archetype_"&amp;TEXT(ROUND(Table26[[#This Row],[2016]],3),"0.000")</f>
        <v>casthouse_archetype_0.920</v>
      </c>
      <c r="B121" s="4">
        <f t="shared" si="16"/>
        <v>0.92</v>
      </c>
      <c r="C121" s="4">
        <f t="shared" si="23"/>
        <v>0.92</v>
      </c>
      <c r="D121" s="4">
        <f t="shared" si="23"/>
        <v>0.92</v>
      </c>
      <c r="E121" s="4">
        <f t="shared" si="23"/>
        <v>0.89738283466693869</v>
      </c>
      <c r="F121" s="4">
        <f t="shared" si="23"/>
        <v>0.87584054888742024</v>
      </c>
      <c r="G121" s="4">
        <f t="shared" si="23"/>
        <v>0.85529829581894079</v>
      </c>
      <c r="H121" s="4">
        <f t="shared" si="23"/>
        <v>0.83568802004126586</v>
      </c>
      <c r="I121" s="4">
        <f t="shared" si="23"/>
        <v>0.81694770434592989</v>
      </c>
      <c r="J121" s="4">
        <f t="shared" si="23"/>
        <v>0.7990207145932865</v>
      </c>
      <c r="K121" s="4">
        <f t="shared" si="23"/>
        <v>0.78185522805710506</v>
      </c>
      <c r="L121" s="4">
        <f t="shared" si="23"/>
        <v>0.7654037331025052</v>
      </c>
      <c r="M121" s="4">
        <f t="shared" si="23"/>
        <v>0.74962259002401688</v>
      </c>
      <c r="N121" s="4">
        <f t="shared" si="23"/>
        <v>0.73447164449556668</v>
      </c>
      <c r="O121" s="4">
        <f t="shared" si="23"/>
        <v>0.71991388642290199</v>
      </c>
      <c r="P121" s="4">
        <f t="shared" si="23"/>
        <v>0.70591514809634448</v>
      </c>
      <c r="Q121" s="4">
        <f t="shared" si="23"/>
        <v>0.67050359749712329</v>
      </c>
      <c r="R121" s="4">
        <f t="shared" si="23"/>
        <v>0.63616532160511419</v>
      </c>
      <c r="S121" s="4">
        <f t="shared" si="22"/>
        <v>0.60285225463469316</v>
      </c>
      <c r="T121" s="4">
        <f t="shared" si="22"/>
        <v>0.57051915870425129</v>
      </c>
      <c r="U121" s="4">
        <f t="shared" si="22"/>
        <v>0.53912341887955417</v>
      </c>
      <c r="V121" s="4">
        <f t="shared" si="22"/>
        <v>0.49725803451586437</v>
      </c>
      <c r="W121" s="4">
        <f t="shared" si="22"/>
        <v>0.45673880817467438</v>
      </c>
      <c r="X121" s="4">
        <f t="shared" si="22"/>
        <v>0.41750183975436672</v>
      </c>
      <c r="Y121" s="4">
        <f t="shared" si="22"/>
        <v>0.37948721048005674</v>
      </c>
      <c r="Z121" s="4">
        <f t="shared" si="22"/>
        <v>0.34263867758621958</v>
      </c>
      <c r="AA121" s="4">
        <f t="shared" si="22"/>
        <v>0.30267004032278616</v>
      </c>
      <c r="AB121" s="4">
        <f t="shared" si="22"/>
        <v>0.26349573869990645</v>
      </c>
      <c r="AC121" s="4">
        <f t="shared" si="22"/>
        <v>0.22509232580099303</v>
      </c>
      <c r="AD121" s="4">
        <f t="shared" si="22"/>
        <v>0.18743726851530629</v>
      </c>
      <c r="AE121" s="4">
        <f t="shared" si="22"/>
        <v>0.15050890344987902</v>
      </c>
      <c r="AF121" s="4">
        <f t="shared" si="22"/>
        <v>0.13508662932261867</v>
      </c>
      <c r="AG121" s="4">
        <f t="shared" si="22"/>
        <v>0.11990304112720135</v>
      </c>
      <c r="AH121" s="4">
        <f t="shared" si="17"/>
        <v>0.10495264030703692</v>
      </c>
      <c r="AI121" s="4">
        <f t="shared" si="17"/>
        <v>9.0230095910598856E-2</v>
      </c>
      <c r="AJ121" s="4">
        <f t="shared" si="17"/>
        <v>7.5730238253622614E-2</v>
      </c>
    </row>
    <row r="122" spans="1:36" x14ac:dyDescent="0.2">
      <c r="A122" t="str">
        <f>"casthouse_archetype_"&amp;TEXT(ROUND(Table26[[#This Row],[2016]],3),"0.000")</f>
        <v>casthouse_archetype_0.915</v>
      </c>
      <c r="B122" s="4">
        <f t="shared" si="16"/>
        <v>0.91500000000000004</v>
      </c>
      <c r="C122" s="4">
        <f t="shared" si="23"/>
        <v>0.91500000000000004</v>
      </c>
      <c r="D122" s="4">
        <f t="shared" si="23"/>
        <v>0.91500000000000004</v>
      </c>
      <c r="E122" s="4">
        <f t="shared" si="23"/>
        <v>0.8925167798012893</v>
      </c>
      <c r="F122" s="4">
        <f t="shared" si="23"/>
        <v>0.87110207342088952</v>
      </c>
      <c r="G122" s="4">
        <f t="shared" si="23"/>
        <v>0.85068147728008436</v>
      </c>
      <c r="H122" s="4">
        <f t="shared" si="23"/>
        <v>0.83118733900173847</v>
      </c>
      <c r="I122" s="4">
        <f t="shared" si="23"/>
        <v>0.8125580086605183</v>
      </c>
      <c r="J122" s="4">
        <f t="shared" si="23"/>
        <v>0.79473718751988087</v>
      </c>
      <c r="K122" s="4">
        <f t="shared" si="23"/>
        <v>0.77767335976217256</v>
      </c>
      <c r="L122" s="4">
        <f t="shared" si="23"/>
        <v>0.76131929512960961</v>
      </c>
      <c r="M122" s="4">
        <f t="shared" si="23"/>
        <v>0.74563161236317754</v>
      </c>
      <c r="N122" s="4">
        <f t="shared" si="23"/>
        <v>0.73057039494187348</v>
      </c>
      <c r="O122" s="4">
        <f t="shared" si="23"/>
        <v>0.7160988519555016</v>
      </c>
      <c r="P122" s="4">
        <f t="shared" si="23"/>
        <v>0.70218301804504912</v>
      </c>
      <c r="Q122" s="4">
        <f t="shared" si="23"/>
        <v>0.66698118448298671</v>
      </c>
      <c r="R122" s="4">
        <f t="shared" si="23"/>
        <v>0.63284626939724986</v>
      </c>
      <c r="S122" s="4">
        <f t="shared" si="22"/>
        <v>0.599730491661146</v>
      </c>
      <c r="T122" s="4">
        <f t="shared" si="22"/>
        <v>0.56758888130436469</v>
      </c>
      <c r="U122" s="4">
        <f t="shared" si="22"/>
        <v>0.53637907577014687</v>
      </c>
      <c r="V122" s="4">
        <f t="shared" si="22"/>
        <v>0.4947616298395302</v>
      </c>
      <c r="W122" s="4">
        <f t="shared" si="22"/>
        <v>0.45448236960974858</v>
      </c>
      <c r="X122" s="4">
        <f t="shared" si="22"/>
        <v>0.41547777341333264</v>
      </c>
      <c r="Y122" s="4">
        <f t="shared" si="22"/>
        <v>0.37768827733102323</v>
      </c>
      <c r="Z122" s="4">
        <f t="shared" si="22"/>
        <v>0.34105797168257274</v>
      </c>
      <c r="AA122" s="4">
        <f t="shared" si="22"/>
        <v>0.30132603978911943</v>
      </c>
      <c r="AB122" s="4">
        <f t="shared" si="22"/>
        <v>0.26238373925995323</v>
      </c>
      <c r="AC122" s="4">
        <f t="shared" si="22"/>
        <v>0.22420776203763848</v>
      </c>
      <c r="AD122" s="4">
        <f t="shared" si="22"/>
        <v>0.1867757084587752</v>
      </c>
      <c r="AE122" s="4">
        <f t="shared" si="22"/>
        <v>0.15006604342702579</v>
      </c>
      <c r="AF122" s="4">
        <f t="shared" si="22"/>
        <v>0.13473510429022725</v>
      </c>
      <c r="AG122" s="4">
        <f t="shared" si="22"/>
        <v>0.11964143752089543</v>
      </c>
      <c r="AH122" s="4">
        <f t="shared" si="17"/>
        <v>0.10477957712641935</v>
      </c>
      <c r="AI122" s="4">
        <f t="shared" si="17"/>
        <v>9.0144223726647946E-2</v>
      </c>
      <c r="AJ122" s="4">
        <f t="shared" si="17"/>
        <v>7.5730238253622614E-2</v>
      </c>
    </row>
    <row r="123" spans="1:36" x14ac:dyDescent="0.2">
      <c r="A123" t="str">
        <f>"casthouse_archetype_"&amp;TEXT(ROUND(Table26[[#This Row],[2016]],3),"0.000")</f>
        <v>casthouse_archetype_0.910</v>
      </c>
      <c r="B123" s="4">
        <f t="shared" si="16"/>
        <v>0.91</v>
      </c>
      <c r="C123" s="4">
        <f t="shared" si="23"/>
        <v>0.91</v>
      </c>
      <c r="D123" s="4">
        <f t="shared" si="23"/>
        <v>0.91</v>
      </c>
      <c r="E123" s="4">
        <f t="shared" si="23"/>
        <v>0.88765072493564001</v>
      </c>
      <c r="F123" s="4">
        <f t="shared" si="23"/>
        <v>0.86636359795435869</v>
      </c>
      <c r="G123" s="4">
        <f t="shared" si="23"/>
        <v>0.84606465874122783</v>
      </c>
      <c r="H123" s="4">
        <f t="shared" si="23"/>
        <v>0.82668665796221108</v>
      </c>
      <c r="I123" s="4">
        <f t="shared" si="23"/>
        <v>0.80816831297510672</v>
      </c>
      <c r="J123" s="4">
        <f t="shared" si="23"/>
        <v>0.79045366044647525</v>
      </c>
      <c r="K123" s="4">
        <f t="shared" si="23"/>
        <v>0.77349149146724006</v>
      </c>
      <c r="L123" s="4">
        <f t="shared" si="23"/>
        <v>0.75723485715671401</v>
      </c>
      <c r="M123" s="4">
        <f t="shared" si="23"/>
        <v>0.7416406347023381</v>
      </c>
      <c r="N123" s="4">
        <f t="shared" si="23"/>
        <v>0.72666914538818028</v>
      </c>
      <c r="O123" s="4">
        <f t="shared" si="23"/>
        <v>0.7122838174881011</v>
      </c>
      <c r="P123" s="4">
        <f t="shared" si="23"/>
        <v>0.69845088799375388</v>
      </c>
      <c r="Q123" s="4">
        <f t="shared" si="23"/>
        <v>0.66345877146885002</v>
      </c>
      <c r="R123" s="4">
        <f t="shared" si="23"/>
        <v>0.62952721718938542</v>
      </c>
      <c r="S123" s="4">
        <f t="shared" si="22"/>
        <v>0.59660872868759873</v>
      </c>
      <c r="T123" s="4">
        <f t="shared" si="22"/>
        <v>0.56465860390447797</v>
      </c>
      <c r="U123" s="4">
        <f t="shared" si="22"/>
        <v>0.53363473266073946</v>
      </c>
      <c r="V123" s="4">
        <f t="shared" si="22"/>
        <v>0.49226522516319599</v>
      </c>
      <c r="W123" s="4">
        <f t="shared" si="22"/>
        <v>0.45222593104482273</v>
      </c>
      <c r="X123" s="4">
        <f t="shared" si="22"/>
        <v>0.4134537070722985</v>
      </c>
      <c r="Y123" s="4">
        <f t="shared" si="22"/>
        <v>0.37588934418198977</v>
      </c>
      <c r="Z123" s="4">
        <f t="shared" si="22"/>
        <v>0.33947726577892595</v>
      </c>
      <c r="AA123" s="4">
        <f t="shared" si="22"/>
        <v>0.29998203925545269</v>
      </c>
      <c r="AB123" s="4">
        <f t="shared" si="22"/>
        <v>0.26127173981999996</v>
      </c>
      <c r="AC123" s="4">
        <f t="shared" si="22"/>
        <v>0.22332319827428387</v>
      </c>
      <c r="AD123" s="4">
        <f t="shared" si="22"/>
        <v>0.18611414840224411</v>
      </c>
      <c r="AE123" s="4">
        <f t="shared" si="22"/>
        <v>0.14962318340417258</v>
      </c>
      <c r="AF123" s="4">
        <f t="shared" si="22"/>
        <v>0.13438357925783584</v>
      </c>
      <c r="AG123" s="4">
        <f t="shared" si="22"/>
        <v>0.11937983391458951</v>
      </c>
      <c r="AH123" s="4">
        <f t="shared" si="17"/>
        <v>0.10460651394580177</v>
      </c>
      <c r="AI123" s="4">
        <f t="shared" si="17"/>
        <v>9.0058351542697035E-2</v>
      </c>
      <c r="AJ123" s="4">
        <f t="shared" si="17"/>
        <v>7.5730238253622614E-2</v>
      </c>
    </row>
    <row r="124" spans="1:36" x14ac:dyDescent="0.2">
      <c r="A124" t="str">
        <f>"casthouse_archetype_"&amp;TEXT(ROUND(Table26[[#This Row],[2016]],3),"0.000")</f>
        <v>casthouse_archetype_0.905</v>
      </c>
      <c r="B124" s="4">
        <f t="shared" si="16"/>
        <v>0.90500000000000003</v>
      </c>
      <c r="C124" s="4">
        <f t="shared" si="23"/>
        <v>0.90500000000000003</v>
      </c>
      <c r="D124" s="4">
        <f t="shared" si="23"/>
        <v>0.90500000000000003</v>
      </c>
      <c r="E124" s="4">
        <f t="shared" si="23"/>
        <v>0.88278467006999062</v>
      </c>
      <c r="F124" s="4">
        <f t="shared" si="23"/>
        <v>0.86162512248782797</v>
      </c>
      <c r="G124" s="4">
        <f t="shared" si="23"/>
        <v>0.8414478402023714</v>
      </c>
      <c r="H124" s="4">
        <f t="shared" si="23"/>
        <v>0.82218597692268369</v>
      </c>
      <c r="I124" s="4">
        <f t="shared" si="23"/>
        <v>0.80377861728969513</v>
      </c>
      <c r="J124" s="4">
        <f t="shared" si="23"/>
        <v>0.78617013337306962</v>
      </c>
      <c r="K124" s="4">
        <f t="shared" si="23"/>
        <v>0.76930962317230744</v>
      </c>
      <c r="L124" s="4">
        <f t="shared" si="23"/>
        <v>0.75315041918381842</v>
      </c>
      <c r="M124" s="4">
        <f t="shared" si="23"/>
        <v>0.73764965704149876</v>
      </c>
      <c r="N124" s="4">
        <f t="shared" si="23"/>
        <v>0.72276789583448708</v>
      </c>
      <c r="O124" s="4">
        <f t="shared" si="23"/>
        <v>0.70846878302070071</v>
      </c>
      <c r="P124" s="4">
        <f t="shared" si="23"/>
        <v>0.69471875794245852</v>
      </c>
      <c r="Q124" s="4">
        <f t="shared" si="23"/>
        <v>0.65993635845471332</v>
      </c>
      <c r="R124" s="4">
        <f t="shared" si="23"/>
        <v>0.62620816498152099</v>
      </c>
      <c r="S124" s="4">
        <f t="shared" si="22"/>
        <v>0.59348696571405157</v>
      </c>
      <c r="T124" s="4">
        <f t="shared" si="22"/>
        <v>0.56172832650459126</v>
      </c>
      <c r="U124" s="4">
        <f t="shared" si="22"/>
        <v>0.53089038955133216</v>
      </c>
      <c r="V124" s="4">
        <f t="shared" si="22"/>
        <v>0.48976882048686182</v>
      </c>
      <c r="W124" s="4">
        <f t="shared" si="22"/>
        <v>0.44996949247989693</v>
      </c>
      <c r="X124" s="4">
        <f t="shared" si="22"/>
        <v>0.41142964073126442</v>
      </c>
      <c r="Y124" s="4">
        <f t="shared" si="22"/>
        <v>0.37409041103295626</v>
      </c>
      <c r="Z124" s="4">
        <f t="shared" si="22"/>
        <v>0.33789655987527911</v>
      </c>
      <c r="AA124" s="4">
        <f t="shared" si="22"/>
        <v>0.29863803872178596</v>
      </c>
      <c r="AB124" s="4">
        <f t="shared" si="22"/>
        <v>0.26015974038004674</v>
      </c>
      <c r="AC124" s="4">
        <f t="shared" si="22"/>
        <v>0.22243863451092927</v>
      </c>
      <c r="AD124" s="4">
        <f t="shared" si="22"/>
        <v>0.18545258834571304</v>
      </c>
      <c r="AE124" s="4">
        <f t="shared" si="22"/>
        <v>0.14918032338131937</v>
      </c>
      <c r="AF124" s="4">
        <f t="shared" si="22"/>
        <v>0.13403205422544445</v>
      </c>
      <c r="AG124" s="4">
        <f t="shared" si="22"/>
        <v>0.11911823030828358</v>
      </c>
      <c r="AH124" s="4">
        <f t="shared" si="17"/>
        <v>0.10443345076518419</v>
      </c>
      <c r="AI124" s="4">
        <f t="shared" si="17"/>
        <v>8.997247935874611E-2</v>
      </c>
      <c r="AJ124" s="4">
        <f t="shared" si="17"/>
        <v>7.5730238253622614E-2</v>
      </c>
    </row>
    <row r="125" spans="1:36" x14ac:dyDescent="0.2">
      <c r="A125" t="str">
        <f>"casthouse_archetype_"&amp;TEXT(ROUND(Table26[[#This Row],[2016]],3),"0.000")</f>
        <v>casthouse_archetype_0.900</v>
      </c>
      <c r="B125" s="4">
        <f t="shared" si="16"/>
        <v>0.9</v>
      </c>
      <c r="C125" s="4">
        <f t="shared" si="23"/>
        <v>0.9</v>
      </c>
      <c r="D125" s="4">
        <f t="shared" si="23"/>
        <v>0.9</v>
      </c>
      <c r="E125" s="4">
        <f t="shared" si="23"/>
        <v>0.87791861520434122</v>
      </c>
      <c r="F125" s="4">
        <f t="shared" si="23"/>
        <v>0.85688664702129713</v>
      </c>
      <c r="G125" s="4">
        <f t="shared" si="23"/>
        <v>0.83683102166351497</v>
      </c>
      <c r="H125" s="4">
        <f t="shared" si="23"/>
        <v>0.8176852958831563</v>
      </c>
      <c r="I125" s="4">
        <f t="shared" si="23"/>
        <v>0.79938892160428354</v>
      </c>
      <c r="J125" s="4">
        <f t="shared" si="23"/>
        <v>0.781886606299664</v>
      </c>
      <c r="K125" s="4">
        <f t="shared" si="23"/>
        <v>0.76512775487737494</v>
      </c>
      <c r="L125" s="4">
        <f t="shared" si="23"/>
        <v>0.74906598121092283</v>
      </c>
      <c r="M125" s="4">
        <f t="shared" si="23"/>
        <v>0.73365867938065943</v>
      </c>
      <c r="N125" s="4">
        <f t="shared" si="23"/>
        <v>0.71886664628079389</v>
      </c>
      <c r="O125" s="4">
        <f t="shared" si="23"/>
        <v>0.70465374855330021</v>
      </c>
      <c r="P125" s="4">
        <f t="shared" si="23"/>
        <v>0.69098662789116316</v>
      </c>
      <c r="Q125" s="4">
        <f t="shared" si="23"/>
        <v>0.65641394544057663</v>
      </c>
      <c r="R125" s="4">
        <f t="shared" si="23"/>
        <v>0.62288911277365666</v>
      </c>
      <c r="S125" s="4">
        <f t="shared" si="22"/>
        <v>0.59036520274050441</v>
      </c>
      <c r="T125" s="4">
        <f t="shared" si="22"/>
        <v>0.55879804910470454</v>
      </c>
      <c r="U125" s="4">
        <f t="shared" si="22"/>
        <v>0.52814604644192475</v>
      </c>
      <c r="V125" s="4">
        <f t="shared" si="22"/>
        <v>0.4872724158105276</v>
      </c>
      <c r="W125" s="4">
        <f t="shared" si="22"/>
        <v>0.44771305391497113</v>
      </c>
      <c r="X125" s="4">
        <f t="shared" si="22"/>
        <v>0.40940557439023034</v>
      </c>
      <c r="Y125" s="4">
        <f t="shared" si="22"/>
        <v>0.37229147788392275</v>
      </c>
      <c r="Z125" s="4">
        <f t="shared" si="22"/>
        <v>0.33631585397163233</v>
      </c>
      <c r="AA125" s="4">
        <f t="shared" si="22"/>
        <v>0.29729403818811923</v>
      </c>
      <c r="AB125" s="4">
        <f t="shared" si="22"/>
        <v>0.25904774094009353</v>
      </c>
      <c r="AC125" s="4">
        <f t="shared" si="22"/>
        <v>0.22155407074757472</v>
      </c>
      <c r="AD125" s="4">
        <f t="shared" si="22"/>
        <v>0.18479102828918192</v>
      </c>
      <c r="AE125" s="4">
        <f t="shared" si="22"/>
        <v>0.14873746335846616</v>
      </c>
      <c r="AF125" s="4">
        <f t="shared" si="22"/>
        <v>0.13368052919305304</v>
      </c>
      <c r="AG125" s="4">
        <f t="shared" si="22"/>
        <v>0.11885662670197766</v>
      </c>
      <c r="AH125" s="4">
        <f t="shared" si="17"/>
        <v>0.10426038758456661</v>
      </c>
      <c r="AI125" s="4">
        <f t="shared" si="17"/>
        <v>8.9886607174795199E-2</v>
      </c>
      <c r="AJ125" s="4">
        <f t="shared" si="17"/>
        <v>7.5730238253622614E-2</v>
      </c>
    </row>
    <row r="126" spans="1:36" x14ac:dyDescent="0.2">
      <c r="A126" t="str">
        <f>"casthouse_archetype_"&amp;TEXT(ROUND(Table26[[#This Row],[2016]],3),"0.000")</f>
        <v>casthouse_archetype_0.895</v>
      </c>
      <c r="B126" s="4">
        <f t="shared" si="16"/>
        <v>0.89500000000000002</v>
      </c>
      <c r="C126" s="4">
        <f t="shared" si="23"/>
        <v>0.89500000000000002</v>
      </c>
      <c r="D126" s="4">
        <f t="shared" si="23"/>
        <v>0.89500000000000002</v>
      </c>
      <c r="E126" s="4">
        <f t="shared" si="23"/>
        <v>0.87305256033869194</v>
      </c>
      <c r="F126" s="4">
        <f t="shared" si="23"/>
        <v>0.85214817155476641</v>
      </c>
      <c r="G126" s="4">
        <f t="shared" si="23"/>
        <v>0.83221420312465855</v>
      </c>
      <c r="H126" s="4">
        <f t="shared" si="23"/>
        <v>0.81318461484362892</v>
      </c>
      <c r="I126" s="4">
        <f t="shared" si="23"/>
        <v>0.79499922591887195</v>
      </c>
      <c r="J126" s="4">
        <f t="shared" si="23"/>
        <v>0.77760307922625838</v>
      </c>
      <c r="K126" s="4">
        <f t="shared" si="23"/>
        <v>0.76094588658244244</v>
      </c>
      <c r="L126" s="4">
        <f t="shared" si="23"/>
        <v>0.74498154323802723</v>
      </c>
      <c r="M126" s="4">
        <f t="shared" si="23"/>
        <v>0.72966770171981998</v>
      </c>
      <c r="N126" s="4">
        <f t="shared" si="23"/>
        <v>0.71496539672710069</v>
      </c>
      <c r="O126" s="4">
        <f t="shared" si="23"/>
        <v>0.70083871408589982</v>
      </c>
      <c r="P126" s="4">
        <f t="shared" si="23"/>
        <v>0.68725449783986781</v>
      </c>
      <c r="Q126" s="4">
        <f t="shared" si="23"/>
        <v>0.65289153242643994</v>
      </c>
      <c r="R126" s="4">
        <f t="shared" ref="R126:AG141" si="24">(($B126-$AJ$2)*((R$2-$AJ$2)/($B$2-$AJ$2)))+$AJ$2</f>
        <v>0.61957006056579222</v>
      </c>
      <c r="S126" s="4">
        <f t="shared" si="24"/>
        <v>0.58724343976695714</v>
      </c>
      <c r="T126" s="4">
        <f t="shared" si="24"/>
        <v>0.55586777170481783</v>
      </c>
      <c r="U126" s="4">
        <f t="shared" si="24"/>
        <v>0.52540170333251746</v>
      </c>
      <c r="V126" s="4">
        <f t="shared" si="24"/>
        <v>0.48477601113419344</v>
      </c>
      <c r="W126" s="4">
        <f t="shared" si="24"/>
        <v>0.44545661535004527</v>
      </c>
      <c r="X126" s="4">
        <f t="shared" si="24"/>
        <v>0.40738150804919621</v>
      </c>
      <c r="Y126" s="4">
        <f t="shared" si="24"/>
        <v>0.37049254473488924</v>
      </c>
      <c r="Z126" s="4">
        <f t="shared" si="24"/>
        <v>0.33473514806798554</v>
      </c>
      <c r="AA126" s="4">
        <f t="shared" si="24"/>
        <v>0.29595003765445249</v>
      </c>
      <c r="AB126" s="4">
        <f t="shared" si="24"/>
        <v>0.25793574150014026</v>
      </c>
      <c r="AC126" s="4">
        <f t="shared" si="24"/>
        <v>0.22066950698422011</v>
      </c>
      <c r="AD126" s="4">
        <f t="shared" si="24"/>
        <v>0.18412946823265086</v>
      </c>
      <c r="AE126" s="4">
        <f t="shared" si="24"/>
        <v>0.14829460333561292</v>
      </c>
      <c r="AF126" s="4">
        <f t="shared" si="24"/>
        <v>0.13332900416066162</v>
      </c>
      <c r="AG126" s="4">
        <f t="shared" si="24"/>
        <v>0.11859502309567174</v>
      </c>
      <c r="AH126" s="4">
        <f t="shared" si="17"/>
        <v>0.10408732440394904</v>
      </c>
      <c r="AI126" s="4">
        <f t="shared" si="17"/>
        <v>8.9800734990844275E-2</v>
      </c>
      <c r="AJ126" s="4">
        <f t="shared" si="17"/>
        <v>7.5730238253622614E-2</v>
      </c>
    </row>
    <row r="127" spans="1:36" x14ac:dyDescent="0.2">
      <c r="A127" t="str">
        <f>"casthouse_archetype_"&amp;TEXT(ROUND(Table26[[#This Row],[2016]],3),"0.000")</f>
        <v>casthouse_archetype_0.890</v>
      </c>
      <c r="B127" s="4">
        <f t="shared" si="16"/>
        <v>0.89</v>
      </c>
      <c r="C127" s="4">
        <f t="shared" ref="C127:R142" si="25">(($B127-$AJ$2)*((C$2-$AJ$2)/($B$2-$AJ$2)))+$AJ$2</f>
        <v>0.89</v>
      </c>
      <c r="D127" s="4">
        <f t="shared" si="25"/>
        <v>0.89</v>
      </c>
      <c r="E127" s="4">
        <f t="shared" si="25"/>
        <v>0.86818650547304255</v>
      </c>
      <c r="F127" s="4">
        <f t="shared" si="25"/>
        <v>0.84740969608823558</v>
      </c>
      <c r="G127" s="4">
        <f t="shared" si="25"/>
        <v>0.82759738458580212</v>
      </c>
      <c r="H127" s="4">
        <f t="shared" si="25"/>
        <v>0.80868393380410153</v>
      </c>
      <c r="I127" s="4">
        <f t="shared" si="25"/>
        <v>0.79060953023346037</v>
      </c>
      <c r="J127" s="4">
        <f t="shared" si="25"/>
        <v>0.77331955215285275</v>
      </c>
      <c r="K127" s="4">
        <f t="shared" si="25"/>
        <v>0.75676401828750994</v>
      </c>
      <c r="L127" s="4">
        <f t="shared" si="25"/>
        <v>0.74089710526513175</v>
      </c>
      <c r="M127" s="4">
        <f t="shared" si="25"/>
        <v>0.72567672405898065</v>
      </c>
      <c r="N127" s="4">
        <f t="shared" si="25"/>
        <v>0.71106414717340749</v>
      </c>
      <c r="O127" s="4">
        <f t="shared" si="25"/>
        <v>0.69702367961849931</v>
      </c>
      <c r="P127" s="4">
        <f t="shared" si="25"/>
        <v>0.68352236778857245</v>
      </c>
      <c r="Q127" s="4">
        <f t="shared" si="25"/>
        <v>0.64936911941230335</v>
      </c>
      <c r="R127" s="4">
        <f t="shared" si="25"/>
        <v>0.6162510083579279</v>
      </c>
      <c r="S127" s="4">
        <f t="shared" si="24"/>
        <v>0.58412167679340998</v>
      </c>
      <c r="T127" s="4">
        <f t="shared" si="24"/>
        <v>0.55293749430493111</v>
      </c>
      <c r="U127" s="4">
        <f t="shared" si="24"/>
        <v>0.52265736022311005</v>
      </c>
      <c r="V127" s="4">
        <f t="shared" si="24"/>
        <v>0.48227960645785922</v>
      </c>
      <c r="W127" s="4">
        <f t="shared" si="24"/>
        <v>0.44320017678511947</v>
      </c>
      <c r="X127" s="4">
        <f t="shared" si="24"/>
        <v>0.40535744170816213</v>
      </c>
      <c r="Y127" s="4">
        <f t="shared" si="24"/>
        <v>0.36869361158585573</v>
      </c>
      <c r="Z127" s="4">
        <f t="shared" si="24"/>
        <v>0.3331544421643387</v>
      </c>
      <c r="AA127" s="4">
        <f t="shared" si="24"/>
        <v>0.29460603712078576</v>
      </c>
      <c r="AB127" s="4">
        <f t="shared" si="24"/>
        <v>0.25682374206018704</v>
      </c>
      <c r="AC127" s="4">
        <f t="shared" si="24"/>
        <v>0.21978494322086556</v>
      </c>
      <c r="AD127" s="4">
        <f t="shared" si="24"/>
        <v>0.18346790817611977</v>
      </c>
      <c r="AE127" s="4">
        <f t="shared" si="24"/>
        <v>0.14785174331275971</v>
      </c>
      <c r="AF127" s="4">
        <f t="shared" si="24"/>
        <v>0.13297747912827024</v>
      </c>
      <c r="AG127" s="4">
        <f t="shared" si="24"/>
        <v>0.11833341948936581</v>
      </c>
      <c r="AH127" s="4">
        <f t="shared" si="17"/>
        <v>0.10391426122333146</v>
      </c>
      <c r="AI127" s="4">
        <f t="shared" si="17"/>
        <v>8.9714862806893364E-2</v>
      </c>
      <c r="AJ127" s="4">
        <f t="shared" si="17"/>
        <v>7.5730238253622614E-2</v>
      </c>
    </row>
    <row r="128" spans="1:36" x14ac:dyDescent="0.2">
      <c r="A128" t="str">
        <f>"casthouse_archetype_"&amp;TEXT(ROUND(Table26[[#This Row],[2016]],3),"0.000")</f>
        <v>casthouse_archetype_0.885</v>
      </c>
      <c r="B128" s="4">
        <f t="shared" si="16"/>
        <v>0.88500000000000001</v>
      </c>
      <c r="C128" s="4">
        <f t="shared" si="25"/>
        <v>0.88500000000000001</v>
      </c>
      <c r="D128" s="4">
        <f t="shared" si="25"/>
        <v>0.88500000000000001</v>
      </c>
      <c r="E128" s="4">
        <f t="shared" si="25"/>
        <v>0.86332045060739315</v>
      </c>
      <c r="F128" s="4">
        <f t="shared" si="25"/>
        <v>0.84267122062170485</v>
      </c>
      <c r="G128" s="4">
        <f t="shared" si="25"/>
        <v>0.82298056604694558</v>
      </c>
      <c r="H128" s="4">
        <f t="shared" si="25"/>
        <v>0.80418325276457414</v>
      </c>
      <c r="I128" s="4">
        <f t="shared" si="25"/>
        <v>0.78621983454804878</v>
      </c>
      <c r="J128" s="4">
        <f t="shared" si="25"/>
        <v>0.76903602507944713</v>
      </c>
      <c r="K128" s="4">
        <f t="shared" si="25"/>
        <v>0.75258214999257733</v>
      </c>
      <c r="L128" s="4">
        <f t="shared" si="25"/>
        <v>0.73681266729223616</v>
      </c>
      <c r="M128" s="4">
        <f t="shared" si="25"/>
        <v>0.7216857463981412</v>
      </c>
      <c r="N128" s="4">
        <f t="shared" si="25"/>
        <v>0.70716289761971418</v>
      </c>
      <c r="O128" s="4">
        <f t="shared" si="25"/>
        <v>0.69320864515109881</v>
      </c>
      <c r="P128" s="4">
        <f t="shared" si="25"/>
        <v>0.67979023773727709</v>
      </c>
      <c r="Q128" s="4">
        <f t="shared" si="25"/>
        <v>0.64584670639816666</v>
      </c>
      <c r="R128" s="4">
        <f t="shared" si="25"/>
        <v>0.61293195615006346</v>
      </c>
      <c r="S128" s="4">
        <f t="shared" si="24"/>
        <v>0.58099991381986282</v>
      </c>
      <c r="T128" s="4">
        <f t="shared" si="24"/>
        <v>0.55000721690504439</v>
      </c>
      <c r="U128" s="4">
        <f t="shared" si="24"/>
        <v>0.51991301711370275</v>
      </c>
      <c r="V128" s="4">
        <f t="shared" si="24"/>
        <v>0.47978320178152506</v>
      </c>
      <c r="W128" s="4">
        <f t="shared" si="24"/>
        <v>0.44094373822019367</v>
      </c>
      <c r="X128" s="4">
        <f t="shared" si="24"/>
        <v>0.40333337536712804</v>
      </c>
      <c r="Y128" s="4">
        <f t="shared" si="24"/>
        <v>0.36689467843682227</v>
      </c>
      <c r="Z128" s="4">
        <f t="shared" si="24"/>
        <v>0.33157373626069192</v>
      </c>
      <c r="AA128" s="4">
        <f t="shared" si="24"/>
        <v>0.29326203658711902</v>
      </c>
      <c r="AB128" s="4">
        <f t="shared" si="24"/>
        <v>0.25571174262023383</v>
      </c>
      <c r="AC128" s="4">
        <f t="shared" si="24"/>
        <v>0.21890037945751095</v>
      </c>
      <c r="AD128" s="4">
        <f t="shared" si="24"/>
        <v>0.18280634811958868</v>
      </c>
      <c r="AE128" s="4">
        <f t="shared" si="24"/>
        <v>0.14740888328990648</v>
      </c>
      <c r="AF128" s="4">
        <f t="shared" si="24"/>
        <v>0.13262595409587882</v>
      </c>
      <c r="AG128" s="4">
        <f t="shared" si="24"/>
        <v>0.11807181588305989</v>
      </c>
      <c r="AH128" s="4">
        <f t="shared" si="17"/>
        <v>0.10374119804271388</v>
      </c>
      <c r="AI128" s="4">
        <f t="shared" si="17"/>
        <v>8.9628990622942439E-2</v>
      </c>
      <c r="AJ128" s="4">
        <f t="shared" si="17"/>
        <v>7.5730238253622614E-2</v>
      </c>
    </row>
    <row r="129" spans="1:36" x14ac:dyDescent="0.2">
      <c r="A129" t="str">
        <f>"casthouse_archetype_"&amp;TEXT(ROUND(Table26[[#This Row],[2016]],3),"0.000")</f>
        <v>casthouse_archetype_0.880</v>
      </c>
      <c r="B129" s="4">
        <f t="shared" si="16"/>
        <v>0.88</v>
      </c>
      <c r="C129" s="4">
        <f t="shared" si="25"/>
        <v>0.88</v>
      </c>
      <c r="D129" s="4">
        <f t="shared" si="25"/>
        <v>0.88</v>
      </c>
      <c r="E129" s="4">
        <f t="shared" si="25"/>
        <v>0.85845439574174376</v>
      </c>
      <c r="F129" s="4">
        <f t="shared" si="25"/>
        <v>0.83793274515517402</v>
      </c>
      <c r="G129" s="4">
        <f t="shared" si="25"/>
        <v>0.81836374750808916</v>
      </c>
      <c r="H129" s="4">
        <f t="shared" si="25"/>
        <v>0.79968257172504675</v>
      </c>
      <c r="I129" s="4">
        <f t="shared" si="25"/>
        <v>0.78183013886263719</v>
      </c>
      <c r="J129" s="4">
        <f t="shared" si="25"/>
        <v>0.7647524980060415</v>
      </c>
      <c r="K129" s="4">
        <f t="shared" si="25"/>
        <v>0.74840028169764483</v>
      </c>
      <c r="L129" s="4">
        <f t="shared" si="25"/>
        <v>0.73272822931934056</v>
      </c>
      <c r="M129" s="4">
        <f t="shared" si="25"/>
        <v>0.71769476873730187</v>
      </c>
      <c r="N129" s="4">
        <f t="shared" si="25"/>
        <v>0.70326164806602098</v>
      </c>
      <c r="O129" s="4">
        <f t="shared" si="25"/>
        <v>0.68939361068369842</v>
      </c>
      <c r="P129" s="4">
        <f t="shared" si="25"/>
        <v>0.67605810768598185</v>
      </c>
      <c r="Q129" s="4">
        <f t="shared" si="25"/>
        <v>0.64232429338402997</v>
      </c>
      <c r="R129" s="4">
        <f t="shared" si="25"/>
        <v>0.60961290394219902</v>
      </c>
      <c r="S129" s="4">
        <f t="shared" si="24"/>
        <v>0.57787815084631555</v>
      </c>
      <c r="T129" s="4">
        <f t="shared" si="24"/>
        <v>0.54707693950515768</v>
      </c>
      <c r="U129" s="4">
        <f t="shared" si="24"/>
        <v>0.51716867400429534</v>
      </c>
      <c r="V129" s="4">
        <f t="shared" si="24"/>
        <v>0.47728679710519084</v>
      </c>
      <c r="W129" s="4">
        <f t="shared" si="24"/>
        <v>0.43868729965526782</v>
      </c>
      <c r="X129" s="4">
        <f t="shared" si="24"/>
        <v>0.40130930902609391</v>
      </c>
      <c r="Y129" s="4">
        <f t="shared" si="24"/>
        <v>0.36509574528778876</v>
      </c>
      <c r="Z129" s="4">
        <f t="shared" si="24"/>
        <v>0.32999303035704508</v>
      </c>
      <c r="AA129" s="4">
        <f t="shared" si="24"/>
        <v>0.29191803605345229</v>
      </c>
      <c r="AB129" s="4">
        <f t="shared" si="24"/>
        <v>0.25459974318028061</v>
      </c>
      <c r="AC129" s="4">
        <f t="shared" si="24"/>
        <v>0.2180158156941564</v>
      </c>
      <c r="AD129" s="4">
        <f t="shared" si="24"/>
        <v>0.18214478806305762</v>
      </c>
      <c r="AE129" s="4">
        <f t="shared" si="24"/>
        <v>0.14696602326705327</v>
      </c>
      <c r="AF129" s="4">
        <f t="shared" si="24"/>
        <v>0.13227442906348741</v>
      </c>
      <c r="AG129" s="4">
        <f t="shared" si="24"/>
        <v>0.11781021227675396</v>
      </c>
      <c r="AH129" s="4">
        <f t="shared" si="17"/>
        <v>0.1035681348620963</v>
      </c>
      <c r="AI129" s="4">
        <f t="shared" si="17"/>
        <v>8.9543118438991529E-2</v>
      </c>
      <c r="AJ129" s="4">
        <f t="shared" si="17"/>
        <v>7.5730238253622614E-2</v>
      </c>
    </row>
    <row r="130" spans="1:36" x14ac:dyDescent="0.2">
      <c r="A130" t="str">
        <f>"casthouse_archetype_"&amp;TEXT(ROUND(Table26[[#This Row],[2016]],3),"0.000")</f>
        <v>casthouse_archetype_0.875</v>
      </c>
      <c r="B130" s="4">
        <f t="shared" si="16"/>
        <v>0.875</v>
      </c>
      <c r="C130" s="4">
        <f t="shared" si="25"/>
        <v>0.875</v>
      </c>
      <c r="D130" s="4">
        <f t="shared" si="25"/>
        <v>0.875</v>
      </c>
      <c r="E130" s="4">
        <f t="shared" si="25"/>
        <v>0.85358834087609448</v>
      </c>
      <c r="F130" s="4">
        <f t="shared" si="25"/>
        <v>0.8331942696886433</v>
      </c>
      <c r="G130" s="4">
        <f t="shared" si="25"/>
        <v>0.81374692896923273</v>
      </c>
      <c r="H130" s="4">
        <f t="shared" si="25"/>
        <v>0.79518189068551937</v>
      </c>
      <c r="I130" s="4">
        <f t="shared" si="25"/>
        <v>0.7774404431772256</v>
      </c>
      <c r="J130" s="4">
        <f t="shared" si="25"/>
        <v>0.76046897093263588</v>
      </c>
      <c r="K130" s="4">
        <f t="shared" si="25"/>
        <v>0.74421841340271233</v>
      </c>
      <c r="L130" s="4">
        <f t="shared" si="25"/>
        <v>0.72864379134644497</v>
      </c>
      <c r="M130" s="4">
        <f t="shared" si="25"/>
        <v>0.71370379107646253</v>
      </c>
      <c r="N130" s="4">
        <f t="shared" si="25"/>
        <v>0.69936039851232779</v>
      </c>
      <c r="O130" s="4">
        <f t="shared" si="25"/>
        <v>0.68557857621629792</v>
      </c>
      <c r="P130" s="4">
        <f t="shared" si="25"/>
        <v>0.67232597763468649</v>
      </c>
      <c r="Q130" s="4">
        <f t="shared" si="25"/>
        <v>0.63880188036989327</v>
      </c>
      <c r="R130" s="4">
        <f t="shared" si="25"/>
        <v>0.6062938517343347</v>
      </c>
      <c r="S130" s="4">
        <f t="shared" si="24"/>
        <v>0.57475638787276839</v>
      </c>
      <c r="T130" s="4">
        <f t="shared" si="24"/>
        <v>0.54414666210527096</v>
      </c>
      <c r="U130" s="4">
        <f t="shared" si="24"/>
        <v>0.51442433089488804</v>
      </c>
      <c r="V130" s="4">
        <f t="shared" si="24"/>
        <v>0.47479039242885668</v>
      </c>
      <c r="W130" s="4">
        <f t="shared" si="24"/>
        <v>0.43643086109034201</v>
      </c>
      <c r="X130" s="4">
        <f t="shared" si="24"/>
        <v>0.39928524268505983</v>
      </c>
      <c r="Y130" s="4">
        <f t="shared" si="24"/>
        <v>0.36329681213875525</v>
      </c>
      <c r="Z130" s="4">
        <f t="shared" si="24"/>
        <v>0.3284123244533983</v>
      </c>
      <c r="AA130" s="4">
        <f t="shared" si="24"/>
        <v>0.29057403551978556</v>
      </c>
      <c r="AB130" s="4">
        <f t="shared" si="24"/>
        <v>0.25348774374032734</v>
      </c>
      <c r="AC130" s="4">
        <f t="shared" si="24"/>
        <v>0.21713125193080179</v>
      </c>
      <c r="AD130" s="4">
        <f t="shared" si="24"/>
        <v>0.18148322800652653</v>
      </c>
      <c r="AE130" s="4">
        <f t="shared" si="24"/>
        <v>0.14652316324420006</v>
      </c>
      <c r="AF130" s="4">
        <f t="shared" si="24"/>
        <v>0.13192290403109599</v>
      </c>
      <c r="AG130" s="4">
        <f t="shared" si="24"/>
        <v>0.11754860867044804</v>
      </c>
      <c r="AH130" s="4">
        <f t="shared" si="17"/>
        <v>0.10339507168147874</v>
      </c>
      <c r="AI130" s="4">
        <f t="shared" si="17"/>
        <v>8.9457246255040618E-2</v>
      </c>
      <c r="AJ130" s="4">
        <f t="shared" si="17"/>
        <v>7.5730238253622614E-2</v>
      </c>
    </row>
    <row r="131" spans="1:36" x14ac:dyDescent="0.2">
      <c r="A131" t="str">
        <f>"casthouse_archetype_"&amp;TEXT(ROUND(Table26[[#This Row],[2016]],3),"0.000")</f>
        <v>casthouse_archetype_0.870</v>
      </c>
      <c r="B131" s="4">
        <f t="shared" si="16"/>
        <v>0.87</v>
      </c>
      <c r="C131" s="4">
        <f t="shared" si="25"/>
        <v>0.87</v>
      </c>
      <c r="D131" s="4">
        <f t="shared" si="25"/>
        <v>0.87</v>
      </c>
      <c r="E131" s="4">
        <f t="shared" si="25"/>
        <v>0.84872228601044508</v>
      </c>
      <c r="F131" s="4">
        <f t="shared" si="25"/>
        <v>0.82845579422211246</v>
      </c>
      <c r="G131" s="4">
        <f t="shared" si="25"/>
        <v>0.8091301104303763</v>
      </c>
      <c r="H131" s="4">
        <f t="shared" si="25"/>
        <v>0.79068120964599198</v>
      </c>
      <c r="I131" s="4">
        <f t="shared" si="25"/>
        <v>0.77305074749181402</v>
      </c>
      <c r="J131" s="4">
        <f t="shared" si="25"/>
        <v>0.75618544385923026</v>
      </c>
      <c r="K131" s="4">
        <f t="shared" si="25"/>
        <v>0.74003654510777983</v>
      </c>
      <c r="L131" s="4">
        <f t="shared" si="25"/>
        <v>0.72455935337354938</v>
      </c>
      <c r="M131" s="4">
        <f t="shared" si="25"/>
        <v>0.70971281341562309</v>
      </c>
      <c r="N131" s="4">
        <f t="shared" si="25"/>
        <v>0.69545914895863459</v>
      </c>
      <c r="O131" s="4">
        <f t="shared" si="25"/>
        <v>0.68176354174889753</v>
      </c>
      <c r="P131" s="4">
        <f t="shared" si="25"/>
        <v>0.66859384758339113</v>
      </c>
      <c r="Q131" s="4">
        <f t="shared" si="25"/>
        <v>0.63527946735575658</v>
      </c>
      <c r="R131" s="4">
        <f t="shared" si="25"/>
        <v>0.60297479952647026</v>
      </c>
      <c r="S131" s="4">
        <f t="shared" si="24"/>
        <v>0.57163462489922123</v>
      </c>
      <c r="T131" s="4">
        <f t="shared" si="24"/>
        <v>0.54121638470538425</v>
      </c>
      <c r="U131" s="4">
        <f t="shared" si="24"/>
        <v>0.51167998778548063</v>
      </c>
      <c r="V131" s="4">
        <f t="shared" si="24"/>
        <v>0.47229398775252246</v>
      </c>
      <c r="W131" s="4">
        <f t="shared" si="24"/>
        <v>0.43417442252541616</v>
      </c>
      <c r="X131" s="4">
        <f t="shared" si="24"/>
        <v>0.39726117634402575</v>
      </c>
      <c r="Y131" s="4">
        <f t="shared" si="24"/>
        <v>0.36149787898972174</v>
      </c>
      <c r="Z131" s="4">
        <f t="shared" si="24"/>
        <v>0.32683161854975146</v>
      </c>
      <c r="AA131" s="4">
        <f t="shared" si="24"/>
        <v>0.28923003498611882</v>
      </c>
      <c r="AB131" s="4">
        <f t="shared" si="24"/>
        <v>0.25237574430037413</v>
      </c>
      <c r="AC131" s="4">
        <f t="shared" si="24"/>
        <v>0.21624668816744719</v>
      </c>
      <c r="AD131" s="4">
        <f t="shared" si="24"/>
        <v>0.18082166794999543</v>
      </c>
      <c r="AE131" s="4">
        <f t="shared" si="24"/>
        <v>0.14608030322134685</v>
      </c>
      <c r="AF131" s="4">
        <f t="shared" si="24"/>
        <v>0.13157137899870458</v>
      </c>
      <c r="AG131" s="4">
        <f t="shared" si="24"/>
        <v>0.11728700506414212</v>
      </c>
      <c r="AH131" s="4">
        <f t="shared" si="17"/>
        <v>0.10322200850086116</v>
      </c>
      <c r="AI131" s="4">
        <f t="shared" si="17"/>
        <v>8.9371374071089693E-2</v>
      </c>
      <c r="AJ131" s="4">
        <f t="shared" si="17"/>
        <v>7.5730238253622614E-2</v>
      </c>
    </row>
    <row r="132" spans="1:36" x14ac:dyDescent="0.2">
      <c r="A132" t="str">
        <f>"casthouse_archetype_"&amp;TEXT(ROUND(Table26[[#This Row],[2016]],3),"0.000")</f>
        <v>casthouse_archetype_0.865</v>
      </c>
      <c r="B132" s="4">
        <f t="shared" si="16"/>
        <v>0.86499999999999999</v>
      </c>
      <c r="C132" s="4">
        <f t="shared" si="25"/>
        <v>0.86499999999999999</v>
      </c>
      <c r="D132" s="4">
        <f t="shared" si="25"/>
        <v>0.86499999999999999</v>
      </c>
      <c r="E132" s="4">
        <f t="shared" si="25"/>
        <v>0.84385623114479569</v>
      </c>
      <c r="F132" s="4">
        <f t="shared" si="25"/>
        <v>0.82371731875558174</v>
      </c>
      <c r="G132" s="4">
        <f t="shared" si="25"/>
        <v>0.80451329189151977</v>
      </c>
      <c r="H132" s="4">
        <f t="shared" si="25"/>
        <v>0.7861805286064647</v>
      </c>
      <c r="I132" s="4">
        <f t="shared" si="25"/>
        <v>0.76866105180640243</v>
      </c>
      <c r="J132" s="4">
        <f t="shared" si="25"/>
        <v>0.75190191678582463</v>
      </c>
      <c r="K132" s="4">
        <f t="shared" si="25"/>
        <v>0.73585467681284722</v>
      </c>
      <c r="L132" s="4">
        <f t="shared" si="25"/>
        <v>0.72047491540065378</v>
      </c>
      <c r="M132" s="4">
        <f t="shared" si="25"/>
        <v>0.70572183575478376</v>
      </c>
      <c r="N132" s="4">
        <f t="shared" si="25"/>
        <v>0.69155789940494139</v>
      </c>
      <c r="O132" s="4">
        <f t="shared" si="25"/>
        <v>0.67794850728149703</v>
      </c>
      <c r="P132" s="4">
        <f t="shared" si="25"/>
        <v>0.66486171753209578</v>
      </c>
      <c r="Q132" s="4">
        <f t="shared" si="25"/>
        <v>0.63175705434161999</v>
      </c>
      <c r="R132" s="4">
        <f t="shared" si="25"/>
        <v>0.59965574731860594</v>
      </c>
      <c r="S132" s="4">
        <f t="shared" si="24"/>
        <v>0.56851286192567396</v>
      </c>
      <c r="T132" s="4">
        <f t="shared" si="24"/>
        <v>0.53828610730549753</v>
      </c>
      <c r="U132" s="4">
        <f t="shared" si="24"/>
        <v>0.50893564467607333</v>
      </c>
      <c r="V132" s="4">
        <f t="shared" si="24"/>
        <v>0.4697975830761883</v>
      </c>
      <c r="W132" s="4">
        <f t="shared" si="24"/>
        <v>0.43191798396049036</v>
      </c>
      <c r="X132" s="4">
        <f t="shared" si="24"/>
        <v>0.39523711000299161</v>
      </c>
      <c r="Y132" s="4">
        <f t="shared" si="24"/>
        <v>0.35969894584068829</v>
      </c>
      <c r="Z132" s="4">
        <f t="shared" si="24"/>
        <v>0.32525091264610462</v>
      </c>
      <c r="AA132" s="4">
        <f t="shared" si="24"/>
        <v>0.28788603445245209</v>
      </c>
      <c r="AB132" s="4">
        <f t="shared" si="24"/>
        <v>0.25126374486042091</v>
      </c>
      <c r="AC132" s="4">
        <f t="shared" si="24"/>
        <v>0.21536212440409264</v>
      </c>
      <c r="AD132" s="4">
        <f t="shared" si="24"/>
        <v>0.18016010789346434</v>
      </c>
      <c r="AE132" s="4">
        <f t="shared" si="24"/>
        <v>0.14563744319849362</v>
      </c>
      <c r="AF132" s="4">
        <f t="shared" si="24"/>
        <v>0.13121985396631319</v>
      </c>
      <c r="AG132" s="4">
        <f t="shared" si="24"/>
        <v>0.1170254014578362</v>
      </c>
      <c r="AH132" s="4">
        <f t="shared" si="17"/>
        <v>0.10304894532024358</v>
      </c>
      <c r="AI132" s="4">
        <f t="shared" si="17"/>
        <v>8.9285501887138782E-2</v>
      </c>
      <c r="AJ132" s="4">
        <f t="shared" si="17"/>
        <v>7.5730238253622614E-2</v>
      </c>
    </row>
    <row r="133" spans="1:36" x14ac:dyDescent="0.2">
      <c r="A133" t="str">
        <f>"casthouse_archetype_"&amp;TEXT(ROUND(Table26[[#This Row],[2016]],3),"0.000")</f>
        <v>casthouse_archetype_0.860</v>
      </c>
      <c r="B133" s="4">
        <f t="shared" si="16"/>
        <v>0.86</v>
      </c>
      <c r="C133" s="4">
        <f t="shared" si="25"/>
        <v>0.86</v>
      </c>
      <c r="D133" s="4">
        <f t="shared" si="25"/>
        <v>0.86</v>
      </c>
      <c r="E133" s="4">
        <f t="shared" si="25"/>
        <v>0.8389901762791464</v>
      </c>
      <c r="F133" s="4">
        <f t="shared" si="25"/>
        <v>0.81897884328905091</v>
      </c>
      <c r="G133" s="4">
        <f t="shared" si="25"/>
        <v>0.79989647335266334</v>
      </c>
      <c r="H133" s="4">
        <f t="shared" si="25"/>
        <v>0.78167984756693731</v>
      </c>
      <c r="I133" s="4">
        <f t="shared" si="25"/>
        <v>0.76427135612099084</v>
      </c>
      <c r="J133" s="4">
        <f t="shared" si="25"/>
        <v>0.74761838971241901</v>
      </c>
      <c r="K133" s="4">
        <f t="shared" si="25"/>
        <v>0.73167280851791472</v>
      </c>
      <c r="L133" s="4">
        <f t="shared" si="25"/>
        <v>0.71639047742775819</v>
      </c>
      <c r="M133" s="4">
        <f t="shared" si="25"/>
        <v>0.70173085809394442</v>
      </c>
      <c r="N133" s="4">
        <f t="shared" si="25"/>
        <v>0.68765664985124819</v>
      </c>
      <c r="O133" s="4">
        <f t="shared" si="25"/>
        <v>0.67413347281409652</v>
      </c>
      <c r="P133" s="4">
        <f t="shared" si="25"/>
        <v>0.66112958748080042</v>
      </c>
      <c r="Q133" s="4">
        <f t="shared" si="25"/>
        <v>0.6282346413274833</v>
      </c>
      <c r="R133" s="4">
        <f t="shared" si="25"/>
        <v>0.5963366951107415</v>
      </c>
      <c r="S133" s="4">
        <f t="shared" si="24"/>
        <v>0.5653910989521268</v>
      </c>
      <c r="T133" s="4">
        <f t="shared" si="24"/>
        <v>0.53535582990561081</v>
      </c>
      <c r="U133" s="4">
        <f t="shared" si="24"/>
        <v>0.50619130156666592</v>
      </c>
      <c r="V133" s="4">
        <f t="shared" si="24"/>
        <v>0.46730117839985408</v>
      </c>
      <c r="W133" s="4">
        <f t="shared" si="24"/>
        <v>0.42966154539556456</v>
      </c>
      <c r="X133" s="4">
        <f t="shared" si="24"/>
        <v>0.39321304366195753</v>
      </c>
      <c r="Y133" s="4">
        <f t="shared" si="24"/>
        <v>0.35790001269165478</v>
      </c>
      <c r="Z133" s="4">
        <f t="shared" si="24"/>
        <v>0.32367020674245783</v>
      </c>
      <c r="AA133" s="4">
        <f t="shared" si="24"/>
        <v>0.28654203391878535</v>
      </c>
      <c r="AB133" s="4">
        <f t="shared" si="24"/>
        <v>0.25015174542046764</v>
      </c>
      <c r="AC133" s="4">
        <f t="shared" si="24"/>
        <v>0.21447756064073803</v>
      </c>
      <c r="AD133" s="4">
        <f t="shared" si="24"/>
        <v>0.17949854783693325</v>
      </c>
      <c r="AE133" s="4">
        <f t="shared" si="24"/>
        <v>0.14519458317564038</v>
      </c>
      <c r="AF133" s="4">
        <f t="shared" si="24"/>
        <v>0.13086832893392178</v>
      </c>
      <c r="AG133" s="4">
        <f t="shared" si="24"/>
        <v>0.11676379785153028</v>
      </c>
      <c r="AH133" s="4">
        <f t="shared" si="17"/>
        <v>0.10287588213962601</v>
      </c>
      <c r="AI133" s="4">
        <f t="shared" si="17"/>
        <v>8.9199629703187872E-2</v>
      </c>
      <c r="AJ133" s="4">
        <f t="shared" si="17"/>
        <v>7.5730238253622614E-2</v>
      </c>
    </row>
    <row r="134" spans="1:36" x14ac:dyDescent="0.2">
      <c r="A134" t="str">
        <f>"casthouse_archetype_"&amp;TEXT(ROUND(Table26[[#This Row],[2016]],3),"0.000")</f>
        <v>casthouse_archetype_0.855</v>
      </c>
      <c r="B134" s="4">
        <f t="shared" si="16"/>
        <v>0.85499999999999998</v>
      </c>
      <c r="C134" s="4">
        <f t="shared" si="25"/>
        <v>0.85499999999999998</v>
      </c>
      <c r="D134" s="4">
        <f t="shared" si="25"/>
        <v>0.85499999999999998</v>
      </c>
      <c r="E134" s="4">
        <f t="shared" si="25"/>
        <v>0.83412412141349701</v>
      </c>
      <c r="F134" s="4">
        <f t="shared" si="25"/>
        <v>0.81424036782252018</v>
      </c>
      <c r="G134" s="4">
        <f t="shared" si="25"/>
        <v>0.79527965481380691</v>
      </c>
      <c r="H134" s="4">
        <f t="shared" si="25"/>
        <v>0.77717916652740993</v>
      </c>
      <c r="I134" s="4">
        <f t="shared" si="25"/>
        <v>0.75988166043557925</v>
      </c>
      <c r="J134" s="4">
        <f t="shared" si="25"/>
        <v>0.74333486263901338</v>
      </c>
      <c r="K134" s="4">
        <f t="shared" si="25"/>
        <v>0.72749094022298222</v>
      </c>
      <c r="L134" s="4">
        <f t="shared" si="25"/>
        <v>0.71230603945486259</v>
      </c>
      <c r="M134" s="4">
        <f t="shared" si="25"/>
        <v>0.69773988043310498</v>
      </c>
      <c r="N134" s="4">
        <f t="shared" si="25"/>
        <v>0.68375540029755499</v>
      </c>
      <c r="O134" s="4">
        <f t="shared" si="25"/>
        <v>0.67031843834669613</v>
      </c>
      <c r="P134" s="4">
        <f t="shared" si="25"/>
        <v>0.65739745742950506</v>
      </c>
      <c r="Q134" s="4">
        <f t="shared" si="25"/>
        <v>0.62471222831334661</v>
      </c>
      <c r="R134" s="4">
        <f t="shared" si="25"/>
        <v>0.59301764290287706</v>
      </c>
      <c r="S134" s="4">
        <f t="shared" si="24"/>
        <v>0.56226933597857964</v>
      </c>
      <c r="T134" s="4">
        <f t="shared" si="24"/>
        <v>0.5324255525057241</v>
      </c>
      <c r="U134" s="4">
        <f t="shared" si="24"/>
        <v>0.50344695845725862</v>
      </c>
      <c r="V134" s="4">
        <f t="shared" si="24"/>
        <v>0.46480477372351992</v>
      </c>
      <c r="W134" s="4">
        <f t="shared" si="24"/>
        <v>0.4274051068306387</v>
      </c>
      <c r="X134" s="4">
        <f t="shared" si="24"/>
        <v>0.39118897732092339</v>
      </c>
      <c r="Y134" s="4">
        <f t="shared" si="24"/>
        <v>0.35610107954262127</v>
      </c>
      <c r="Z134" s="4">
        <f t="shared" si="24"/>
        <v>0.32208950083881099</v>
      </c>
      <c r="AA134" s="4">
        <f t="shared" si="24"/>
        <v>0.28519803338511862</v>
      </c>
      <c r="AB134" s="4">
        <f t="shared" si="24"/>
        <v>0.24903974598051443</v>
      </c>
      <c r="AC134" s="4">
        <f t="shared" si="24"/>
        <v>0.21359299687738348</v>
      </c>
      <c r="AD134" s="4">
        <f t="shared" si="24"/>
        <v>0.17883698778040219</v>
      </c>
      <c r="AE134" s="4">
        <f t="shared" si="24"/>
        <v>0.14475172315278717</v>
      </c>
      <c r="AF134" s="4">
        <f t="shared" si="24"/>
        <v>0.13051680390153036</v>
      </c>
      <c r="AG134" s="4">
        <f t="shared" si="24"/>
        <v>0.11650219424522436</v>
      </c>
      <c r="AH134" s="4">
        <f t="shared" si="17"/>
        <v>0.10270281895900843</v>
      </c>
      <c r="AI134" s="4">
        <f t="shared" si="17"/>
        <v>8.9113757519236947E-2</v>
      </c>
      <c r="AJ134" s="4">
        <f t="shared" si="17"/>
        <v>7.5730238253622614E-2</v>
      </c>
    </row>
    <row r="135" spans="1:36" x14ac:dyDescent="0.2">
      <c r="A135" t="str">
        <f>"casthouse_archetype_"&amp;TEXT(ROUND(Table26[[#This Row],[2016]],3),"0.000")</f>
        <v>casthouse_archetype_0.850</v>
      </c>
      <c r="B135" s="4">
        <f t="shared" si="16"/>
        <v>0.85</v>
      </c>
      <c r="C135" s="4">
        <f t="shared" si="25"/>
        <v>0.85</v>
      </c>
      <c r="D135" s="4">
        <f t="shared" si="25"/>
        <v>0.85</v>
      </c>
      <c r="E135" s="4">
        <f t="shared" si="25"/>
        <v>0.82925806654784762</v>
      </c>
      <c r="F135" s="4">
        <f t="shared" si="25"/>
        <v>0.80950189235598935</v>
      </c>
      <c r="G135" s="4">
        <f t="shared" si="25"/>
        <v>0.79066283627495049</v>
      </c>
      <c r="H135" s="4">
        <f t="shared" si="25"/>
        <v>0.77267848548788254</v>
      </c>
      <c r="I135" s="4">
        <f t="shared" si="25"/>
        <v>0.75549196475016767</v>
      </c>
      <c r="J135" s="4">
        <f t="shared" si="25"/>
        <v>0.73905133556560776</v>
      </c>
      <c r="K135" s="4">
        <f t="shared" si="25"/>
        <v>0.72330907192804972</v>
      </c>
      <c r="L135" s="4">
        <f t="shared" si="25"/>
        <v>0.708221601481967</v>
      </c>
      <c r="M135" s="4">
        <f t="shared" si="25"/>
        <v>0.69374890277226564</v>
      </c>
      <c r="N135" s="4">
        <f t="shared" si="25"/>
        <v>0.6798541507438618</v>
      </c>
      <c r="O135" s="4">
        <f t="shared" si="25"/>
        <v>0.66650340387929563</v>
      </c>
      <c r="P135" s="4">
        <f t="shared" si="25"/>
        <v>0.6536653273782097</v>
      </c>
      <c r="Q135" s="4">
        <f t="shared" si="25"/>
        <v>0.62118981529920991</v>
      </c>
      <c r="R135" s="4">
        <f t="shared" si="25"/>
        <v>0.58969859069501274</v>
      </c>
      <c r="S135" s="4">
        <f t="shared" si="24"/>
        <v>0.55914757300503237</v>
      </c>
      <c r="T135" s="4">
        <f t="shared" si="24"/>
        <v>0.52949527510583738</v>
      </c>
      <c r="U135" s="4">
        <f t="shared" si="24"/>
        <v>0.50070261534785121</v>
      </c>
      <c r="V135" s="4">
        <f t="shared" si="24"/>
        <v>0.4623083690471857</v>
      </c>
      <c r="W135" s="4">
        <f t="shared" si="24"/>
        <v>0.4251486682657129</v>
      </c>
      <c r="X135" s="4">
        <f t="shared" si="24"/>
        <v>0.38916491097988931</v>
      </c>
      <c r="Y135" s="4">
        <f t="shared" si="24"/>
        <v>0.35430214639358776</v>
      </c>
      <c r="Z135" s="4">
        <f t="shared" si="24"/>
        <v>0.32050879493516421</v>
      </c>
      <c r="AA135" s="4">
        <f t="shared" si="24"/>
        <v>0.28385403285145189</v>
      </c>
      <c r="AB135" s="4">
        <f t="shared" si="24"/>
        <v>0.24792774654056121</v>
      </c>
      <c r="AC135" s="4">
        <f t="shared" si="24"/>
        <v>0.21270843311402887</v>
      </c>
      <c r="AD135" s="4">
        <f t="shared" si="24"/>
        <v>0.1781754277238711</v>
      </c>
      <c r="AE135" s="4">
        <f t="shared" si="24"/>
        <v>0.14430886312993396</v>
      </c>
      <c r="AF135" s="4">
        <f t="shared" si="24"/>
        <v>0.13016527886913898</v>
      </c>
      <c r="AG135" s="4">
        <f t="shared" si="24"/>
        <v>0.11624059063891844</v>
      </c>
      <c r="AH135" s="4">
        <f t="shared" si="17"/>
        <v>0.10252975577839085</v>
      </c>
      <c r="AI135" s="4">
        <f t="shared" si="17"/>
        <v>8.9027885335286036E-2</v>
      </c>
      <c r="AJ135" s="4">
        <f t="shared" si="17"/>
        <v>7.5730238253622614E-2</v>
      </c>
    </row>
    <row r="136" spans="1:36" x14ac:dyDescent="0.2">
      <c r="A136" t="str">
        <f>"casthouse_archetype_"&amp;TEXT(ROUND(Table26[[#This Row],[2016]],3),"0.000")</f>
        <v>casthouse_archetype_0.845</v>
      </c>
      <c r="B136" s="4">
        <f t="shared" ref="B136:B189" si="26">MROUND(B135-0.005,0.005)</f>
        <v>0.84499999999999997</v>
      </c>
      <c r="C136" s="4">
        <f t="shared" si="25"/>
        <v>0.84499999999999997</v>
      </c>
      <c r="D136" s="4">
        <f t="shared" si="25"/>
        <v>0.84499999999999997</v>
      </c>
      <c r="E136" s="4">
        <f t="shared" si="25"/>
        <v>0.82439201168219833</v>
      </c>
      <c r="F136" s="4">
        <f t="shared" si="25"/>
        <v>0.80476341688945863</v>
      </c>
      <c r="G136" s="4">
        <f t="shared" si="25"/>
        <v>0.78604601773609406</v>
      </c>
      <c r="H136" s="4">
        <f t="shared" si="25"/>
        <v>0.76817780444835515</v>
      </c>
      <c r="I136" s="4">
        <f t="shared" si="25"/>
        <v>0.75110226906475608</v>
      </c>
      <c r="J136" s="4">
        <f t="shared" si="25"/>
        <v>0.73476780849220213</v>
      </c>
      <c r="K136" s="4">
        <f t="shared" si="25"/>
        <v>0.71912720363311711</v>
      </c>
      <c r="L136" s="4">
        <f t="shared" si="25"/>
        <v>0.70413716350907141</v>
      </c>
      <c r="M136" s="4">
        <f t="shared" si="25"/>
        <v>0.6897579251114262</v>
      </c>
      <c r="N136" s="4">
        <f t="shared" si="25"/>
        <v>0.6759529011901686</v>
      </c>
      <c r="O136" s="4">
        <f t="shared" si="25"/>
        <v>0.66268836941189524</v>
      </c>
      <c r="P136" s="4">
        <f t="shared" si="25"/>
        <v>0.64993319732691446</v>
      </c>
      <c r="Q136" s="4">
        <f t="shared" si="25"/>
        <v>0.61766740228507322</v>
      </c>
      <c r="R136" s="4">
        <f t="shared" si="25"/>
        <v>0.5863795384871483</v>
      </c>
      <c r="S136" s="4">
        <f t="shared" si="24"/>
        <v>0.55602581003148521</v>
      </c>
      <c r="T136" s="4">
        <f t="shared" si="24"/>
        <v>0.52656499770595067</v>
      </c>
      <c r="U136" s="4">
        <f t="shared" si="24"/>
        <v>0.49795827223844391</v>
      </c>
      <c r="V136" s="4">
        <f t="shared" si="24"/>
        <v>0.45981196437085153</v>
      </c>
      <c r="W136" s="4">
        <f t="shared" si="24"/>
        <v>0.4228922297007871</v>
      </c>
      <c r="X136" s="4">
        <f t="shared" si="24"/>
        <v>0.38714084463885523</v>
      </c>
      <c r="Y136" s="4">
        <f t="shared" si="24"/>
        <v>0.35250321324455425</v>
      </c>
      <c r="Z136" s="4">
        <f t="shared" si="24"/>
        <v>0.31892808903151737</v>
      </c>
      <c r="AA136" s="4">
        <f t="shared" si="24"/>
        <v>0.28251003231778515</v>
      </c>
      <c r="AB136" s="4">
        <f t="shared" si="24"/>
        <v>0.246815747100608</v>
      </c>
      <c r="AC136" s="4">
        <f t="shared" si="24"/>
        <v>0.21182386935067432</v>
      </c>
      <c r="AD136" s="4">
        <f t="shared" si="24"/>
        <v>0.17751386766734001</v>
      </c>
      <c r="AE136" s="4">
        <f t="shared" si="24"/>
        <v>0.14386600310708075</v>
      </c>
      <c r="AF136" s="4">
        <f t="shared" si="24"/>
        <v>0.12981375383674756</v>
      </c>
      <c r="AG136" s="4">
        <f t="shared" si="24"/>
        <v>0.11597898703261252</v>
      </c>
      <c r="AH136" s="4">
        <f t="shared" ref="AH136:AJ189" si="27">(($B136-$AJ$2)*((AH$2-$AJ$2)/($B$2-$AJ$2)))+$AJ$2</f>
        <v>0.10235669259777327</v>
      </c>
      <c r="AI136" s="4">
        <f t="shared" si="27"/>
        <v>8.8942013151335111E-2</v>
      </c>
      <c r="AJ136" s="4">
        <f t="shared" si="27"/>
        <v>7.5730238253622614E-2</v>
      </c>
    </row>
    <row r="137" spans="1:36" x14ac:dyDescent="0.2">
      <c r="A137" t="str">
        <f>"casthouse_archetype_"&amp;TEXT(ROUND(Table26[[#This Row],[2016]],3),"0.000")</f>
        <v>casthouse_archetype_0.840</v>
      </c>
      <c r="B137" s="4">
        <f t="shared" si="26"/>
        <v>0.84</v>
      </c>
      <c r="C137" s="4">
        <f t="shared" si="25"/>
        <v>0.84</v>
      </c>
      <c r="D137" s="4">
        <f t="shared" si="25"/>
        <v>0.84</v>
      </c>
      <c r="E137" s="4">
        <f t="shared" si="25"/>
        <v>0.81952595681654894</v>
      </c>
      <c r="F137" s="4">
        <f t="shared" si="25"/>
        <v>0.8000249414229279</v>
      </c>
      <c r="G137" s="4">
        <f t="shared" si="25"/>
        <v>0.78142919919723752</v>
      </c>
      <c r="H137" s="4">
        <f t="shared" si="25"/>
        <v>0.76367712340882776</v>
      </c>
      <c r="I137" s="4">
        <f t="shared" si="25"/>
        <v>0.74671257337934449</v>
      </c>
      <c r="J137" s="4">
        <f t="shared" si="25"/>
        <v>0.73048428141879651</v>
      </c>
      <c r="K137" s="4">
        <f t="shared" si="25"/>
        <v>0.71494533533818461</v>
      </c>
      <c r="L137" s="4">
        <f t="shared" si="25"/>
        <v>0.70005272553617581</v>
      </c>
      <c r="M137" s="4">
        <f t="shared" si="25"/>
        <v>0.68576694745058686</v>
      </c>
      <c r="N137" s="4">
        <f t="shared" si="25"/>
        <v>0.6720516516364754</v>
      </c>
      <c r="O137" s="4">
        <f t="shared" si="25"/>
        <v>0.65887333494449474</v>
      </c>
      <c r="P137" s="4">
        <f t="shared" si="25"/>
        <v>0.6462010672756191</v>
      </c>
      <c r="Q137" s="4">
        <f t="shared" si="25"/>
        <v>0.61414498927093664</v>
      </c>
      <c r="R137" s="4">
        <f t="shared" si="25"/>
        <v>0.58306048627928386</v>
      </c>
      <c r="S137" s="4">
        <f t="shared" si="24"/>
        <v>0.55290404705793805</v>
      </c>
      <c r="T137" s="4">
        <f t="shared" si="24"/>
        <v>0.52363472030606406</v>
      </c>
      <c r="U137" s="4">
        <f t="shared" si="24"/>
        <v>0.49521392912903656</v>
      </c>
      <c r="V137" s="4">
        <f t="shared" si="24"/>
        <v>0.45731555969451732</v>
      </c>
      <c r="W137" s="4">
        <f t="shared" si="24"/>
        <v>0.42063579113586125</v>
      </c>
      <c r="X137" s="4">
        <f t="shared" si="24"/>
        <v>0.38511677829782109</v>
      </c>
      <c r="Y137" s="4">
        <f t="shared" si="24"/>
        <v>0.35070428009552079</v>
      </c>
      <c r="Z137" s="4">
        <f t="shared" si="24"/>
        <v>0.31734738312787059</v>
      </c>
      <c r="AA137" s="4">
        <f t="shared" si="24"/>
        <v>0.28116603178411842</v>
      </c>
      <c r="AB137" s="4">
        <f t="shared" si="24"/>
        <v>0.24570374766065473</v>
      </c>
      <c r="AC137" s="4">
        <f t="shared" si="24"/>
        <v>0.21093930558731971</v>
      </c>
      <c r="AD137" s="4">
        <f t="shared" si="24"/>
        <v>0.17685230761080895</v>
      </c>
      <c r="AE137" s="4">
        <f t="shared" si="24"/>
        <v>0.14342314308422752</v>
      </c>
      <c r="AF137" s="4">
        <f t="shared" si="24"/>
        <v>0.12946222880435615</v>
      </c>
      <c r="AG137" s="4">
        <f t="shared" si="24"/>
        <v>0.11571738342630659</v>
      </c>
      <c r="AH137" s="4">
        <f t="shared" si="27"/>
        <v>0.1021836294171557</v>
      </c>
      <c r="AI137" s="4">
        <f t="shared" si="27"/>
        <v>8.8856140967384201E-2</v>
      </c>
      <c r="AJ137" s="4">
        <f t="shared" si="27"/>
        <v>7.5730238253622614E-2</v>
      </c>
    </row>
    <row r="138" spans="1:36" x14ac:dyDescent="0.2">
      <c r="A138" t="str">
        <f>"casthouse_archetype_"&amp;TEXT(ROUND(Table26[[#This Row],[2016]],3),"0.000")</f>
        <v>casthouse_archetype_0.835</v>
      </c>
      <c r="B138" s="4">
        <f t="shared" si="26"/>
        <v>0.83499999999999996</v>
      </c>
      <c r="C138" s="4">
        <f t="shared" si="25"/>
        <v>0.83499999999999996</v>
      </c>
      <c r="D138" s="4">
        <f t="shared" si="25"/>
        <v>0.83499999999999996</v>
      </c>
      <c r="E138" s="4">
        <f t="shared" si="25"/>
        <v>0.81465990195089955</v>
      </c>
      <c r="F138" s="4">
        <f t="shared" si="25"/>
        <v>0.79528646595639707</v>
      </c>
      <c r="G138" s="4">
        <f t="shared" si="25"/>
        <v>0.7768123806583811</v>
      </c>
      <c r="H138" s="4">
        <f t="shared" si="25"/>
        <v>0.75917644236930037</v>
      </c>
      <c r="I138" s="4">
        <f t="shared" si="25"/>
        <v>0.7423228776939329</v>
      </c>
      <c r="J138" s="4">
        <f t="shared" si="25"/>
        <v>0.72620075434539089</v>
      </c>
      <c r="K138" s="4">
        <f t="shared" si="25"/>
        <v>0.71076346704325211</v>
      </c>
      <c r="L138" s="4">
        <f t="shared" si="25"/>
        <v>0.69596828756328022</v>
      </c>
      <c r="M138" s="4">
        <f t="shared" si="25"/>
        <v>0.68177596978974753</v>
      </c>
      <c r="N138" s="4">
        <f t="shared" si="25"/>
        <v>0.6681504020827822</v>
      </c>
      <c r="O138" s="4">
        <f t="shared" si="25"/>
        <v>0.65505830047709435</v>
      </c>
      <c r="P138" s="4">
        <f t="shared" si="25"/>
        <v>0.64246893722432374</v>
      </c>
      <c r="Q138" s="4">
        <f t="shared" si="25"/>
        <v>0.61062257625679994</v>
      </c>
      <c r="R138" s="4">
        <f t="shared" si="25"/>
        <v>0.57974143407141954</v>
      </c>
      <c r="S138" s="4">
        <f t="shared" si="24"/>
        <v>0.54978228408439078</v>
      </c>
      <c r="T138" s="4">
        <f t="shared" si="24"/>
        <v>0.52070444290617734</v>
      </c>
      <c r="U138" s="4">
        <f t="shared" si="24"/>
        <v>0.4924695860196292</v>
      </c>
      <c r="V138" s="4">
        <f t="shared" si="24"/>
        <v>0.45481915501818315</v>
      </c>
      <c r="W138" s="4">
        <f t="shared" si="24"/>
        <v>0.41837935257093545</v>
      </c>
      <c r="X138" s="4">
        <f t="shared" si="24"/>
        <v>0.38309271195678701</v>
      </c>
      <c r="Y138" s="4">
        <f t="shared" si="24"/>
        <v>0.34890534694648728</v>
      </c>
      <c r="Z138" s="4">
        <f t="shared" si="24"/>
        <v>0.31576667722422375</v>
      </c>
      <c r="AA138" s="4">
        <f t="shared" si="24"/>
        <v>0.27982203125045169</v>
      </c>
      <c r="AB138" s="4">
        <f t="shared" si="24"/>
        <v>0.24459174822070151</v>
      </c>
      <c r="AC138" s="4">
        <f t="shared" si="24"/>
        <v>0.21005474182396511</v>
      </c>
      <c r="AD138" s="4">
        <f t="shared" si="24"/>
        <v>0.17619074755427783</v>
      </c>
      <c r="AE138" s="4">
        <f t="shared" si="24"/>
        <v>0.14298028306137431</v>
      </c>
      <c r="AF138" s="4">
        <f t="shared" si="24"/>
        <v>0.12911070377196476</v>
      </c>
      <c r="AG138" s="4">
        <f t="shared" si="24"/>
        <v>0.11545577982000066</v>
      </c>
      <c r="AH138" s="4">
        <f t="shared" si="27"/>
        <v>0.10201056623653812</v>
      </c>
      <c r="AI138" s="4">
        <f t="shared" si="27"/>
        <v>8.8770268783433276E-2</v>
      </c>
      <c r="AJ138" s="4">
        <f t="shared" si="27"/>
        <v>7.5730238253622614E-2</v>
      </c>
    </row>
    <row r="139" spans="1:36" x14ac:dyDescent="0.2">
      <c r="A139" t="str">
        <f>"casthouse_archetype_"&amp;TEXT(ROUND(Table26[[#This Row],[2016]],3),"0.000")</f>
        <v>casthouse_archetype_0.830</v>
      </c>
      <c r="B139" s="4">
        <f t="shared" si="26"/>
        <v>0.83000000000000007</v>
      </c>
      <c r="C139" s="4">
        <f t="shared" si="25"/>
        <v>0.83000000000000007</v>
      </c>
      <c r="D139" s="4">
        <f t="shared" si="25"/>
        <v>0.83000000000000007</v>
      </c>
      <c r="E139" s="4">
        <f t="shared" si="25"/>
        <v>0.80979384708525037</v>
      </c>
      <c r="F139" s="4">
        <f t="shared" si="25"/>
        <v>0.79054799048986646</v>
      </c>
      <c r="G139" s="4">
        <f t="shared" si="25"/>
        <v>0.77219556211952478</v>
      </c>
      <c r="H139" s="4">
        <f t="shared" si="25"/>
        <v>0.7546757613297731</v>
      </c>
      <c r="I139" s="4">
        <f t="shared" si="25"/>
        <v>0.73793318200852143</v>
      </c>
      <c r="J139" s="4">
        <f t="shared" si="25"/>
        <v>0.72191722727198537</v>
      </c>
      <c r="K139" s="4">
        <f t="shared" si="25"/>
        <v>0.70658159874831961</v>
      </c>
      <c r="L139" s="4">
        <f t="shared" si="25"/>
        <v>0.69188384959038474</v>
      </c>
      <c r="M139" s="4">
        <f t="shared" si="25"/>
        <v>0.67778499212890819</v>
      </c>
      <c r="N139" s="4">
        <f t="shared" si="25"/>
        <v>0.66424915252908912</v>
      </c>
      <c r="O139" s="4">
        <f t="shared" si="25"/>
        <v>0.65124326600969396</v>
      </c>
      <c r="P139" s="4">
        <f t="shared" si="25"/>
        <v>0.6387368071730285</v>
      </c>
      <c r="Q139" s="4">
        <f t="shared" si="25"/>
        <v>0.60710016324266336</v>
      </c>
      <c r="R139" s="4">
        <f t="shared" si="25"/>
        <v>0.57642238186355521</v>
      </c>
      <c r="S139" s="4">
        <f t="shared" si="24"/>
        <v>0.54666052111084373</v>
      </c>
      <c r="T139" s="4">
        <f t="shared" si="24"/>
        <v>0.51777416550629063</v>
      </c>
      <c r="U139" s="4">
        <f t="shared" si="24"/>
        <v>0.4897252429102219</v>
      </c>
      <c r="V139" s="4">
        <f t="shared" si="24"/>
        <v>0.45232275034184899</v>
      </c>
      <c r="W139" s="4">
        <f t="shared" si="24"/>
        <v>0.41612291400600965</v>
      </c>
      <c r="X139" s="4">
        <f t="shared" si="24"/>
        <v>0.38106864561575299</v>
      </c>
      <c r="Y139" s="4">
        <f t="shared" si="24"/>
        <v>0.34710641379745383</v>
      </c>
      <c r="Z139" s="4">
        <f t="shared" si="24"/>
        <v>0.31418597132057696</v>
      </c>
      <c r="AA139" s="4">
        <f t="shared" si="24"/>
        <v>0.27847803071678495</v>
      </c>
      <c r="AB139" s="4">
        <f t="shared" si="24"/>
        <v>0.2434797487807483</v>
      </c>
      <c r="AC139" s="4">
        <f t="shared" si="24"/>
        <v>0.20917017806061056</v>
      </c>
      <c r="AD139" s="4">
        <f t="shared" si="24"/>
        <v>0.17552918749774676</v>
      </c>
      <c r="AE139" s="4">
        <f t="shared" si="24"/>
        <v>0.1425374230385211</v>
      </c>
      <c r="AF139" s="4">
        <f t="shared" si="24"/>
        <v>0.12875917873957335</v>
      </c>
      <c r="AG139" s="4">
        <f t="shared" si="24"/>
        <v>0.11519417621369475</v>
      </c>
      <c r="AH139" s="4">
        <f t="shared" si="27"/>
        <v>0.10183750305592054</v>
      </c>
      <c r="AI139" s="4">
        <f t="shared" si="27"/>
        <v>8.8684396599482365E-2</v>
      </c>
      <c r="AJ139" s="4">
        <f t="shared" si="27"/>
        <v>7.5730238253622614E-2</v>
      </c>
    </row>
    <row r="140" spans="1:36" x14ac:dyDescent="0.2">
      <c r="A140" t="str">
        <f>"casthouse_archetype_"&amp;TEXT(ROUND(Table26[[#This Row],[2016]],3),"0.000")</f>
        <v>casthouse_archetype_0.825</v>
      </c>
      <c r="B140" s="4">
        <f t="shared" si="26"/>
        <v>0.82500000000000007</v>
      </c>
      <c r="C140" s="4">
        <f t="shared" si="25"/>
        <v>0.82500000000000007</v>
      </c>
      <c r="D140" s="4">
        <f t="shared" si="25"/>
        <v>0.82500000000000007</v>
      </c>
      <c r="E140" s="4">
        <f t="shared" si="25"/>
        <v>0.80492779221960098</v>
      </c>
      <c r="F140" s="4">
        <f t="shared" si="25"/>
        <v>0.78580951502333563</v>
      </c>
      <c r="G140" s="4">
        <f t="shared" si="25"/>
        <v>0.76757874358066835</v>
      </c>
      <c r="H140" s="4">
        <f t="shared" si="25"/>
        <v>0.75017508029024571</v>
      </c>
      <c r="I140" s="4">
        <f t="shared" si="25"/>
        <v>0.73354348632310984</v>
      </c>
      <c r="J140" s="4">
        <f t="shared" si="25"/>
        <v>0.71763370019857975</v>
      </c>
      <c r="K140" s="4">
        <f t="shared" si="25"/>
        <v>0.70239973045338711</v>
      </c>
      <c r="L140" s="4">
        <f t="shared" si="25"/>
        <v>0.68779941161748914</v>
      </c>
      <c r="M140" s="4">
        <f t="shared" si="25"/>
        <v>0.67379401446806886</v>
      </c>
      <c r="N140" s="4">
        <f t="shared" si="25"/>
        <v>0.66034790297539581</v>
      </c>
      <c r="O140" s="4">
        <f t="shared" si="25"/>
        <v>0.64742823154229345</v>
      </c>
      <c r="P140" s="4">
        <f t="shared" si="25"/>
        <v>0.63500467712173314</v>
      </c>
      <c r="Q140" s="4">
        <f t="shared" si="25"/>
        <v>0.60357775022852667</v>
      </c>
      <c r="R140" s="4">
        <f t="shared" si="25"/>
        <v>0.57310332965569077</v>
      </c>
      <c r="S140" s="4">
        <f t="shared" si="24"/>
        <v>0.54353875813729646</v>
      </c>
      <c r="T140" s="4">
        <f t="shared" si="24"/>
        <v>0.51484388810640391</v>
      </c>
      <c r="U140" s="4">
        <f t="shared" si="24"/>
        <v>0.48698089980081455</v>
      </c>
      <c r="V140" s="4">
        <f t="shared" si="24"/>
        <v>0.44982634566551483</v>
      </c>
      <c r="W140" s="4">
        <f t="shared" si="24"/>
        <v>0.41386647544108385</v>
      </c>
      <c r="X140" s="4">
        <f t="shared" si="24"/>
        <v>0.37904457927471885</v>
      </c>
      <c r="Y140" s="4">
        <f t="shared" si="24"/>
        <v>0.34530748064842032</v>
      </c>
      <c r="Z140" s="4">
        <f t="shared" si="24"/>
        <v>0.31260526541693018</v>
      </c>
      <c r="AA140" s="4">
        <f t="shared" si="24"/>
        <v>0.27713403018311822</v>
      </c>
      <c r="AB140" s="4">
        <f t="shared" si="24"/>
        <v>0.24236774934079508</v>
      </c>
      <c r="AC140" s="4">
        <f t="shared" si="24"/>
        <v>0.20828561429725601</v>
      </c>
      <c r="AD140" s="4">
        <f t="shared" si="24"/>
        <v>0.1748676274412157</v>
      </c>
      <c r="AE140" s="4">
        <f t="shared" si="24"/>
        <v>0.14209456301566786</v>
      </c>
      <c r="AF140" s="4">
        <f t="shared" si="24"/>
        <v>0.12840765370718193</v>
      </c>
      <c r="AG140" s="4">
        <f t="shared" si="24"/>
        <v>0.11493257260738883</v>
      </c>
      <c r="AH140" s="4">
        <f t="shared" si="27"/>
        <v>0.10166443987530296</v>
      </c>
      <c r="AI140" s="4">
        <f t="shared" si="27"/>
        <v>8.8598524415531454E-2</v>
      </c>
      <c r="AJ140" s="4">
        <f t="shared" si="27"/>
        <v>7.5730238253622614E-2</v>
      </c>
    </row>
    <row r="141" spans="1:36" x14ac:dyDescent="0.2">
      <c r="A141" t="str">
        <f>"casthouse_archetype_"&amp;TEXT(ROUND(Table26[[#This Row],[2016]],3),"0.000")</f>
        <v>casthouse_archetype_0.820</v>
      </c>
      <c r="B141" s="4">
        <f t="shared" si="26"/>
        <v>0.82000000000000006</v>
      </c>
      <c r="C141" s="4">
        <f t="shared" si="25"/>
        <v>0.82000000000000006</v>
      </c>
      <c r="D141" s="4">
        <f t="shared" si="25"/>
        <v>0.82000000000000006</v>
      </c>
      <c r="E141" s="4">
        <f t="shared" si="25"/>
        <v>0.80006173735395159</v>
      </c>
      <c r="F141" s="4">
        <f t="shared" si="25"/>
        <v>0.7810710395568049</v>
      </c>
      <c r="G141" s="4">
        <f t="shared" si="25"/>
        <v>0.76296192504181182</v>
      </c>
      <c r="H141" s="4">
        <f t="shared" si="25"/>
        <v>0.74567439925071832</v>
      </c>
      <c r="I141" s="4">
        <f t="shared" si="25"/>
        <v>0.72915379063769825</v>
      </c>
      <c r="J141" s="4">
        <f t="shared" si="25"/>
        <v>0.71335017312517413</v>
      </c>
      <c r="K141" s="4">
        <f t="shared" si="25"/>
        <v>0.69821786215845461</v>
      </c>
      <c r="L141" s="4">
        <f t="shared" si="25"/>
        <v>0.68371497364459355</v>
      </c>
      <c r="M141" s="4">
        <f t="shared" si="25"/>
        <v>0.66980303680722941</v>
      </c>
      <c r="N141" s="4">
        <f t="shared" si="25"/>
        <v>0.65644665342170261</v>
      </c>
      <c r="O141" s="4">
        <f t="shared" si="25"/>
        <v>0.64361319707489306</v>
      </c>
      <c r="P141" s="4">
        <f t="shared" si="25"/>
        <v>0.63127254707043778</v>
      </c>
      <c r="Q141" s="4">
        <f t="shared" si="25"/>
        <v>0.60005533721438997</v>
      </c>
      <c r="R141" s="4">
        <f t="shared" si="25"/>
        <v>0.56978427744782645</v>
      </c>
      <c r="S141" s="4">
        <f t="shared" si="24"/>
        <v>0.5404169951637493</v>
      </c>
      <c r="T141" s="4">
        <f t="shared" si="24"/>
        <v>0.5119136107065172</v>
      </c>
      <c r="U141" s="4">
        <f t="shared" si="24"/>
        <v>0.48423655669140719</v>
      </c>
      <c r="V141" s="4">
        <f t="shared" si="24"/>
        <v>0.44732994098918061</v>
      </c>
      <c r="W141" s="4">
        <f t="shared" si="24"/>
        <v>0.41161003687615805</v>
      </c>
      <c r="X141" s="4">
        <f t="shared" si="24"/>
        <v>0.37702051293368477</v>
      </c>
      <c r="Y141" s="4">
        <f t="shared" si="24"/>
        <v>0.34350854749938681</v>
      </c>
      <c r="Z141" s="4">
        <f t="shared" si="24"/>
        <v>0.31102455951328334</v>
      </c>
      <c r="AA141" s="4">
        <f t="shared" si="24"/>
        <v>0.27579002964945148</v>
      </c>
      <c r="AB141" s="4">
        <f t="shared" si="24"/>
        <v>0.24125574990084181</v>
      </c>
      <c r="AC141" s="4">
        <f t="shared" si="24"/>
        <v>0.2074010505339014</v>
      </c>
      <c r="AD141" s="4">
        <f t="shared" si="24"/>
        <v>0.17420606738468461</v>
      </c>
      <c r="AE141" s="4">
        <f t="shared" si="24"/>
        <v>0.14165170299281465</v>
      </c>
      <c r="AF141" s="4">
        <f t="shared" si="24"/>
        <v>0.12805612867479055</v>
      </c>
      <c r="AG141" s="4">
        <f t="shared" si="24"/>
        <v>0.11467096900108291</v>
      </c>
      <c r="AH141" s="4">
        <f t="shared" si="27"/>
        <v>0.10149137669468539</v>
      </c>
      <c r="AI141" s="4">
        <f t="shared" si="27"/>
        <v>8.851265223158053E-2</v>
      </c>
      <c r="AJ141" s="4">
        <f t="shared" si="27"/>
        <v>7.5730238253622614E-2</v>
      </c>
    </row>
    <row r="142" spans="1:36" x14ac:dyDescent="0.2">
      <c r="A142" t="str">
        <f>"casthouse_archetype_"&amp;TEXT(ROUND(Table26[[#This Row],[2016]],3),"0.000")</f>
        <v>casthouse_archetype_0.815</v>
      </c>
      <c r="B142" s="4">
        <f t="shared" si="26"/>
        <v>0.81500000000000006</v>
      </c>
      <c r="C142" s="4">
        <f t="shared" si="25"/>
        <v>0.81500000000000006</v>
      </c>
      <c r="D142" s="4">
        <f t="shared" si="25"/>
        <v>0.81500000000000006</v>
      </c>
      <c r="E142" s="4">
        <f t="shared" si="25"/>
        <v>0.7951956824883023</v>
      </c>
      <c r="F142" s="4">
        <f t="shared" si="25"/>
        <v>0.77633256409027407</v>
      </c>
      <c r="G142" s="4">
        <f t="shared" si="25"/>
        <v>0.75834510650295539</v>
      </c>
      <c r="H142" s="4">
        <f t="shared" si="25"/>
        <v>0.74117371821119094</v>
      </c>
      <c r="I142" s="4">
        <f t="shared" si="25"/>
        <v>0.72476409495228666</v>
      </c>
      <c r="J142" s="4">
        <f t="shared" si="25"/>
        <v>0.7090666460517685</v>
      </c>
      <c r="K142" s="4">
        <f t="shared" si="25"/>
        <v>0.6940359938635221</v>
      </c>
      <c r="L142" s="4">
        <f t="shared" si="25"/>
        <v>0.67963053567169796</v>
      </c>
      <c r="M142" s="4">
        <f t="shared" si="25"/>
        <v>0.66581205914639008</v>
      </c>
      <c r="N142" s="4">
        <f t="shared" si="25"/>
        <v>0.65254540386800941</v>
      </c>
      <c r="O142" s="4">
        <f t="shared" si="25"/>
        <v>0.63979816260749256</v>
      </c>
      <c r="P142" s="4">
        <f t="shared" si="25"/>
        <v>0.62754041701914243</v>
      </c>
      <c r="Q142" s="4">
        <f t="shared" si="25"/>
        <v>0.59653292420025328</v>
      </c>
      <c r="R142" s="4">
        <f t="shared" ref="R142:AG157" si="28">(($B142-$AJ$2)*((R$2-$AJ$2)/($B$2-$AJ$2)))+$AJ$2</f>
        <v>0.56646522523996201</v>
      </c>
      <c r="S142" s="4">
        <f t="shared" si="28"/>
        <v>0.53729523219020214</v>
      </c>
      <c r="T142" s="4">
        <f t="shared" si="28"/>
        <v>0.50898333330663048</v>
      </c>
      <c r="U142" s="4">
        <f t="shared" si="28"/>
        <v>0.48149221358199984</v>
      </c>
      <c r="V142" s="4">
        <f t="shared" si="28"/>
        <v>0.44483353631284644</v>
      </c>
      <c r="W142" s="4">
        <f t="shared" si="28"/>
        <v>0.40935359831123219</v>
      </c>
      <c r="X142" s="4">
        <f t="shared" si="28"/>
        <v>0.37499644659265063</v>
      </c>
      <c r="Y142" s="4">
        <f t="shared" si="28"/>
        <v>0.34170961435035335</v>
      </c>
      <c r="Z142" s="4">
        <f t="shared" si="28"/>
        <v>0.30944385360963655</v>
      </c>
      <c r="AA142" s="4">
        <f t="shared" si="28"/>
        <v>0.27444602911578475</v>
      </c>
      <c r="AB142" s="4">
        <f t="shared" si="28"/>
        <v>0.24014375046088859</v>
      </c>
      <c r="AC142" s="4">
        <f t="shared" si="28"/>
        <v>0.20651648677054679</v>
      </c>
      <c r="AD142" s="4">
        <f t="shared" si="28"/>
        <v>0.17354450732815352</v>
      </c>
      <c r="AE142" s="4">
        <f t="shared" si="28"/>
        <v>0.14120884296996145</v>
      </c>
      <c r="AF142" s="4">
        <f t="shared" si="28"/>
        <v>0.12770460364239913</v>
      </c>
      <c r="AG142" s="4">
        <f t="shared" si="28"/>
        <v>0.11440936539477699</v>
      </c>
      <c r="AH142" s="4">
        <f t="shared" si="27"/>
        <v>0.10131831351406781</v>
      </c>
      <c r="AI142" s="4">
        <f t="shared" si="27"/>
        <v>8.8426780047629619E-2</v>
      </c>
      <c r="AJ142" s="4">
        <f t="shared" si="27"/>
        <v>7.5730238253622614E-2</v>
      </c>
    </row>
    <row r="143" spans="1:36" x14ac:dyDescent="0.2">
      <c r="A143" t="str">
        <f>"casthouse_archetype_"&amp;TEXT(ROUND(Table26[[#This Row],[2016]],3),"0.000")</f>
        <v>casthouse_archetype_0.810</v>
      </c>
      <c r="B143" s="4">
        <f t="shared" si="26"/>
        <v>0.81</v>
      </c>
      <c r="C143" s="4">
        <f t="shared" ref="C143:R158" si="29">(($B143-$AJ$2)*((C$2-$AJ$2)/($B$2-$AJ$2)))+$AJ$2</f>
        <v>0.81</v>
      </c>
      <c r="D143" s="4">
        <f t="shared" si="29"/>
        <v>0.81</v>
      </c>
      <c r="E143" s="4">
        <f t="shared" si="29"/>
        <v>0.79032962762265291</v>
      </c>
      <c r="F143" s="4">
        <f t="shared" si="29"/>
        <v>0.77159408862374335</v>
      </c>
      <c r="G143" s="4">
        <f t="shared" si="29"/>
        <v>0.75372828796409896</v>
      </c>
      <c r="H143" s="4">
        <f t="shared" si="29"/>
        <v>0.73667303717166355</v>
      </c>
      <c r="I143" s="4">
        <f t="shared" si="29"/>
        <v>0.72037439926687508</v>
      </c>
      <c r="J143" s="4">
        <f t="shared" si="29"/>
        <v>0.70478311897836288</v>
      </c>
      <c r="K143" s="4">
        <f t="shared" si="29"/>
        <v>0.68985412556858949</v>
      </c>
      <c r="L143" s="4">
        <f t="shared" si="29"/>
        <v>0.67554609769880236</v>
      </c>
      <c r="M143" s="4">
        <f t="shared" si="29"/>
        <v>0.66182108148555074</v>
      </c>
      <c r="N143" s="4">
        <f t="shared" si="29"/>
        <v>0.64864415431431621</v>
      </c>
      <c r="O143" s="4">
        <f t="shared" si="29"/>
        <v>0.63598312814009206</v>
      </c>
      <c r="P143" s="4">
        <f t="shared" si="29"/>
        <v>0.62380828696784707</v>
      </c>
      <c r="Q143" s="4">
        <f t="shared" si="29"/>
        <v>0.5930105111861167</v>
      </c>
      <c r="R143" s="4">
        <f t="shared" si="29"/>
        <v>0.56314617303209769</v>
      </c>
      <c r="S143" s="4">
        <f t="shared" si="28"/>
        <v>0.53417346921665487</v>
      </c>
      <c r="T143" s="4">
        <f t="shared" si="28"/>
        <v>0.50605305590674377</v>
      </c>
      <c r="U143" s="4">
        <f t="shared" si="28"/>
        <v>0.47874787047259248</v>
      </c>
      <c r="V143" s="4">
        <f t="shared" si="28"/>
        <v>0.44233713163651223</v>
      </c>
      <c r="W143" s="4">
        <f t="shared" si="28"/>
        <v>0.40709715974630639</v>
      </c>
      <c r="X143" s="4">
        <f t="shared" si="28"/>
        <v>0.37297238025161655</v>
      </c>
      <c r="Y143" s="4">
        <f t="shared" si="28"/>
        <v>0.33991068120131984</v>
      </c>
      <c r="Z143" s="4">
        <f t="shared" si="28"/>
        <v>0.30786314770598971</v>
      </c>
      <c r="AA143" s="4">
        <f t="shared" si="28"/>
        <v>0.27310202858211802</v>
      </c>
      <c r="AB143" s="4">
        <f t="shared" si="28"/>
        <v>0.23903175102093538</v>
      </c>
      <c r="AC143" s="4">
        <f t="shared" si="28"/>
        <v>0.20563192300719224</v>
      </c>
      <c r="AD143" s="4">
        <f t="shared" si="28"/>
        <v>0.17288294727162243</v>
      </c>
      <c r="AE143" s="4">
        <f t="shared" si="28"/>
        <v>0.14076598294710824</v>
      </c>
      <c r="AF143" s="4">
        <f t="shared" si="28"/>
        <v>0.12735307861000772</v>
      </c>
      <c r="AG143" s="4">
        <f t="shared" si="28"/>
        <v>0.11414776178847107</v>
      </c>
      <c r="AH143" s="4">
        <f t="shared" si="27"/>
        <v>0.10114525033345023</v>
      </c>
      <c r="AI143" s="4">
        <f t="shared" si="27"/>
        <v>8.8340907863678708E-2</v>
      </c>
      <c r="AJ143" s="4">
        <f t="shared" si="27"/>
        <v>7.5730238253622614E-2</v>
      </c>
    </row>
    <row r="144" spans="1:36" x14ac:dyDescent="0.2">
      <c r="A144" t="str">
        <f>"casthouse_archetype_"&amp;TEXT(ROUND(Table26[[#This Row],[2016]],3),"0.000")</f>
        <v>casthouse_archetype_0.805</v>
      </c>
      <c r="B144" s="4">
        <f t="shared" si="26"/>
        <v>0.80500000000000005</v>
      </c>
      <c r="C144" s="4">
        <f t="shared" si="29"/>
        <v>0.80500000000000005</v>
      </c>
      <c r="D144" s="4">
        <f t="shared" si="29"/>
        <v>0.80500000000000005</v>
      </c>
      <c r="E144" s="4">
        <f t="shared" si="29"/>
        <v>0.78546357275700351</v>
      </c>
      <c r="F144" s="4">
        <f t="shared" si="29"/>
        <v>0.76685561315721251</v>
      </c>
      <c r="G144" s="4">
        <f t="shared" si="29"/>
        <v>0.74911146942524254</v>
      </c>
      <c r="H144" s="4">
        <f t="shared" si="29"/>
        <v>0.73217235613213616</v>
      </c>
      <c r="I144" s="4">
        <f t="shared" si="29"/>
        <v>0.71598470358146349</v>
      </c>
      <c r="J144" s="4">
        <f t="shared" si="29"/>
        <v>0.70049959190495725</v>
      </c>
      <c r="K144" s="4">
        <f t="shared" si="29"/>
        <v>0.68567225727365699</v>
      </c>
      <c r="L144" s="4">
        <f t="shared" si="29"/>
        <v>0.67146165972590677</v>
      </c>
      <c r="M144" s="4">
        <f t="shared" si="29"/>
        <v>0.6578301038247113</v>
      </c>
      <c r="N144" s="4">
        <f t="shared" si="29"/>
        <v>0.64474290476062301</v>
      </c>
      <c r="O144" s="4">
        <f t="shared" si="29"/>
        <v>0.63216809367269167</v>
      </c>
      <c r="P144" s="4">
        <f t="shared" si="29"/>
        <v>0.62007615691655182</v>
      </c>
      <c r="Q144" s="4">
        <f t="shared" si="29"/>
        <v>0.58948809817198</v>
      </c>
      <c r="R144" s="4">
        <f t="shared" si="29"/>
        <v>0.55982712082423325</v>
      </c>
      <c r="S144" s="4">
        <f t="shared" si="28"/>
        <v>0.53105170624310771</v>
      </c>
      <c r="T144" s="4">
        <f t="shared" si="28"/>
        <v>0.50312277850685716</v>
      </c>
      <c r="U144" s="4">
        <f t="shared" si="28"/>
        <v>0.47600352736318513</v>
      </c>
      <c r="V144" s="4">
        <f t="shared" si="28"/>
        <v>0.43984072696017801</v>
      </c>
      <c r="W144" s="4">
        <f t="shared" si="28"/>
        <v>0.40484072118138059</v>
      </c>
      <c r="X144" s="4">
        <f t="shared" si="28"/>
        <v>0.37094831391058247</v>
      </c>
      <c r="Y144" s="4">
        <f t="shared" si="28"/>
        <v>0.33811174805228633</v>
      </c>
      <c r="Z144" s="4">
        <f t="shared" si="28"/>
        <v>0.30628244180234293</v>
      </c>
      <c r="AA144" s="4">
        <f t="shared" si="28"/>
        <v>0.27175802804845128</v>
      </c>
      <c r="AB144" s="4">
        <f t="shared" si="28"/>
        <v>0.23791975158098216</v>
      </c>
      <c r="AC144" s="4">
        <f t="shared" si="28"/>
        <v>0.20474735924383763</v>
      </c>
      <c r="AD144" s="4">
        <f t="shared" si="28"/>
        <v>0.17222138721509134</v>
      </c>
      <c r="AE144" s="4">
        <f t="shared" si="28"/>
        <v>0.140323122924255</v>
      </c>
      <c r="AF144" s="4">
        <f t="shared" si="28"/>
        <v>0.12700155357761633</v>
      </c>
      <c r="AG144" s="4">
        <f t="shared" si="28"/>
        <v>0.11388615818216515</v>
      </c>
      <c r="AH144" s="4">
        <f t="shared" si="27"/>
        <v>0.10097218715283267</v>
      </c>
      <c r="AI144" s="4">
        <f t="shared" si="27"/>
        <v>8.8255035679727784E-2</v>
      </c>
      <c r="AJ144" s="4">
        <f t="shared" si="27"/>
        <v>7.5730238253622614E-2</v>
      </c>
    </row>
    <row r="145" spans="1:36" x14ac:dyDescent="0.2">
      <c r="A145" t="str">
        <f>"casthouse_archetype_"&amp;TEXT(ROUND(Table26[[#This Row],[2016]],3),"0.000")</f>
        <v>casthouse_archetype_0.800</v>
      </c>
      <c r="B145" s="4">
        <f t="shared" si="26"/>
        <v>0.8</v>
      </c>
      <c r="C145" s="4">
        <f t="shared" si="29"/>
        <v>0.8</v>
      </c>
      <c r="D145" s="4">
        <f t="shared" si="29"/>
        <v>0.8</v>
      </c>
      <c r="E145" s="4">
        <f t="shared" si="29"/>
        <v>0.78059751789135423</v>
      </c>
      <c r="F145" s="4">
        <f t="shared" si="29"/>
        <v>0.76211713769068179</v>
      </c>
      <c r="G145" s="4">
        <f t="shared" si="29"/>
        <v>0.74449465088638611</v>
      </c>
      <c r="H145" s="4">
        <f t="shared" si="29"/>
        <v>0.72767167509260877</v>
      </c>
      <c r="I145" s="4">
        <f t="shared" si="29"/>
        <v>0.7115950078960519</v>
      </c>
      <c r="J145" s="4">
        <f t="shared" si="29"/>
        <v>0.69621606483155163</v>
      </c>
      <c r="K145" s="4">
        <f t="shared" si="29"/>
        <v>0.68149038897872449</v>
      </c>
      <c r="L145" s="4">
        <f t="shared" si="29"/>
        <v>0.66737722175301117</v>
      </c>
      <c r="M145" s="4">
        <f t="shared" si="29"/>
        <v>0.65383912616387196</v>
      </c>
      <c r="N145" s="4">
        <f t="shared" si="29"/>
        <v>0.64084165520692982</v>
      </c>
      <c r="O145" s="4">
        <f t="shared" si="29"/>
        <v>0.62835305920529116</v>
      </c>
      <c r="P145" s="4">
        <f t="shared" si="29"/>
        <v>0.61634402686525647</v>
      </c>
      <c r="Q145" s="4">
        <f t="shared" si="29"/>
        <v>0.58596568515784331</v>
      </c>
      <c r="R145" s="4">
        <f t="shared" si="29"/>
        <v>0.55650806861636881</v>
      </c>
      <c r="S145" s="4">
        <f t="shared" si="28"/>
        <v>0.52792994326956055</v>
      </c>
      <c r="T145" s="4">
        <f t="shared" si="28"/>
        <v>0.50019250110697044</v>
      </c>
      <c r="U145" s="4">
        <f t="shared" si="28"/>
        <v>0.47325918425377778</v>
      </c>
      <c r="V145" s="4">
        <f t="shared" si="28"/>
        <v>0.43734432228384384</v>
      </c>
      <c r="W145" s="4">
        <f t="shared" si="28"/>
        <v>0.40258428261645474</v>
      </c>
      <c r="X145" s="4">
        <f t="shared" si="28"/>
        <v>0.36892424756954834</v>
      </c>
      <c r="Y145" s="4">
        <f t="shared" si="28"/>
        <v>0.33631281490325282</v>
      </c>
      <c r="Z145" s="4">
        <f t="shared" si="28"/>
        <v>0.30470173589869609</v>
      </c>
      <c r="AA145" s="4">
        <f t="shared" si="28"/>
        <v>0.27041402751478455</v>
      </c>
      <c r="AB145" s="4">
        <f t="shared" si="28"/>
        <v>0.23680775214102889</v>
      </c>
      <c r="AC145" s="4">
        <f t="shared" si="28"/>
        <v>0.20386279548048308</v>
      </c>
      <c r="AD145" s="4">
        <f t="shared" si="28"/>
        <v>0.17155982715856027</v>
      </c>
      <c r="AE145" s="4">
        <f t="shared" si="28"/>
        <v>0.13988026290140176</v>
      </c>
      <c r="AF145" s="4">
        <f t="shared" si="28"/>
        <v>0.12665002854522492</v>
      </c>
      <c r="AG145" s="4">
        <f t="shared" si="28"/>
        <v>0.11362455457585922</v>
      </c>
      <c r="AH145" s="4">
        <f t="shared" si="27"/>
        <v>0.10079912397221509</v>
      </c>
      <c r="AI145" s="4">
        <f t="shared" si="27"/>
        <v>8.8169163495776873E-2</v>
      </c>
      <c r="AJ145" s="4">
        <f t="shared" si="27"/>
        <v>7.5730238253622614E-2</v>
      </c>
    </row>
    <row r="146" spans="1:36" x14ac:dyDescent="0.2">
      <c r="A146" t="str">
        <f>"casthouse_archetype_"&amp;TEXT(ROUND(Table26[[#This Row],[2016]],3),"0.000")</f>
        <v>casthouse_archetype_0.795</v>
      </c>
      <c r="B146" s="4">
        <f t="shared" si="26"/>
        <v>0.79500000000000004</v>
      </c>
      <c r="C146" s="4">
        <f t="shared" si="29"/>
        <v>0.79500000000000004</v>
      </c>
      <c r="D146" s="4">
        <f t="shared" si="29"/>
        <v>0.79500000000000004</v>
      </c>
      <c r="E146" s="4">
        <f t="shared" si="29"/>
        <v>0.77573146302570484</v>
      </c>
      <c r="F146" s="4">
        <f t="shared" si="29"/>
        <v>0.75737866222415096</v>
      </c>
      <c r="G146" s="4">
        <f t="shared" si="29"/>
        <v>0.73987783234752957</v>
      </c>
      <c r="H146" s="4">
        <f t="shared" si="29"/>
        <v>0.72317099405308138</v>
      </c>
      <c r="I146" s="4">
        <f t="shared" si="29"/>
        <v>0.70720531221064031</v>
      </c>
      <c r="J146" s="4">
        <f t="shared" si="29"/>
        <v>0.691932537758146</v>
      </c>
      <c r="K146" s="4">
        <f t="shared" si="29"/>
        <v>0.67730852068379199</v>
      </c>
      <c r="L146" s="4">
        <f t="shared" si="29"/>
        <v>0.66329278378011558</v>
      </c>
      <c r="M146" s="4">
        <f t="shared" si="29"/>
        <v>0.64984814850303263</v>
      </c>
      <c r="N146" s="4">
        <f t="shared" si="29"/>
        <v>0.63694040565323662</v>
      </c>
      <c r="O146" s="4">
        <f t="shared" si="29"/>
        <v>0.62453802473789077</v>
      </c>
      <c r="P146" s="4">
        <f t="shared" si="29"/>
        <v>0.61261189681396111</v>
      </c>
      <c r="Q146" s="4">
        <f t="shared" si="29"/>
        <v>0.58244327214370661</v>
      </c>
      <c r="R146" s="4">
        <f t="shared" si="29"/>
        <v>0.55318901640850449</v>
      </c>
      <c r="S146" s="4">
        <f t="shared" si="28"/>
        <v>0.52480818029601328</v>
      </c>
      <c r="T146" s="4">
        <f t="shared" si="28"/>
        <v>0.49726222370708373</v>
      </c>
      <c r="U146" s="4">
        <f t="shared" si="28"/>
        <v>0.47051484114437042</v>
      </c>
      <c r="V146" s="4">
        <f t="shared" si="28"/>
        <v>0.43484791760750963</v>
      </c>
      <c r="W146" s="4">
        <f t="shared" si="28"/>
        <v>0.40032784405152894</v>
      </c>
      <c r="X146" s="4">
        <f t="shared" si="28"/>
        <v>0.36690018122851425</v>
      </c>
      <c r="Y146" s="4">
        <f t="shared" si="28"/>
        <v>0.33451388175421931</v>
      </c>
      <c r="Z146" s="4">
        <f t="shared" si="28"/>
        <v>0.30312102999504931</v>
      </c>
      <c r="AA146" s="4">
        <f t="shared" si="28"/>
        <v>0.26907002698111782</v>
      </c>
      <c r="AB146" s="4">
        <f t="shared" si="28"/>
        <v>0.23569575270107568</v>
      </c>
      <c r="AC146" s="4">
        <f t="shared" si="28"/>
        <v>0.20297823171712848</v>
      </c>
      <c r="AD146" s="4">
        <f t="shared" si="28"/>
        <v>0.17089826710202918</v>
      </c>
      <c r="AE146" s="4">
        <f t="shared" si="28"/>
        <v>0.13943740287854856</v>
      </c>
      <c r="AF146" s="4">
        <f t="shared" si="28"/>
        <v>0.1262985035128335</v>
      </c>
      <c r="AG146" s="4">
        <f t="shared" si="28"/>
        <v>0.1133629509695533</v>
      </c>
      <c r="AH146" s="4">
        <f t="shared" si="27"/>
        <v>0.10062606079159751</v>
      </c>
      <c r="AI146" s="4">
        <f t="shared" si="27"/>
        <v>8.8083291311825948E-2</v>
      </c>
      <c r="AJ146" s="4">
        <f t="shared" si="27"/>
        <v>7.5730238253622614E-2</v>
      </c>
    </row>
    <row r="147" spans="1:36" x14ac:dyDescent="0.2">
      <c r="A147" t="str">
        <f>"casthouse_archetype_"&amp;TEXT(ROUND(Table26[[#This Row],[2016]],3),"0.000")</f>
        <v>casthouse_archetype_0.790</v>
      </c>
      <c r="B147" s="4">
        <f t="shared" si="26"/>
        <v>0.79</v>
      </c>
      <c r="C147" s="4">
        <f t="shared" si="29"/>
        <v>0.79</v>
      </c>
      <c r="D147" s="4">
        <f t="shared" si="29"/>
        <v>0.79</v>
      </c>
      <c r="E147" s="4">
        <f t="shared" si="29"/>
        <v>0.77086540816005544</v>
      </c>
      <c r="F147" s="4">
        <f t="shared" si="29"/>
        <v>0.75264018675762023</v>
      </c>
      <c r="G147" s="4">
        <f t="shared" si="29"/>
        <v>0.73526101380867315</v>
      </c>
      <c r="H147" s="4">
        <f t="shared" si="29"/>
        <v>0.718670313013554</v>
      </c>
      <c r="I147" s="4">
        <f t="shared" si="29"/>
        <v>0.70281561652522873</v>
      </c>
      <c r="J147" s="4">
        <f t="shared" si="29"/>
        <v>0.68764901068474038</v>
      </c>
      <c r="K147" s="4">
        <f t="shared" si="29"/>
        <v>0.67312665238885938</v>
      </c>
      <c r="L147" s="4">
        <f t="shared" si="29"/>
        <v>0.65920834580721999</v>
      </c>
      <c r="M147" s="4">
        <f t="shared" si="29"/>
        <v>0.64585717084219318</v>
      </c>
      <c r="N147" s="4">
        <f t="shared" si="29"/>
        <v>0.63303915609954342</v>
      </c>
      <c r="O147" s="4">
        <f t="shared" si="29"/>
        <v>0.62072299027049027</v>
      </c>
      <c r="P147" s="4">
        <f t="shared" si="29"/>
        <v>0.60887976676266575</v>
      </c>
      <c r="Q147" s="4">
        <f t="shared" si="29"/>
        <v>0.57892085912956992</v>
      </c>
      <c r="R147" s="4">
        <f t="shared" si="29"/>
        <v>0.54986996420064005</v>
      </c>
      <c r="S147" s="4">
        <f t="shared" si="28"/>
        <v>0.52168641732246612</v>
      </c>
      <c r="T147" s="4">
        <f t="shared" si="28"/>
        <v>0.49433194630719701</v>
      </c>
      <c r="U147" s="4">
        <f t="shared" si="28"/>
        <v>0.46777049803496307</v>
      </c>
      <c r="V147" s="4">
        <f t="shared" si="28"/>
        <v>0.43235151293117546</v>
      </c>
      <c r="W147" s="4">
        <f t="shared" si="28"/>
        <v>0.39807140548660308</v>
      </c>
      <c r="X147" s="4">
        <f t="shared" si="28"/>
        <v>0.36487611488748017</v>
      </c>
      <c r="Y147" s="4">
        <f t="shared" si="28"/>
        <v>0.33271494860518586</v>
      </c>
      <c r="Z147" s="4">
        <f t="shared" si="28"/>
        <v>0.30154032409140247</v>
      </c>
      <c r="AA147" s="4">
        <f t="shared" si="28"/>
        <v>0.26772602644745108</v>
      </c>
      <c r="AB147" s="4">
        <f t="shared" si="28"/>
        <v>0.23458375326112246</v>
      </c>
      <c r="AC147" s="4">
        <f t="shared" si="28"/>
        <v>0.20209366795377393</v>
      </c>
      <c r="AD147" s="4">
        <f t="shared" si="28"/>
        <v>0.17023670704549809</v>
      </c>
      <c r="AE147" s="4">
        <f t="shared" si="28"/>
        <v>0.13899454285569535</v>
      </c>
      <c r="AF147" s="4">
        <f t="shared" si="28"/>
        <v>0.12594697848044209</v>
      </c>
      <c r="AG147" s="4">
        <f t="shared" si="28"/>
        <v>0.11310134736324737</v>
      </c>
      <c r="AH147" s="4">
        <f t="shared" si="27"/>
        <v>0.10045299761097994</v>
      </c>
      <c r="AI147" s="4">
        <f t="shared" si="27"/>
        <v>8.7997419127875037E-2</v>
      </c>
      <c r="AJ147" s="4">
        <f t="shared" si="27"/>
        <v>7.5730238253622614E-2</v>
      </c>
    </row>
    <row r="148" spans="1:36" x14ac:dyDescent="0.2">
      <c r="A148" t="str">
        <f>"casthouse_archetype_"&amp;TEXT(ROUND(Table26[[#This Row],[2016]],3),"0.000")</f>
        <v>casthouse_archetype_0.785</v>
      </c>
      <c r="B148" s="4">
        <f t="shared" si="26"/>
        <v>0.78500000000000003</v>
      </c>
      <c r="C148" s="4">
        <f t="shared" si="29"/>
        <v>0.78500000000000003</v>
      </c>
      <c r="D148" s="4">
        <f t="shared" si="29"/>
        <v>0.78500000000000003</v>
      </c>
      <c r="E148" s="4">
        <f t="shared" si="29"/>
        <v>0.76599935329440616</v>
      </c>
      <c r="F148" s="4">
        <f t="shared" si="29"/>
        <v>0.7479017112910894</v>
      </c>
      <c r="G148" s="4">
        <f t="shared" si="29"/>
        <v>0.73064419526981672</v>
      </c>
      <c r="H148" s="4">
        <f t="shared" si="29"/>
        <v>0.71416963197402672</v>
      </c>
      <c r="I148" s="4">
        <f t="shared" si="29"/>
        <v>0.69842592083981725</v>
      </c>
      <c r="J148" s="4">
        <f t="shared" si="29"/>
        <v>0.68336548361133476</v>
      </c>
      <c r="K148" s="4">
        <f t="shared" si="29"/>
        <v>0.66894478409392688</v>
      </c>
      <c r="L148" s="4">
        <f t="shared" si="29"/>
        <v>0.65512390783432439</v>
      </c>
      <c r="M148" s="4">
        <f t="shared" si="29"/>
        <v>0.64186619318135385</v>
      </c>
      <c r="N148" s="4">
        <f t="shared" si="29"/>
        <v>0.62913790654585022</v>
      </c>
      <c r="O148" s="4">
        <f t="shared" si="29"/>
        <v>0.61690795580308988</v>
      </c>
      <c r="P148" s="4">
        <f t="shared" si="29"/>
        <v>0.6051476367113704</v>
      </c>
      <c r="Q148" s="4">
        <f t="shared" si="29"/>
        <v>0.57539844611543334</v>
      </c>
      <c r="R148" s="4">
        <f t="shared" si="29"/>
        <v>0.54655091199277561</v>
      </c>
      <c r="S148" s="4">
        <f t="shared" si="28"/>
        <v>0.51856465434891896</v>
      </c>
      <c r="T148" s="4">
        <f t="shared" si="28"/>
        <v>0.4914016689073103</v>
      </c>
      <c r="U148" s="4">
        <f t="shared" si="28"/>
        <v>0.46502615492555571</v>
      </c>
      <c r="V148" s="4">
        <f t="shared" si="28"/>
        <v>0.42985510825484124</v>
      </c>
      <c r="W148" s="4">
        <f t="shared" si="28"/>
        <v>0.39581496692167728</v>
      </c>
      <c r="X148" s="4">
        <f t="shared" si="28"/>
        <v>0.36285204854644604</v>
      </c>
      <c r="Y148" s="4">
        <f t="shared" si="28"/>
        <v>0.33091601545615235</v>
      </c>
      <c r="Z148" s="4">
        <f t="shared" si="28"/>
        <v>0.29995961818775568</v>
      </c>
      <c r="AA148" s="4">
        <f t="shared" si="28"/>
        <v>0.26638202591378435</v>
      </c>
      <c r="AB148" s="4">
        <f t="shared" si="28"/>
        <v>0.23347175382116919</v>
      </c>
      <c r="AC148" s="4">
        <f t="shared" si="28"/>
        <v>0.20120910419041932</v>
      </c>
      <c r="AD148" s="4">
        <f t="shared" si="28"/>
        <v>0.16957514698896703</v>
      </c>
      <c r="AE148" s="4">
        <f t="shared" si="28"/>
        <v>0.13855168283284214</v>
      </c>
      <c r="AF148" s="4">
        <f t="shared" si="28"/>
        <v>0.12559545344805068</v>
      </c>
      <c r="AG148" s="4">
        <f t="shared" si="28"/>
        <v>0.11283974375694145</v>
      </c>
      <c r="AH148" s="4">
        <f t="shared" si="27"/>
        <v>0.10027993443036236</v>
      </c>
      <c r="AI148" s="4">
        <f t="shared" si="27"/>
        <v>8.7911546943924113E-2</v>
      </c>
      <c r="AJ148" s="4">
        <f t="shared" si="27"/>
        <v>7.5730238253622614E-2</v>
      </c>
    </row>
    <row r="149" spans="1:36" x14ac:dyDescent="0.2">
      <c r="A149" t="str">
        <f>"casthouse_archetype_"&amp;TEXT(ROUND(Table26[[#This Row],[2016]],3),"0.000")</f>
        <v>casthouse_archetype_0.780</v>
      </c>
      <c r="B149" s="4">
        <f t="shared" si="26"/>
        <v>0.78</v>
      </c>
      <c r="C149" s="4">
        <f t="shared" si="29"/>
        <v>0.78</v>
      </c>
      <c r="D149" s="4">
        <f t="shared" si="29"/>
        <v>0.78</v>
      </c>
      <c r="E149" s="4">
        <f t="shared" si="29"/>
        <v>0.76113329842875677</v>
      </c>
      <c r="F149" s="4">
        <f t="shared" si="29"/>
        <v>0.74316323582455868</v>
      </c>
      <c r="G149" s="4">
        <f t="shared" si="29"/>
        <v>0.72602737673096029</v>
      </c>
      <c r="H149" s="4">
        <f t="shared" si="29"/>
        <v>0.70966895093449933</v>
      </c>
      <c r="I149" s="4">
        <f t="shared" si="29"/>
        <v>0.69403622515440566</v>
      </c>
      <c r="J149" s="4">
        <f t="shared" si="29"/>
        <v>0.67908195653792913</v>
      </c>
      <c r="K149" s="4">
        <f t="shared" si="29"/>
        <v>0.66476291579899438</v>
      </c>
      <c r="L149" s="4">
        <f t="shared" si="29"/>
        <v>0.6510394698614288</v>
      </c>
      <c r="M149" s="4">
        <f t="shared" si="29"/>
        <v>0.6378752155205144</v>
      </c>
      <c r="N149" s="4">
        <f t="shared" si="29"/>
        <v>0.62523665699215702</v>
      </c>
      <c r="O149" s="4">
        <f t="shared" si="29"/>
        <v>0.61309292133568938</v>
      </c>
      <c r="P149" s="4">
        <f t="shared" si="29"/>
        <v>0.60141550666007504</v>
      </c>
      <c r="Q149" s="4">
        <f t="shared" si="29"/>
        <v>0.57187603310129664</v>
      </c>
      <c r="R149" s="4">
        <f t="shared" si="29"/>
        <v>0.54323185978491129</v>
      </c>
      <c r="S149" s="4">
        <f t="shared" si="28"/>
        <v>0.51544289137537169</v>
      </c>
      <c r="T149" s="4">
        <f t="shared" si="28"/>
        <v>0.48847139150742358</v>
      </c>
      <c r="U149" s="4">
        <f t="shared" si="28"/>
        <v>0.46228181181614836</v>
      </c>
      <c r="V149" s="4">
        <f t="shared" si="28"/>
        <v>0.42735870357850708</v>
      </c>
      <c r="W149" s="4">
        <f t="shared" si="28"/>
        <v>0.39355852835675148</v>
      </c>
      <c r="X149" s="4">
        <f t="shared" si="28"/>
        <v>0.36082798220541196</v>
      </c>
      <c r="Y149" s="4">
        <f t="shared" si="28"/>
        <v>0.32911708230711884</v>
      </c>
      <c r="Z149" s="4">
        <f t="shared" si="28"/>
        <v>0.29837891228410884</v>
      </c>
      <c r="AA149" s="4">
        <f t="shared" si="28"/>
        <v>0.26503802538011761</v>
      </c>
      <c r="AB149" s="4">
        <f t="shared" si="28"/>
        <v>0.23235975438121598</v>
      </c>
      <c r="AC149" s="4">
        <f t="shared" si="28"/>
        <v>0.20032454042706474</v>
      </c>
      <c r="AD149" s="4">
        <f t="shared" si="28"/>
        <v>0.16891358693243591</v>
      </c>
      <c r="AE149" s="4">
        <f t="shared" si="28"/>
        <v>0.1381088228099889</v>
      </c>
      <c r="AF149" s="4">
        <f t="shared" si="28"/>
        <v>0.12524392841565929</v>
      </c>
      <c r="AG149" s="4">
        <f t="shared" si="28"/>
        <v>0.11257814015063553</v>
      </c>
      <c r="AH149" s="4">
        <f t="shared" si="27"/>
        <v>0.10010687124974478</v>
      </c>
      <c r="AI149" s="4">
        <f t="shared" si="27"/>
        <v>8.7825674759973202E-2</v>
      </c>
      <c r="AJ149" s="4">
        <f t="shared" si="27"/>
        <v>7.5730238253622614E-2</v>
      </c>
    </row>
    <row r="150" spans="1:36" x14ac:dyDescent="0.2">
      <c r="A150" t="str">
        <f>"casthouse_archetype_"&amp;TEXT(ROUND(Table26[[#This Row],[2016]],3),"0.000")</f>
        <v>casthouse_archetype_0.775</v>
      </c>
      <c r="B150" s="4">
        <f t="shared" si="26"/>
        <v>0.77500000000000002</v>
      </c>
      <c r="C150" s="4">
        <f t="shared" si="29"/>
        <v>0.77500000000000002</v>
      </c>
      <c r="D150" s="4">
        <f t="shared" si="29"/>
        <v>0.77500000000000002</v>
      </c>
      <c r="E150" s="4">
        <f t="shared" si="29"/>
        <v>0.75626724356310737</v>
      </c>
      <c r="F150" s="4">
        <f t="shared" si="29"/>
        <v>0.73842476035802784</v>
      </c>
      <c r="G150" s="4">
        <f t="shared" si="29"/>
        <v>0.72141055819210376</v>
      </c>
      <c r="H150" s="4">
        <f t="shared" si="29"/>
        <v>0.70516826989497194</v>
      </c>
      <c r="I150" s="4">
        <f t="shared" si="29"/>
        <v>0.68964652946899407</v>
      </c>
      <c r="J150" s="4">
        <f t="shared" si="29"/>
        <v>0.67479842946452351</v>
      </c>
      <c r="K150" s="4">
        <f t="shared" si="29"/>
        <v>0.66058104750406188</v>
      </c>
      <c r="L150" s="4">
        <f t="shared" si="29"/>
        <v>0.64695503188853321</v>
      </c>
      <c r="M150" s="4">
        <f t="shared" si="29"/>
        <v>0.63388423785967507</v>
      </c>
      <c r="N150" s="4">
        <f t="shared" si="29"/>
        <v>0.62133540743846383</v>
      </c>
      <c r="O150" s="4">
        <f t="shared" si="29"/>
        <v>0.60927788686828888</v>
      </c>
      <c r="P150" s="4">
        <f t="shared" si="29"/>
        <v>0.59768337660877968</v>
      </c>
      <c r="Q150" s="4">
        <f t="shared" si="29"/>
        <v>0.56835362008715995</v>
      </c>
      <c r="R150" s="4">
        <f t="shared" si="29"/>
        <v>0.53991280757704685</v>
      </c>
      <c r="S150" s="4">
        <f t="shared" si="28"/>
        <v>0.51232112840182453</v>
      </c>
      <c r="T150" s="4">
        <f t="shared" si="28"/>
        <v>0.48554111410753686</v>
      </c>
      <c r="U150" s="4">
        <f t="shared" si="28"/>
        <v>0.459537468706741</v>
      </c>
      <c r="V150" s="4">
        <f t="shared" si="28"/>
        <v>0.42486229890217286</v>
      </c>
      <c r="W150" s="4">
        <f t="shared" si="28"/>
        <v>0.39130208979182562</v>
      </c>
      <c r="X150" s="4">
        <f t="shared" si="28"/>
        <v>0.35880391586437788</v>
      </c>
      <c r="Y150" s="4">
        <f t="shared" si="28"/>
        <v>0.32731814915808533</v>
      </c>
      <c r="Z150" s="4">
        <f t="shared" si="28"/>
        <v>0.29679820638046206</v>
      </c>
      <c r="AA150" s="4">
        <f t="shared" si="28"/>
        <v>0.26369402484645088</v>
      </c>
      <c r="AB150" s="4">
        <f t="shared" si="28"/>
        <v>0.23124775494126276</v>
      </c>
      <c r="AC150" s="4">
        <f t="shared" si="28"/>
        <v>0.19943997666371016</v>
      </c>
      <c r="AD150" s="4">
        <f t="shared" si="28"/>
        <v>0.16825202687590485</v>
      </c>
      <c r="AE150" s="4">
        <f t="shared" si="28"/>
        <v>0.13766596278713569</v>
      </c>
      <c r="AF150" s="4">
        <f t="shared" si="28"/>
        <v>0.12489240338326787</v>
      </c>
      <c r="AG150" s="4">
        <f t="shared" si="28"/>
        <v>0.1123165365443296</v>
      </c>
      <c r="AH150" s="4">
        <f t="shared" si="27"/>
        <v>9.9933808069127203E-2</v>
      </c>
      <c r="AI150" s="4">
        <f t="shared" si="27"/>
        <v>8.7739802576022291E-2</v>
      </c>
      <c r="AJ150" s="4">
        <f t="shared" si="27"/>
        <v>7.5730238253622614E-2</v>
      </c>
    </row>
    <row r="151" spans="1:36" x14ac:dyDescent="0.2">
      <c r="A151" t="str">
        <f>"casthouse_archetype_"&amp;TEXT(ROUND(Table26[[#This Row],[2016]],3),"0.000")</f>
        <v>casthouse_archetype_0.770</v>
      </c>
      <c r="B151" s="4">
        <f t="shared" si="26"/>
        <v>0.77</v>
      </c>
      <c r="C151" s="4">
        <f t="shared" si="29"/>
        <v>0.77</v>
      </c>
      <c r="D151" s="4">
        <f t="shared" si="29"/>
        <v>0.77</v>
      </c>
      <c r="E151" s="4">
        <f t="shared" si="29"/>
        <v>0.75140118869745809</v>
      </c>
      <c r="F151" s="4">
        <f t="shared" si="29"/>
        <v>0.73368628489149712</v>
      </c>
      <c r="G151" s="4">
        <f t="shared" si="29"/>
        <v>0.71679373965324733</v>
      </c>
      <c r="H151" s="4">
        <f t="shared" si="29"/>
        <v>0.70066758885544456</v>
      </c>
      <c r="I151" s="4">
        <f t="shared" si="29"/>
        <v>0.68525683378358249</v>
      </c>
      <c r="J151" s="4">
        <f t="shared" si="29"/>
        <v>0.67051490239111788</v>
      </c>
      <c r="K151" s="4">
        <f t="shared" si="29"/>
        <v>0.65639917920912927</v>
      </c>
      <c r="L151" s="4">
        <f t="shared" si="29"/>
        <v>0.64287059391563761</v>
      </c>
      <c r="M151" s="4">
        <f t="shared" si="29"/>
        <v>0.62989326019883574</v>
      </c>
      <c r="N151" s="4">
        <f t="shared" si="29"/>
        <v>0.61743415788477063</v>
      </c>
      <c r="O151" s="4">
        <f t="shared" si="29"/>
        <v>0.60546285240088848</v>
      </c>
      <c r="P151" s="4">
        <f t="shared" si="29"/>
        <v>0.59395124655748444</v>
      </c>
      <c r="Q151" s="4">
        <f t="shared" si="29"/>
        <v>0.56483120707302337</v>
      </c>
      <c r="R151" s="4">
        <f t="shared" si="29"/>
        <v>0.53659375536918252</v>
      </c>
      <c r="S151" s="4">
        <f t="shared" si="28"/>
        <v>0.50919936542827737</v>
      </c>
      <c r="T151" s="4">
        <f t="shared" si="28"/>
        <v>0.4826108367076502</v>
      </c>
      <c r="U151" s="4">
        <f t="shared" si="28"/>
        <v>0.45679312559733365</v>
      </c>
      <c r="V151" s="4">
        <f t="shared" si="28"/>
        <v>0.4223658942258387</v>
      </c>
      <c r="W151" s="4">
        <f t="shared" si="28"/>
        <v>0.38904565122689982</v>
      </c>
      <c r="X151" s="4">
        <f t="shared" si="28"/>
        <v>0.35677984952334374</v>
      </c>
      <c r="Y151" s="4">
        <f t="shared" si="28"/>
        <v>0.32551921600905181</v>
      </c>
      <c r="Z151" s="4">
        <f t="shared" si="28"/>
        <v>0.29521750047681528</v>
      </c>
      <c r="AA151" s="4">
        <f t="shared" si="28"/>
        <v>0.26235002431278415</v>
      </c>
      <c r="AB151" s="4">
        <f t="shared" si="28"/>
        <v>0.23013575550130955</v>
      </c>
      <c r="AC151" s="4">
        <f t="shared" si="28"/>
        <v>0.19855541290035555</v>
      </c>
      <c r="AD151" s="4">
        <f t="shared" si="28"/>
        <v>0.16759046681937376</v>
      </c>
      <c r="AE151" s="4">
        <f t="shared" si="28"/>
        <v>0.13722310276428246</v>
      </c>
      <c r="AF151" s="4">
        <f t="shared" si="28"/>
        <v>0.12454087835087647</v>
      </c>
      <c r="AG151" s="4">
        <f t="shared" si="28"/>
        <v>0.11205493293802368</v>
      </c>
      <c r="AH151" s="4">
        <f t="shared" si="27"/>
        <v>9.9760744888509625E-2</v>
      </c>
      <c r="AI151" s="4">
        <f t="shared" si="27"/>
        <v>8.7653930392071366E-2</v>
      </c>
      <c r="AJ151" s="4">
        <f t="shared" si="27"/>
        <v>7.5730238253622614E-2</v>
      </c>
    </row>
    <row r="152" spans="1:36" x14ac:dyDescent="0.2">
      <c r="A152" t="str">
        <f>"casthouse_archetype_"&amp;TEXT(ROUND(Table26[[#This Row],[2016]],3),"0.000")</f>
        <v>casthouse_archetype_0.765</v>
      </c>
      <c r="B152" s="4">
        <f t="shared" si="26"/>
        <v>0.76500000000000001</v>
      </c>
      <c r="C152" s="4">
        <f t="shared" si="29"/>
        <v>0.76500000000000001</v>
      </c>
      <c r="D152" s="4">
        <f t="shared" si="29"/>
        <v>0.76500000000000001</v>
      </c>
      <c r="E152" s="4">
        <f t="shared" si="29"/>
        <v>0.74653513383180869</v>
      </c>
      <c r="F152" s="4">
        <f t="shared" si="29"/>
        <v>0.72894780942496629</v>
      </c>
      <c r="G152" s="4">
        <f t="shared" si="29"/>
        <v>0.7121769211143909</v>
      </c>
      <c r="H152" s="4">
        <f t="shared" si="29"/>
        <v>0.69616690781591717</v>
      </c>
      <c r="I152" s="4">
        <f t="shared" si="29"/>
        <v>0.6808671380981709</v>
      </c>
      <c r="J152" s="4">
        <f t="shared" si="29"/>
        <v>0.66623137531771226</v>
      </c>
      <c r="K152" s="4">
        <f t="shared" si="29"/>
        <v>0.65221731091419677</v>
      </c>
      <c r="L152" s="4">
        <f t="shared" si="29"/>
        <v>0.63878615594274202</v>
      </c>
      <c r="M152" s="4">
        <f t="shared" si="29"/>
        <v>0.62590228253799629</v>
      </c>
      <c r="N152" s="4">
        <f t="shared" si="29"/>
        <v>0.61353290833107743</v>
      </c>
      <c r="O152" s="4">
        <f t="shared" si="29"/>
        <v>0.60164781793348798</v>
      </c>
      <c r="P152" s="4">
        <f t="shared" si="29"/>
        <v>0.59021911650618908</v>
      </c>
      <c r="Q152" s="4">
        <f t="shared" si="29"/>
        <v>0.56130879405888667</v>
      </c>
      <c r="R152" s="4">
        <f t="shared" si="29"/>
        <v>0.53327470316131809</v>
      </c>
      <c r="S152" s="4">
        <f t="shared" si="28"/>
        <v>0.5060776024547301</v>
      </c>
      <c r="T152" s="4">
        <f t="shared" si="28"/>
        <v>0.47968055930776349</v>
      </c>
      <c r="U152" s="4">
        <f t="shared" si="28"/>
        <v>0.45404878248792629</v>
      </c>
      <c r="V152" s="4">
        <f t="shared" si="28"/>
        <v>0.41986948954950448</v>
      </c>
      <c r="W152" s="4">
        <f t="shared" si="28"/>
        <v>0.38678921266197402</v>
      </c>
      <c r="X152" s="4">
        <f t="shared" si="28"/>
        <v>0.35475578318230966</v>
      </c>
      <c r="Y152" s="4">
        <f t="shared" si="28"/>
        <v>0.3237202828600183</v>
      </c>
      <c r="Z152" s="4">
        <f t="shared" si="28"/>
        <v>0.29363679457316844</v>
      </c>
      <c r="AA152" s="4">
        <f t="shared" si="28"/>
        <v>0.26100602377911741</v>
      </c>
      <c r="AB152" s="4">
        <f t="shared" si="28"/>
        <v>0.22902375606135628</v>
      </c>
      <c r="AC152" s="4">
        <f t="shared" si="28"/>
        <v>0.197670849137001</v>
      </c>
      <c r="AD152" s="4">
        <f t="shared" si="28"/>
        <v>0.16692890676284267</v>
      </c>
      <c r="AE152" s="4">
        <f t="shared" si="28"/>
        <v>0.13678024274142925</v>
      </c>
      <c r="AF152" s="4">
        <f t="shared" si="28"/>
        <v>0.12418935331848507</v>
      </c>
      <c r="AG152" s="4">
        <f t="shared" si="28"/>
        <v>0.11179332933171776</v>
      </c>
      <c r="AH152" s="4">
        <f t="shared" si="27"/>
        <v>9.9587681707892048E-2</v>
      </c>
      <c r="AI152" s="4">
        <f t="shared" si="27"/>
        <v>8.7568058208120456E-2</v>
      </c>
      <c r="AJ152" s="4">
        <f t="shared" si="27"/>
        <v>7.5730238253622614E-2</v>
      </c>
    </row>
    <row r="153" spans="1:36" x14ac:dyDescent="0.2">
      <c r="A153" t="str">
        <f>"casthouse_archetype_"&amp;TEXT(ROUND(Table26[[#This Row],[2016]],3),"0.000")</f>
        <v>casthouse_archetype_0.760</v>
      </c>
      <c r="B153" s="4">
        <f t="shared" si="26"/>
        <v>0.76</v>
      </c>
      <c r="C153" s="4">
        <f t="shared" si="29"/>
        <v>0.76</v>
      </c>
      <c r="D153" s="4">
        <f t="shared" si="29"/>
        <v>0.76</v>
      </c>
      <c r="E153" s="4">
        <f t="shared" si="29"/>
        <v>0.7416690789661593</v>
      </c>
      <c r="F153" s="4">
        <f t="shared" si="29"/>
        <v>0.72420933395843556</v>
      </c>
      <c r="G153" s="4">
        <f t="shared" si="29"/>
        <v>0.70756010257553448</v>
      </c>
      <c r="H153" s="4">
        <f t="shared" si="29"/>
        <v>0.69166622677638978</v>
      </c>
      <c r="I153" s="4">
        <f t="shared" si="29"/>
        <v>0.67647744241275931</v>
      </c>
      <c r="J153" s="4">
        <f t="shared" si="29"/>
        <v>0.66194784824430664</v>
      </c>
      <c r="K153" s="4">
        <f t="shared" si="29"/>
        <v>0.64803544261926427</v>
      </c>
      <c r="L153" s="4">
        <f t="shared" si="29"/>
        <v>0.63470171796984642</v>
      </c>
      <c r="M153" s="4">
        <f t="shared" si="29"/>
        <v>0.62191130487715696</v>
      </c>
      <c r="N153" s="4">
        <f t="shared" si="29"/>
        <v>0.60963165877738423</v>
      </c>
      <c r="O153" s="4">
        <f t="shared" si="29"/>
        <v>0.59783278346608759</v>
      </c>
      <c r="P153" s="4">
        <f t="shared" si="29"/>
        <v>0.58648698645489372</v>
      </c>
      <c r="Q153" s="4">
        <f t="shared" si="29"/>
        <v>0.55778638104474998</v>
      </c>
      <c r="R153" s="4">
        <f t="shared" si="29"/>
        <v>0.52995565095345365</v>
      </c>
      <c r="S153" s="4">
        <f t="shared" si="28"/>
        <v>0.50295583948118294</v>
      </c>
      <c r="T153" s="4">
        <f t="shared" si="28"/>
        <v>0.47675028190787677</v>
      </c>
      <c r="U153" s="4">
        <f t="shared" si="28"/>
        <v>0.45130443937851894</v>
      </c>
      <c r="V153" s="4">
        <f t="shared" si="28"/>
        <v>0.41737308487317032</v>
      </c>
      <c r="W153" s="4">
        <f t="shared" si="28"/>
        <v>0.38453277409704817</v>
      </c>
      <c r="X153" s="4">
        <f t="shared" si="28"/>
        <v>0.35273171684127558</v>
      </c>
      <c r="Y153" s="4">
        <f t="shared" si="28"/>
        <v>0.32192134971098485</v>
      </c>
      <c r="Z153" s="4">
        <f t="shared" si="28"/>
        <v>0.29205608866952165</v>
      </c>
      <c r="AA153" s="4">
        <f t="shared" si="28"/>
        <v>0.25966202324545068</v>
      </c>
      <c r="AB153" s="4">
        <f t="shared" si="28"/>
        <v>0.22791175662140306</v>
      </c>
      <c r="AC153" s="4">
        <f t="shared" si="28"/>
        <v>0.1967862853736464</v>
      </c>
      <c r="AD153" s="4">
        <f t="shared" si="28"/>
        <v>0.1662673467063116</v>
      </c>
      <c r="AE153" s="4">
        <f t="shared" si="28"/>
        <v>0.13633738271857604</v>
      </c>
      <c r="AF153" s="4">
        <f t="shared" si="28"/>
        <v>0.12383782828609366</v>
      </c>
      <c r="AG153" s="4">
        <f t="shared" si="28"/>
        <v>0.11153172572541184</v>
      </c>
      <c r="AH153" s="4">
        <f t="shared" si="27"/>
        <v>9.941461852727447E-2</v>
      </c>
      <c r="AI153" s="4">
        <f t="shared" si="27"/>
        <v>8.7482186024169545E-2</v>
      </c>
      <c r="AJ153" s="4">
        <f t="shared" si="27"/>
        <v>7.5730238253622614E-2</v>
      </c>
    </row>
    <row r="154" spans="1:36" x14ac:dyDescent="0.2">
      <c r="A154" t="str">
        <f>"casthouse_archetype_"&amp;TEXT(ROUND(Table26[[#This Row],[2016]],3),"0.000")</f>
        <v>casthouse_archetype_0.755</v>
      </c>
      <c r="B154" s="4">
        <f t="shared" si="26"/>
        <v>0.755</v>
      </c>
      <c r="C154" s="4">
        <f t="shared" si="29"/>
        <v>0.755</v>
      </c>
      <c r="D154" s="4">
        <f t="shared" si="29"/>
        <v>0.755</v>
      </c>
      <c r="E154" s="4">
        <f t="shared" si="29"/>
        <v>0.73680302410051002</v>
      </c>
      <c r="F154" s="4">
        <f t="shared" si="29"/>
        <v>0.71947085849190484</v>
      </c>
      <c r="G154" s="4">
        <f t="shared" si="29"/>
        <v>0.70294328403667805</v>
      </c>
      <c r="H154" s="4">
        <f t="shared" si="29"/>
        <v>0.68716554573686239</v>
      </c>
      <c r="I154" s="4">
        <f t="shared" si="29"/>
        <v>0.67208774672734772</v>
      </c>
      <c r="J154" s="4">
        <f t="shared" si="29"/>
        <v>0.65766432117090101</v>
      </c>
      <c r="K154" s="4">
        <f t="shared" si="29"/>
        <v>0.64385357432433177</v>
      </c>
      <c r="L154" s="4">
        <f t="shared" si="29"/>
        <v>0.63061727999695083</v>
      </c>
      <c r="M154" s="4">
        <f t="shared" si="29"/>
        <v>0.61792032721631762</v>
      </c>
      <c r="N154" s="4">
        <f t="shared" si="29"/>
        <v>0.60573040922369104</v>
      </c>
      <c r="O154" s="4">
        <f t="shared" si="29"/>
        <v>0.59401774899868709</v>
      </c>
      <c r="P154" s="4">
        <f t="shared" si="29"/>
        <v>0.58275485640359836</v>
      </c>
      <c r="Q154" s="4">
        <f t="shared" si="29"/>
        <v>0.55426396803061329</v>
      </c>
      <c r="R154" s="4">
        <f t="shared" si="29"/>
        <v>0.52663659874558932</v>
      </c>
      <c r="S154" s="4">
        <f t="shared" si="28"/>
        <v>0.49983407650763578</v>
      </c>
      <c r="T154" s="4">
        <f t="shared" si="28"/>
        <v>0.47382000450799006</v>
      </c>
      <c r="U154" s="4">
        <f t="shared" si="28"/>
        <v>0.44856009626911159</v>
      </c>
      <c r="V154" s="4">
        <f t="shared" si="28"/>
        <v>0.4148766801968361</v>
      </c>
      <c r="W154" s="4">
        <f t="shared" si="28"/>
        <v>0.38227633553212237</v>
      </c>
      <c r="X154" s="4">
        <f t="shared" si="28"/>
        <v>0.35070765050024144</v>
      </c>
      <c r="Y154" s="4">
        <f t="shared" si="28"/>
        <v>0.32012241656195134</v>
      </c>
      <c r="Z154" s="4">
        <f t="shared" si="28"/>
        <v>0.29047538276587481</v>
      </c>
      <c r="AA154" s="4">
        <f t="shared" si="28"/>
        <v>0.25831802271178395</v>
      </c>
      <c r="AB154" s="4">
        <f t="shared" si="28"/>
        <v>0.22679975718144985</v>
      </c>
      <c r="AC154" s="4">
        <f t="shared" si="28"/>
        <v>0.19590172161029182</v>
      </c>
      <c r="AD154" s="4">
        <f t="shared" si="28"/>
        <v>0.16560578664978048</v>
      </c>
      <c r="AE154" s="4">
        <f t="shared" si="28"/>
        <v>0.1358945226957228</v>
      </c>
      <c r="AF154" s="4">
        <f t="shared" si="28"/>
        <v>0.12348630325370225</v>
      </c>
      <c r="AG154" s="4">
        <f t="shared" si="28"/>
        <v>0.11127012211910592</v>
      </c>
      <c r="AH154" s="4">
        <f t="shared" si="27"/>
        <v>9.9241555346656893E-2</v>
      </c>
      <c r="AI154" s="4">
        <f t="shared" si="27"/>
        <v>8.739631384021862E-2</v>
      </c>
      <c r="AJ154" s="4">
        <f t="shared" si="27"/>
        <v>7.5730238253622614E-2</v>
      </c>
    </row>
    <row r="155" spans="1:36" x14ac:dyDescent="0.2">
      <c r="A155" t="str">
        <f>"casthouse_archetype_"&amp;TEXT(ROUND(Table26[[#This Row],[2016]],3),"0.000")</f>
        <v>casthouse_archetype_0.750</v>
      </c>
      <c r="B155" s="4">
        <f t="shared" si="26"/>
        <v>0.75</v>
      </c>
      <c r="C155" s="4">
        <f t="shared" si="29"/>
        <v>0.75</v>
      </c>
      <c r="D155" s="4">
        <f t="shared" si="29"/>
        <v>0.75</v>
      </c>
      <c r="E155" s="4">
        <f t="shared" si="29"/>
        <v>0.73193696923486062</v>
      </c>
      <c r="F155" s="4">
        <f t="shared" si="29"/>
        <v>0.71473238302537401</v>
      </c>
      <c r="G155" s="4">
        <f t="shared" si="29"/>
        <v>0.69832646549782151</v>
      </c>
      <c r="H155" s="4">
        <f t="shared" si="29"/>
        <v>0.68266486469733501</v>
      </c>
      <c r="I155" s="4">
        <f t="shared" si="29"/>
        <v>0.66769805104193614</v>
      </c>
      <c r="J155" s="4">
        <f t="shared" si="29"/>
        <v>0.65338079409749539</v>
      </c>
      <c r="K155" s="4">
        <f t="shared" si="29"/>
        <v>0.63967170602939916</v>
      </c>
      <c r="L155" s="4">
        <f t="shared" si="29"/>
        <v>0.62653284202405524</v>
      </c>
      <c r="M155" s="4">
        <f t="shared" si="29"/>
        <v>0.61392934955547818</v>
      </c>
      <c r="N155" s="4">
        <f t="shared" si="29"/>
        <v>0.60182915966999784</v>
      </c>
      <c r="O155" s="4">
        <f t="shared" si="29"/>
        <v>0.5902027145312867</v>
      </c>
      <c r="P155" s="4">
        <f t="shared" si="29"/>
        <v>0.57902272635230301</v>
      </c>
      <c r="Q155" s="4">
        <f t="shared" si="29"/>
        <v>0.55074155501647659</v>
      </c>
      <c r="R155" s="4">
        <f t="shared" si="29"/>
        <v>0.52331754653772489</v>
      </c>
      <c r="S155" s="4">
        <f t="shared" si="28"/>
        <v>0.49671231353408857</v>
      </c>
      <c r="T155" s="4">
        <f t="shared" si="28"/>
        <v>0.47088972710810334</v>
      </c>
      <c r="U155" s="4">
        <f t="shared" si="28"/>
        <v>0.44581575315970423</v>
      </c>
      <c r="V155" s="4">
        <f t="shared" si="28"/>
        <v>0.41238027552050194</v>
      </c>
      <c r="W155" s="4">
        <f t="shared" si="28"/>
        <v>0.38001989696719651</v>
      </c>
      <c r="X155" s="4">
        <f t="shared" si="28"/>
        <v>0.34868358415920736</v>
      </c>
      <c r="Y155" s="4">
        <f t="shared" si="28"/>
        <v>0.31832348341291783</v>
      </c>
      <c r="Z155" s="4">
        <f t="shared" si="28"/>
        <v>0.28889467686222803</v>
      </c>
      <c r="AA155" s="4">
        <f t="shared" si="28"/>
        <v>0.25697402217811721</v>
      </c>
      <c r="AB155" s="4">
        <f t="shared" si="28"/>
        <v>0.22568775774149658</v>
      </c>
      <c r="AC155" s="4">
        <f t="shared" si="28"/>
        <v>0.19501715784693724</v>
      </c>
      <c r="AD155" s="4">
        <f t="shared" si="28"/>
        <v>0.16494422659324942</v>
      </c>
      <c r="AE155" s="4">
        <f t="shared" si="28"/>
        <v>0.13545166267286959</v>
      </c>
      <c r="AF155" s="4">
        <f t="shared" si="28"/>
        <v>0.12313477822131084</v>
      </c>
      <c r="AG155" s="4">
        <f t="shared" si="28"/>
        <v>0.1110085185128</v>
      </c>
      <c r="AH155" s="4">
        <f t="shared" si="27"/>
        <v>9.9068492166039329E-2</v>
      </c>
      <c r="AI155" s="4">
        <f t="shared" si="27"/>
        <v>8.7310441656267709E-2</v>
      </c>
      <c r="AJ155" s="4">
        <f t="shared" si="27"/>
        <v>7.5730238253622614E-2</v>
      </c>
    </row>
    <row r="156" spans="1:36" x14ac:dyDescent="0.2">
      <c r="A156" t="str">
        <f>"casthouse_archetype_"&amp;TEXT(ROUND(Table26[[#This Row],[2016]],3),"0.000")</f>
        <v>casthouse_archetype_0.745</v>
      </c>
      <c r="B156" s="4">
        <f t="shared" si="26"/>
        <v>0.745</v>
      </c>
      <c r="C156" s="4">
        <f t="shared" si="29"/>
        <v>0.745</v>
      </c>
      <c r="D156" s="4">
        <f t="shared" si="29"/>
        <v>0.745</v>
      </c>
      <c r="E156" s="4">
        <f t="shared" si="29"/>
        <v>0.72707091436921123</v>
      </c>
      <c r="F156" s="4">
        <f t="shared" si="29"/>
        <v>0.70999390755884328</v>
      </c>
      <c r="G156" s="4">
        <f t="shared" si="29"/>
        <v>0.69370964695896509</v>
      </c>
      <c r="H156" s="4">
        <f t="shared" si="29"/>
        <v>0.67816418365780762</v>
      </c>
      <c r="I156" s="4">
        <f t="shared" si="29"/>
        <v>0.66330835535652455</v>
      </c>
      <c r="J156" s="4">
        <f t="shared" si="29"/>
        <v>0.64909726702408976</v>
      </c>
      <c r="K156" s="4">
        <f t="shared" si="29"/>
        <v>0.63548983773446666</v>
      </c>
      <c r="L156" s="4">
        <f t="shared" si="29"/>
        <v>0.62244840405115964</v>
      </c>
      <c r="M156" s="4">
        <f t="shared" si="29"/>
        <v>0.60993837189463884</v>
      </c>
      <c r="N156" s="4">
        <f t="shared" si="29"/>
        <v>0.59792791011630464</v>
      </c>
      <c r="O156" s="4">
        <f t="shared" si="29"/>
        <v>0.5863876800638862</v>
      </c>
      <c r="P156" s="4">
        <f t="shared" si="29"/>
        <v>0.57529059630100776</v>
      </c>
      <c r="Q156" s="4">
        <f t="shared" si="29"/>
        <v>0.54721914200234001</v>
      </c>
      <c r="R156" s="4">
        <f t="shared" si="29"/>
        <v>0.51999849432986056</v>
      </c>
      <c r="S156" s="4">
        <f t="shared" si="28"/>
        <v>0.49359055056054135</v>
      </c>
      <c r="T156" s="4">
        <f t="shared" si="28"/>
        <v>0.46795944970821662</v>
      </c>
      <c r="U156" s="4">
        <f t="shared" si="28"/>
        <v>0.44307141005029688</v>
      </c>
      <c r="V156" s="4">
        <f t="shared" si="28"/>
        <v>0.40988387084416772</v>
      </c>
      <c r="W156" s="4">
        <f t="shared" si="28"/>
        <v>0.37776345840227071</v>
      </c>
      <c r="X156" s="4">
        <f t="shared" si="28"/>
        <v>0.34665951781817328</v>
      </c>
      <c r="Y156" s="4">
        <f t="shared" si="28"/>
        <v>0.31652455026388432</v>
      </c>
      <c r="Z156" s="4">
        <f t="shared" si="28"/>
        <v>0.28731397095858119</v>
      </c>
      <c r="AA156" s="4">
        <f t="shared" si="28"/>
        <v>0.25563002164445048</v>
      </c>
      <c r="AB156" s="4">
        <f t="shared" si="28"/>
        <v>0.22457575830154336</v>
      </c>
      <c r="AC156" s="4">
        <f t="shared" si="28"/>
        <v>0.19413259408358266</v>
      </c>
      <c r="AD156" s="4">
        <f t="shared" si="28"/>
        <v>0.16428266653671833</v>
      </c>
      <c r="AE156" s="4">
        <f t="shared" si="28"/>
        <v>0.13500880265001636</v>
      </c>
      <c r="AF156" s="4">
        <f t="shared" si="28"/>
        <v>0.12278325318891944</v>
      </c>
      <c r="AG156" s="4">
        <f t="shared" si="28"/>
        <v>0.11074691490649408</v>
      </c>
      <c r="AH156" s="4">
        <f t="shared" si="27"/>
        <v>9.8895428985421752E-2</v>
      </c>
      <c r="AI156" s="4">
        <f t="shared" si="27"/>
        <v>8.7224569472316785E-2</v>
      </c>
      <c r="AJ156" s="4">
        <f t="shared" si="27"/>
        <v>7.5730238253622614E-2</v>
      </c>
    </row>
    <row r="157" spans="1:36" x14ac:dyDescent="0.2">
      <c r="A157" t="str">
        <f>"casthouse_archetype_"&amp;TEXT(ROUND(Table26[[#This Row],[2016]],3),"0.000")</f>
        <v>casthouse_archetype_0.740</v>
      </c>
      <c r="B157" s="4">
        <f t="shared" si="26"/>
        <v>0.74</v>
      </c>
      <c r="C157" s="4">
        <f t="shared" si="29"/>
        <v>0.74</v>
      </c>
      <c r="D157" s="4">
        <f t="shared" si="29"/>
        <v>0.74</v>
      </c>
      <c r="E157" s="4">
        <f t="shared" si="29"/>
        <v>0.72220485950356195</v>
      </c>
      <c r="F157" s="4">
        <f t="shared" si="29"/>
        <v>0.70525543209231245</v>
      </c>
      <c r="G157" s="4">
        <f t="shared" si="29"/>
        <v>0.68909282842010866</v>
      </c>
      <c r="H157" s="4">
        <f t="shared" si="29"/>
        <v>0.67366350261828023</v>
      </c>
      <c r="I157" s="4">
        <f t="shared" si="29"/>
        <v>0.65891865967111296</v>
      </c>
      <c r="J157" s="4">
        <f t="shared" si="29"/>
        <v>0.64481373995068414</v>
      </c>
      <c r="K157" s="4">
        <f t="shared" si="29"/>
        <v>0.63130796943953416</v>
      </c>
      <c r="L157" s="4">
        <f t="shared" si="29"/>
        <v>0.61836396607826405</v>
      </c>
      <c r="M157" s="4">
        <f t="shared" si="29"/>
        <v>0.6059473942337994</v>
      </c>
      <c r="N157" s="4">
        <f t="shared" si="29"/>
        <v>0.59402666056261133</v>
      </c>
      <c r="O157" s="4">
        <f t="shared" si="29"/>
        <v>0.58257264559648569</v>
      </c>
      <c r="P157" s="4">
        <f t="shared" si="29"/>
        <v>0.5715584662497124</v>
      </c>
      <c r="Q157" s="4">
        <f t="shared" si="29"/>
        <v>0.54369672898820331</v>
      </c>
      <c r="R157" s="4">
        <f t="shared" si="29"/>
        <v>0.51667944212199612</v>
      </c>
      <c r="S157" s="4">
        <f t="shared" si="28"/>
        <v>0.49046878758699419</v>
      </c>
      <c r="T157" s="4">
        <f t="shared" si="28"/>
        <v>0.46502917230832991</v>
      </c>
      <c r="U157" s="4">
        <f t="shared" si="28"/>
        <v>0.44032706694088952</v>
      </c>
      <c r="V157" s="4">
        <f t="shared" si="28"/>
        <v>0.40738746616783356</v>
      </c>
      <c r="W157" s="4">
        <f t="shared" si="28"/>
        <v>0.37550701983734491</v>
      </c>
      <c r="X157" s="4">
        <f t="shared" si="28"/>
        <v>0.34463545147713914</v>
      </c>
      <c r="Y157" s="4">
        <f t="shared" si="28"/>
        <v>0.31472561711485086</v>
      </c>
      <c r="Z157" s="4">
        <f t="shared" si="28"/>
        <v>0.2857332650549344</v>
      </c>
      <c r="AA157" s="4">
        <f t="shared" si="28"/>
        <v>0.25428602111078374</v>
      </c>
      <c r="AB157" s="4">
        <f t="shared" si="28"/>
        <v>0.22346375886159014</v>
      </c>
      <c r="AC157" s="4">
        <f t="shared" si="28"/>
        <v>0.19324803032022808</v>
      </c>
      <c r="AD157" s="4">
        <f t="shared" si="28"/>
        <v>0.16362110648018724</v>
      </c>
      <c r="AE157" s="4">
        <f t="shared" si="28"/>
        <v>0.13456594262716315</v>
      </c>
      <c r="AF157" s="4">
        <f t="shared" si="28"/>
        <v>0.12243172815652803</v>
      </c>
      <c r="AG157" s="4">
        <f t="shared" si="28"/>
        <v>0.11048531130018815</v>
      </c>
      <c r="AH157" s="4">
        <f t="shared" si="27"/>
        <v>9.8722365804804174E-2</v>
      </c>
      <c r="AI157" s="4">
        <f t="shared" si="27"/>
        <v>8.7138697288365874E-2</v>
      </c>
      <c r="AJ157" s="4">
        <f t="shared" si="27"/>
        <v>7.5730238253622614E-2</v>
      </c>
    </row>
    <row r="158" spans="1:36" x14ac:dyDescent="0.2">
      <c r="A158" t="str">
        <f>"casthouse_archetype_"&amp;TEXT(ROUND(Table26[[#This Row],[2016]],3),"0.000")</f>
        <v>casthouse_archetype_0.735</v>
      </c>
      <c r="B158" s="4">
        <f t="shared" si="26"/>
        <v>0.73499999999999999</v>
      </c>
      <c r="C158" s="4">
        <f t="shared" si="29"/>
        <v>0.73499999999999999</v>
      </c>
      <c r="D158" s="4">
        <f t="shared" si="29"/>
        <v>0.73499999999999999</v>
      </c>
      <c r="E158" s="4">
        <f t="shared" si="29"/>
        <v>0.71733880463791255</v>
      </c>
      <c r="F158" s="4">
        <f t="shared" si="29"/>
        <v>0.70051695662578173</v>
      </c>
      <c r="G158" s="4">
        <f t="shared" si="29"/>
        <v>0.68447600988125223</v>
      </c>
      <c r="H158" s="4">
        <f t="shared" si="29"/>
        <v>0.66916282157875284</v>
      </c>
      <c r="I158" s="4">
        <f t="shared" si="29"/>
        <v>0.65452896398570137</v>
      </c>
      <c r="J158" s="4">
        <f t="shared" si="29"/>
        <v>0.64053021287727852</v>
      </c>
      <c r="K158" s="4">
        <f t="shared" si="29"/>
        <v>0.62712610114460166</v>
      </c>
      <c r="L158" s="4">
        <f t="shared" si="29"/>
        <v>0.61427952810536846</v>
      </c>
      <c r="M158" s="4">
        <f t="shared" si="29"/>
        <v>0.60195641657296006</v>
      </c>
      <c r="N158" s="4">
        <f t="shared" si="29"/>
        <v>0.59012541100891813</v>
      </c>
      <c r="O158" s="4">
        <f t="shared" si="29"/>
        <v>0.5787576111290853</v>
      </c>
      <c r="P158" s="4">
        <f t="shared" si="29"/>
        <v>0.56782633619841705</v>
      </c>
      <c r="Q158" s="4">
        <f t="shared" si="29"/>
        <v>0.54017431597406662</v>
      </c>
      <c r="R158" s="4">
        <f t="shared" ref="R158:AG173" si="30">(($B158-$AJ$2)*((R$2-$AJ$2)/($B$2-$AJ$2)))+$AJ$2</f>
        <v>0.51336038991413169</v>
      </c>
      <c r="S158" s="4">
        <f t="shared" si="30"/>
        <v>0.48734702461344698</v>
      </c>
      <c r="T158" s="4">
        <f t="shared" si="30"/>
        <v>0.46209889490844319</v>
      </c>
      <c r="U158" s="4">
        <f t="shared" si="30"/>
        <v>0.43758272383148217</v>
      </c>
      <c r="V158" s="4">
        <f t="shared" si="30"/>
        <v>0.40489106149149934</v>
      </c>
      <c r="W158" s="4">
        <f t="shared" si="30"/>
        <v>0.37325058127241906</v>
      </c>
      <c r="X158" s="4">
        <f t="shared" si="30"/>
        <v>0.34261138513610506</v>
      </c>
      <c r="Y158" s="4">
        <f t="shared" si="30"/>
        <v>0.31292668396581735</v>
      </c>
      <c r="Z158" s="4">
        <f t="shared" si="30"/>
        <v>0.28415255915128756</v>
      </c>
      <c r="AA158" s="4">
        <f t="shared" si="30"/>
        <v>0.25294202057711701</v>
      </c>
      <c r="AB158" s="4">
        <f t="shared" si="30"/>
        <v>0.22235175942163687</v>
      </c>
      <c r="AC158" s="4">
        <f t="shared" si="30"/>
        <v>0.19236346655687347</v>
      </c>
      <c r="AD158" s="4">
        <f t="shared" si="30"/>
        <v>0.16295954642365618</v>
      </c>
      <c r="AE158" s="4">
        <f t="shared" si="30"/>
        <v>0.13412308260430994</v>
      </c>
      <c r="AF158" s="4">
        <f t="shared" si="30"/>
        <v>0.12208020312413662</v>
      </c>
      <c r="AG158" s="4">
        <f t="shared" si="30"/>
        <v>0.11022370769388223</v>
      </c>
      <c r="AH158" s="4">
        <f t="shared" si="27"/>
        <v>9.8549302624186597E-2</v>
      </c>
      <c r="AI158" s="4">
        <f t="shared" si="27"/>
        <v>8.7052825104414949E-2</v>
      </c>
      <c r="AJ158" s="4">
        <f t="shared" si="27"/>
        <v>7.5730238253622614E-2</v>
      </c>
    </row>
    <row r="159" spans="1:36" x14ac:dyDescent="0.2">
      <c r="A159" t="str">
        <f>"casthouse_archetype_"&amp;TEXT(ROUND(Table26[[#This Row],[2016]],3),"0.000")</f>
        <v>casthouse_archetype_0.730</v>
      </c>
      <c r="B159" s="4">
        <f t="shared" si="26"/>
        <v>0.73</v>
      </c>
      <c r="C159" s="4">
        <f t="shared" ref="C159:R174" si="31">(($B159-$AJ$2)*((C$2-$AJ$2)/($B$2-$AJ$2)))+$AJ$2</f>
        <v>0.73</v>
      </c>
      <c r="D159" s="4">
        <f t="shared" si="31"/>
        <v>0.73</v>
      </c>
      <c r="E159" s="4">
        <f t="shared" si="31"/>
        <v>0.71247274977226316</v>
      </c>
      <c r="F159" s="4">
        <f t="shared" si="31"/>
        <v>0.69577848115925089</v>
      </c>
      <c r="G159" s="4">
        <f t="shared" si="31"/>
        <v>0.6798591913423957</v>
      </c>
      <c r="H159" s="4">
        <f t="shared" si="31"/>
        <v>0.66466214053922545</v>
      </c>
      <c r="I159" s="4">
        <f t="shared" si="31"/>
        <v>0.65013926830028979</v>
      </c>
      <c r="J159" s="4">
        <f t="shared" si="31"/>
        <v>0.63624668580387289</v>
      </c>
      <c r="K159" s="4">
        <f t="shared" si="31"/>
        <v>0.62294423284966904</v>
      </c>
      <c r="L159" s="4">
        <f t="shared" si="31"/>
        <v>0.61019509013247297</v>
      </c>
      <c r="M159" s="4">
        <f t="shared" si="31"/>
        <v>0.59796543891212073</v>
      </c>
      <c r="N159" s="4">
        <f t="shared" si="31"/>
        <v>0.58622416145522493</v>
      </c>
      <c r="O159" s="4">
        <f t="shared" si="31"/>
        <v>0.57494257666168491</v>
      </c>
      <c r="P159" s="4">
        <f t="shared" si="31"/>
        <v>0.56409420614712169</v>
      </c>
      <c r="Q159" s="4">
        <f t="shared" si="31"/>
        <v>0.53665190295992993</v>
      </c>
      <c r="R159" s="4">
        <f t="shared" si="31"/>
        <v>0.51004133770626736</v>
      </c>
      <c r="S159" s="4">
        <f t="shared" si="30"/>
        <v>0.48422526163989976</v>
      </c>
      <c r="T159" s="4">
        <f t="shared" si="30"/>
        <v>0.45916861750855653</v>
      </c>
      <c r="U159" s="4">
        <f t="shared" si="30"/>
        <v>0.43483838072207481</v>
      </c>
      <c r="V159" s="4">
        <f t="shared" si="30"/>
        <v>0.40239465681516517</v>
      </c>
      <c r="W159" s="4">
        <f t="shared" si="30"/>
        <v>0.37099414270749326</v>
      </c>
      <c r="X159" s="4">
        <f t="shared" si="30"/>
        <v>0.34058731879507093</v>
      </c>
      <c r="Y159" s="4">
        <f t="shared" si="30"/>
        <v>0.31112775081678384</v>
      </c>
      <c r="Z159" s="4">
        <f t="shared" si="30"/>
        <v>0.28257185324764078</v>
      </c>
      <c r="AA159" s="4">
        <f t="shared" si="30"/>
        <v>0.25159802004345028</v>
      </c>
      <c r="AB159" s="4">
        <f t="shared" si="30"/>
        <v>0.22123975998168366</v>
      </c>
      <c r="AC159" s="4">
        <f t="shared" si="30"/>
        <v>0.19147890279351892</v>
      </c>
      <c r="AD159" s="4">
        <f t="shared" si="30"/>
        <v>0.16229798636712509</v>
      </c>
      <c r="AE159" s="4">
        <f t="shared" si="30"/>
        <v>0.13368022258145673</v>
      </c>
      <c r="AF159" s="4">
        <f t="shared" si="30"/>
        <v>0.12172867809174522</v>
      </c>
      <c r="AG159" s="4">
        <f t="shared" si="30"/>
        <v>0.10996210408757631</v>
      </c>
      <c r="AH159" s="4">
        <f t="shared" si="27"/>
        <v>9.8376239443569019E-2</v>
      </c>
      <c r="AI159" s="4">
        <f t="shared" si="27"/>
        <v>8.6966952920464038E-2</v>
      </c>
      <c r="AJ159" s="4">
        <f t="shared" si="27"/>
        <v>7.5730238253622614E-2</v>
      </c>
    </row>
    <row r="160" spans="1:36" x14ac:dyDescent="0.2">
      <c r="A160" t="str">
        <f>"casthouse_archetype_"&amp;TEXT(ROUND(Table26[[#This Row],[2016]],3),"0.000")</f>
        <v>casthouse_archetype_0.725</v>
      </c>
      <c r="B160" s="4">
        <f t="shared" si="26"/>
        <v>0.72499999999999998</v>
      </c>
      <c r="C160" s="4">
        <f t="shared" si="31"/>
        <v>0.72499999999999998</v>
      </c>
      <c r="D160" s="4">
        <f t="shared" si="31"/>
        <v>0.72499999999999998</v>
      </c>
      <c r="E160" s="4">
        <f t="shared" si="31"/>
        <v>0.70760669490661388</v>
      </c>
      <c r="F160" s="4">
        <f t="shared" si="31"/>
        <v>0.69104000569272017</v>
      </c>
      <c r="G160" s="4">
        <f t="shared" si="31"/>
        <v>0.67524237280353927</v>
      </c>
      <c r="H160" s="4">
        <f t="shared" si="31"/>
        <v>0.66016145949969807</v>
      </c>
      <c r="I160" s="4">
        <f t="shared" si="31"/>
        <v>0.6457495726148782</v>
      </c>
      <c r="J160" s="4">
        <f t="shared" si="31"/>
        <v>0.63196315873046727</v>
      </c>
      <c r="K160" s="4">
        <f t="shared" si="31"/>
        <v>0.61876236455473654</v>
      </c>
      <c r="L160" s="4">
        <f t="shared" si="31"/>
        <v>0.60611065215957738</v>
      </c>
      <c r="M160" s="4">
        <f t="shared" si="31"/>
        <v>0.59397446125128128</v>
      </c>
      <c r="N160" s="4">
        <f t="shared" si="31"/>
        <v>0.58232291190153174</v>
      </c>
      <c r="O160" s="4">
        <f t="shared" si="31"/>
        <v>0.57112754219428441</v>
      </c>
      <c r="P160" s="4">
        <f t="shared" si="31"/>
        <v>0.56036207609582633</v>
      </c>
      <c r="Q160" s="4">
        <f t="shared" si="31"/>
        <v>0.53312948994579323</v>
      </c>
      <c r="R160" s="4">
        <f t="shared" si="31"/>
        <v>0.50672228549840292</v>
      </c>
      <c r="S160" s="4">
        <f t="shared" si="30"/>
        <v>0.4811034986663526</v>
      </c>
      <c r="T160" s="4">
        <f t="shared" si="30"/>
        <v>0.45623834010866982</v>
      </c>
      <c r="U160" s="4">
        <f t="shared" si="30"/>
        <v>0.43209403761266746</v>
      </c>
      <c r="V160" s="4">
        <f t="shared" si="30"/>
        <v>0.39989825213883096</v>
      </c>
      <c r="W160" s="4">
        <f t="shared" si="30"/>
        <v>0.36873770414256746</v>
      </c>
      <c r="X160" s="4">
        <f t="shared" si="30"/>
        <v>0.33856325245403684</v>
      </c>
      <c r="Y160" s="4">
        <f t="shared" si="30"/>
        <v>0.30932881766775033</v>
      </c>
      <c r="Z160" s="4">
        <f t="shared" si="30"/>
        <v>0.28099114734399394</v>
      </c>
      <c r="AA160" s="4">
        <f t="shared" si="30"/>
        <v>0.25025401950978349</v>
      </c>
      <c r="AB160" s="4">
        <f t="shared" si="30"/>
        <v>0.22012776054173044</v>
      </c>
      <c r="AC160" s="4">
        <f t="shared" si="30"/>
        <v>0.19059433903016432</v>
      </c>
      <c r="AD160" s="4">
        <f t="shared" si="30"/>
        <v>0.16163642631059399</v>
      </c>
      <c r="AE160" s="4">
        <f t="shared" si="30"/>
        <v>0.13323736255860349</v>
      </c>
      <c r="AF160" s="4">
        <f t="shared" si="30"/>
        <v>0.12137715305935382</v>
      </c>
      <c r="AG160" s="4">
        <f t="shared" si="30"/>
        <v>0.10970050048127039</v>
      </c>
      <c r="AH160" s="4">
        <f t="shared" si="27"/>
        <v>9.8203176262951442E-2</v>
      </c>
      <c r="AI160" s="4">
        <f t="shared" si="27"/>
        <v>8.6881080736513128E-2</v>
      </c>
      <c r="AJ160" s="4">
        <f t="shared" si="27"/>
        <v>7.5730238253622614E-2</v>
      </c>
    </row>
    <row r="161" spans="1:36" x14ac:dyDescent="0.2">
      <c r="A161" t="str">
        <f>"casthouse_archetype_"&amp;TEXT(ROUND(Table26[[#This Row],[2016]],3),"0.000")</f>
        <v>casthouse_archetype_0.720</v>
      </c>
      <c r="B161" s="4">
        <f t="shared" si="26"/>
        <v>0.72</v>
      </c>
      <c r="C161" s="4">
        <f t="shared" si="31"/>
        <v>0.72</v>
      </c>
      <c r="D161" s="4">
        <f t="shared" si="31"/>
        <v>0.72</v>
      </c>
      <c r="E161" s="4">
        <f t="shared" si="31"/>
        <v>0.70274064004096448</v>
      </c>
      <c r="F161" s="4">
        <f t="shared" si="31"/>
        <v>0.68630153022618934</v>
      </c>
      <c r="G161" s="4">
        <f t="shared" si="31"/>
        <v>0.67062555426468284</v>
      </c>
      <c r="H161" s="4">
        <f t="shared" si="31"/>
        <v>0.65566077846017068</v>
      </c>
      <c r="I161" s="4">
        <f t="shared" si="31"/>
        <v>0.64135987692946661</v>
      </c>
      <c r="J161" s="4">
        <f t="shared" si="31"/>
        <v>0.62767963165706164</v>
      </c>
      <c r="K161" s="4">
        <f t="shared" si="31"/>
        <v>0.61458049625980404</v>
      </c>
      <c r="L161" s="4">
        <f t="shared" si="31"/>
        <v>0.60202621418668179</v>
      </c>
      <c r="M161" s="4">
        <f t="shared" si="31"/>
        <v>0.58998348359044195</v>
      </c>
      <c r="N161" s="4">
        <f t="shared" si="31"/>
        <v>0.57842166234783854</v>
      </c>
      <c r="O161" s="4">
        <f t="shared" si="31"/>
        <v>0.56731250772688391</v>
      </c>
      <c r="P161" s="4">
        <f t="shared" si="31"/>
        <v>0.55662994604453098</v>
      </c>
      <c r="Q161" s="4">
        <f t="shared" si="31"/>
        <v>0.52960707693165665</v>
      </c>
      <c r="R161" s="4">
        <f t="shared" si="31"/>
        <v>0.50340323329053849</v>
      </c>
      <c r="S161" s="4">
        <f t="shared" si="30"/>
        <v>0.47798173569280539</v>
      </c>
      <c r="T161" s="4">
        <f t="shared" si="30"/>
        <v>0.4533080627087831</v>
      </c>
      <c r="U161" s="4">
        <f t="shared" si="30"/>
        <v>0.4293496945032601</v>
      </c>
      <c r="V161" s="4">
        <f t="shared" si="30"/>
        <v>0.39740184746249679</v>
      </c>
      <c r="W161" s="4">
        <f t="shared" si="30"/>
        <v>0.3664812655776416</v>
      </c>
      <c r="X161" s="4">
        <f t="shared" si="30"/>
        <v>0.33653918611300276</v>
      </c>
      <c r="Y161" s="4">
        <f t="shared" si="30"/>
        <v>0.30752988451871682</v>
      </c>
      <c r="Z161" s="4">
        <f t="shared" si="30"/>
        <v>0.27941044144034716</v>
      </c>
      <c r="AA161" s="4">
        <f t="shared" si="30"/>
        <v>0.24891001897611675</v>
      </c>
      <c r="AB161" s="4">
        <f t="shared" si="30"/>
        <v>0.21901576110177723</v>
      </c>
      <c r="AC161" s="4">
        <f t="shared" si="30"/>
        <v>0.18970977526680974</v>
      </c>
      <c r="AD161" s="4">
        <f t="shared" si="30"/>
        <v>0.1609748662540629</v>
      </c>
      <c r="AE161" s="4">
        <f t="shared" si="30"/>
        <v>0.13279450253575029</v>
      </c>
      <c r="AF161" s="4">
        <f t="shared" si="30"/>
        <v>0.1210256280269624</v>
      </c>
      <c r="AG161" s="4">
        <f t="shared" si="30"/>
        <v>0.10943889687496447</v>
      </c>
      <c r="AH161" s="4">
        <f t="shared" si="27"/>
        <v>9.8030113082333864E-2</v>
      </c>
      <c r="AI161" s="4">
        <f t="shared" si="27"/>
        <v>8.6795208552562203E-2</v>
      </c>
      <c r="AJ161" s="4">
        <f t="shared" si="27"/>
        <v>7.5730238253622614E-2</v>
      </c>
    </row>
    <row r="162" spans="1:36" x14ac:dyDescent="0.2">
      <c r="A162" t="str">
        <f>"casthouse_archetype_"&amp;TEXT(ROUND(Table26[[#This Row],[2016]],3),"0.000")</f>
        <v>casthouse_archetype_0.715</v>
      </c>
      <c r="B162" s="4">
        <f t="shared" si="26"/>
        <v>0.71499999999999997</v>
      </c>
      <c r="C162" s="4">
        <f t="shared" si="31"/>
        <v>0.71499999999999997</v>
      </c>
      <c r="D162" s="4">
        <f t="shared" si="31"/>
        <v>0.71499999999999997</v>
      </c>
      <c r="E162" s="4">
        <f t="shared" si="31"/>
        <v>0.69787458517531509</v>
      </c>
      <c r="F162" s="4">
        <f t="shared" si="31"/>
        <v>0.68156305475965862</v>
      </c>
      <c r="G162" s="4">
        <f t="shared" si="31"/>
        <v>0.66600873572582642</v>
      </c>
      <c r="H162" s="4">
        <f t="shared" si="31"/>
        <v>0.65116009742064329</v>
      </c>
      <c r="I162" s="4">
        <f t="shared" si="31"/>
        <v>0.63697018124405502</v>
      </c>
      <c r="J162" s="4">
        <f t="shared" si="31"/>
        <v>0.62339610458365602</v>
      </c>
      <c r="K162" s="4">
        <f t="shared" si="31"/>
        <v>0.61039862796487154</v>
      </c>
      <c r="L162" s="4">
        <f t="shared" si="31"/>
        <v>0.59794177621378619</v>
      </c>
      <c r="M162" s="4">
        <f t="shared" si="31"/>
        <v>0.58599250592960261</v>
      </c>
      <c r="N162" s="4">
        <f t="shared" si="31"/>
        <v>0.57452041279414534</v>
      </c>
      <c r="O162" s="4">
        <f t="shared" si="31"/>
        <v>0.56349747325948352</v>
      </c>
      <c r="P162" s="4">
        <f t="shared" si="31"/>
        <v>0.55289781599323562</v>
      </c>
      <c r="Q162" s="4">
        <f t="shared" si="31"/>
        <v>0.52608466391751996</v>
      </c>
      <c r="R162" s="4">
        <f t="shared" si="31"/>
        <v>0.50008418108267416</v>
      </c>
      <c r="S162" s="4">
        <f t="shared" si="30"/>
        <v>0.47485997271925817</v>
      </c>
      <c r="T162" s="4">
        <f t="shared" si="30"/>
        <v>0.45037778530889638</v>
      </c>
      <c r="U162" s="4">
        <f t="shared" si="30"/>
        <v>0.42660535139385275</v>
      </c>
      <c r="V162" s="4">
        <f t="shared" si="30"/>
        <v>0.39490544278616257</v>
      </c>
      <c r="W162" s="4">
        <f t="shared" si="30"/>
        <v>0.3642248270127158</v>
      </c>
      <c r="X162" s="4">
        <f t="shared" si="30"/>
        <v>0.33451511977196863</v>
      </c>
      <c r="Y162" s="4">
        <f t="shared" si="30"/>
        <v>0.30573095136968337</v>
      </c>
      <c r="Z162" s="4">
        <f t="shared" si="30"/>
        <v>0.27782973553670032</v>
      </c>
      <c r="AA162" s="4">
        <f t="shared" si="30"/>
        <v>0.24756601844245002</v>
      </c>
      <c r="AB162" s="4">
        <f t="shared" si="30"/>
        <v>0.21790376166182396</v>
      </c>
      <c r="AC162" s="4">
        <f t="shared" si="30"/>
        <v>0.18882521150345516</v>
      </c>
      <c r="AD162" s="4">
        <f t="shared" si="30"/>
        <v>0.16031330619753181</v>
      </c>
      <c r="AE162" s="4">
        <f t="shared" si="30"/>
        <v>0.13235164251289705</v>
      </c>
      <c r="AF162" s="4">
        <f t="shared" si="30"/>
        <v>0.120674102994571</v>
      </c>
      <c r="AG162" s="4">
        <f t="shared" si="30"/>
        <v>0.10917729326865855</v>
      </c>
      <c r="AH162" s="4">
        <f t="shared" si="27"/>
        <v>9.7857049901716286E-2</v>
      </c>
      <c r="AI162" s="4">
        <f t="shared" si="27"/>
        <v>8.6709336368611292E-2</v>
      </c>
      <c r="AJ162" s="4">
        <f t="shared" si="27"/>
        <v>7.5730238253622614E-2</v>
      </c>
    </row>
    <row r="163" spans="1:36" x14ac:dyDescent="0.2">
      <c r="A163" t="str">
        <f>"casthouse_archetype_"&amp;TEXT(ROUND(Table26[[#This Row],[2016]],3),"0.000")</f>
        <v>casthouse_archetype_0.710</v>
      </c>
      <c r="B163" s="4">
        <f t="shared" si="26"/>
        <v>0.71</v>
      </c>
      <c r="C163" s="4">
        <f t="shared" si="31"/>
        <v>0.71</v>
      </c>
      <c r="D163" s="4">
        <f t="shared" si="31"/>
        <v>0.71</v>
      </c>
      <c r="E163" s="4">
        <f t="shared" si="31"/>
        <v>0.6930085303096658</v>
      </c>
      <c r="F163" s="4">
        <f t="shared" si="31"/>
        <v>0.67682457929312778</v>
      </c>
      <c r="G163" s="4">
        <f t="shared" si="31"/>
        <v>0.66139191718696999</v>
      </c>
      <c r="H163" s="4">
        <f t="shared" si="31"/>
        <v>0.64665941638111601</v>
      </c>
      <c r="I163" s="4">
        <f t="shared" si="31"/>
        <v>0.63258048555864343</v>
      </c>
      <c r="J163" s="4">
        <f t="shared" si="31"/>
        <v>0.61911257751025039</v>
      </c>
      <c r="K163" s="4">
        <f t="shared" si="31"/>
        <v>0.60621675966993893</v>
      </c>
      <c r="L163" s="4">
        <f t="shared" si="31"/>
        <v>0.5938573382408906</v>
      </c>
      <c r="M163" s="4">
        <f t="shared" si="31"/>
        <v>0.58200152826876317</v>
      </c>
      <c r="N163" s="4">
        <f t="shared" si="31"/>
        <v>0.57061916324045214</v>
      </c>
      <c r="O163" s="4">
        <f t="shared" si="31"/>
        <v>0.55968243879208301</v>
      </c>
      <c r="P163" s="4">
        <f t="shared" si="31"/>
        <v>0.54916568594194037</v>
      </c>
      <c r="Q163" s="4">
        <f t="shared" si="31"/>
        <v>0.52256225090338326</v>
      </c>
      <c r="R163" s="4">
        <f t="shared" si="31"/>
        <v>0.49676512887480978</v>
      </c>
      <c r="S163" s="4">
        <f t="shared" si="30"/>
        <v>0.47173820974571101</v>
      </c>
      <c r="T163" s="4">
        <f t="shared" si="30"/>
        <v>0.44744750790900967</v>
      </c>
      <c r="U163" s="4">
        <f t="shared" si="30"/>
        <v>0.4238610082844454</v>
      </c>
      <c r="V163" s="4">
        <f t="shared" si="30"/>
        <v>0.39240903810982841</v>
      </c>
      <c r="W163" s="4">
        <f t="shared" si="30"/>
        <v>0.36196838844778995</v>
      </c>
      <c r="X163" s="4">
        <f t="shared" si="30"/>
        <v>0.33249105343093455</v>
      </c>
      <c r="Y163" s="4">
        <f t="shared" si="30"/>
        <v>0.30393201822064986</v>
      </c>
      <c r="Z163" s="4">
        <f t="shared" si="30"/>
        <v>0.27624902963305353</v>
      </c>
      <c r="AA163" s="4">
        <f t="shared" si="30"/>
        <v>0.24622201790878329</v>
      </c>
      <c r="AB163" s="4">
        <f t="shared" si="30"/>
        <v>0.21679176222187074</v>
      </c>
      <c r="AC163" s="4">
        <f t="shared" si="30"/>
        <v>0.18794064774010058</v>
      </c>
      <c r="AD163" s="4">
        <f t="shared" si="30"/>
        <v>0.15965174614100075</v>
      </c>
      <c r="AE163" s="4">
        <f t="shared" si="30"/>
        <v>0.13190878249004384</v>
      </c>
      <c r="AF163" s="4">
        <f t="shared" si="30"/>
        <v>0.1203225779621796</v>
      </c>
      <c r="AG163" s="4">
        <f t="shared" si="30"/>
        <v>0.10891568966235263</v>
      </c>
      <c r="AH163" s="4">
        <f t="shared" si="27"/>
        <v>9.7683986721098709E-2</v>
      </c>
      <c r="AI163" s="4">
        <f t="shared" si="27"/>
        <v>8.6623464184660381E-2</v>
      </c>
      <c r="AJ163" s="4">
        <f t="shared" si="27"/>
        <v>7.5730238253622614E-2</v>
      </c>
    </row>
    <row r="164" spans="1:36" x14ac:dyDescent="0.2">
      <c r="A164" t="str">
        <f>"casthouse_archetype_"&amp;TEXT(ROUND(Table26[[#This Row],[2016]],3),"0.000")</f>
        <v>casthouse_archetype_0.705</v>
      </c>
      <c r="B164" s="4">
        <f t="shared" si="26"/>
        <v>0.70499999999999996</v>
      </c>
      <c r="C164" s="4">
        <f t="shared" si="31"/>
        <v>0.70499999999999996</v>
      </c>
      <c r="D164" s="4">
        <f t="shared" si="31"/>
        <v>0.70499999999999996</v>
      </c>
      <c r="E164" s="4">
        <f t="shared" si="31"/>
        <v>0.68814247544401641</v>
      </c>
      <c r="F164" s="4">
        <f t="shared" si="31"/>
        <v>0.67208610382659706</v>
      </c>
      <c r="G164" s="4">
        <f t="shared" si="31"/>
        <v>0.65677509864811345</v>
      </c>
      <c r="H164" s="4">
        <f t="shared" si="31"/>
        <v>0.64215873534158863</v>
      </c>
      <c r="I164" s="4">
        <f t="shared" si="31"/>
        <v>0.62819078987323185</v>
      </c>
      <c r="J164" s="4">
        <f t="shared" si="31"/>
        <v>0.61482905043684477</v>
      </c>
      <c r="K164" s="4">
        <f t="shared" si="31"/>
        <v>0.60203489137500643</v>
      </c>
      <c r="L164" s="4">
        <f t="shared" si="31"/>
        <v>0.589772900267995</v>
      </c>
      <c r="M164" s="4">
        <f t="shared" si="31"/>
        <v>0.57801055060792383</v>
      </c>
      <c r="N164" s="4">
        <f t="shared" si="31"/>
        <v>0.56671791368675895</v>
      </c>
      <c r="O164" s="4">
        <f t="shared" si="31"/>
        <v>0.55586740432468262</v>
      </c>
      <c r="P164" s="4">
        <f t="shared" si="31"/>
        <v>0.54543355589064502</v>
      </c>
      <c r="Q164" s="4">
        <f t="shared" si="31"/>
        <v>0.51903983788924657</v>
      </c>
      <c r="R164" s="4">
        <f t="shared" si="31"/>
        <v>0.4934460766669454</v>
      </c>
      <c r="S164" s="4">
        <f t="shared" si="30"/>
        <v>0.4686164467721638</v>
      </c>
      <c r="T164" s="4">
        <f t="shared" si="30"/>
        <v>0.44451723050912295</v>
      </c>
      <c r="U164" s="4">
        <f t="shared" si="30"/>
        <v>0.42111666517503804</v>
      </c>
      <c r="V164" s="4">
        <f t="shared" si="30"/>
        <v>0.38991263343349419</v>
      </c>
      <c r="W164" s="4">
        <f t="shared" si="30"/>
        <v>0.35971194988286415</v>
      </c>
      <c r="X164" s="4">
        <f t="shared" si="30"/>
        <v>0.33046698708990047</v>
      </c>
      <c r="Y164" s="4">
        <f t="shared" si="30"/>
        <v>0.30213308507161635</v>
      </c>
      <c r="Z164" s="4">
        <f t="shared" si="30"/>
        <v>0.27466832372940669</v>
      </c>
      <c r="AA164" s="4">
        <f t="shared" si="30"/>
        <v>0.24487801737511655</v>
      </c>
      <c r="AB164" s="4">
        <f t="shared" si="30"/>
        <v>0.21567976278191753</v>
      </c>
      <c r="AC164" s="4">
        <f t="shared" si="30"/>
        <v>0.187056083976746</v>
      </c>
      <c r="AD164" s="4">
        <f t="shared" si="30"/>
        <v>0.15899018608446966</v>
      </c>
      <c r="AE164" s="4">
        <f t="shared" si="30"/>
        <v>0.13146592246719063</v>
      </c>
      <c r="AF164" s="4">
        <f t="shared" si="30"/>
        <v>0.11997105292978819</v>
      </c>
      <c r="AG164" s="4">
        <f t="shared" si="30"/>
        <v>0.10865408605604671</v>
      </c>
      <c r="AH164" s="4">
        <f t="shared" si="27"/>
        <v>9.7510923540481131E-2</v>
      </c>
      <c r="AI164" s="4">
        <f t="shared" si="27"/>
        <v>8.6537592000709457E-2</v>
      </c>
      <c r="AJ164" s="4">
        <f t="shared" si="27"/>
        <v>7.5730238253622614E-2</v>
      </c>
    </row>
    <row r="165" spans="1:36" x14ac:dyDescent="0.2">
      <c r="A165" t="str">
        <f>"casthouse_archetype_"&amp;TEXT(ROUND(Table26[[#This Row],[2016]],3),"0.000")</f>
        <v>casthouse_archetype_0.700</v>
      </c>
      <c r="B165" s="4">
        <f t="shared" si="26"/>
        <v>0.70000000000000007</v>
      </c>
      <c r="C165" s="4">
        <f t="shared" si="31"/>
        <v>0.70000000000000007</v>
      </c>
      <c r="D165" s="4">
        <f t="shared" si="31"/>
        <v>0.70000000000000007</v>
      </c>
      <c r="E165" s="4">
        <f t="shared" si="31"/>
        <v>0.68327642057836713</v>
      </c>
      <c r="F165" s="4">
        <f t="shared" si="31"/>
        <v>0.66734762836006634</v>
      </c>
      <c r="G165" s="4">
        <f t="shared" si="31"/>
        <v>0.65215828010925714</v>
      </c>
      <c r="H165" s="4">
        <f t="shared" si="31"/>
        <v>0.63765805430206135</v>
      </c>
      <c r="I165" s="4">
        <f t="shared" si="31"/>
        <v>0.62380109418782037</v>
      </c>
      <c r="J165" s="4">
        <f t="shared" si="31"/>
        <v>0.61054552336343926</v>
      </c>
      <c r="K165" s="4">
        <f t="shared" si="31"/>
        <v>0.59785302308007404</v>
      </c>
      <c r="L165" s="4">
        <f t="shared" si="31"/>
        <v>0.58568846229509952</v>
      </c>
      <c r="M165" s="4">
        <f t="shared" si="31"/>
        <v>0.57401957294708461</v>
      </c>
      <c r="N165" s="4">
        <f t="shared" si="31"/>
        <v>0.56281666413306586</v>
      </c>
      <c r="O165" s="4">
        <f t="shared" si="31"/>
        <v>0.55205236985728223</v>
      </c>
      <c r="P165" s="4">
        <f t="shared" si="31"/>
        <v>0.54170142583934977</v>
      </c>
      <c r="Q165" s="4">
        <f t="shared" si="31"/>
        <v>0.51551742487510999</v>
      </c>
      <c r="R165" s="4">
        <f t="shared" si="31"/>
        <v>0.49012702445908107</v>
      </c>
      <c r="S165" s="4">
        <f t="shared" si="30"/>
        <v>0.46549468379861664</v>
      </c>
      <c r="T165" s="4">
        <f t="shared" si="30"/>
        <v>0.44158695310923635</v>
      </c>
      <c r="U165" s="4">
        <f t="shared" si="30"/>
        <v>0.41837232206563074</v>
      </c>
      <c r="V165" s="4">
        <f t="shared" si="30"/>
        <v>0.38741622875716009</v>
      </c>
      <c r="W165" s="4">
        <f t="shared" si="30"/>
        <v>0.3574555113179384</v>
      </c>
      <c r="X165" s="4">
        <f t="shared" si="30"/>
        <v>0.32844292074886638</v>
      </c>
      <c r="Y165" s="4">
        <f t="shared" si="30"/>
        <v>0.30033415192258289</v>
      </c>
      <c r="Z165" s="4">
        <f t="shared" si="30"/>
        <v>0.27308761782575991</v>
      </c>
      <c r="AA165" s="4">
        <f t="shared" si="30"/>
        <v>0.24353401684144987</v>
      </c>
      <c r="AB165" s="4">
        <f t="shared" si="30"/>
        <v>0.21456776334196431</v>
      </c>
      <c r="AC165" s="4">
        <f t="shared" si="30"/>
        <v>0.18617152021339142</v>
      </c>
      <c r="AD165" s="4">
        <f t="shared" si="30"/>
        <v>0.15832862602793857</v>
      </c>
      <c r="AE165" s="4">
        <f t="shared" si="30"/>
        <v>0.13102306244433742</v>
      </c>
      <c r="AF165" s="4">
        <f t="shared" si="30"/>
        <v>0.11961952789739679</v>
      </c>
      <c r="AG165" s="4">
        <f t="shared" si="30"/>
        <v>0.10839248244974078</v>
      </c>
      <c r="AH165" s="4">
        <f t="shared" si="27"/>
        <v>9.7337860359863554E-2</v>
      </c>
      <c r="AI165" s="4">
        <f t="shared" si="27"/>
        <v>8.6451719816758546E-2</v>
      </c>
      <c r="AJ165" s="4">
        <f t="shared" si="27"/>
        <v>7.5730238253622614E-2</v>
      </c>
    </row>
    <row r="166" spans="1:36" x14ac:dyDescent="0.2">
      <c r="A166" t="str">
        <f>"casthouse_archetype_"&amp;TEXT(ROUND(Table26[[#This Row],[2016]],3),"0.000")</f>
        <v>casthouse_archetype_0.695</v>
      </c>
      <c r="B166" s="4">
        <f t="shared" si="26"/>
        <v>0.69500000000000006</v>
      </c>
      <c r="C166" s="4">
        <f t="shared" si="31"/>
        <v>0.69500000000000006</v>
      </c>
      <c r="D166" s="4">
        <f t="shared" si="31"/>
        <v>0.69500000000000006</v>
      </c>
      <c r="E166" s="4">
        <f t="shared" si="31"/>
        <v>0.67841036571271773</v>
      </c>
      <c r="F166" s="4">
        <f t="shared" si="31"/>
        <v>0.66260915289353561</v>
      </c>
      <c r="G166" s="4">
        <f t="shared" si="31"/>
        <v>0.64754146157040071</v>
      </c>
      <c r="H166" s="4">
        <f t="shared" si="31"/>
        <v>0.63315737326253396</v>
      </c>
      <c r="I166" s="4">
        <f t="shared" si="31"/>
        <v>0.61941139850240878</v>
      </c>
      <c r="J166" s="4">
        <f t="shared" si="31"/>
        <v>0.60626199629003363</v>
      </c>
      <c r="K166" s="4">
        <f t="shared" si="31"/>
        <v>0.59367115478514143</v>
      </c>
      <c r="L166" s="4">
        <f t="shared" si="31"/>
        <v>0.58160402432220393</v>
      </c>
      <c r="M166" s="4">
        <f t="shared" si="31"/>
        <v>0.57002859528624517</v>
      </c>
      <c r="N166" s="4">
        <f t="shared" si="31"/>
        <v>0.55891541457937266</v>
      </c>
      <c r="O166" s="4">
        <f t="shared" si="31"/>
        <v>0.54823733538988173</v>
      </c>
      <c r="P166" s="4">
        <f t="shared" si="31"/>
        <v>0.53796929578805441</v>
      </c>
      <c r="Q166" s="4">
        <f t="shared" si="31"/>
        <v>0.51199501186097329</v>
      </c>
      <c r="R166" s="4">
        <f t="shared" si="31"/>
        <v>0.48680797225121664</v>
      </c>
      <c r="S166" s="4">
        <f t="shared" si="30"/>
        <v>0.46237292082506948</v>
      </c>
      <c r="T166" s="4">
        <f t="shared" si="30"/>
        <v>0.43865667570934963</v>
      </c>
      <c r="U166" s="4">
        <f t="shared" si="30"/>
        <v>0.41562797895622339</v>
      </c>
      <c r="V166" s="4">
        <f t="shared" si="30"/>
        <v>0.38491982408082587</v>
      </c>
      <c r="W166" s="4">
        <f t="shared" si="30"/>
        <v>0.35519907275301255</v>
      </c>
      <c r="X166" s="4">
        <f t="shared" si="30"/>
        <v>0.3264188544078323</v>
      </c>
      <c r="Y166" s="4">
        <f t="shared" si="30"/>
        <v>0.29853521877354938</v>
      </c>
      <c r="Z166" s="4">
        <f t="shared" si="30"/>
        <v>0.27150691192211313</v>
      </c>
      <c r="AA166" s="4">
        <f t="shared" si="30"/>
        <v>0.24219001630778314</v>
      </c>
      <c r="AB166" s="4">
        <f t="shared" si="30"/>
        <v>0.2134557639020111</v>
      </c>
      <c r="AC166" s="4">
        <f t="shared" si="30"/>
        <v>0.18528695645003684</v>
      </c>
      <c r="AD166" s="4">
        <f t="shared" si="30"/>
        <v>0.15766706597140751</v>
      </c>
      <c r="AE166" s="4">
        <f t="shared" si="30"/>
        <v>0.13058020242148419</v>
      </c>
      <c r="AF166" s="4">
        <f t="shared" si="30"/>
        <v>0.11926800286500538</v>
      </c>
      <c r="AG166" s="4">
        <f t="shared" si="30"/>
        <v>0.10813087884343486</v>
      </c>
      <c r="AH166" s="4">
        <f t="shared" si="27"/>
        <v>9.7164797179245976E-2</v>
      </c>
      <c r="AI166" s="4">
        <f t="shared" si="27"/>
        <v>8.6365847632807621E-2</v>
      </c>
      <c r="AJ166" s="4">
        <f t="shared" si="27"/>
        <v>7.5730238253622614E-2</v>
      </c>
    </row>
    <row r="167" spans="1:36" x14ac:dyDescent="0.2">
      <c r="A167" t="str">
        <f>"casthouse_archetype_"&amp;TEXT(ROUND(Table26[[#This Row],[2016]],3),"0.000")</f>
        <v>casthouse_archetype_0.690</v>
      </c>
      <c r="B167" s="4">
        <f t="shared" si="26"/>
        <v>0.69000000000000006</v>
      </c>
      <c r="C167" s="4">
        <f t="shared" si="31"/>
        <v>0.69000000000000006</v>
      </c>
      <c r="D167" s="4">
        <f t="shared" si="31"/>
        <v>0.69000000000000006</v>
      </c>
      <c r="E167" s="4">
        <f t="shared" si="31"/>
        <v>0.67354431084706845</v>
      </c>
      <c r="F167" s="4">
        <f t="shared" si="31"/>
        <v>0.65787067742700478</v>
      </c>
      <c r="G167" s="4">
        <f t="shared" si="31"/>
        <v>0.64292464303154429</v>
      </c>
      <c r="H167" s="4">
        <f t="shared" si="31"/>
        <v>0.62865669222300657</v>
      </c>
      <c r="I167" s="4">
        <f t="shared" si="31"/>
        <v>0.6150217028169972</v>
      </c>
      <c r="J167" s="4">
        <f t="shared" si="31"/>
        <v>0.60197846921662801</v>
      </c>
      <c r="K167" s="4">
        <f t="shared" si="31"/>
        <v>0.58948928649020893</v>
      </c>
      <c r="L167" s="4">
        <f t="shared" si="31"/>
        <v>0.57751958634930833</v>
      </c>
      <c r="M167" s="4">
        <f t="shared" si="31"/>
        <v>0.56603761762540583</v>
      </c>
      <c r="N167" s="4">
        <f t="shared" si="31"/>
        <v>0.55501416502567946</v>
      </c>
      <c r="O167" s="4">
        <f t="shared" si="31"/>
        <v>0.54442230092248134</v>
      </c>
      <c r="P167" s="4">
        <f t="shared" si="31"/>
        <v>0.53423716573675906</v>
      </c>
      <c r="Q167" s="4">
        <f t="shared" si="31"/>
        <v>0.50847259884683671</v>
      </c>
      <c r="R167" s="4">
        <f t="shared" si="31"/>
        <v>0.48348892004335225</v>
      </c>
      <c r="S167" s="4">
        <f t="shared" si="30"/>
        <v>0.45925115785152226</v>
      </c>
      <c r="T167" s="4">
        <f t="shared" si="30"/>
        <v>0.43572639830946291</v>
      </c>
      <c r="U167" s="4">
        <f t="shared" si="30"/>
        <v>0.41288363584681603</v>
      </c>
      <c r="V167" s="4">
        <f t="shared" si="30"/>
        <v>0.3824234194044917</v>
      </c>
      <c r="W167" s="4">
        <f t="shared" si="30"/>
        <v>0.35294263418808675</v>
      </c>
      <c r="X167" s="4">
        <f t="shared" si="30"/>
        <v>0.32439478806679817</v>
      </c>
      <c r="Y167" s="4">
        <f t="shared" si="30"/>
        <v>0.29673628562451593</v>
      </c>
      <c r="Z167" s="4">
        <f t="shared" si="30"/>
        <v>0.26992620601846629</v>
      </c>
      <c r="AA167" s="4">
        <f t="shared" si="30"/>
        <v>0.24084601577411641</v>
      </c>
      <c r="AB167" s="4">
        <f t="shared" si="30"/>
        <v>0.21234376446205783</v>
      </c>
      <c r="AC167" s="4">
        <f t="shared" si="30"/>
        <v>0.18440239268668226</v>
      </c>
      <c r="AD167" s="4">
        <f t="shared" si="30"/>
        <v>0.15700550591487641</v>
      </c>
      <c r="AE167" s="4">
        <f t="shared" si="30"/>
        <v>0.13013734239863098</v>
      </c>
      <c r="AF167" s="4">
        <f t="shared" si="30"/>
        <v>0.11891647783261397</v>
      </c>
      <c r="AG167" s="4">
        <f t="shared" si="30"/>
        <v>0.10786927523712894</v>
      </c>
      <c r="AH167" s="4">
        <f t="shared" si="27"/>
        <v>9.6991733998628399E-2</v>
      </c>
      <c r="AI167" s="4">
        <f t="shared" si="27"/>
        <v>8.6279975448856711E-2</v>
      </c>
      <c r="AJ167" s="4">
        <f t="shared" si="27"/>
        <v>7.5730238253622614E-2</v>
      </c>
    </row>
    <row r="168" spans="1:36" x14ac:dyDescent="0.2">
      <c r="A168" t="str">
        <f>"casthouse_archetype_"&amp;TEXT(ROUND(Table26[[#This Row],[2016]],3),"0.000")</f>
        <v>casthouse_archetype_0.685</v>
      </c>
      <c r="B168" s="4">
        <f t="shared" si="26"/>
        <v>0.68500000000000005</v>
      </c>
      <c r="C168" s="4">
        <f t="shared" si="31"/>
        <v>0.68500000000000005</v>
      </c>
      <c r="D168" s="4">
        <f t="shared" si="31"/>
        <v>0.68500000000000005</v>
      </c>
      <c r="E168" s="4">
        <f t="shared" si="31"/>
        <v>0.66867825598141906</v>
      </c>
      <c r="F168" s="4">
        <f t="shared" si="31"/>
        <v>0.65313220196047406</v>
      </c>
      <c r="G168" s="4">
        <f t="shared" si="31"/>
        <v>0.63830782449268775</v>
      </c>
      <c r="H168" s="4">
        <f t="shared" si="31"/>
        <v>0.62415601118347919</v>
      </c>
      <c r="I168" s="4">
        <f t="shared" si="31"/>
        <v>0.61063200713158561</v>
      </c>
      <c r="J168" s="4">
        <f t="shared" si="31"/>
        <v>0.59769494214322239</v>
      </c>
      <c r="K168" s="4">
        <f t="shared" si="31"/>
        <v>0.58530741819527643</v>
      </c>
      <c r="L168" s="4">
        <f t="shared" si="31"/>
        <v>0.57343514837641274</v>
      </c>
      <c r="M168" s="4">
        <f t="shared" si="31"/>
        <v>0.56204663996456639</v>
      </c>
      <c r="N168" s="4">
        <f t="shared" si="31"/>
        <v>0.55111291547198626</v>
      </c>
      <c r="O168" s="4">
        <f t="shared" si="31"/>
        <v>0.54060726645508084</v>
      </c>
      <c r="P168" s="4">
        <f t="shared" si="31"/>
        <v>0.5305050356854637</v>
      </c>
      <c r="Q168" s="4">
        <f t="shared" si="31"/>
        <v>0.50495018583270002</v>
      </c>
      <c r="R168" s="4">
        <f t="shared" si="31"/>
        <v>0.48016986783548787</v>
      </c>
      <c r="S168" s="4">
        <f t="shared" si="30"/>
        <v>0.45612939487797505</v>
      </c>
      <c r="T168" s="4">
        <f t="shared" si="30"/>
        <v>0.4327961209095762</v>
      </c>
      <c r="U168" s="4">
        <f t="shared" si="30"/>
        <v>0.41013929273740868</v>
      </c>
      <c r="V168" s="4">
        <f t="shared" si="30"/>
        <v>0.37992701472815749</v>
      </c>
      <c r="W168" s="4">
        <f t="shared" si="30"/>
        <v>0.35068619562316095</v>
      </c>
      <c r="X168" s="4">
        <f t="shared" si="30"/>
        <v>0.32237072172576409</v>
      </c>
      <c r="Y168" s="4">
        <f t="shared" si="30"/>
        <v>0.29493735247548242</v>
      </c>
      <c r="Z168" s="4">
        <f t="shared" si="30"/>
        <v>0.2683455001148195</v>
      </c>
      <c r="AA168" s="4">
        <f t="shared" si="30"/>
        <v>0.23950201524044967</v>
      </c>
      <c r="AB168" s="4">
        <f t="shared" si="30"/>
        <v>0.21123176502210461</v>
      </c>
      <c r="AC168" s="4">
        <f t="shared" si="30"/>
        <v>0.18351782892332769</v>
      </c>
      <c r="AD168" s="4">
        <f t="shared" si="30"/>
        <v>0.15634394585834532</v>
      </c>
      <c r="AE168" s="4">
        <f t="shared" si="30"/>
        <v>0.12969448237577774</v>
      </c>
      <c r="AF168" s="4">
        <f t="shared" si="30"/>
        <v>0.11856495280022256</v>
      </c>
      <c r="AG168" s="4">
        <f t="shared" si="30"/>
        <v>0.10760767163082302</v>
      </c>
      <c r="AH168" s="4">
        <f t="shared" si="27"/>
        <v>9.6818670818010821E-2</v>
      </c>
      <c r="AI168" s="4">
        <f t="shared" si="27"/>
        <v>8.6194103264905786E-2</v>
      </c>
      <c r="AJ168" s="4">
        <f t="shared" si="27"/>
        <v>7.5730238253622614E-2</v>
      </c>
    </row>
    <row r="169" spans="1:36" x14ac:dyDescent="0.2">
      <c r="A169" t="str">
        <f>"casthouse_archetype_"&amp;TEXT(ROUND(Table26[[#This Row],[2016]],3),"0.000")</f>
        <v>casthouse_archetype_0.680</v>
      </c>
      <c r="B169" s="4">
        <f t="shared" si="26"/>
        <v>0.68</v>
      </c>
      <c r="C169" s="4">
        <f t="shared" si="31"/>
        <v>0.68</v>
      </c>
      <c r="D169" s="4">
        <f t="shared" si="31"/>
        <v>0.68</v>
      </c>
      <c r="E169" s="4">
        <f t="shared" si="31"/>
        <v>0.66381220111576966</v>
      </c>
      <c r="F169" s="4">
        <f t="shared" si="31"/>
        <v>0.64839372649394322</v>
      </c>
      <c r="G169" s="4">
        <f t="shared" si="31"/>
        <v>0.63369100595383132</v>
      </c>
      <c r="H169" s="4">
        <f t="shared" si="31"/>
        <v>0.6196553301439518</v>
      </c>
      <c r="I169" s="4">
        <f t="shared" si="31"/>
        <v>0.60624231144617402</v>
      </c>
      <c r="J169" s="4">
        <f t="shared" si="31"/>
        <v>0.59341141506981676</v>
      </c>
      <c r="K169" s="4">
        <f t="shared" si="31"/>
        <v>0.58112554990034393</v>
      </c>
      <c r="L169" s="4">
        <f t="shared" si="31"/>
        <v>0.56935071040351715</v>
      </c>
      <c r="M169" s="4">
        <f t="shared" si="31"/>
        <v>0.55805566230372705</v>
      </c>
      <c r="N169" s="4">
        <f t="shared" si="31"/>
        <v>0.54721166591829307</v>
      </c>
      <c r="O169" s="4">
        <f t="shared" si="31"/>
        <v>0.53679223198768045</v>
      </c>
      <c r="P169" s="4">
        <f t="shared" si="31"/>
        <v>0.52677290563416834</v>
      </c>
      <c r="Q169" s="4">
        <f t="shared" si="31"/>
        <v>0.50142777281856332</v>
      </c>
      <c r="R169" s="4">
        <f t="shared" si="31"/>
        <v>0.47685081562762349</v>
      </c>
      <c r="S169" s="4">
        <f t="shared" si="30"/>
        <v>0.45300763190442789</v>
      </c>
      <c r="T169" s="4">
        <f t="shared" si="30"/>
        <v>0.42986584350968948</v>
      </c>
      <c r="U169" s="4">
        <f t="shared" si="30"/>
        <v>0.40739494962800132</v>
      </c>
      <c r="V169" s="4">
        <f t="shared" si="30"/>
        <v>0.37743061005182327</v>
      </c>
      <c r="W169" s="4">
        <f t="shared" si="30"/>
        <v>0.34842975705823509</v>
      </c>
      <c r="X169" s="4">
        <f t="shared" si="30"/>
        <v>0.32034665538472995</v>
      </c>
      <c r="Y169" s="4">
        <f t="shared" si="30"/>
        <v>0.29313841932644891</v>
      </c>
      <c r="Z169" s="4">
        <f t="shared" si="30"/>
        <v>0.26676479421117266</v>
      </c>
      <c r="AA169" s="4">
        <f t="shared" si="30"/>
        <v>0.23815801470678294</v>
      </c>
      <c r="AB169" s="4">
        <f t="shared" si="30"/>
        <v>0.2101197655821514</v>
      </c>
      <c r="AC169" s="4">
        <f t="shared" si="30"/>
        <v>0.18263326515997308</v>
      </c>
      <c r="AD169" s="4">
        <f t="shared" si="30"/>
        <v>0.15568238580181426</v>
      </c>
      <c r="AE169" s="4">
        <f t="shared" si="30"/>
        <v>0.12925162235292453</v>
      </c>
      <c r="AF169" s="4">
        <f t="shared" si="30"/>
        <v>0.11821342776783117</v>
      </c>
      <c r="AG169" s="4">
        <f t="shared" si="30"/>
        <v>0.1073460680245171</v>
      </c>
      <c r="AH169" s="4">
        <f t="shared" si="27"/>
        <v>9.6645607637393258E-2</v>
      </c>
      <c r="AI169" s="4">
        <f t="shared" si="27"/>
        <v>8.6108231080954875E-2</v>
      </c>
      <c r="AJ169" s="4">
        <f t="shared" si="27"/>
        <v>7.5730238253622614E-2</v>
      </c>
    </row>
    <row r="170" spans="1:36" x14ac:dyDescent="0.2">
      <c r="A170" t="str">
        <f>"casthouse_archetype_"&amp;TEXT(ROUND(Table26[[#This Row],[2016]],3),"0.000")</f>
        <v>casthouse_archetype_0.675</v>
      </c>
      <c r="B170" s="4">
        <f t="shared" si="26"/>
        <v>0.67500000000000004</v>
      </c>
      <c r="C170" s="4">
        <f t="shared" si="31"/>
        <v>0.67500000000000004</v>
      </c>
      <c r="D170" s="4">
        <f t="shared" si="31"/>
        <v>0.67500000000000004</v>
      </c>
      <c r="E170" s="4">
        <f t="shared" si="31"/>
        <v>0.65894614625012038</v>
      </c>
      <c r="F170" s="4">
        <f t="shared" si="31"/>
        <v>0.6436552510274125</v>
      </c>
      <c r="G170" s="4">
        <f t="shared" si="31"/>
        <v>0.62907418741497489</v>
      </c>
      <c r="H170" s="4">
        <f t="shared" si="31"/>
        <v>0.61515464910442441</v>
      </c>
      <c r="I170" s="4">
        <f t="shared" si="31"/>
        <v>0.60185261576076243</v>
      </c>
      <c r="J170" s="4">
        <f t="shared" si="31"/>
        <v>0.58912788799641114</v>
      </c>
      <c r="K170" s="4">
        <f t="shared" si="31"/>
        <v>0.57694368160541132</v>
      </c>
      <c r="L170" s="4">
        <f t="shared" si="31"/>
        <v>0.56526627243062155</v>
      </c>
      <c r="M170" s="4">
        <f t="shared" si="31"/>
        <v>0.55406468464288772</v>
      </c>
      <c r="N170" s="4">
        <f t="shared" si="31"/>
        <v>0.54331041636459987</v>
      </c>
      <c r="O170" s="4">
        <f t="shared" si="31"/>
        <v>0.53297719752027994</v>
      </c>
      <c r="P170" s="4">
        <f t="shared" si="31"/>
        <v>0.52304077558287299</v>
      </c>
      <c r="Q170" s="4">
        <f t="shared" si="31"/>
        <v>0.49790535980442668</v>
      </c>
      <c r="R170" s="4">
        <f t="shared" si="31"/>
        <v>0.47353176341975906</v>
      </c>
      <c r="S170" s="4">
        <f t="shared" si="30"/>
        <v>0.44988586893088067</v>
      </c>
      <c r="T170" s="4">
        <f t="shared" si="30"/>
        <v>0.42693556610980277</v>
      </c>
      <c r="U170" s="4">
        <f t="shared" si="30"/>
        <v>0.40465060651859397</v>
      </c>
      <c r="V170" s="4">
        <f t="shared" si="30"/>
        <v>0.3749342053754891</v>
      </c>
      <c r="W170" s="4">
        <f t="shared" si="30"/>
        <v>0.34617331849330929</v>
      </c>
      <c r="X170" s="4">
        <f t="shared" si="30"/>
        <v>0.31832258904369587</v>
      </c>
      <c r="Y170" s="4">
        <f t="shared" si="30"/>
        <v>0.2913394861774154</v>
      </c>
      <c r="Z170" s="4">
        <f t="shared" si="30"/>
        <v>0.26518408830752588</v>
      </c>
      <c r="AA170" s="4">
        <f t="shared" si="30"/>
        <v>0.23681401417311621</v>
      </c>
      <c r="AB170" s="4">
        <f t="shared" si="30"/>
        <v>0.20900776614219813</v>
      </c>
      <c r="AC170" s="4">
        <f t="shared" si="30"/>
        <v>0.18174870139661853</v>
      </c>
      <c r="AD170" s="4">
        <f t="shared" si="30"/>
        <v>0.15502082574528317</v>
      </c>
      <c r="AE170" s="4">
        <f t="shared" si="30"/>
        <v>0.12880876233007132</v>
      </c>
      <c r="AF170" s="4">
        <f t="shared" si="30"/>
        <v>0.11786190273543976</v>
      </c>
      <c r="AG170" s="4">
        <f t="shared" si="30"/>
        <v>0.10708446441821118</v>
      </c>
      <c r="AH170" s="4">
        <f t="shared" si="27"/>
        <v>9.647254445677568E-2</v>
      </c>
      <c r="AI170" s="4">
        <f t="shared" si="27"/>
        <v>8.6022358897003964E-2</v>
      </c>
      <c r="AJ170" s="4">
        <f t="shared" si="27"/>
        <v>7.5730238253622614E-2</v>
      </c>
    </row>
    <row r="171" spans="1:36" x14ac:dyDescent="0.2">
      <c r="A171" t="str">
        <f>"casthouse_archetype_"&amp;TEXT(ROUND(Table26[[#This Row],[2016]],3),"0.000")</f>
        <v>casthouse_archetype_0.670</v>
      </c>
      <c r="B171" s="4">
        <f t="shared" si="26"/>
        <v>0.67</v>
      </c>
      <c r="C171" s="4">
        <f t="shared" si="31"/>
        <v>0.67</v>
      </c>
      <c r="D171" s="4">
        <f t="shared" si="31"/>
        <v>0.67</v>
      </c>
      <c r="E171" s="4">
        <f t="shared" si="31"/>
        <v>0.65408009138447099</v>
      </c>
      <c r="F171" s="4">
        <f t="shared" si="31"/>
        <v>0.63891677556088178</v>
      </c>
      <c r="G171" s="4">
        <f t="shared" si="31"/>
        <v>0.62445736887611847</v>
      </c>
      <c r="H171" s="4">
        <f t="shared" si="31"/>
        <v>0.61065396806489702</v>
      </c>
      <c r="I171" s="4">
        <f t="shared" si="31"/>
        <v>0.59746292007535085</v>
      </c>
      <c r="J171" s="4">
        <f t="shared" si="31"/>
        <v>0.58484436092300551</v>
      </c>
      <c r="K171" s="4">
        <f t="shared" si="31"/>
        <v>0.57276181331047882</v>
      </c>
      <c r="L171" s="4">
        <f t="shared" si="31"/>
        <v>0.56118183445772596</v>
      </c>
      <c r="M171" s="4">
        <f t="shared" si="31"/>
        <v>0.55007370698204827</v>
      </c>
      <c r="N171" s="4">
        <f t="shared" si="31"/>
        <v>0.53940916681090667</v>
      </c>
      <c r="O171" s="4">
        <f t="shared" si="31"/>
        <v>0.52916216305287944</v>
      </c>
      <c r="P171" s="4">
        <f t="shared" si="31"/>
        <v>0.51930864553157774</v>
      </c>
      <c r="Q171" s="4">
        <f t="shared" si="31"/>
        <v>0.49438294679028999</v>
      </c>
      <c r="R171" s="4">
        <f t="shared" si="31"/>
        <v>0.47021271121189467</v>
      </c>
      <c r="S171" s="4">
        <f t="shared" si="30"/>
        <v>0.44676410595733346</v>
      </c>
      <c r="T171" s="4">
        <f t="shared" si="30"/>
        <v>0.42400528870991605</v>
      </c>
      <c r="U171" s="4">
        <f t="shared" si="30"/>
        <v>0.40190626340918661</v>
      </c>
      <c r="V171" s="4">
        <f t="shared" si="30"/>
        <v>0.37243780069915489</v>
      </c>
      <c r="W171" s="4">
        <f t="shared" si="30"/>
        <v>0.34391687992838343</v>
      </c>
      <c r="X171" s="4">
        <f t="shared" si="30"/>
        <v>0.31629852270266179</v>
      </c>
      <c r="Y171" s="4">
        <f t="shared" si="30"/>
        <v>0.28954055302838189</v>
      </c>
      <c r="Z171" s="4">
        <f t="shared" si="30"/>
        <v>0.26360338240387904</v>
      </c>
      <c r="AA171" s="4">
        <f t="shared" si="30"/>
        <v>0.23547001363944947</v>
      </c>
      <c r="AB171" s="4">
        <f t="shared" si="30"/>
        <v>0.20789576670224491</v>
      </c>
      <c r="AC171" s="4">
        <f t="shared" si="30"/>
        <v>0.18086413763326392</v>
      </c>
      <c r="AD171" s="4">
        <f t="shared" si="30"/>
        <v>0.15435926568875208</v>
      </c>
      <c r="AE171" s="4">
        <f t="shared" si="30"/>
        <v>0.12836590230721812</v>
      </c>
      <c r="AF171" s="4">
        <f t="shared" si="30"/>
        <v>0.11751037770304834</v>
      </c>
      <c r="AG171" s="4">
        <f t="shared" si="30"/>
        <v>0.10682286081190526</v>
      </c>
      <c r="AH171" s="4">
        <f t="shared" si="27"/>
        <v>9.6299481276158103E-2</v>
      </c>
      <c r="AI171" s="4">
        <f t="shared" si="27"/>
        <v>8.593648671305304E-2</v>
      </c>
      <c r="AJ171" s="4">
        <f t="shared" si="27"/>
        <v>7.5730238253622614E-2</v>
      </c>
    </row>
    <row r="172" spans="1:36" x14ac:dyDescent="0.2">
      <c r="A172" t="str">
        <f>"casthouse_archetype_"&amp;TEXT(ROUND(Table26[[#This Row],[2016]],3),"0.000")</f>
        <v>casthouse_archetype_0.665</v>
      </c>
      <c r="B172" s="4">
        <f t="shared" si="26"/>
        <v>0.66500000000000004</v>
      </c>
      <c r="C172" s="4">
        <f t="shared" si="31"/>
        <v>0.66500000000000004</v>
      </c>
      <c r="D172" s="4">
        <f t="shared" si="31"/>
        <v>0.66500000000000004</v>
      </c>
      <c r="E172" s="4">
        <f t="shared" si="31"/>
        <v>0.64921403651882159</v>
      </c>
      <c r="F172" s="4">
        <f t="shared" si="31"/>
        <v>0.63417830009435094</v>
      </c>
      <c r="G172" s="4">
        <f t="shared" si="31"/>
        <v>0.61984055033726193</v>
      </c>
      <c r="H172" s="4">
        <f t="shared" si="31"/>
        <v>0.60615328702536964</v>
      </c>
      <c r="I172" s="4">
        <f t="shared" si="31"/>
        <v>0.59307322438993926</v>
      </c>
      <c r="J172" s="4">
        <f t="shared" si="31"/>
        <v>0.58056083384959989</v>
      </c>
      <c r="K172" s="4">
        <f t="shared" si="31"/>
        <v>0.56857994501554632</v>
      </c>
      <c r="L172" s="4">
        <f t="shared" si="31"/>
        <v>0.55709739648483037</v>
      </c>
      <c r="M172" s="4">
        <f t="shared" si="31"/>
        <v>0.54608272932120894</v>
      </c>
      <c r="N172" s="4">
        <f t="shared" si="31"/>
        <v>0.53550791725721347</v>
      </c>
      <c r="O172" s="4">
        <f t="shared" si="31"/>
        <v>0.52534712858547905</v>
      </c>
      <c r="P172" s="4">
        <f t="shared" si="31"/>
        <v>0.51557651548028238</v>
      </c>
      <c r="Q172" s="4">
        <f t="shared" si="31"/>
        <v>0.49086053377615335</v>
      </c>
      <c r="R172" s="4">
        <f t="shared" si="31"/>
        <v>0.46689365900403029</v>
      </c>
      <c r="S172" s="4">
        <f t="shared" si="30"/>
        <v>0.4436423429837863</v>
      </c>
      <c r="T172" s="4">
        <f t="shared" si="30"/>
        <v>0.42107501131002939</v>
      </c>
      <c r="U172" s="4">
        <f t="shared" si="30"/>
        <v>0.39916192029977926</v>
      </c>
      <c r="V172" s="4">
        <f t="shared" si="30"/>
        <v>0.36994139602282072</v>
      </c>
      <c r="W172" s="4">
        <f t="shared" si="30"/>
        <v>0.34166044136345763</v>
      </c>
      <c r="X172" s="4">
        <f t="shared" si="30"/>
        <v>0.31427445636162765</v>
      </c>
      <c r="Y172" s="4">
        <f t="shared" si="30"/>
        <v>0.28774161987934843</v>
      </c>
      <c r="Z172" s="4">
        <f t="shared" si="30"/>
        <v>0.26202267650023225</v>
      </c>
      <c r="AA172" s="4">
        <f t="shared" si="30"/>
        <v>0.23412601310578274</v>
      </c>
      <c r="AB172" s="4">
        <f t="shared" si="30"/>
        <v>0.2067837672622917</v>
      </c>
      <c r="AC172" s="4">
        <f t="shared" si="30"/>
        <v>0.17997957386990934</v>
      </c>
      <c r="AD172" s="4">
        <f t="shared" si="30"/>
        <v>0.15369770563222099</v>
      </c>
      <c r="AE172" s="4">
        <f t="shared" si="30"/>
        <v>0.12792304228436488</v>
      </c>
      <c r="AF172" s="4">
        <f t="shared" si="30"/>
        <v>0.11715885267065694</v>
      </c>
      <c r="AG172" s="4">
        <f t="shared" si="30"/>
        <v>0.10656125720559934</v>
      </c>
      <c r="AH172" s="4">
        <f t="shared" si="27"/>
        <v>9.6126418095540525E-2</v>
      </c>
      <c r="AI172" s="4">
        <f t="shared" si="27"/>
        <v>8.5850614529102129E-2</v>
      </c>
      <c r="AJ172" s="4">
        <f t="shared" si="27"/>
        <v>7.5730238253622614E-2</v>
      </c>
    </row>
    <row r="173" spans="1:36" x14ac:dyDescent="0.2">
      <c r="A173" t="str">
        <f>"casthouse_archetype_"&amp;TEXT(ROUND(Table26[[#This Row],[2016]],3),"0.000")</f>
        <v>casthouse_archetype_0.660</v>
      </c>
      <c r="B173" s="4">
        <f t="shared" si="26"/>
        <v>0.66</v>
      </c>
      <c r="C173" s="4">
        <f t="shared" si="31"/>
        <v>0.66</v>
      </c>
      <c r="D173" s="4">
        <f t="shared" si="31"/>
        <v>0.66</v>
      </c>
      <c r="E173" s="4">
        <f t="shared" si="31"/>
        <v>0.64434798165317231</v>
      </c>
      <c r="F173" s="4">
        <f t="shared" si="31"/>
        <v>0.62943982462782022</v>
      </c>
      <c r="G173" s="4">
        <f t="shared" si="31"/>
        <v>0.6152237317984055</v>
      </c>
      <c r="H173" s="4">
        <f t="shared" si="31"/>
        <v>0.60165260598584225</v>
      </c>
      <c r="I173" s="4">
        <f t="shared" si="31"/>
        <v>0.58868352870452767</v>
      </c>
      <c r="J173" s="4">
        <f t="shared" si="31"/>
        <v>0.57627730677619426</v>
      </c>
      <c r="K173" s="4">
        <f t="shared" si="31"/>
        <v>0.56439807672061382</v>
      </c>
      <c r="L173" s="4">
        <f t="shared" si="31"/>
        <v>0.55301295851193477</v>
      </c>
      <c r="M173" s="4">
        <f t="shared" si="31"/>
        <v>0.5420917516603696</v>
      </c>
      <c r="N173" s="4">
        <f t="shared" si="31"/>
        <v>0.53160666770352016</v>
      </c>
      <c r="O173" s="4">
        <f t="shared" si="31"/>
        <v>0.52153209411807855</v>
      </c>
      <c r="P173" s="4">
        <f t="shared" si="31"/>
        <v>0.51184438542898703</v>
      </c>
      <c r="Q173" s="4">
        <f t="shared" si="31"/>
        <v>0.48733812076201666</v>
      </c>
      <c r="R173" s="4">
        <f t="shared" si="31"/>
        <v>0.46357460679616591</v>
      </c>
      <c r="S173" s="4">
        <f t="shared" si="30"/>
        <v>0.44052058001023908</v>
      </c>
      <c r="T173" s="4">
        <f t="shared" si="30"/>
        <v>0.41814473391014267</v>
      </c>
      <c r="U173" s="4">
        <f t="shared" si="30"/>
        <v>0.39641757719037191</v>
      </c>
      <c r="V173" s="4">
        <f t="shared" si="30"/>
        <v>0.3674449913464865</v>
      </c>
      <c r="W173" s="4">
        <f t="shared" si="30"/>
        <v>0.33940400279853183</v>
      </c>
      <c r="X173" s="4">
        <f t="shared" si="30"/>
        <v>0.31225039002059357</v>
      </c>
      <c r="Y173" s="4">
        <f t="shared" si="30"/>
        <v>0.28594268673031492</v>
      </c>
      <c r="Z173" s="4">
        <f t="shared" si="30"/>
        <v>0.26044197059658541</v>
      </c>
      <c r="AA173" s="4">
        <f t="shared" si="30"/>
        <v>0.232782012572116</v>
      </c>
      <c r="AB173" s="4">
        <f t="shared" si="30"/>
        <v>0.20567176782233842</v>
      </c>
      <c r="AC173" s="4">
        <f t="shared" si="30"/>
        <v>0.17909501010655476</v>
      </c>
      <c r="AD173" s="4">
        <f t="shared" si="30"/>
        <v>0.1530361455756899</v>
      </c>
      <c r="AE173" s="4">
        <f t="shared" si="30"/>
        <v>0.12748018226151167</v>
      </c>
      <c r="AF173" s="4">
        <f t="shared" si="30"/>
        <v>0.11680732763826554</v>
      </c>
      <c r="AG173" s="4">
        <f t="shared" si="30"/>
        <v>0.10629965359929341</v>
      </c>
      <c r="AH173" s="4">
        <f t="shared" si="27"/>
        <v>9.5953354914922948E-2</v>
      </c>
      <c r="AI173" s="4">
        <f t="shared" si="27"/>
        <v>8.5764742345151218E-2</v>
      </c>
      <c r="AJ173" s="4">
        <f t="shared" si="27"/>
        <v>7.5730238253622614E-2</v>
      </c>
    </row>
    <row r="174" spans="1:36" x14ac:dyDescent="0.2">
      <c r="A174" t="str">
        <f>"casthouse_archetype_"&amp;TEXT(ROUND(Table26[[#This Row],[2016]],3),"0.000")</f>
        <v>casthouse_archetype_0.655</v>
      </c>
      <c r="B174" s="4">
        <f t="shared" si="26"/>
        <v>0.65500000000000003</v>
      </c>
      <c r="C174" s="4">
        <f t="shared" si="31"/>
        <v>0.65500000000000003</v>
      </c>
      <c r="D174" s="4">
        <f t="shared" si="31"/>
        <v>0.65500000000000003</v>
      </c>
      <c r="E174" s="4">
        <f t="shared" si="31"/>
        <v>0.63948192678752291</v>
      </c>
      <c r="F174" s="4">
        <f t="shared" si="31"/>
        <v>0.62470134916128939</v>
      </c>
      <c r="G174" s="4">
        <f t="shared" si="31"/>
        <v>0.61060691325954908</v>
      </c>
      <c r="H174" s="4">
        <f t="shared" si="31"/>
        <v>0.59715192494631486</v>
      </c>
      <c r="I174" s="4">
        <f t="shared" si="31"/>
        <v>0.58429383301911608</v>
      </c>
      <c r="J174" s="4">
        <f t="shared" si="31"/>
        <v>0.57199377970278864</v>
      </c>
      <c r="K174" s="4">
        <f t="shared" si="31"/>
        <v>0.56021620842568132</v>
      </c>
      <c r="L174" s="4">
        <f t="shared" si="31"/>
        <v>0.54892852053903918</v>
      </c>
      <c r="M174" s="4">
        <f t="shared" si="31"/>
        <v>0.53810077399953016</v>
      </c>
      <c r="N174" s="4">
        <f t="shared" si="31"/>
        <v>0.52770541814982697</v>
      </c>
      <c r="O174" s="4">
        <f t="shared" si="31"/>
        <v>0.51771705965067816</v>
      </c>
      <c r="P174" s="4">
        <f t="shared" si="31"/>
        <v>0.50811225537769167</v>
      </c>
      <c r="Q174" s="4">
        <f t="shared" si="31"/>
        <v>0.48381570774787996</v>
      </c>
      <c r="R174" s="4">
        <f t="shared" ref="R174:AG189" si="32">(($B174-$AJ$2)*((R$2-$AJ$2)/($B$2-$AJ$2)))+$AJ$2</f>
        <v>0.46025555458830147</v>
      </c>
      <c r="S174" s="4">
        <f t="shared" si="32"/>
        <v>0.43739881703669187</v>
      </c>
      <c r="T174" s="4">
        <f t="shared" si="32"/>
        <v>0.41521445651025596</v>
      </c>
      <c r="U174" s="4">
        <f t="shared" si="32"/>
        <v>0.39367323408096455</v>
      </c>
      <c r="V174" s="4">
        <f t="shared" si="32"/>
        <v>0.36494858667015234</v>
      </c>
      <c r="W174" s="4">
        <f t="shared" si="32"/>
        <v>0.33714756423360598</v>
      </c>
      <c r="X174" s="4">
        <f t="shared" si="32"/>
        <v>0.31022632367955949</v>
      </c>
      <c r="Y174" s="4">
        <f t="shared" si="32"/>
        <v>0.28414375358128141</v>
      </c>
      <c r="Z174" s="4">
        <f t="shared" si="32"/>
        <v>0.25886126469293863</v>
      </c>
      <c r="AA174" s="4">
        <f t="shared" si="32"/>
        <v>0.23143801203844927</v>
      </c>
      <c r="AB174" s="4">
        <f t="shared" si="32"/>
        <v>0.20455976838238521</v>
      </c>
      <c r="AC174" s="4">
        <f t="shared" si="32"/>
        <v>0.17821044634320019</v>
      </c>
      <c r="AD174" s="4">
        <f t="shared" si="32"/>
        <v>0.15237458551915883</v>
      </c>
      <c r="AE174" s="4">
        <f t="shared" si="32"/>
        <v>0.12703732223865843</v>
      </c>
      <c r="AF174" s="4">
        <f t="shared" si="32"/>
        <v>0.11645580260587413</v>
      </c>
      <c r="AG174" s="4">
        <f t="shared" si="32"/>
        <v>0.10603804999298749</v>
      </c>
      <c r="AH174" s="4">
        <f t="shared" si="27"/>
        <v>9.578029173430537E-2</v>
      </c>
      <c r="AI174" s="4">
        <f t="shared" si="27"/>
        <v>8.5678870161200293E-2</v>
      </c>
      <c r="AJ174" s="4">
        <f t="shared" si="27"/>
        <v>7.5730238253622614E-2</v>
      </c>
    </row>
    <row r="175" spans="1:36" x14ac:dyDescent="0.2">
      <c r="A175" t="str">
        <f>"casthouse_archetype_"&amp;TEXT(ROUND(Table26[[#This Row],[2016]],3),"0.000")</f>
        <v>casthouse_archetype_0.650</v>
      </c>
      <c r="B175" s="4">
        <f t="shared" si="26"/>
        <v>0.65</v>
      </c>
      <c r="C175" s="4">
        <f t="shared" ref="C175:R189" si="33">(($B175-$AJ$2)*((C$2-$AJ$2)/($B$2-$AJ$2)))+$AJ$2</f>
        <v>0.65</v>
      </c>
      <c r="D175" s="4">
        <f t="shared" si="33"/>
        <v>0.65</v>
      </c>
      <c r="E175" s="4">
        <f t="shared" si="33"/>
        <v>0.63461587192187352</v>
      </c>
      <c r="F175" s="4">
        <f t="shared" si="33"/>
        <v>0.61996287369475866</v>
      </c>
      <c r="G175" s="4">
        <f t="shared" si="33"/>
        <v>0.60599009472069265</v>
      </c>
      <c r="H175" s="4">
        <f t="shared" si="33"/>
        <v>0.59265124390678747</v>
      </c>
      <c r="I175" s="4">
        <f t="shared" si="33"/>
        <v>0.57990413733370449</v>
      </c>
      <c r="J175" s="4">
        <f t="shared" si="33"/>
        <v>0.56771025262938302</v>
      </c>
      <c r="K175" s="4">
        <f t="shared" si="33"/>
        <v>0.55603434013074871</v>
      </c>
      <c r="L175" s="4">
        <f t="shared" si="33"/>
        <v>0.54484408256614358</v>
      </c>
      <c r="M175" s="4">
        <f t="shared" si="33"/>
        <v>0.53410979633869082</v>
      </c>
      <c r="N175" s="4">
        <f t="shared" si="33"/>
        <v>0.52380416859613377</v>
      </c>
      <c r="O175" s="4">
        <f t="shared" si="33"/>
        <v>0.51390202518327766</v>
      </c>
      <c r="P175" s="4">
        <f t="shared" si="33"/>
        <v>0.50438012532639631</v>
      </c>
      <c r="Q175" s="4">
        <f t="shared" si="33"/>
        <v>0.48029329473374333</v>
      </c>
      <c r="R175" s="4">
        <f t="shared" si="33"/>
        <v>0.45693650238043709</v>
      </c>
      <c r="S175" s="4">
        <f t="shared" si="32"/>
        <v>0.43427705406314471</v>
      </c>
      <c r="T175" s="4">
        <f t="shared" si="32"/>
        <v>0.41228417911036924</v>
      </c>
      <c r="U175" s="4">
        <f t="shared" si="32"/>
        <v>0.3909288909715572</v>
      </c>
      <c r="V175" s="4">
        <f t="shared" si="32"/>
        <v>0.36245218199381812</v>
      </c>
      <c r="W175" s="4">
        <f t="shared" si="32"/>
        <v>0.33489112566868018</v>
      </c>
      <c r="X175" s="4">
        <f t="shared" si="32"/>
        <v>0.30820225733852535</v>
      </c>
      <c r="Y175" s="4">
        <f t="shared" si="32"/>
        <v>0.2823448204322479</v>
      </c>
      <c r="Z175" s="4">
        <f t="shared" si="32"/>
        <v>0.25728055878929179</v>
      </c>
      <c r="AA175" s="4">
        <f t="shared" si="32"/>
        <v>0.23009401150478254</v>
      </c>
      <c r="AB175" s="4">
        <f t="shared" si="32"/>
        <v>0.20344776894243199</v>
      </c>
      <c r="AC175" s="4">
        <f t="shared" si="32"/>
        <v>0.17732588257984561</v>
      </c>
      <c r="AD175" s="4">
        <f t="shared" si="32"/>
        <v>0.15171302546262774</v>
      </c>
      <c r="AE175" s="4">
        <f t="shared" si="32"/>
        <v>0.12659446221580523</v>
      </c>
      <c r="AF175" s="4">
        <f t="shared" si="32"/>
        <v>0.11610427757348271</v>
      </c>
      <c r="AG175" s="4">
        <f t="shared" si="32"/>
        <v>0.10577644638668157</v>
      </c>
      <c r="AH175" s="4">
        <f t="shared" si="27"/>
        <v>9.5607228553687792E-2</v>
      </c>
      <c r="AI175" s="4">
        <f t="shared" si="27"/>
        <v>8.5592997977249383E-2</v>
      </c>
      <c r="AJ175" s="4">
        <f t="shared" si="27"/>
        <v>7.5730238253622614E-2</v>
      </c>
    </row>
    <row r="176" spans="1:36" x14ac:dyDescent="0.2">
      <c r="A176" t="str">
        <f>"casthouse_archetype_"&amp;TEXT(ROUND(Table26[[#This Row],[2016]],3),"0.000")</f>
        <v>casthouse_archetype_0.645</v>
      </c>
      <c r="B176" s="4">
        <f t="shared" si="26"/>
        <v>0.64500000000000002</v>
      </c>
      <c r="C176" s="4">
        <f t="shared" si="33"/>
        <v>0.64500000000000002</v>
      </c>
      <c r="D176" s="4">
        <f t="shared" si="33"/>
        <v>0.64500000000000002</v>
      </c>
      <c r="E176" s="4">
        <f t="shared" si="33"/>
        <v>0.62974981705622424</v>
      </c>
      <c r="F176" s="4">
        <f t="shared" si="33"/>
        <v>0.61522439822822783</v>
      </c>
      <c r="G176" s="4">
        <f t="shared" si="33"/>
        <v>0.60137327618183622</v>
      </c>
      <c r="H176" s="4">
        <f t="shared" si="33"/>
        <v>0.58815056286726008</v>
      </c>
      <c r="I176" s="4">
        <f t="shared" si="33"/>
        <v>0.57551444164829291</v>
      </c>
      <c r="J176" s="4">
        <f t="shared" si="33"/>
        <v>0.5634267255559775</v>
      </c>
      <c r="K176" s="4">
        <f t="shared" si="33"/>
        <v>0.55185247183581621</v>
      </c>
      <c r="L176" s="4">
        <f t="shared" si="33"/>
        <v>0.54075964459324799</v>
      </c>
      <c r="M176" s="4">
        <f t="shared" si="33"/>
        <v>0.53011881867785138</v>
      </c>
      <c r="N176" s="4">
        <f t="shared" si="33"/>
        <v>0.51990291904244057</v>
      </c>
      <c r="O176" s="4">
        <f t="shared" si="33"/>
        <v>0.51008699071587726</v>
      </c>
      <c r="P176" s="4">
        <f t="shared" si="33"/>
        <v>0.50064799527510095</v>
      </c>
      <c r="Q176" s="4">
        <f t="shared" si="33"/>
        <v>0.47677088171960663</v>
      </c>
      <c r="R176" s="4">
        <f t="shared" si="33"/>
        <v>0.45361745017257271</v>
      </c>
      <c r="S176" s="4">
        <f t="shared" si="32"/>
        <v>0.43115529108959749</v>
      </c>
      <c r="T176" s="4">
        <f t="shared" si="32"/>
        <v>0.40935390171048253</v>
      </c>
      <c r="U176" s="4">
        <f t="shared" si="32"/>
        <v>0.38818454786214984</v>
      </c>
      <c r="V176" s="4">
        <f t="shared" si="32"/>
        <v>0.35995577731748396</v>
      </c>
      <c r="W176" s="4">
        <f t="shared" si="32"/>
        <v>0.33263468710375438</v>
      </c>
      <c r="X176" s="4">
        <f t="shared" si="32"/>
        <v>0.30617819099749127</v>
      </c>
      <c r="Y176" s="4">
        <f t="shared" si="32"/>
        <v>0.28054588728321445</v>
      </c>
      <c r="Z176" s="4">
        <f t="shared" si="32"/>
        <v>0.25569985288564501</v>
      </c>
      <c r="AA176" s="4">
        <f t="shared" si="32"/>
        <v>0.2287500109711158</v>
      </c>
      <c r="AB176" s="4">
        <f t="shared" si="32"/>
        <v>0.20233576950247878</v>
      </c>
      <c r="AC176" s="4">
        <f t="shared" si="32"/>
        <v>0.176441318816491</v>
      </c>
      <c r="AD176" s="4">
        <f t="shared" si="32"/>
        <v>0.15105146540609665</v>
      </c>
      <c r="AE176" s="4">
        <f t="shared" si="32"/>
        <v>0.12615160219295202</v>
      </c>
      <c r="AF176" s="4">
        <f t="shared" si="32"/>
        <v>0.11575275254109131</v>
      </c>
      <c r="AG176" s="4">
        <f t="shared" si="32"/>
        <v>0.10551484278037565</v>
      </c>
      <c r="AH176" s="4">
        <f t="shared" si="27"/>
        <v>9.5434165373070215E-2</v>
      </c>
      <c r="AI176" s="4">
        <f t="shared" si="27"/>
        <v>8.5507125793298458E-2</v>
      </c>
      <c r="AJ176" s="4">
        <f t="shared" si="27"/>
        <v>7.5730238253622614E-2</v>
      </c>
    </row>
    <row r="177" spans="1:36" x14ac:dyDescent="0.2">
      <c r="A177" t="str">
        <f>"casthouse_archetype_"&amp;TEXT(ROUND(Table26[[#This Row],[2016]],3),"0.000")</f>
        <v>casthouse_archetype_0.640</v>
      </c>
      <c r="B177" s="4">
        <f t="shared" si="26"/>
        <v>0.64</v>
      </c>
      <c r="C177" s="4">
        <f t="shared" si="33"/>
        <v>0.64</v>
      </c>
      <c r="D177" s="4">
        <f t="shared" si="33"/>
        <v>0.64</v>
      </c>
      <c r="E177" s="4">
        <f t="shared" si="33"/>
        <v>0.62488376219057484</v>
      </c>
      <c r="F177" s="4">
        <f t="shared" si="33"/>
        <v>0.61048592276169711</v>
      </c>
      <c r="G177" s="4">
        <f t="shared" si="33"/>
        <v>0.59675645764297969</v>
      </c>
      <c r="H177" s="4">
        <f t="shared" si="33"/>
        <v>0.5836498818277327</v>
      </c>
      <c r="I177" s="4">
        <f t="shared" si="33"/>
        <v>0.57112474596288132</v>
      </c>
      <c r="J177" s="4">
        <f t="shared" si="33"/>
        <v>0.55914319848257188</v>
      </c>
      <c r="K177" s="4">
        <f t="shared" si="33"/>
        <v>0.5476706035408837</v>
      </c>
      <c r="L177" s="4">
        <f t="shared" si="33"/>
        <v>0.5366752066203524</v>
      </c>
      <c r="M177" s="4">
        <f t="shared" si="33"/>
        <v>0.52612784101701204</v>
      </c>
      <c r="N177" s="4">
        <f t="shared" si="33"/>
        <v>0.51600166948874737</v>
      </c>
      <c r="O177" s="4">
        <f t="shared" si="33"/>
        <v>0.50627195624847676</v>
      </c>
      <c r="P177" s="4">
        <f t="shared" si="33"/>
        <v>0.49691586522380565</v>
      </c>
      <c r="Q177" s="4">
        <f t="shared" si="33"/>
        <v>0.47324846870546999</v>
      </c>
      <c r="R177" s="4">
        <f t="shared" si="33"/>
        <v>0.45029839796470833</v>
      </c>
      <c r="S177" s="4">
        <f t="shared" si="32"/>
        <v>0.42803352811605028</v>
      </c>
      <c r="T177" s="4">
        <f t="shared" si="32"/>
        <v>0.40642362431059581</v>
      </c>
      <c r="U177" s="4">
        <f t="shared" si="32"/>
        <v>0.38544020475274249</v>
      </c>
      <c r="V177" s="4">
        <f t="shared" si="32"/>
        <v>0.35745937264114974</v>
      </c>
      <c r="W177" s="4">
        <f t="shared" si="32"/>
        <v>0.33037824853882852</v>
      </c>
      <c r="X177" s="4">
        <f t="shared" si="32"/>
        <v>0.30415412465645719</v>
      </c>
      <c r="Y177" s="4">
        <f t="shared" si="32"/>
        <v>0.27874695413418094</v>
      </c>
      <c r="Z177" s="4">
        <f t="shared" si="32"/>
        <v>0.25411914698199817</v>
      </c>
      <c r="AA177" s="4">
        <f t="shared" si="32"/>
        <v>0.22740601043744907</v>
      </c>
      <c r="AB177" s="4">
        <f t="shared" si="32"/>
        <v>0.20122377006252551</v>
      </c>
      <c r="AC177" s="4">
        <f t="shared" si="32"/>
        <v>0.17555675505313645</v>
      </c>
      <c r="AD177" s="4">
        <f t="shared" si="32"/>
        <v>0.15038990534956559</v>
      </c>
      <c r="AE177" s="4">
        <f t="shared" si="32"/>
        <v>0.12570874217009878</v>
      </c>
      <c r="AF177" s="4">
        <f t="shared" si="32"/>
        <v>0.11540122750869991</v>
      </c>
      <c r="AG177" s="4">
        <f t="shared" si="32"/>
        <v>0.10525323917406973</v>
      </c>
      <c r="AH177" s="4">
        <f t="shared" si="27"/>
        <v>9.5261102192452637E-2</v>
      </c>
      <c r="AI177" s="4">
        <f t="shared" si="27"/>
        <v>8.5421253609347547E-2</v>
      </c>
      <c r="AJ177" s="4">
        <f t="shared" si="27"/>
        <v>7.5730238253622614E-2</v>
      </c>
    </row>
    <row r="178" spans="1:36" x14ac:dyDescent="0.2">
      <c r="A178" t="str">
        <f>"casthouse_archetype_"&amp;TEXT(ROUND(Table26[[#This Row],[2016]],3),"0.000")</f>
        <v>casthouse_archetype_0.635</v>
      </c>
      <c r="B178" s="4">
        <f t="shared" si="26"/>
        <v>0.63500000000000001</v>
      </c>
      <c r="C178" s="4">
        <f t="shared" si="33"/>
        <v>0.63500000000000001</v>
      </c>
      <c r="D178" s="4">
        <f t="shared" si="33"/>
        <v>0.63500000000000001</v>
      </c>
      <c r="E178" s="4">
        <f t="shared" si="33"/>
        <v>0.62001770732492545</v>
      </c>
      <c r="F178" s="4">
        <f t="shared" si="33"/>
        <v>0.60574744729516627</v>
      </c>
      <c r="G178" s="4">
        <f t="shared" si="33"/>
        <v>0.59213963910412326</v>
      </c>
      <c r="H178" s="4">
        <f t="shared" si="33"/>
        <v>0.57914920078820531</v>
      </c>
      <c r="I178" s="4">
        <f t="shared" si="33"/>
        <v>0.56673505027746973</v>
      </c>
      <c r="J178" s="4">
        <f t="shared" si="33"/>
        <v>0.55485967140916626</v>
      </c>
      <c r="K178" s="4">
        <f t="shared" si="33"/>
        <v>0.5434887352459512</v>
      </c>
      <c r="L178" s="4">
        <f t="shared" si="33"/>
        <v>0.5325907686474568</v>
      </c>
      <c r="M178" s="4">
        <f t="shared" si="33"/>
        <v>0.52213686335617271</v>
      </c>
      <c r="N178" s="4">
        <f t="shared" si="33"/>
        <v>0.51210041993505417</v>
      </c>
      <c r="O178" s="4">
        <f t="shared" si="33"/>
        <v>0.50245692178107626</v>
      </c>
      <c r="P178" s="4">
        <f t="shared" si="33"/>
        <v>0.49318373517251035</v>
      </c>
      <c r="Q178" s="4">
        <f t="shared" si="33"/>
        <v>0.4697260556913333</v>
      </c>
      <c r="R178" s="4">
        <f t="shared" si="33"/>
        <v>0.44697934575684395</v>
      </c>
      <c r="S178" s="4">
        <f t="shared" si="32"/>
        <v>0.42491176514250312</v>
      </c>
      <c r="T178" s="4">
        <f t="shared" si="32"/>
        <v>0.40349334691070909</v>
      </c>
      <c r="U178" s="4">
        <f t="shared" si="32"/>
        <v>0.38269586164333513</v>
      </c>
      <c r="V178" s="4">
        <f t="shared" si="32"/>
        <v>0.35496296796481558</v>
      </c>
      <c r="W178" s="4">
        <f t="shared" si="32"/>
        <v>0.32812180997390272</v>
      </c>
      <c r="X178" s="4">
        <f t="shared" si="32"/>
        <v>0.30213005831542306</v>
      </c>
      <c r="Y178" s="4">
        <f t="shared" si="32"/>
        <v>0.27694802098514743</v>
      </c>
      <c r="Z178" s="4">
        <f t="shared" si="32"/>
        <v>0.25253844107835138</v>
      </c>
      <c r="AA178" s="4">
        <f t="shared" si="32"/>
        <v>0.22606200990378233</v>
      </c>
      <c r="AB178" s="4">
        <f t="shared" si="32"/>
        <v>0.20011177062257229</v>
      </c>
      <c r="AC178" s="4">
        <f t="shared" si="32"/>
        <v>0.17467219128978184</v>
      </c>
      <c r="AD178" s="4">
        <f t="shared" si="32"/>
        <v>0.14972834529303447</v>
      </c>
      <c r="AE178" s="4">
        <f t="shared" si="32"/>
        <v>0.12526588214724557</v>
      </c>
      <c r="AF178" s="4">
        <f t="shared" si="32"/>
        <v>0.1150497024763085</v>
      </c>
      <c r="AG178" s="4">
        <f t="shared" si="32"/>
        <v>0.10499163556776381</v>
      </c>
      <c r="AH178" s="4">
        <f t="shared" si="27"/>
        <v>9.508803901183506E-2</v>
      </c>
      <c r="AI178" s="4">
        <f t="shared" si="27"/>
        <v>8.5335381425396623E-2</v>
      </c>
      <c r="AJ178" s="4">
        <f t="shared" si="27"/>
        <v>7.5730238253622614E-2</v>
      </c>
    </row>
    <row r="179" spans="1:36" x14ac:dyDescent="0.2">
      <c r="A179" t="str">
        <f>"casthouse_archetype_"&amp;TEXT(ROUND(Table26[[#This Row],[2016]],3),"0.000")</f>
        <v>casthouse_archetype_0.630</v>
      </c>
      <c r="B179" s="4">
        <f t="shared" si="26"/>
        <v>0.63</v>
      </c>
      <c r="C179" s="4">
        <f t="shared" si="33"/>
        <v>0.63</v>
      </c>
      <c r="D179" s="4">
        <f t="shared" si="33"/>
        <v>0.63</v>
      </c>
      <c r="E179" s="4">
        <f t="shared" si="33"/>
        <v>0.61515165245927617</v>
      </c>
      <c r="F179" s="4">
        <f t="shared" si="33"/>
        <v>0.60100897182863555</v>
      </c>
      <c r="G179" s="4">
        <f t="shared" si="33"/>
        <v>0.58752282056526683</v>
      </c>
      <c r="H179" s="4">
        <f t="shared" si="33"/>
        <v>0.57464851974867803</v>
      </c>
      <c r="I179" s="4">
        <f t="shared" si="33"/>
        <v>0.56234535459205814</v>
      </c>
      <c r="J179" s="4">
        <f t="shared" si="33"/>
        <v>0.55057614433576063</v>
      </c>
      <c r="K179" s="4">
        <f t="shared" si="33"/>
        <v>0.53930686695101859</v>
      </c>
      <c r="L179" s="4">
        <f t="shared" si="33"/>
        <v>0.52850633067456121</v>
      </c>
      <c r="M179" s="4">
        <f t="shared" si="33"/>
        <v>0.51814588569533326</v>
      </c>
      <c r="N179" s="4">
        <f t="shared" si="33"/>
        <v>0.50819917038136098</v>
      </c>
      <c r="O179" s="4">
        <f t="shared" si="33"/>
        <v>0.49864188731367587</v>
      </c>
      <c r="P179" s="4">
        <f t="shared" si="33"/>
        <v>0.48945160512121499</v>
      </c>
      <c r="Q179" s="4">
        <f t="shared" si="33"/>
        <v>0.46620364267719666</v>
      </c>
      <c r="R179" s="4">
        <f t="shared" si="33"/>
        <v>0.44366029354897951</v>
      </c>
      <c r="S179" s="4">
        <f t="shared" si="32"/>
        <v>0.4217900021689559</v>
      </c>
      <c r="T179" s="4">
        <f t="shared" si="32"/>
        <v>0.40056306951082238</v>
      </c>
      <c r="U179" s="4">
        <f t="shared" si="32"/>
        <v>0.37995151853392778</v>
      </c>
      <c r="V179" s="4">
        <f t="shared" si="32"/>
        <v>0.35246656328848136</v>
      </c>
      <c r="W179" s="4">
        <f t="shared" si="32"/>
        <v>0.32586537140897687</v>
      </c>
      <c r="X179" s="4">
        <f t="shared" si="32"/>
        <v>0.30010599197438897</v>
      </c>
      <c r="Y179" s="4">
        <f t="shared" si="32"/>
        <v>0.27514908783611391</v>
      </c>
      <c r="Z179" s="4">
        <f t="shared" si="32"/>
        <v>0.25095773517470454</v>
      </c>
      <c r="AA179" s="4">
        <f t="shared" si="32"/>
        <v>0.2247180093701156</v>
      </c>
      <c r="AB179" s="4">
        <f t="shared" si="32"/>
        <v>0.19899977118261908</v>
      </c>
      <c r="AC179" s="4">
        <f t="shared" si="32"/>
        <v>0.17378762752642726</v>
      </c>
      <c r="AD179" s="4">
        <f t="shared" si="32"/>
        <v>0.14906678523650341</v>
      </c>
      <c r="AE179" s="4">
        <f t="shared" si="32"/>
        <v>0.12482302212439235</v>
      </c>
      <c r="AF179" s="4">
        <f t="shared" si="32"/>
        <v>0.1146981774439171</v>
      </c>
      <c r="AG179" s="4">
        <f t="shared" si="32"/>
        <v>0.10473003196145789</v>
      </c>
      <c r="AH179" s="4">
        <f t="shared" si="27"/>
        <v>9.4914975831217482E-2</v>
      </c>
      <c r="AI179" s="4">
        <f t="shared" si="27"/>
        <v>8.5249509241445712E-2</v>
      </c>
      <c r="AJ179" s="4">
        <f t="shared" si="27"/>
        <v>7.5730238253622614E-2</v>
      </c>
    </row>
    <row r="180" spans="1:36" x14ac:dyDescent="0.2">
      <c r="A180" t="str">
        <f>"casthouse_archetype_"&amp;TEXT(ROUND(Table26[[#This Row],[2016]],3),"0.000")</f>
        <v>casthouse_archetype_0.625</v>
      </c>
      <c r="B180" s="4">
        <f t="shared" si="26"/>
        <v>0.625</v>
      </c>
      <c r="C180" s="4">
        <f t="shared" si="33"/>
        <v>0.625</v>
      </c>
      <c r="D180" s="4">
        <f t="shared" si="33"/>
        <v>0.625</v>
      </c>
      <c r="E180" s="4">
        <f t="shared" si="33"/>
        <v>0.61028559759362677</v>
      </c>
      <c r="F180" s="4">
        <f t="shared" si="33"/>
        <v>0.59627049636210472</v>
      </c>
      <c r="G180" s="4">
        <f t="shared" si="33"/>
        <v>0.58290600202641041</v>
      </c>
      <c r="H180" s="4">
        <f t="shared" si="33"/>
        <v>0.57014783870915065</v>
      </c>
      <c r="I180" s="4">
        <f t="shared" si="33"/>
        <v>0.55795565890664656</v>
      </c>
      <c r="J180" s="4">
        <f t="shared" si="33"/>
        <v>0.54629261726235501</v>
      </c>
      <c r="K180" s="4">
        <f t="shared" si="33"/>
        <v>0.53512499865608609</v>
      </c>
      <c r="L180" s="4">
        <f t="shared" si="33"/>
        <v>0.52442189270166562</v>
      </c>
      <c r="M180" s="4">
        <f t="shared" si="33"/>
        <v>0.51415490803449393</v>
      </c>
      <c r="N180" s="4">
        <f t="shared" si="33"/>
        <v>0.50429792082766778</v>
      </c>
      <c r="O180" s="4">
        <f t="shared" si="33"/>
        <v>0.49482685284627542</v>
      </c>
      <c r="P180" s="4">
        <f t="shared" si="33"/>
        <v>0.48571947506991964</v>
      </c>
      <c r="Q180" s="4">
        <f t="shared" si="33"/>
        <v>0.46268122966305997</v>
      </c>
      <c r="R180" s="4">
        <f t="shared" si="33"/>
        <v>0.44034124134111513</v>
      </c>
      <c r="S180" s="4">
        <f t="shared" si="32"/>
        <v>0.41866823919540869</v>
      </c>
      <c r="T180" s="4">
        <f t="shared" si="32"/>
        <v>0.39763279211093572</v>
      </c>
      <c r="U180" s="4">
        <f t="shared" si="32"/>
        <v>0.37720717542452042</v>
      </c>
      <c r="V180" s="4">
        <f t="shared" si="32"/>
        <v>0.3499701586121472</v>
      </c>
      <c r="W180" s="4">
        <f t="shared" si="32"/>
        <v>0.32360893284405107</v>
      </c>
      <c r="X180" s="4">
        <f t="shared" si="32"/>
        <v>0.29808192563335489</v>
      </c>
      <c r="Y180" s="4">
        <f t="shared" si="32"/>
        <v>0.2733501546870804</v>
      </c>
      <c r="Z180" s="4">
        <f t="shared" si="32"/>
        <v>0.24937702927105776</v>
      </c>
      <c r="AA180" s="4">
        <f t="shared" si="32"/>
        <v>0.22337400883644887</v>
      </c>
      <c r="AB180" s="4">
        <f t="shared" si="32"/>
        <v>0.19788777174266584</v>
      </c>
      <c r="AC180" s="4">
        <f t="shared" si="32"/>
        <v>0.17290306376307268</v>
      </c>
      <c r="AD180" s="4">
        <f t="shared" si="32"/>
        <v>0.14840522517997232</v>
      </c>
      <c r="AE180" s="4">
        <f t="shared" si="32"/>
        <v>0.12438016210153913</v>
      </c>
      <c r="AF180" s="4">
        <f t="shared" si="32"/>
        <v>0.1143466524115257</v>
      </c>
      <c r="AG180" s="4">
        <f t="shared" si="32"/>
        <v>0.10446842835515197</v>
      </c>
      <c r="AH180" s="4">
        <f t="shared" si="27"/>
        <v>9.4741912650599919E-2</v>
      </c>
      <c r="AI180" s="4">
        <f t="shared" si="27"/>
        <v>8.5163637057494801E-2</v>
      </c>
      <c r="AJ180" s="4">
        <f t="shared" si="27"/>
        <v>7.5730238253622614E-2</v>
      </c>
    </row>
    <row r="181" spans="1:36" x14ac:dyDescent="0.2">
      <c r="A181" t="str">
        <f>"casthouse_archetype_"&amp;TEXT(ROUND(Table26[[#This Row],[2016]],3),"0.000")</f>
        <v>casthouse_archetype_0.620</v>
      </c>
      <c r="B181" s="4">
        <f t="shared" si="26"/>
        <v>0.62</v>
      </c>
      <c r="C181" s="4">
        <f t="shared" si="33"/>
        <v>0.62</v>
      </c>
      <c r="D181" s="4">
        <f t="shared" si="33"/>
        <v>0.62</v>
      </c>
      <c r="E181" s="4">
        <f t="shared" si="33"/>
        <v>0.60541954272797738</v>
      </c>
      <c r="F181" s="4">
        <f t="shared" si="33"/>
        <v>0.591532020895574</v>
      </c>
      <c r="G181" s="4">
        <f t="shared" si="33"/>
        <v>0.57828918348755387</v>
      </c>
      <c r="H181" s="4">
        <f t="shared" si="33"/>
        <v>0.56564715766962326</v>
      </c>
      <c r="I181" s="4">
        <f t="shared" si="33"/>
        <v>0.55356596322123497</v>
      </c>
      <c r="J181" s="4">
        <f t="shared" si="33"/>
        <v>0.54200909018894938</v>
      </c>
      <c r="K181" s="4">
        <f t="shared" si="33"/>
        <v>0.53094313036115359</v>
      </c>
      <c r="L181" s="4">
        <f t="shared" si="33"/>
        <v>0.52033745472877002</v>
      </c>
      <c r="M181" s="4">
        <f t="shared" si="33"/>
        <v>0.51016393037365459</v>
      </c>
      <c r="N181" s="4">
        <f t="shared" si="33"/>
        <v>0.50039667127397458</v>
      </c>
      <c r="O181" s="4">
        <f t="shared" si="33"/>
        <v>0.49101181837887498</v>
      </c>
      <c r="P181" s="4">
        <f t="shared" si="33"/>
        <v>0.48198734501862434</v>
      </c>
      <c r="Q181" s="4">
        <f t="shared" si="33"/>
        <v>0.45915881664892327</v>
      </c>
      <c r="R181" s="4">
        <f t="shared" si="33"/>
        <v>0.43702218913325075</v>
      </c>
      <c r="S181" s="4">
        <f t="shared" si="32"/>
        <v>0.41554647622186153</v>
      </c>
      <c r="T181" s="4">
        <f t="shared" si="32"/>
        <v>0.394702514711049</v>
      </c>
      <c r="U181" s="4">
        <f t="shared" si="32"/>
        <v>0.37446283231511307</v>
      </c>
      <c r="V181" s="4">
        <f t="shared" si="32"/>
        <v>0.34747375393581298</v>
      </c>
      <c r="W181" s="4">
        <f t="shared" si="32"/>
        <v>0.32135249427912521</v>
      </c>
      <c r="X181" s="4">
        <f t="shared" si="32"/>
        <v>0.29605785929232076</v>
      </c>
      <c r="Y181" s="4">
        <f t="shared" si="32"/>
        <v>0.27155122153804695</v>
      </c>
      <c r="Z181" s="4">
        <f t="shared" si="32"/>
        <v>0.24779632336741092</v>
      </c>
      <c r="AA181" s="4">
        <f t="shared" si="32"/>
        <v>0.22203000830278208</v>
      </c>
      <c r="AB181" s="4">
        <f t="shared" si="32"/>
        <v>0.19677577230271259</v>
      </c>
      <c r="AC181" s="4">
        <f t="shared" si="32"/>
        <v>0.17201849999971811</v>
      </c>
      <c r="AD181" s="4">
        <f t="shared" si="32"/>
        <v>0.14774366512344123</v>
      </c>
      <c r="AE181" s="4">
        <f t="shared" si="32"/>
        <v>0.12393730207868592</v>
      </c>
      <c r="AF181" s="4">
        <f t="shared" si="32"/>
        <v>0.11399512737913428</v>
      </c>
      <c r="AG181" s="4">
        <f t="shared" si="32"/>
        <v>0.10420682474884604</v>
      </c>
      <c r="AH181" s="4">
        <f t="shared" si="27"/>
        <v>9.4568849469982341E-2</v>
      </c>
      <c r="AI181" s="4">
        <f t="shared" si="27"/>
        <v>8.5077764873543876E-2</v>
      </c>
      <c r="AJ181" s="4">
        <f t="shared" si="27"/>
        <v>7.5730238253622614E-2</v>
      </c>
    </row>
    <row r="182" spans="1:36" x14ac:dyDescent="0.2">
      <c r="A182" t="str">
        <f>"casthouse_archetype_"&amp;TEXT(ROUND(Table26[[#This Row],[2016]],3),"0.000")</f>
        <v>casthouse_archetype_0.615</v>
      </c>
      <c r="B182" s="4">
        <f t="shared" si="26"/>
        <v>0.61499999999999999</v>
      </c>
      <c r="C182" s="4">
        <f t="shared" si="33"/>
        <v>0.61499999999999999</v>
      </c>
      <c r="D182" s="4">
        <f t="shared" si="33"/>
        <v>0.61499999999999999</v>
      </c>
      <c r="E182" s="4">
        <f t="shared" si="33"/>
        <v>0.60055348786232809</v>
      </c>
      <c r="F182" s="4">
        <f t="shared" si="33"/>
        <v>0.58679354542904316</v>
      </c>
      <c r="G182" s="4">
        <f t="shared" si="33"/>
        <v>0.57367236494869744</v>
      </c>
      <c r="H182" s="4">
        <f t="shared" si="33"/>
        <v>0.56114647663009587</v>
      </c>
      <c r="I182" s="4">
        <f t="shared" si="33"/>
        <v>0.54917626753582338</v>
      </c>
      <c r="J182" s="4">
        <f t="shared" si="33"/>
        <v>0.53772556311554376</v>
      </c>
      <c r="K182" s="4">
        <f t="shared" si="33"/>
        <v>0.52676126206622109</v>
      </c>
      <c r="L182" s="4">
        <f t="shared" si="33"/>
        <v>0.51625301675587443</v>
      </c>
      <c r="M182" s="4">
        <f t="shared" si="33"/>
        <v>0.50617295271281515</v>
      </c>
      <c r="N182" s="4">
        <f t="shared" si="33"/>
        <v>0.49649542172028138</v>
      </c>
      <c r="O182" s="4">
        <f t="shared" si="33"/>
        <v>0.48719678391147453</v>
      </c>
      <c r="P182" s="4">
        <f t="shared" si="33"/>
        <v>0.47825521496732898</v>
      </c>
      <c r="Q182" s="4">
        <f t="shared" si="33"/>
        <v>0.45563640363478664</v>
      </c>
      <c r="R182" s="4">
        <f t="shared" si="33"/>
        <v>0.43370313692538637</v>
      </c>
      <c r="S182" s="4">
        <f t="shared" si="32"/>
        <v>0.41242471324831431</v>
      </c>
      <c r="T182" s="4">
        <f t="shared" si="32"/>
        <v>0.39177223731116229</v>
      </c>
      <c r="U182" s="4">
        <f t="shared" si="32"/>
        <v>0.37171848920570572</v>
      </c>
      <c r="V182" s="4">
        <f t="shared" si="32"/>
        <v>0.34497734925947882</v>
      </c>
      <c r="W182" s="4">
        <f t="shared" si="32"/>
        <v>0.31909605571419941</v>
      </c>
      <c r="X182" s="4">
        <f t="shared" si="32"/>
        <v>0.29403379295128668</v>
      </c>
      <c r="Y182" s="4">
        <f t="shared" si="32"/>
        <v>0.26975228838901344</v>
      </c>
      <c r="Z182" s="4">
        <f t="shared" si="32"/>
        <v>0.24621561746376414</v>
      </c>
      <c r="AA182" s="4">
        <f t="shared" si="32"/>
        <v>0.22068600776911534</v>
      </c>
      <c r="AB182" s="4">
        <f t="shared" si="32"/>
        <v>0.19566377286275938</v>
      </c>
      <c r="AC182" s="4">
        <f t="shared" si="32"/>
        <v>0.17113393623636353</v>
      </c>
      <c r="AD182" s="4">
        <f t="shared" si="32"/>
        <v>0.14708210506691016</v>
      </c>
      <c r="AE182" s="4">
        <f t="shared" si="32"/>
        <v>0.12349444205583268</v>
      </c>
      <c r="AF182" s="4">
        <f t="shared" si="32"/>
        <v>0.11364360234674287</v>
      </c>
      <c r="AG182" s="4">
        <f t="shared" si="32"/>
        <v>0.10394522114254012</v>
      </c>
      <c r="AH182" s="4">
        <f t="shared" si="27"/>
        <v>9.4395786289364764E-2</v>
      </c>
      <c r="AI182" s="4">
        <f t="shared" si="27"/>
        <v>8.4991892689592966E-2</v>
      </c>
      <c r="AJ182" s="4">
        <f t="shared" si="27"/>
        <v>7.5730238253622614E-2</v>
      </c>
    </row>
    <row r="183" spans="1:36" x14ac:dyDescent="0.2">
      <c r="A183" t="str">
        <f>"casthouse_archetype_"&amp;TEXT(ROUND(Table26[[#This Row],[2016]],3),"0.000")</f>
        <v>casthouse_archetype_0.610</v>
      </c>
      <c r="B183" s="4">
        <f t="shared" si="26"/>
        <v>0.61</v>
      </c>
      <c r="C183" s="4">
        <f t="shared" si="33"/>
        <v>0.61</v>
      </c>
      <c r="D183" s="4">
        <f t="shared" si="33"/>
        <v>0.61</v>
      </c>
      <c r="E183" s="4">
        <f t="shared" si="33"/>
        <v>0.5956874329966787</v>
      </c>
      <c r="F183" s="4">
        <f t="shared" si="33"/>
        <v>0.58205506996251244</v>
      </c>
      <c r="G183" s="4">
        <f t="shared" si="33"/>
        <v>0.56905554640984102</v>
      </c>
      <c r="H183" s="4">
        <f t="shared" si="33"/>
        <v>0.55664579559056848</v>
      </c>
      <c r="I183" s="4">
        <f t="shared" si="33"/>
        <v>0.5447865718504119</v>
      </c>
      <c r="J183" s="4">
        <f t="shared" si="33"/>
        <v>0.53344203604213813</v>
      </c>
      <c r="K183" s="4">
        <f t="shared" si="33"/>
        <v>0.52257939377128848</v>
      </c>
      <c r="L183" s="4">
        <f t="shared" si="33"/>
        <v>0.51216857878297883</v>
      </c>
      <c r="M183" s="4">
        <f t="shared" si="33"/>
        <v>0.50218197505197582</v>
      </c>
      <c r="N183" s="4">
        <f t="shared" si="33"/>
        <v>0.49259417216658818</v>
      </c>
      <c r="O183" s="4">
        <f t="shared" si="33"/>
        <v>0.48338174944407403</v>
      </c>
      <c r="P183" s="4">
        <f t="shared" si="33"/>
        <v>0.47452308491603362</v>
      </c>
      <c r="Q183" s="4">
        <f t="shared" si="33"/>
        <v>0.45211399062064994</v>
      </c>
      <c r="R183" s="4">
        <f t="shared" si="33"/>
        <v>0.43038408471752193</v>
      </c>
      <c r="S183" s="4">
        <f t="shared" si="32"/>
        <v>0.4093029502747671</v>
      </c>
      <c r="T183" s="4">
        <f t="shared" si="32"/>
        <v>0.38884195991127557</v>
      </c>
      <c r="U183" s="4">
        <f t="shared" si="32"/>
        <v>0.36897414609629836</v>
      </c>
      <c r="V183" s="4">
        <f t="shared" si="32"/>
        <v>0.3424809445831446</v>
      </c>
      <c r="W183" s="4">
        <f t="shared" si="32"/>
        <v>0.31683961714927361</v>
      </c>
      <c r="X183" s="4">
        <f t="shared" si="32"/>
        <v>0.2920097266102526</v>
      </c>
      <c r="Y183" s="4">
        <f t="shared" si="32"/>
        <v>0.26795335523997993</v>
      </c>
      <c r="Z183" s="4">
        <f t="shared" si="32"/>
        <v>0.2446349115601173</v>
      </c>
      <c r="AA183" s="4">
        <f t="shared" si="32"/>
        <v>0.21934200723544861</v>
      </c>
      <c r="AB183" s="4">
        <f t="shared" si="32"/>
        <v>0.19455177342280613</v>
      </c>
      <c r="AC183" s="4">
        <f t="shared" si="32"/>
        <v>0.17024937247300892</v>
      </c>
      <c r="AD183" s="4">
        <f t="shared" si="32"/>
        <v>0.14642054501037904</v>
      </c>
      <c r="AE183" s="4">
        <f t="shared" si="32"/>
        <v>0.12305158203297947</v>
      </c>
      <c r="AF183" s="4">
        <f t="shared" si="32"/>
        <v>0.11329207731435147</v>
      </c>
      <c r="AG183" s="4">
        <f t="shared" si="32"/>
        <v>0.1036836175362342</v>
      </c>
      <c r="AH183" s="4">
        <f t="shared" si="27"/>
        <v>9.4222723108747186E-2</v>
      </c>
      <c r="AI183" s="4">
        <f t="shared" si="27"/>
        <v>8.4906020505642055E-2</v>
      </c>
      <c r="AJ183" s="4">
        <f t="shared" si="27"/>
        <v>7.5730238253622614E-2</v>
      </c>
    </row>
    <row r="184" spans="1:36" x14ac:dyDescent="0.2">
      <c r="A184" t="str">
        <f>"casthouse_archetype_"&amp;TEXT(ROUND(Table26[[#This Row],[2016]],3),"0.000")</f>
        <v>casthouse_archetype_0.605</v>
      </c>
      <c r="B184" s="4">
        <f t="shared" si="26"/>
        <v>0.60499999999999998</v>
      </c>
      <c r="C184" s="4">
        <f t="shared" si="33"/>
        <v>0.60499999999999998</v>
      </c>
      <c r="D184" s="4">
        <f t="shared" si="33"/>
        <v>0.60499999999999998</v>
      </c>
      <c r="E184" s="4">
        <f t="shared" si="33"/>
        <v>0.59082137813102931</v>
      </c>
      <c r="F184" s="4">
        <f t="shared" si="33"/>
        <v>0.57731659449598161</v>
      </c>
      <c r="G184" s="4">
        <f t="shared" si="33"/>
        <v>0.56443872787098459</v>
      </c>
      <c r="H184" s="4">
        <f t="shared" si="33"/>
        <v>0.55214511455104109</v>
      </c>
      <c r="I184" s="4">
        <f t="shared" si="33"/>
        <v>0.54039687616500032</v>
      </c>
      <c r="J184" s="4">
        <f t="shared" si="33"/>
        <v>0.52915850896873251</v>
      </c>
      <c r="K184" s="4">
        <f t="shared" si="33"/>
        <v>0.51839752547635598</v>
      </c>
      <c r="L184" s="4">
        <f t="shared" si="33"/>
        <v>0.50808414081008335</v>
      </c>
      <c r="M184" s="4">
        <f t="shared" si="33"/>
        <v>0.49819099739113643</v>
      </c>
      <c r="N184" s="4">
        <f t="shared" si="33"/>
        <v>0.48869292261289499</v>
      </c>
      <c r="O184" s="4">
        <f t="shared" si="33"/>
        <v>0.47956671497667358</v>
      </c>
      <c r="P184" s="4">
        <f t="shared" si="33"/>
        <v>0.47079095486473832</v>
      </c>
      <c r="Q184" s="4">
        <f t="shared" si="33"/>
        <v>0.4485915776065133</v>
      </c>
      <c r="R184" s="4">
        <f t="shared" si="33"/>
        <v>0.42706503250965755</v>
      </c>
      <c r="S184" s="4">
        <f t="shared" si="32"/>
        <v>0.40618118730121994</v>
      </c>
      <c r="T184" s="4">
        <f t="shared" si="32"/>
        <v>0.38591168251138885</v>
      </c>
      <c r="U184" s="4">
        <f t="shared" si="32"/>
        <v>0.36622980298689101</v>
      </c>
      <c r="V184" s="4">
        <f t="shared" si="32"/>
        <v>0.33998453990681043</v>
      </c>
      <c r="W184" s="4">
        <f t="shared" si="32"/>
        <v>0.31458317858434776</v>
      </c>
      <c r="X184" s="4">
        <f t="shared" si="32"/>
        <v>0.28998566026921846</v>
      </c>
      <c r="Y184" s="4">
        <f t="shared" si="32"/>
        <v>0.26615442209094642</v>
      </c>
      <c r="Z184" s="4">
        <f t="shared" si="32"/>
        <v>0.24305420565647051</v>
      </c>
      <c r="AA184" s="4">
        <f t="shared" si="32"/>
        <v>0.21799800670178188</v>
      </c>
      <c r="AB184" s="4">
        <f t="shared" si="32"/>
        <v>0.19343977398285289</v>
      </c>
      <c r="AC184" s="4">
        <f t="shared" si="32"/>
        <v>0.16936480870965437</v>
      </c>
      <c r="AD184" s="4">
        <f t="shared" si="32"/>
        <v>0.14575898495384798</v>
      </c>
      <c r="AE184" s="4">
        <f t="shared" si="32"/>
        <v>0.12260872201012625</v>
      </c>
      <c r="AF184" s="4">
        <f t="shared" si="32"/>
        <v>0.11294055228196007</v>
      </c>
      <c r="AG184" s="4">
        <f t="shared" si="32"/>
        <v>0.10342201392992828</v>
      </c>
      <c r="AH184" s="4">
        <f t="shared" si="27"/>
        <v>9.4049659928129609E-2</v>
      </c>
      <c r="AI184" s="4">
        <f t="shared" si="27"/>
        <v>8.482014832169113E-2</v>
      </c>
      <c r="AJ184" s="4">
        <f t="shared" si="27"/>
        <v>7.5730238253622614E-2</v>
      </c>
    </row>
    <row r="185" spans="1:36" x14ac:dyDescent="0.2">
      <c r="A185" t="str">
        <f>"casthouse_archetype_"&amp;TEXT(ROUND(Table26[[#This Row],[2016]],3),"0.000")</f>
        <v>casthouse_archetype_0.600</v>
      </c>
      <c r="B185" s="4">
        <f t="shared" si="26"/>
        <v>0.6</v>
      </c>
      <c r="C185" s="4">
        <f t="shared" si="33"/>
        <v>0.6</v>
      </c>
      <c r="D185" s="4">
        <f t="shared" si="33"/>
        <v>0.6</v>
      </c>
      <c r="E185" s="4">
        <f t="shared" si="33"/>
        <v>0.58595532326538002</v>
      </c>
      <c r="F185" s="4">
        <f t="shared" si="33"/>
        <v>0.57257811902945088</v>
      </c>
      <c r="G185" s="4">
        <f t="shared" si="33"/>
        <v>0.55982190933212816</v>
      </c>
      <c r="H185" s="4">
        <f t="shared" si="33"/>
        <v>0.54764443351151371</v>
      </c>
      <c r="I185" s="4">
        <f t="shared" si="33"/>
        <v>0.53600718047958873</v>
      </c>
      <c r="J185" s="4">
        <f t="shared" si="33"/>
        <v>0.52487498189532689</v>
      </c>
      <c r="K185" s="4">
        <f t="shared" si="33"/>
        <v>0.51421565718142348</v>
      </c>
      <c r="L185" s="4">
        <f t="shared" si="33"/>
        <v>0.50399970283718776</v>
      </c>
      <c r="M185" s="4">
        <f t="shared" si="33"/>
        <v>0.49420001973029709</v>
      </c>
      <c r="N185" s="4">
        <f t="shared" si="33"/>
        <v>0.48479167305920179</v>
      </c>
      <c r="O185" s="4">
        <f t="shared" si="33"/>
        <v>0.47575168050927313</v>
      </c>
      <c r="P185" s="4">
        <f t="shared" si="33"/>
        <v>0.46705882481344296</v>
      </c>
      <c r="Q185" s="4">
        <f t="shared" si="33"/>
        <v>0.44506916459237661</v>
      </c>
      <c r="R185" s="4">
        <f t="shared" si="33"/>
        <v>0.42374598030179317</v>
      </c>
      <c r="S185" s="4">
        <f t="shared" si="32"/>
        <v>0.40305942432767272</v>
      </c>
      <c r="T185" s="4">
        <f t="shared" si="32"/>
        <v>0.38298140511150214</v>
      </c>
      <c r="U185" s="4">
        <f t="shared" si="32"/>
        <v>0.36348545987748365</v>
      </c>
      <c r="V185" s="4">
        <f t="shared" si="32"/>
        <v>0.33748813523047622</v>
      </c>
      <c r="W185" s="4">
        <f t="shared" si="32"/>
        <v>0.31232674001942196</v>
      </c>
      <c r="X185" s="4">
        <f t="shared" si="32"/>
        <v>0.28796159392818438</v>
      </c>
      <c r="Y185" s="4">
        <f t="shared" si="32"/>
        <v>0.26435548894191296</v>
      </c>
      <c r="Z185" s="4">
        <f t="shared" si="32"/>
        <v>0.24147349975282367</v>
      </c>
      <c r="AA185" s="4">
        <f t="shared" si="32"/>
        <v>0.21665400616811514</v>
      </c>
      <c r="AB185" s="4">
        <f t="shared" si="32"/>
        <v>0.19232777454289968</v>
      </c>
      <c r="AC185" s="4">
        <f t="shared" si="32"/>
        <v>0.16848024494629976</v>
      </c>
      <c r="AD185" s="4">
        <f t="shared" si="32"/>
        <v>0.14509742489731689</v>
      </c>
      <c r="AE185" s="4">
        <f t="shared" si="32"/>
        <v>0.12216586198727303</v>
      </c>
      <c r="AF185" s="4">
        <f t="shared" si="32"/>
        <v>0.11258902724956865</v>
      </c>
      <c r="AG185" s="4">
        <f t="shared" si="32"/>
        <v>0.10316041032362235</v>
      </c>
      <c r="AH185" s="4">
        <f t="shared" si="27"/>
        <v>9.3876596747512031E-2</v>
      </c>
      <c r="AI185" s="4">
        <f t="shared" si="27"/>
        <v>8.4734276137740219E-2</v>
      </c>
      <c r="AJ185" s="4">
        <f t="shared" si="27"/>
        <v>7.5730238253622614E-2</v>
      </c>
    </row>
    <row r="186" spans="1:36" x14ac:dyDescent="0.2">
      <c r="A186" t="str">
        <f>"casthouse_archetype_"&amp;TEXT(ROUND(Table26[[#This Row],[2016]],3),"0.000")</f>
        <v>casthouse_archetype_0.595</v>
      </c>
      <c r="B186" s="4">
        <f t="shared" si="26"/>
        <v>0.59499999999999997</v>
      </c>
      <c r="C186" s="4">
        <f t="shared" si="33"/>
        <v>0.59499999999999997</v>
      </c>
      <c r="D186" s="4">
        <f t="shared" si="33"/>
        <v>0.59499999999999997</v>
      </c>
      <c r="E186" s="4">
        <f t="shared" si="33"/>
        <v>0.58108926839973063</v>
      </c>
      <c r="F186" s="4">
        <f t="shared" si="33"/>
        <v>0.56783964356292016</v>
      </c>
      <c r="G186" s="4">
        <f t="shared" si="33"/>
        <v>0.55520509079327174</v>
      </c>
      <c r="H186" s="4">
        <f t="shared" si="33"/>
        <v>0.54314375247198632</v>
      </c>
      <c r="I186" s="4">
        <f t="shared" si="33"/>
        <v>0.53161748479417714</v>
      </c>
      <c r="J186" s="4">
        <f t="shared" si="33"/>
        <v>0.52059145482192126</v>
      </c>
      <c r="K186" s="4">
        <f t="shared" si="33"/>
        <v>0.51003378888649098</v>
      </c>
      <c r="L186" s="4">
        <f t="shared" si="33"/>
        <v>0.49991526486429216</v>
      </c>
      <c r="M186" s="4">
        <f t="shared" si="33"/>
        <v>0.4902090420694577</v>
      </c>
      <c r="N186" s="4">
        <f t="shared" si="33"/>
        <v>0.48089042350550859</v>
      </c>
      <c r="O186" s="4">
        <f t="shared" si="33"/>
        <v>0.47193664604187269</v>
      </c>
      <c r="P186" s="4">
        <f t="shared" si="33"/>
        <v>0.46332669476214761</v>
      </c>
      <c r="Q186" s="4">
        <f t="shared" si="33"/>
        <v>0.44154675157823992</v>
      </c>
      <c r="R186" s="4">
        <f t="shared" si="33"/>
        <v>0.42042692809392879</v>
      </c>
      <c r="S186" s="4">
        <f t="shared" si="32"/>
        <v>0.39993766135412551</v>
      </c>
      <c r="T186" s="4">
        <f t="shared" si="32"/>
        <v>0.38005112771161542</v>
      </c>
      <c r="U186" s="4">
        <f t="shared" si="32"/>
        <v>0.3607411167680763</v>
      </c>
      <c r="V186" s="4">
        <f t="shared" si="32"/>
        <v>0.33499173055414205</v>
      </c>
      <c r="W186" s="4">
        <f t="shared" si="32"/>
        <v>0.31007030145449616</v>
      </c>
      <c r="X186" s="4">
        <f t="shared" si="32"/>
        <v>0.2859375275871503</v>
      </c>
      <c r="Y186" s="4">
        <f t="shared" si="32"/>
        <v>0.26255655579287945</v>
      </c>
      <c r="Z186" s="4">
        <f t="shared" si="32"/>
        <v>0.23989279384917689</v>
      </c>
      <c r="AA186" s="4">
        <f t="shared" si="32"/>
        <v>0.21531000563444841</v>
      </c>
      <c r="AB186" s="4">
        <f t="shared" si="32"/>
        <v>0.19121577510294646</v>
      </c>
      <c r="AC186" s="4">
        <f t="shared" si="32"/>
        <v>0.16759568118294518</v>
      </c>
      <c r="AD186" s="4">
        <f t="shared" si="32"/>
        <v>0.1444358648407858</v>
      </c>
      <c r="AE186" s="4">
        <f t="shared" si="32"/>
        <v>0.12172300196441982</v>
      </c>
      <c r="AF186" s="4">
        <f t="shared" si="32"/>
        <v>0.11223750221717724</v>
      </c>
      <c r="AG186" s="4">
        <f t="shared" si="32"/>
        <v>0.10289880671731642</v>
      </c>
      <c r="AH186" s="4">
        <f t="shared" si="27"/>
        <v>9.3703533566894454E-2</v>
      </c>
      <c r="AI186" s="4">
        <f t="shared" si="27"/>
        <v>8.4648403953789295E-2</v>
      </c>
      <c r="AJ186" s="4">
        <f t="shared" si="27"/>
        <v>7.5730238253622614E-2</v>
      </c>
    </row>
    <row r="187" spans="1:36" x14ac:dyDescent="0.2">
      <c r="A187" t="str">
        <f>"casthouse_archetype_"&amp;TEXT(ROUND(Table26[[#This Row],[2016]],3),"0.000")</f>
        <v>casthouse_archetype_0.590</v>
      </c>
      <c r="B187" s="4">
        <f t="shared" si="26"/>
        <v>0.59</v>
      </c>
      <c r="C187" s="4">
        <f t="shared" si="33"/>
        <v>0.59</v>
      </c>
      <c r="D187" s="4">
        <f t="shared" si="33"/>
        <v>0.59</v>
      </c>
      <c r="E187" s="4">
        <f t="shared" si="33"/>
        <v>0.57622321353408124</v>
      </c>
      <c r="F187" s="4">
        <f t="shared" si="33"/>
        <v>0.56310116809638933</v>
      </c>
      <c r="G187" s="4">
        <f t="shared" si="33"/>
        <v>0.5505882722544152</v>
      </c>
      <c r="H187" s="4">
        <f t="shared" si="33"/>
        <v>0.53864307143245893</v>
      </c>
      <c r="I187" s="4">
        <f t="shared" si="33"/>
        <v>0.52722778910876555</v>
      </c>
      <c r="J187" s="4">
        <f t="shared" si="33"/>
        <v>0.51630792774851564</v>
      </c>
      <c r="K187" s="4">
        <f t="shared" si="33"/>
        <v>0.50585192059155837</v>
      </c>
      <c r="L187" s="4">
        <f t="shared" si="33"/>
        <v>0.49583082689139657</v>
      </c>
      <c r="M187" s="4">
        <f t="shared" si="33"/>
        <v>0.48621806440861831</v>
      </c>
      <c r="N187" s="4">
        <f t="shared" si="33"/>
        <v>0.47698917395181539</v>
      </c>
      <c r="O187" s="4">
        <f t="shared" si="33"/>
        <v>0.46812161157447224</v>
      </c>
      <c r="P187" s="4">
        <f t="shared" si="33"/>
        <v>0.45959456471085225</v>
      </c>
      <c r="Q187" s="4">
        <f t="shared" si="33"/>
        <v>0.43802433856410328</v>
      </c>
      <c r="R187" s="4">
        <f t="shared" si="33"/>
        <v>0.41710787588606435</v>
      </c>
      <c r="S187" s="4">
        <f t="shared" si="32"/>
        <v>0.39681589838057829</v>
      </c>
      <c r="T187" s="4">
        <f t="shared" si="32"/>
        <v>0.37712085031172876</v>
      </c>
      <c r="U187" s="4">
        <f t="shared" si="32"/>
        <v>0.35799677365866894</v>
      </c>
      <c r="V187" s="4">
        <f t="shared" si="32"/>
        <v>0.33249532587780783</v>
      </c>
      <c r="W187" s="4">
        <f t="shared" si="32"/>
        <v>0.3078138628895703</v>
      </c>
      <c r="X187" s="4">
        <f t="shared" si="32"/>
        <v>0.28391346124611616</v>
      </c>
      <c r="Y187" s="4">
        <f t="shared" si="32"/>
        <v>0.26075762264384594</v>
      </c>
      <c r="Z187" s="4">
        <f t="shared" si="32"/>
        <v>0.23831208794553005</v>
      </c>
      <c r="AA187" s="4">
        <f t="shared" si="32"/>
        <v>0.21396600510078168</v>
      </c>
      <c r="AB187" s="4">
        <f t="shared" si="32"/>
        <v>0.19010377566299319</v>
      </c>
      <c r="AC187" s="4">
        <f t="shared" si="32"/>
        <v>0.1667111174195906</v>
      </c>
      <c r="AD187" s="4">
        <f t="shared" si="32"/>
        <v>0.14377430478425474</v>
      </c>
      <c r="AE187" s="4">
        <f t="shared" si="32"/>
        <v>0.1212801419415666</v>
      </c>
      <c r="AF187" s="4">
        <f t="shared" si="32"/>
        <v>0.11188597718478584</v>
      </c>
      <c r="AG187" s="4">
        <f t="shared" si="32"/>
        <v>0.1026372031110105</v>
      </c>
      <c r="AH187" s="4">
        <f t="shared" si="27"/>
        <v>9.3530470386276876E-2</v>
      </c>
      <c r="AI187" s="4">
        <f t="shared" si="27"/>
        <v>8.4562531769838384E-2</v>
      </c>
      <c r="AJ187" s="4">
        <f t="shared" si="27"/>
        <v>7.5730238253622614E-2</v>
      </c>
    </row>
    <row r="188" spans="1:36" x14ac:dyDescent="0.2">
      <c r="A188" t="str">
        <f>"casthouse_archetype_"&amp;TEXT(ROUND(Table26[[#This Row],[2016]],3),"0.000")</f>
        <v>casthouse_archetype_0.585</v>
      </c>
      <c r="B188" s="4">
        <f t="shared" si="26"/>
        <v>0.58499999999999996</v>
      </c>
      <c r="C188" s="4">
        <f t="shared" si="33"/>
        <v>0.58499999999999996</v>
      </c>
      <c r="D188" s="4">
        <f t="shared" si="33"/>
        <v>0.58499999999999996</v>
      </c>
      <c r="E188" s="4">
        <f t="shared" si="33"/>
        <v>0.57135715866843195</v>
      </c>
      <c r="F188" s="4">
        <f t="shared" si="33"/>
        <v>0.5583626926298586</v>
      </c>
      <c r="G188" s="4">
        <f t="shared" si="33"/>
        <v>0.54597145371555877</v>
      </c>
      <c r="H188" s="4">
        <f t="shared" si="33"/>
        <v>0.53414239039293154</v>
      </c>
      <c r="I188" s="4">
        <f t="shared" si="33"/>
        <v>0.52283809342335397</v>
      </c>
      <c r="J188" s="4">
        <f t="shared" si="33"/>
        <v>0.51202440067511001</v>
      </c>
      <c r="K188" s="4">
        <f t="shared" si="33"/>
        <v>0.50167005229662587</v>
      </c>
      <c r="L188" s="4">
        <f t="shared" si="33"/>
        <v>0.49174638891850098</v>
      </c>
      <c r="M188" s="4">
        <f t="shared" si="33"/>
        <v>0.48222708674777892</v>
      </c>
      <c r="N188" s="4">
        <f t="shared" si="33"/>
        <v>0.47308792439812219</v>
      </c>
      <c r="O188" s="4">
        <f t="shared" si="33"/>
        <v>0.46430657710707179</v>
      </c>
      <c r="P188" s="4">
        <f t="shared" si="33"/>
        <v>0.45586243465955695</v>
      </c>
      <c r="Q188" s="4">
        <f t="shared" si="33"/>
        <v>0.43450192554996658</v>
      </c>
      <c r="R188" s="4">
        <f t="shared" si="33"/>
        <v>0.41378882367819997</v>
      </c>
      <c r="S188" s="4">
        <f t="shared" si="32"/>
        <v>0.39369413540703113</v>
      </c>
      <c r="T188" s="4">
        <f t="shared" si="32"/>
        <v>0.37419057291184205</v>
      </c>
      <c r="U188" s="4">
        <f t="shared" si="32"/>
        <v>0.35525243054926159</v>
      </c>
      <c r="V188" s="4">
        <f t="shared" si="32"/>
        <v>0.32999892120147367</v>
      </c>
      <c r="W188" s="4">
        <f t="shared" si="32"/>
        <v>0.3055574243246445</v>
      </c>
      <c r="X188" s="4">
        <f t="shared" si="32"/>
        <v>0.28188939490508208</v>
      </c>
      <c r="Y188" s="4">
        <f t="shared" si="32"/>
        <v>0.25895868949481243</v>
      </c>
      <c r="Z188" s="4">
        <f t="shared" si="32"/>
        <v>0.23673138204188326</v>
      </c>
      <c r="AA188" s="4">
        <f t="shared" si="32"/>
        <v>0.21262200456711494</v>
      </c>
      <c r="AB188" s="4">
        <f t="shared" si="32"/>
        <v>0.18899177622303998</v>
      </c>
      <c r="AC188" s="4">
        <f t="shared" si="32"/>
        <v>0.16582655365623603</v>
      </c>
      <c r="AD188" s="4">
        <f t="shared" si="32"/>
        <v>0.14311274472772365</v>
      </c>
      <c r="AE188" s="4">
        <f t="shared" si="32"/>
        <v>0.12083728191871337</v>
      </c>
      <c r="AF188" s="4">
        <f t="shared" si="32"/>
        <v>0.11153445215239444</v>
      </c>
      <c r="AG188" s="4">
        <f t="shared" si="32"/>
        <v>0.10237559950470458</v>
      </c>
      <c r="AH188" s="4">
        <f t="shared" si="27"/>
        <v>9.3357407205659299E-2</v>
      </c>
      <c r="AI188" s="4">
        <f t="shared" si="27"/>
        <v>8.4476659585887459E-2</v>
      </c>
      <c r="AJ188" s="4">
        <f t="shared" si="27"/>
        <v>7.5730238253622614E-2</v>
      </c>
    </row>
    <row r="189" spans="1:36" x14ac:dyDescent="0.2">
      <c r="A189" t="str">
        <f>"casthouse_archetype_"&amp;TEXT(ROUND(Table26[[#This Row],[2016]],3),"0.000")</f>
        <v>casthouse_archetype_0.580</v>
      </c>
      <c r="B189" s="4">
        <f t="shared" si="26"/>
        <v>0.57999999999999996</v>
      </c>
      <c r="C189" s="4">
        <f t="shared" si="33"/>
        <v>0.57999999999999996</v>
      </c>
      <c r="D189" s="4">
        <f t="shared" si="33"/>
        <v>0.57999999999999996</v>
      </c>
      <c r="E189" s="4">
        <f t="shared" si="33"/>
        <v>0.56649110380278256</v>
      </c>
      <c r="F189" s="4">
        <f t="shared" si="33"/>
        <v>0.55362421716332777</v>
      </c>
      <c r="G189" s="4">
        <f t="shared" si="33"/>
        <v>0.54135463517670235</v>
      </c>
      <c r="H189" s="4">
        <f t="shared" si="33"/>
        <v>0.52964170935340416</v>
      </c>
      <c r="I189" s="4">
        <f t="shared" si="33"/>
        <v>0.51844839773794238</v>
      </c>
      <c r="J189" s="4">
        <f t="shared" si="33"/>
        <v>0.50774087360170439</v>
      </c>
      <c r="K189" s="4">
        <f t="shared" si="33"/>
        <v>0.49748818400169337</v>
      </c>
      <c r="L189" s="4">
        <f t="shared" si="33"/>
        <v>0.48766195094560538</v>
      </c>
      <c r="M189" s="4">
        <f t="shared" si="33"/>
        <v>0.47823610908693959</v>
      </c>
      <c r="N189" s="4">
        <f t="shared" si="33"/>
        <v>0.469186674844429</v>
      </c>
      <c r="O189" s="4">
        <f t="shared" si="33"/>
        <v>0.46049154263967135</v>
      </c>
      <c r="P189" s="4">
        <f t="shared" si="33"/>
        <v>0.45213030460826159</v>
      </c>
      <c r="Q189" s="4">
        <f t="shared" si="33"/>
        <v>0.43097951253582995</v>
      </c>
      <c r="R189" s="4">
        <f t="shared" si="33"/>
        <v>0.41046977147033559</v>
      </c>
      <c r="S189" s="4">
        <f t="shared" si="32"/>
        <v>0.39057237243348392</v>
      </c>
      <c r="T189" s="4">
        <f t="shared" si="32"/>
        <v>0.37126029551195533</v>
      </c>
      <c r="U189" s="4">
        <f t="shared" si="32"/>
        <v>0.35250808743985423</v>
      </c>
      <c r="V189" s="4">
        <f t="shared" si="32"/>
        <v>0.32750251652513945</v>
      </c>
      <c r="W189" s="4">
        <f t="shared" si="32"/>
        <v>0.3033009857597187</v>
      </c>
      <c r="X189" s="4">
        <f t="shared" si="32"/>
        <v>0.27986532856404794</v>
      </c>
      <c r="Y189" s="4">
        <f t="shared" si="32"/>
        <v>0.25715975634577892</v>
      </c>
      <c r="Z189" s="4">
        <f t="shared" si="32"/>
        <v>0.23515067613823643</v>
      </c>
      <c r="AA189" s="4">
        <f t="shared" si="32"/>
        <v>0.21127800403344821</v>
      </c>
      <c r="AB189" s="4">
        <f t="shared" si="32"/>
        <v>0.18787977678308676</v>
      </c>
      <c r="AC189" s="4">
        <f t="shared" si="32"/>
        <v>0.16494198989288145</v>
      </c>
      <c r="AD189" s="4">
        <f t="shared" si="32"/>
        <v>0.14245118467119255</v>
      </c>
      <c r="AE189" s="4">
        <f t="shared" si="32"/>
        <v>0.12039442189586017</v>
      </c>
      <c r="AF189" s="4">
        <f t="shared" si="32"/>
        <v>0.11118292712000302</v>
      </c>
      <c r="AG189" s="4">
        <f t="shared" si="32"/>
        <v>0.10211399589839866</v>
      </c>
      <c r="AH189" s="4">
        <f t="shared" si="27"/>
        <v>9.3184344025041721E-2</v>
      </c>
      <c r="AI189" s="4">
        <f t="shared" si="27"/>
        <v>8.4390787401936548E-2</v>
      </c>
      <c r="AJ189" s="4">
        <f t="shared" si="27"/>
        <v>7.5730238253622614E-2</v>
      </c>
    </row>
    <row r="190" spans="1:36" x14ac:dyDescent="0.2">
      <c r="A190" t="str">
        <f>"casthouse_archetype_"&amp;TEXT(ROUND(Table26[[#This Row],[2016]],3),"0.000")</f>
        <v>casthouse_archetype_0.575</v>
      </c>
      <c r="B190" s="4">
        <f>MROUND(B189-0.005,0.005)</f>
        <v>0.57500000000000007</v>
      </c>
      <c r="C190" s="4">
        <f t="shared" ref="C190:AJ190" si="34">(($B190-$AJ$2)*((C$2-$AJ$2)/($B$2-$AJ$2)))+$AJ$2</f>
        <v>0.57500000000000007</v>
      </c>
      <c r="D190" s="4">
        <f t="shared" si="34"/>
        <v>0.57500000000000007</v>
      </c>
      <c r="E190" s="4">
        <f t="shared" si="34"/>
        <v>0.56162504893713328</v>
      </c>
      <c r="F190" s="4">
        <f t="shared" si="34"/>
        <v>0.54888574169679705</v>
      </c>
      <c r="G190" s="4">
        <f t="shared" si="34"/>
        <v>0.53673781663784592</v>
      </c>
      <c r="H190" s="4">
        <f t="shared" si="34"/>
        <v>0.52514102831387688</v>
      </c>
      <c r="I190" s="4">
        <f t="shared" si="34"/>
        <v>0.51405870205253079</v>
      </c>
      <c r="J190" s="4">
        <f t="shared" si="34"/>
        <v>0.50345734652829877</v>
      </c>
      <c r="K190" s="4">
        <f t="shared" si="34"/>
        <v>0.49330631570676087</v>
      </c>
      <c r="L190" s="4">
        <f t="shared" si="34"/>
        <v>0.48357751297270984</v>
      </c>
      <c r="M190" s="4">
        <f t="shared" si="34"/>
        <v>0.47424513142610025</v>
      </c>
      <c r="N190" s="4">
        <f t="shared" si="34"/>
        <v>0.4652854252907358</v>
      </c>
      <c r="O190" s="4">
        <f t="shared" si="34"/>
        <v>0.4566765081722709</v>
      </c>
      <c r="P190" s="4">
        <f t="shared" si="34"/>
        <v>0.44839817455696629</v>
      </c>
      <c r="Q190" s="4">
        <f t="shared" si="34"/>
        <v>0.42745709952169331</v>
      </c>
      <c r="R190" s="4">
        <f t="shared" si="34"/>
        <v>0.40715071926247121</v>
      </c>
      <c r="S190" s="4">
        <f t="shared" si="34"/>
        <v>0.38745060945993676</v>
      </c>
      <c r="T190" s="4">
        <f t="shared" si="34"/>
        <v>0.36833001811206867</v>
      </c>
      <c r="U190" s="4">
        <f t="shared" si="34"/>
        <v>0.34976374433044694</v>
      </c>
      <c r="V190" s="4">
        <f t="shared" si="34"/>
        <v>0.32500611184880529</v>
      </c>
      <c r="W190" s="4">
        <f t="shared" si="34"/>
        <v>0.3010445471947929</v>
      </c>
      <c r="X190" s="4">
        <f t="shared" si="34"/>
        <v>0.27784126222301386</v>
      </c>
      <c r="Y190" s="4">
        <f t="shared" si="34"/>
        <v>0.25536082319674547</v>
      </c>
      <c r="Z190" s="4">
        <f t="shared" si="34"/>
        <v>0.23356997023458964</v>
      </c>
      <c r="AA190" s="4">
        <f t="shared" si="34"/>
        <v>0.20993400349978153</v>
      </c>
      <c r="AB190" s="4">
        <f t="shared" si="34"/>
        <v>0.18676777734313355</v>
      </c>
      <c r="AC190" s="4">
        <f t="shared" si="34"/>
        <v>0.16405742612952687</v>
      </c>
      <c r="AD190" s="4">
        <f t="shared" si="34"/>
        <v>0.14178962461466149</v>
      </c>
      <c r="AE190" s="4">
        <f t="shared" si="34"/>
        <v>0.11995156187300694</v>
      </c>
      <c r="AF190" s="4">
        <f t="shared" si="34"/>
        <v>0.11083140208761162</v>
      </c>
      <c r="AG190" s="4">
        <f t="shared" si="34"/>
        <v>0.10185239229209274</v>
      </c>
      <c r="AH190" s="4">
        <f t="shared" si="34"/>
        <v>9.3011280844424143E-2</v>
      </c>
      <c r="AI190" s="4">
        <f t="shared" si="34"/>
        <v>8.4304915217985638E-2</v>
      </c>
      <c r="AJ190" s="4">
        <f t="shared" si="34"/>
        <v>7.5730238253622614E-2</v>
      </c>
    </row>
    <row r="191" spans="1:36" x14ac:dyDescent="0.2">
      <c r="A191" t="str">
        <f>"casthouse_archetype_"&amp;TEXT(ROUND(Table26[[#This Row],[2016]],3),"0.000")</f>
        <v>casthouse_archetype_0.570</v>
      </c>
      <c r="B191" s="4">
        <f t="shared" ref="B191:B201" si="35">MROUND(B190-0.005,0.005)</f>
        <v>0.57000000000000006</v>
      </c>
      <c r="C191" s="4">
        <f t="shared" ref="C191:R206" si="36">(($B191-$AJ$2)*((C$2-$AJ$2)/($B$2-$AJ$2)))+$AJ$2</f>
        <v>0.57000000000000006</v>
      </c>
      <c r="D191" s="4">
        <f t="shared" si="36"/>
        <v>0.57000000000000006</v>
      </c>
      <c r="E191" s="4">
        <f t="shared" si="36"/>
        <v>0.55675899407148388</v>
      </c>
      <c r="F191" s="4">
        <f t="shared" si="36"/>
        <v>0.54414726623026632</v>
      </c>
      <c r="G191" s="4">
        <f t="shared" si="36"/>
        <v>0.53212099809898949</v>
      </c>
      <c r="H191" s="4">
        <f t="shared" si="36"/>
        <v>0.52064034727434949</v>
      </c>
      <c r="I191" s="4">
        <f t="shared" si="36"/>
        <v>0.5096690063671192</v>
      </c>
      <c r="J191" s="4">
        <f t="shared" si="36"/>
        <v>0.4991738194548932</v>
      </c>
      <c r="K191" s="4">
        <f t="shared" si="36"/>
        <v>0.48912444741182837</v>
      </c>
      <c r="L191" s="4">
        <f t="shared" si="36"/>
        <v>0.47949307499981425</v>
      </c>
      <c r="M191" s="4">
        <f t="shared" si="36"/>
        <v>0.47025415376526086</v>
      </c>
      <c r="N191" s="4">
        <f t="shared" si="36"/>
        <v>0.4613841757370426</v>
      </c>
      <c r="O191" s="4">
        <f t="shared" si="36"/>
        <v>0.45286147370487045</v>
      </c>
      <c r="P191" s="4">
        <f t="shared" si="36"/>
        <v>0.44466604450567093</v>
      </c>
      <c r="Q191" s="4">
        <f t="shared" si="36"/>
        <v>0.42393468650755661</v>
      </c>
      <c r="R191" s="4">
        <f t="shared" si="36"/>
        <v>0.40383166705460682</v>
      </c>
      <c r="S191" s="4">
        <f t="shared" ref="S191:AH206" si="37">(($B191-$AJ$2)*((S$2-$AJ$2)/($B$2-$AJ$2)))+$AJ$2</f>
        <v>0.38432884648638954</v>
      </c>
      <c r="T191" s="4">
        <f t="shared" si="37"/>
        <v>0.36539974071218195</v>
      </c>
      <c r="U191" s="4">
        <f t="shared" si="37"/>
        <v>0.34701940122103958</v>
      </c>
      <c r="V191" s="4">
        <f t="shared" si="37"/>
        <v>0.32250970717247107</v>
      </c>
      <c r="W191" s="4">
        <f t="shared" si="37"/>
        <v>0.29878810862986704</v>
      </c>
      <c r="X191" s="4">
        <f t="shared" si="37"/>
        <v>0.27581719588197978</v>
      </c>
      <c r="Y191" s="4">
        <f t="shared" si="37"/>
        <v>0.25356189004771196</v>
      </c>
      <c r="Z191" s="4">
        <f t="shared" si="37"/>
        <v>0.23198926433094286</v>
      </c>
      <c r="AA191" s="4">
        <f t="shared" si="37"/>
        <v>0.20859000296611474</v>
      </c>
      <c r="AB191" s="4">
        <f t="shared" si="37"/>
        <v>0.1856557779031803</v>
      </c>
      <c r="AC191" s="4">
        <f t="shared" si="37"/>
        <v>0.16317286236617229</v>
      </c>
      <c r="AD191" s="4">
        <f t="shared" si="37"/>
        <v>0.1411280645581304</v>
      </c>
      <c r="AE191" s="4">
        <f t="shared" si="37"/>
        <v>0.11950870185015372</v>
      </c>
      <c r="AF191" s="4">
        <f t="shared" si="37"/>
        <v>0.11047987705522022</v>
      </c>
      <c r="AG191" s="4">
        <f t="shared" si="37"/>
        <v>0.10159078868578682</v>
      </c>
      <c r="AH191" s="4">
        <f t="shared" si="37"/>
        <v>9.2838217663806566E-2</v>
      </c>
      <c r="AI191" s="4">
        <f t="shared" ref="AI191:AJ206" si="38">(($B191-$AJ$2)*((AI$2-$AJ$2)/($B$2-$AJ$2)))+$AJ$2</f>
        <v>8.4219043034034713E-2</v>
      </c>
      <c r="AJ191" s="4">
        <f t="shared" si="38"/>
        <v>7.5730238253622614E-2</v>
      </c>
    </row>
    <row r="192" spans="1:36" x14ac:dyDescent="0.2">
      <c r="A192" t="str">
        <f>"casthouse_archetype_"&amp;TEXT(ROUND(Table26[[#This Row],[2016]],3),"0.000")</f>
        <v>casthouse_archetype_0.565</v>
      </c>
      <c r="B192" s="4">
        <f t="shared" si="35"/>
        <v>0.56500000000000006</v>
      </c>
      <c r="C192" s="4">
        <f t="shared" si="36"/>
        <v>0.56500000000000006</v>
      </c>
      <c r="D192" s="4">
        <f t="shared" si="36"/>
        <v>0.56500000000000006</v>
      </c>
      <c r="E192" s="4">
        <f t="shared" si="36"/>
        <v>0.5518929392058346</v>
      </c>
      <c r="F192" s="4">
        <f t="shared" si="36"/>
        <v>0.53940879076373549</v>
      </c>
      <c r="G192" s="4">
        <f t="shared" si="36"/>
        <v>0.52750417956013307</v>
      </c>
      <c r="H192" s="4">
        <f t="shared" si="36"/>
        <v>0.5161396662348221</v>
      </c>
      <c r="I192" s="4">
        <f t="shared" si="36"/>
        <v>0.50527931068170762</v>
      </c>
      <c r="J192" s="4">
        <f t="shared" si="36"/>
        <v>0.49489029238148757</v>
      </c>
      <c r="K192" s="4">
        <f t="shared" si="36"/>
        <v>0.48494257911689581</v>
      </c>
      <c r="L192" s="4">
        <f t="shared" si="36"/>
        <v>0.47540863702691866</v>
      </c>
      <c r="M192" s="4">
        <f t="shared" si="36"/>
        <v>0.46626317610442147</v>
      </c>
      <c r="N192" s="4">
        <f t="shared" si="36"/>
        <v>0.4574829261833494</v>
      </c>
      <c r="O192" s="4">
        <f t="shared" si="36"/>
        <v>0.44904643923747001</v>
      </c>
      <c r="P192" s="4">
        <f t="shared" si="36"/>
        <v>0.44093391445437563</v>
      </c>
      <c r="Q192" s="4">
        <f t="shared" si="36"/>
        <v>0.42041227349341997</v>
      </c>
      <c r="R192" s="4">
        <f t="shared" si="36"/>
        <v>0.40051261484674244</v>
      </c>
      <c r="S192" s="4">
        <f t="shared" si="37"/>
        <v>0.38120708351284238</v>
      </c>
      <c r="T192" s="4">
        <f t="shared" si="37"/>
        <v>0.36246946331229524</v>
      </c>
      <c r="U192" s="4">
        <f t="shared" si="37"/>
        <v>0.34427505811163217</v>
      </c>
      <c r="V192" s="4">
        <f t="shared" si="37"/>
        <v>0.32001330249613691</v>
      </c>
      <c r="W192" s="4">
        <f t="shared" si="37"/>
        <v>0.29653167006494124</v>
      </c>
      <c r="X192" s="4">
        <f t="shared" si="37"/>
        <v>0.2737931295409457</v>
      </c>
      <c r="Y192" s="4">
        <f t="shared" si="37"/>
        <v>0.25176295689867845</v>
      </c>
      <c r="Z192" s="4">
        <f t="shared" si="37"/>
        <v>0.23040855842729602</v>
      </c>
      <c r="AA192" s="4">
        <f t="shared" si="37"/>
        <v>0.20724600243244801</v>
      </c>
      <c r="AB192" s="4">
        <f t="shared" si="37"/>
        <v>0.18454377846322706</v>
      </c>
      <c r="AC192" s="4">
        <f t="shared" si="37"/>
        <v>0.16228829860281768</v>
      </c>
      <c r="AD192" s="4">
        <f t="shared" si="37"/>
        <v>0.14046650450159931</v>
      </c>
      <c r="AE192" s="4">
        <f t="shared" si="37"/>
        <v>0.11906584182730051</v>
      </c>
      <c r="AF192" s="4">
        <f t="shared" si="37"/>
        <v>0.11012835202282881</v>
      </c>
      <c r="AG192" s="4">
        <f t="shared" si="37"/>
        <v>0.1013291850794809</v>
      </c>
      <c r="AH192" s="4">
        <f t="shared" si="37"/>
        <v>9.2665154483188988E-2</v>
      </c>
      <c r="AI192" s="4">
        <f t="shared" si="38"/>
        <v>8.4133170850083802E-2</v>
      </c>
      <c r="AJ192" s="4">
        <f t="shared" si="38"/>
        <v>7.5730238253622614E-2</v>
      </c>
    </row>
    <row r="193" spans="1:36" x14ac:dyDescent="0.2">
      <c r="A193" t="str">
        <f>"casthouse_archetype_"&amp;TEXT(ROUND(Table26[[#This Row],[2016]],3),"0.000")</f>
        <v>casthouse_archetype_0.560</v>
      </c>
      <c r="B193" s="4">
        <f t="shared" si="35"/>
        <v>0.56000000000000005</v>
      </c>
      <c r="C193" s="4">
        <f t="shared" si="36"/>
        <v>0.56000000000000005</v>
      </c>
      <c r="D193" s="4">
        <f t="shared" si="36"/>
        <v>0.56000000000000005</v>
      </c>
      <c r="E193" s="4">
        <f t="shared" si="36"/>
        <v>0.5470268843401852</v>
      </c>
      <c r="F193" s="4">
        <f t="shared" si="36"/>
        <v>0.53467031529720477</v>
      </c>
      <c r="G193" s="4">
        <f t="shared" si="36"/>
        <v>0.52288736102127664</v>
      </c>
      <c r="H193" s="4">
        <f t="shared" si="36"/>
        <v>0.51163898519529472</v>
      </c>
      <c r="I193" s="4">
        <f t="shared" si="36"/>
        <v>0.50088961499629603</v>
      </c>
      <c r="J193" s="4">
        <f t="shared" si="36"/>
        <v>0.49060676530808195</v>
      </c>
      <c r="K193" s="4">
        <f t="shared" si="36"/>
        <v>0.48076071082196331</v>
      </c>
      <c r="L193" s="4">
        <f t="shared" si="36"/>
        <v>0.47132419905402306</v>
      </c>
      <c r="M193" s="4">
        <f t="shared" si="36"/>
        <v>0.46227219844358214</v>
      </c>
      <c r="N193" s="4">
        <f t="shared" si="36"/>
        <v>0.45358167662965621</v>
      </c>
      <c r="O193" s="4">
        <f t="shared" si="36"/>
        <v>0.44523140477006956</v>
      </c>
      <c r="P193" s="4">
        <f t="shared" si="36"/>
        <v>0.43720178440308027</v>
      </c>
      <c r="Q193" s="4">
        <f t="shared" si="36"/>
        <v>0.41688986047928328</v>
      </c>
      <c r="R193" s="4">
        <f t="shared" si="36"/>
        <v>0.39719356263887806</v>
      </c>
      <c r="S193" s="4">
        <f t="shared" si="37"/>
        <v>0.37808532053929517</v>
      </c>
      <c r="T193" s="4">
        <f t="shared" si="37"/>
        <v>0.35953918591240852</v>
      </c>
      <c r="U193" s="4">
        <f t="shared" si="37"/>
        <v>0.34153071500222482</v>
      </c>
      <c r="V193" s="4">
        <f t="shared" si="37"/>
        <v>0.31751689781980269</v>
      </c>
      <c r="W193" s="4">
        <f t="shared" si="37"/>
        <v>0.29427523150001539</v>
      </c>
      <c r="X193" s="4">
        <f t="shared" si="37"/>
        <v>0.27176906319991156</v>
      </c>
      <c r="Y193" s="4">
        <f t="shared" si="37"/>
        <v>0.24996402374964499</v>
      </c>
      <c r="Z193" s="4">
        <f t="shared" si="37"/>
        <v>0.22882785252364923</v>
      </c>
      <c r="AA193" s="4">
        <f t="shared" si="37"/>
        <v>0.20590200189878127</v>
      </c>
      <c r="AB193" s="4">
        <f t="shared" si="37"/>
        <v>0.18343177902327384</v>
      </c>
      <c r="AC193" s="4">
        <f t="shared" si="37"/>
        <v>0.16140373483946313</v>
      </c>
      <c r="AD193" s="4">
        <f t="shared" si="37"/>
        <v>0.13980494444506822</v>
      </c>
      <c r="AE193" s="4">
        <f t="shared" si="37"/>
        <v>0.11862298180444729</v>
      </c>
      <c r="AF193" s="4">
        <f t="shared" si="37"/>
        <v>0.10977682699043741</v>
      </c>
      <c r="AG193" s="4">
        <f t="shared" si="37"/>
        <v>0.10106758147317497</v>
      </c>
      <c r="AH193" s="4">
        <f t="shared" si="37"/>
        <v>9.2492091302571411E-2</v>
      </c>
      <c r="AI193" s="4">
        <f t="shared" si="38"/>
        <v>8.4047298666132891E-2</v>
      </c>
      <c r="AJ193" s="4">
        <f t="shared" si="38"/>
        <v>7.5730238253622614E-2</v>
      </c>
    </row>
    <row r="194" spans="1:36" x14ac:dyDescent="0.2">
      <c r="A194" t="str">
        <f>"casthouse_archetype_"&amp;TEXT(ROUND(Table26[[#This Row],[2016]],3),"0.000")</f>
        <v>casthouse_archetype_0.555</v>
      </c>
      <c r="B194" s="4">
        <f t="shared" si="35"/>
        <v>0.55500000000000005</v>
      </c>
      <c r="C194" s="4">
        <f t="shared" si="36"/>
        <v>0.55500000000000005</v>
      </c>
      <c r="D194" s="4">
        <f t="shared" si="36"/>
        <v>0.55500000000000005</v>
      </c>
      <c r="E194" s="4">
        <f t="shared" si="36"/>
        <v>0.54216082947453581</v>
      </c>
      <c r="F194" s="4">
        <f t="shared" si="36"/>
        <v>0.52993183983067405</v>
      </c>
      <c r="G194" s="4">
        <f t="shared" si="36"/>
        <v>0.5182705424824201</v>
      </c>
      <c r="H194" s="4">
        <f t="shared" si="36"/>
        <v>0.50713830415576733</v>
      </c>
      <c r="I194" s="4">
        <f t="shared" si="36"/>
        <v>0.4964999193108845</v>
      </c>
      <c r="J194" s="4">
        <f t="shared" si="36"/>
        <v>0.48632323823467632</v>
      </c>
      <c r="K194" s="4">
        <f t="shared" si="36"/>
        <v>0.47657884252703075</v>
      </c>
      <c r="L194" s="4">
        <f t="shared" si="36"/>
        <v>0.46723976108112747</v>
      </c>
      <c r="M194" s="4">
        <f t="shared" si="36"/>
        <v>0.45828122078274275</v>
      </c>
      <c r="N194" s="4">
        <f t="shared" si="36"/>
        <v>0.44968042707596301</v>
      </c>
      <c r="O194" s="4">
        <f t="shared" si="36"/>
        <v>0.44141637030266911</v>
      </c>
      <c r="P194" s="4">
        <f t="shared" si="36"/>
        <v>0.43346965435178492</v>
      </c>
      <c r="Q194" s="4">
        <f t="shared" si="36"/>
        <v>0.41336744746514659</v>
      </c>
      <c r="R194" s="4">
        <f t="shared" si="36"/>
        <v>0.39387451043101362</v>
      </c>
      <c r="S194" s="4">
        <f t="shared" si="37"/>
        <v>0.37496355756574795</v>
      </c>
      <c r="T194" s="4">
        <f t="shared" si="37"/>
        <v>0.35660890851252181</v>
      </c>
      <c r="U194" s="4">
        <f t="shared" si="37"/>
        <v>0.33878637189281746</v>
      </c>
      <c r="V194" s="4">
        <f t="shared" si="37"/>
        <v>0.31502049314346853</v>
      </c>
      <c r="W194" s="4">
        <f t="shared" si="37"/>
        <v>0.29201879293508959</v>
      </c>
      <c r="X194" s="4">
        <f t="shared" si="37"/>
        <v>0.26974499685887748</v>
      </c>
      <c r="Y194" s="4">
        <f t="shared" si="37"/>
        <v>0.24816509060061148</v>
      </c>
      <c r="Z194" s="4">
        <f t="shared" si="37"/>
        <v>0.22724714662000239</v>
      </c>
      <c r="AA194" s="4">
        <f t="shared" si="37"/>
        <v>0.20455800136511454</v>
      </c>
      <c r="AB194" s="4">
        <f t="shared" si="37"/>
        <v>0.1823197795833206</v>
      </c>
      <c r="AC194" s="4">
        <f t="shared" si="37"/>
        <v>0.16051917107610852</v>
      </c>
      <c r="AD194" s="4">
        <f t="shared" si="37"/>
        <v>0.13914338438853713</v>
      </c>
      <c r="AE194" s="4">
        <f t="shared" si="37"/>
        <v>0.11818012178159407</v>
      </c>
      <c r="AF194" s="4">
        <f t="shared" si="37"/>
        <v>0.10942530195804601</v>
      </c>
      <c r="AG194" s="4">
        <f t="shared" si="37"/>
        <v>0.10080597786686905</v>
      </c>
      <c r="AH194" s="4">
        <f t="shared" si="37"/>
        <v>9.2319028121953833E-2</v>
      </c>
      <c r="AI194" s="4">
        <f t="shared" si="38"/>
        <v>8.3961426482181967E-2</v>
      </c>
      <c r="AJ194" s="4">
        <f t="shared" si="38"/>
        <v>7.5730238253622614E-2</v>
      </c>
    </row>
    <row r="195" spans="1:36" x14ac:dyDescent="0.2">
      <c r="A195" t="str">
        <f>"casthouse_archetype_"&amp;TEXT(ROUND(Table26[[#This Row],[2016]],3),"0.000")</f>
        <v>casthouse_archetype_0.550</v>
      </c>
      <c r="B195" s="4">
        <f t="shared" si="35"/>
        <v>0.55000000000000004</v>
      </c>
      <c r="C195" s="4">
        <f t="shared" si="36"/>
        <v>0.55000000000000004</v>
      </c>
      <c r="D195" s="4">
        <f t="shared" si="36"/>
        <v>0.55000000000000004</v>
      </c>
      <c r="E195" s="4">
        <f t="shared" si="36"/>
        <v>0.53729477460888653</v>
      </c>
      <c r="F195" s="4">
        <f t="shared" si="36"/>
        <v>0.52519336436414321</v>
      </c>
      <c r="G195" s="4">
        <f t="shared" si="36"/>
        <v>0.51365372394356368</v>
      </c>
      <c r="H195" s="4">
        <f t="shared" si="36"/>
        <v>0.50263762311623994</v>
      </c>
      <c r="I195" s="4">
        <f t="shared" si="36"/>
        <v>0.49211022362547291</v>
      </c>
      <c r="J195" s="4">
        <f t="shared" si="36"/>
        <v>0.4820397111612707</v>
      </c>
      <c r="K195" s="4">
        <f t="shared" si="36"/>
        <v>0.47239697423209825</v>
      </c>
      <c r="L195" s="4">
        <f t="shared" si="36"/>
        <v>0.46315532310823188</v>
      </c>
      <c r="M195" s="4">
        <f t="shared" si="36"/>
        <v>0.45429024312190336</v>
      </c>
      <c r="N195" s="4">
        <f t="shared" si="36"/>
        <v>0.44577917752226981</v>
      </c>
      <c r="O195" s="4">
        <f t="shared" si="36"/>
        <v>0.43760133583526861</v>
      </c>
      <c r="P195" s="4">
        <f t="shared" si="36"/>
        <v>0.42973752430048962</v>
      </c>
      <c r="Q195" s="4">
        <f t="shared" si="36"/>
        <v>0.40984503445100995</v>
      </c>
      <c r="R195" s="4">
        <f t="shared" si="36"/>
        <v>0.39055545822314924</v>
      </c>
      <c r="S195" s="4">
        <f t="shared" si="37"/>
        <v>0.37184179459220079</v>
      </c>
      <c r="T195" s="4">
        <f t="shared" si="37"/>
        <v>0.35367863111263509</v>
      </c>
      <c r="U195" s="4">
        <f t="shared" si="37"/>
        <v>0.33604202878341011</v>
      </c>
      <c r="V195" s="4">
        <f t="shared" si="37"/>
        <v>0.31252408846713431</v>
      </c>
      <c r="W195" s="4">
        <f t="shared" si="37"/>
        <v>0.28976235437016379</v>
      </c>
      <c r="X195" s="4">
        <f t="shared" si="37"/>
        <v>0.2677209305178434</v>
      </c>
      <c r="Y195" s="4">
        <f t="shared" si="37"/>
        <v>0.24636615745157797</v>
      </c>
      <c r="Z195" s="4">
        <f t="shared" si="37"/>
        <v>0.22566644071635561</v>
      </c>
      <c r="AA195" s="4">
        <f t="shared" si="37"/>
        <v>0.20321400083144781</v>
      </c>
      <c r="AB195" s="4">
        <f t="shared" si="37"/>
        <v>0.18120778014336736</v>
      </c>
      <c r="AC195" s="4">
        <f t="shared" si="37"/>
        <v>0.15963460731275395</v>
      </c>
      <c r="AD195" s="4">
        <f t="shared" si="37"/>
        <v>0.13848182433200606</v>
      </c>
      <c r="AE195" s="4">
        <f t="shared" si="37"/>
        <v>0.11773726175874086</v>
      </c>
      <c r="AF195" s="4">
        <f t="shared" si="37"/>
        <v>0.10907377692565459</v>
      </c>
      <c r="AG195" s="4">
        <f t="shared" si="37"/>
        <v>0.10054437426056313</v>
      </c>
      <c r="AH195" s="4">
        <f t="shared" si="37"/>
        <v>9.2145964941336256E-2</v>
      </c>
      <c r="AI195" s="4">
        <f t="shared" si="38"/>
        <v>8.3875554298231056E-2</v>
      </c>
      <c r="AJ195" s="4">
        <f t="shared" si="38"/>
        <v>7.5730238253622614E-2</v>
      </c>
    </row>
    <row r="196" spans="1:36" x14ac:dyDescent="0.2">
      <c r="A196" t="str">
        <f>"casthouse_archetype_"&amp;TEXT(ROUND(Table26[[#This Row],[2016]],3),"0.000")</f>
        <v>casthouse_archetype_0.545</v>
      </c>
      <c r="B196" s="4">
        <f t="shared" si="35"/>
        <v>0.54500000000000004</v>
      </c>
      <c r="C196" s="4">
        <f t="shared" si="36"/>
        <v>0.54500000000000004</v>
      </c>
      <c r="D196" s="4">
        <f t="shared" si="36"/>
        <v>0.54500000000000004</v>
      </c>
      <c r="E196" s="4">
        <f t="shared" si="36"/>
        <v>0.53242871974323713</v>
      </c>
      <c r="F196" s="4">
        <f t="shared" si="36"/>
        <v>0.52045488889761249</v>
      </c>
      <c r="G196" s="4">
        <f t="shared" si="36"/>
        <v>0.50903690540470725</v>
      </c>
      <c r="H196" s="4">
        <f t="shared" si="36"/>
        <v>0.49813694207671261</v>
      </c>
      <c r="I196" s="4">
        <f t="shared" si="36"/>
        <v>0.48772052794006132</v>
      </c>
      <c r="J196" s="4">
        <f t="shared" si="36"/>
        <v>0.47775618408786508</v>
      </c>
      <c r="K196" s="4">
        <f t="shared" si="36"/>
        <v>0.4682151059371657</v>
      </c>
      <c r="L196" s="4">
        <f t="shared" si="36"/>
        <v>0.45907088513533628</v>
      </c>
      <c r="M196" s="4">
        <f t="shared" si="36"/>
        <v>0.45029926546106397</v>
      </c>
      <c r="N196" s="4">
        <f t="shared" si="36"/>
        <v>0.44187792796857656</v>
      </c>
      <c r="O196" s="4">
        <f t="shared" si="36"/>
        <v>0.43378630136786817</v>
      </c>
      <c r="P196" s="4">
        <f t="shared" si="36"/>
        <v>0.42600539424919426</v>
      </c>
      <c r="Q196" s="4">
        <f t="shared" si="36"/>
        <v>0.40632262143687325</v>
      </c>
      <c r="R196" s="4">
        <f t="shared" si="36"/>
        <v>0.38723640601528486</v>
      </c>
      <c r="S196" s="4">
        <f t="shared" si="37"/>
        <v>0.36872003161865358</v>
      </c>
      <c r="T196" s="4">
        <f t="shared" si="37"/>
        <v>0.35074835371274837</v>
      </c>
      <c r="U196" s="4">
        <f t="shared" si="37"/>
        <v>0.33329768567400275</v>
      </c>
      <c r="V196" s="4">
        <f t="shared" si="37"/>
        <v>0.31002768379080015</v>
      </c>
      <c r="W196" s="4">
        <f t="shared" si="37"/>
        <v>0.28750591580523793</v>
      </c>
      <c r="X196" s="4">
        <f t="shared" si="37"/>
        <v>0.26569686417680927</v>
      </c>
      <c r="Y196" s="4">
        <f t="shared" si="37"/>
        <v>0.24456722430254446</v>
      </c>
      <c r="Z196" s="4">
        <f t="shared" si="37"/>
        <v>0.22408573481270877</v>
      </c>
      <c r="AA196" s="4">
        <f t="shared" si="37"/>
        <v>0.20187000029778107</v>
      </c>
      <c r="AB196" s="4">
        <f t="shared" si="37"/>
        <v>0.18009578070341414</v>
      </c>
      <c r="AC196" s="4">
        <f t="shared" si="37"/>
        <v>0.15875004354939937</v>
      </c>
      <c r="AD196" s="4">
        <f t="shared" si="37"/>
        <v>0.13782026427547497</v>
      </c>
      <c r="AE196" s="4">
        <f t="shared" si="37"/>
        <v>0.11729440173588764</v>
      </c>
      <c r="AF196" s="4">
        <f t="shared" si="37"/>
        <v>0.10872225189326318</v>
      </c>
      <c r="AG196" s="4">
        <f t="shared" si="37"/>
        <v>0.10028277065425721</v>
      </c>
      <c r="AH196" s="4">
        <f t="shared" si="37"/>
        <v>9.1972901760718692E-2</v>
      </c>
      <c r="AI196" s="4">
        <f t="shared" si="38"/>
        <v>8.3789682114280131E-2</v>
      </c>
      <c r="AJ196" s="4">
        <f t="shared" si="38"/>
        <v>7.5730238253622614E-2</v>
      </c>
    </row>
    <row r="197" spans="1:36" x14ac:dyDescent="0.2">
      <c r="A197" t="str">
        <f>"casthouse_archetype_"&amp;TEXT(ROUND(Table26[[#This Row],[2016]],3),"0.000")</f>
        <v>casthouse_archetype_0.540</v>
      </c>
      <c r="B197" s="4">
        <f t="shared" si="35"/>
        <v>0.54</v>
      </c>
      <c r="C197" s="4">
        <f t="shared" si="36"/>
        <v>0.54</v>
      </c>
      <c r="D197" s="4">
        <f t="shared" si="36"/>
        <v>0.54</v>
      </c>
      <c r="E197" s="4">
        <f t="shared" si="36"/>
        <v>0.52756266487758774</v>
      </c>
      <c r="F197" s="4">
        <f t="shared" si="36"/>
        <v>0.51571641343108166</v>
      </c>
      <c r="G197" s="4">
        <f t="shared" si="36"/>
        <v>0.50442008686585083</v>
      </c>
      <c r="H197" s="4">
        <f t="shared" si="36"/>
        <v>0.49363626103718522</v>
      </c>
      <c r="I197" s="4">
        <f t="shared" si="36"/>
        <v>0.48333083225464973</v>
      </c>
      <c r="J197" s="4">
        <f t="shared" si="36"/>
        <v>0.47347265701445945</v>
      </c>
      <c r="K197" s="4">
        <f t="shared" si="36"/>
        <v>0.4640332376422332</v>
      </c>
      <c r="L197" s="4">
        <f t="shared" si="36"/>
        <v>0.45498644716244069</v>
      </c>
      <c r="M197" s="4">
        <f t="shared" si="36"/>
        <v>0.44630828780022463</v>
      </c>
      <c r="N197" s="4">
        <f t="shared" si="36"/>
        <v>0.43797667841488336</v>
      </c>
      <c r="O197" s="4">
        <f t="shared" si="36"/>
        <v>0.42997126690046772</v>
      </c>
      <c r="P197" s="4">
        <f t="shared" si="36"/>
        <v>0.4222732641978989</v>
      </c>
      <c r="Q197" s="4">
        <f t="shared" si="36"/>
        <v>0.40280020842273662</v>
      </c>
      <c r="R197" s="4">
        <f t="shared" si="36"/>
        <v>0.38391735380742048</v>
      </c>
      <c r="S197" s="4">
        <f t="shared" si="37"/>
        <v>0.36559826864510636</v>
      </c>
      <c r="T197" s="4">
        <f t="shared" si="37"/>
        <v>0.34781807631286166</v>
      </c>
      <c r="U197" s="4">
        <f t="shared" si="37"/>
        <v>0.3305533425645954</v>
      </c>
      <c r="V197" s="4">
        <f t="shared" si="37"/>
        <v>0.30753127911446593</v>
      </c>
      <c r="W197" s="4">
        <f t="shared" si="37"/>
        <v>0.28524947724031213</v>
      </c>
      <c r="X197" s="4">
        <f t="shared" si="37"/>
        <v>0.26367279783577519</v>
      </c>
      <c r="Y197" s="4">
        <f t="shared" si="37"/>
        <v>0.24276829115351101</v>
      </c>
      <c r="Z197" s="4">
        <f t="shared" si="37"/>
        <v>0.22250502890906199</v>
      </c>
      <c r="AA197" s="4">
        <f t="shared" si="37"/>
        <v>0.20052599976411434</v>
      </c>
      <c r="AB197" s="4">
        <f t="shared" si="37"/>
        <v>0.1789837812634609</v>
      </c>
      <c r="AC197" s="4">
        <f t="shared" si="37"/>
        <v>0.15786547978604479</v>
      </c>
      <c r="AD197" s="4">
        <f t="shared" si="37"/>
        <v>0.13715870421894388</v>
      </c>
      <c r="AE197" s="4">
        <f t="shared" si="37"/>
        <v>0.11685154171303441</v>
      </c>
      <c r="AF197" s="4">
        <f t="shared" si="37"/>
        <v>0.10837072686087178</v>
      </c>
      <c r="AG197" s="4">
        <f t="shared" si="37"/>
        <v>0.10002116704795129</v>
      </c>
      <c r="AH197" s="4">
        <f t="shared" si="37"/>
        <v>9.1799838580101115E-2</v>
      </c>
      <c r="AI197" s="4">
        <f t="shared" si="38"/>
        <v>8.370380993032922E-2</v>
      </c>
      <c r="AJ197" s="4">
        <f t="shared" si="38"/>
        <v>7.5730238253622614E-2</v>
      </c>
    </row>
    <row r="198" spans="1:36" x14ac:dyDescent="0.2">
      <c r="A198" t="str">
        <f>"casthouse_archetype_"&amp;TEXT(ROUND(Table26[[#This Row],[2016]],3),"0.000")</f>
        <v>casthouse_archetype_0.535</v>
      </c>
      <c r="B198" s="4">
        <f t="shared" si="35"/>
        <v>0.53500000000000003</v>
      </c>
      <c r="C198" s="4">
        <f t="shared" si="36"/>
        <v>0.53500000000000003</v>
      </c>
      <c r="D198" s="4">
        <f t="shared" si="36"/>
        <v>0.53500000000000003</v>
      </c>
      <c r="E198" s="4">
        <f t="shared" si="36"/>
        <v>0.52269661001193846</v>
      </c>
      <c r="F198" s="4">
        <f t="shared" si="36"/>
        <v>0.51097793796455093</v>
      </c>
      <c r="G198" s="4">
        <f t="shared" si="36"/>
        <v>0.49980326832699434</v>
      </c>
      <c r="H198" s="4">
        <f t="shared" si="36"/>
        <v>0.48913557999765789</v>
      </c>
      <c r="I198" s="4">
        <f t="shared" si="36"/>
        <v>0.47894113656923815</v>
      </c>
      <c r="J198" s="4">
        <f t="shared" si="36"/>
        <v>0.46918912994105383</v>
      </c>
      <c r="K198" s="4">
        <f t="shared" si="36"/>
        <v>0.45985136934730064</v>
      </c>
      <c r="L198" s="4">
        <f t="shared" si="36"/>
        <v>0.45090200918954509</v>
      </c>
      <c r="M198" s="4">
        <f t="shared" si="36"/>
        <v>0.44231731013938524</v>
      </c>
      <c r="N198" s="4">
        <f t="shared" si="36"/>
        <v>0.43407542886119016</v>
      </c>
      <c r="O198" s="4">
        <f t="shared" si="36"/>
        <v>0.42615623243306727</v>
      </c>
      <c r="P198" s="4">
        <f t="shared" si="36"/>
        <v>0.41854113414660354</v>
      </c>
      <c r="Q198" s="4">
        <f t="shared" si="36"/>
        <v>0.39927779540859992</v>
      </c>
      <c r="R198" s="4">
        <f t="shared" si="36"/>
        <v>0.38059830159955604</v>
      </c>
      <c r="S198" s="4">
        <f t="shared" si="37"/>
        <v>0.3624765056715592</v>
      </c>
      <c r="T198" s="4">
        <f t="shared" si="37"/>
        <v>0.344887798912975</v>
      </c>
      <c r="U198" s="4">
        <f t="shared" si="37"/>
        <v>0.32780899945518804</v>
      </c>
      <c r="V198" s="4">
        <f t="shared" si="37"/>
        <v>0.30503487443813176</v>
      </c>
      <c r="W198" s="4">
        <f t="shared" si="37"/>
        <v>0.28299303867538633</v>
      </c>
      <c r="X198" s="4">
        <f t="shared" si="37"/>
        <v>0.2616487314947411</v>
      </c>
      <c r="Y198" s="4">
        <f t="shared" si="37"/>
        <v>0.2409693580044775</v>
      </c>
      <c r="Z198" s="4">
        <f t="shared" si="37"/>
        <v>0.22092432300541515</v>
      </c>
      <c r="AA198" s="4">
        <f t="shared" si="37"/>
        <v>0.1991819992304476</v>
      </c>
      <c r="AB198" s="4">
        <f t="shared" si="37"/>
        <v>0.17787178182350766</v>
      </c>
      <c r="AC198" s="4">
        <f t="shared" si="37"/>
        <v>0.15698091602269021</v>
      </c>
      <c r="AD198" s="4">
        <f t="shared" si="37"/>
        <v>0.13649714416241279</v>
      </c>
      <c r="AE198" s="4">
        <f t="shared" si="37"/>
        <v>0.1164086816901812</v>
      </c>
      <c r="AF198" s="4">
        <f t="shared" si="37"/>
        <v>0.10801920182848038</v>
      </c>
      <c r="AG198" s="4">
        <f t="shared" si="37"/>
        <v>9.9759563441645369E-2</v>
      </c>
      <c r="AH198" s="4">
        <f t="shared" si="37"/>
        <v>9.1626775399483537E-2</v>
      </c>
      <c r="AI198" s="4">
        <f t="shared" si="38"/>
        <v>8.3617937746378296E-2</v>
      </c>
      <c r="AJ198" s="4">
        <f t="shared" si="38"/>
        <v>7.5730238253622614E-2</v>
      </c>
    </row>
    <row r="199" spans="1:36" x14ac:dyDescent="0.2">
      <c r="A199" t="str">
        <f>"casthouse_archetype_"&amp;TEXT(ROUND(Table26[[#This Row],[2016]],3),"0.000")</f>
        <v>casthouse_archetype_0.530</v>
      </c>
      <c r="B199" s="4">
        <f t="shared" si="35"/>
        <v>0.53</v>
      </c>
      <c r="C199" s="4">
        <f t="shared" si="36"/>
        <v>0.53</v>
      </c>
      <c r="D199" s="4">
        <f t="shared" si="36"/>
        <v>0.53</v>
      </c>
      <c r="E199" s="4">
        <f t="shared" si="36"/>
        <v>0.51783055514628906</v>
      </c>
      <c r="F199" s="4">
        <f t="shared" si="36"/>
        <v>0.5062394624980201</v>
      </c>
      <c r="G199" s="4">
        <f t="shared" si="36"/>
        <v>0.49518644978813792</v>
      </c>
      <c r="H199" s="4">
        <f t="shared" si="36"/>
        <v>0.4846348989581305</v>
      </c>
      <c r="I199" s="4">
        <f t="shared" si="36"/>
        <v>0.47455144088382656</v>
      </c>
      <c r="J199" s="4">
        <f t="shared" si="36"/>
        <v>0.4649056028676482</v>
      </c>
      <c r="K199" s="4">
        <f t="shared" si="36"/>
        <v>0.45566950105236814</v>
      </c>
      <c r="L199" s="4">
        <f t="shared" si="36"/>
        <v>0.44681757121664956</v>
      </c>
      <c r="M199" s="4">
        <f t="shared" si="36"/>
        <v>0.43832633247854585</v>
      </c>
      <c r="N199" s="4">
        <f t="shared" si="36"/>
        <v>0.43017417930749696</v>
      </c>
      <c r="O199" s="4">
        <f t="shared" si="36"/>
        <v>0.42234119796566683</v>
      </c>
      <c r="P199" s="4">
        <f t="shared" si="36"/>
        <v>0.41480900409530824</v>
      </c>
      <c r="Q199" s="4">
        <f t="shared" si="36"/>
        <v>0.39575538239446323</v>
      </c>
      <c r="R199" s="4">
        <f t="shared" si="36"/>
        <v>0.37727924939169166</v>
      </c>
      <c r="S199" s="4">
        <f t="shared" si="37"/>
        <v>0.35935474269801199</v>
      </c>
      <c r="T199" s="4">
        <f t="shared" si="37"/>
        <v>0.34195752151308828</v>
      </c>
      <c r="U199" s="4">
        <f t="shared" si="37"/>
        <v>0.32506465634578069</v>
      </c>
      <c r="V199" s="4">
        <f t="shared" si="37"/>
        <v>0.30253846976179755</v>
      </c>
      <c r="W199" s="4">
        <f t="shared" si="37"/>
        <v>0.28073660011046048</v>
      </c>
      <c r="X199" s="4">
        <f t="shared" si="37"/>
        <v>0.25962466515370697</v>
      </c>
      <c r="Y199" s="4">
        <f t="shared" si="37"/>
        <v>0.23917042485544399</v>
      </c>
      <c r="Z199" s="4">
        <f t="shared" si="37"/>
        <v>0.21934361710176836</v>
      </c>
      <c r="AA199" s="4">
        <f t="shared" si="37"/>
        <v>0.19783799869678087</v>
      </c>
      <c r="AB199" s="4">
        <f t="shared" si="37"/>
        <v>0.17675978238355444</v>
      </c>
      <c r="AC199" s="4">
        <f t="shared" si="37"/>
        <v>0.1560963522593356</v>
      </c>
      <c r="AD199" s="4">
        <f t="shared" si="37"/>
        <v>0.1358355841058817</v>
      </c>
      <c r="AE199" s="4">
        <f t="shared" si="37"/>
        <v>0.11596582166732797</v>
      </c>
      <c r="AF199" s="4">
        <f t="shared" si="37"/>
        <v>0.10766767679608896</v>
      </c>
      <c r="AG199" s="4">
        <f t="shared" si="37"/>
        <v>9.9497959835339447E-2</v>
      </c>
      <c r="AH199" s="4">
        <f t="shared" si="37"/>
        <v>9.145371221886596E-2</v>
      </c>
      <c r="AI199" s="4">
        <f t="shared" si="38"/>
        <v>8.3532065562427385E-2</v>
      </c>
      <c r="AJ199" s="4">
        <f t="shared" si="38"/>
        <v>7.5730238253622614E-2</v>
      </c>
    </row>
    <row r="200" spans="1:36" x14ac:dyDescent="0.2">
      <c r="A200" t="str">
        <f>"casthouse_archetype_"&amp;TEXT(ROUND(Table26[[#This Row],[2016]],3),"0.000")</f>
        <v>casthouse_archetype_0.525</v>
      </c>
      <c r="B200" s="4">
        <f t="shared" si="35"/>
        <v>0.52500000000000002</v>
      </c>
      <c r="C200" s="4">
        <f t="shared" si="36"/>
        <v>0.52500000000000002</v>
      </c>
      <c r="D200" s="4">
        <f t="shared" si="36"/>
        <v>0.52500000000000002</v>
      </c>
      <c r="E200" s="4">
        <f t="shared" si="36"/>
        <v>0.51296450028063967</v>
      </c>
      <c r="F200" s="4">
        <f t="shared" si="36"/>
        <v>0.50150098703148938</v>
      </c>
      <c r="G200" s="4">
        <f t="shared" si="36"/>
        <v>0.49056963124928143</v>
      </c>
      <c r="H200" s="4">
        <f t="shared" si="36"/>
        <v>0.48013421791860311</v>
      </c>
      <c r="I200" s="4">
        <f t="shared" si="36"/>
        <v>0.47016174519841497</v>
      </c>
      <c r="J200" s="4">
        <f t="shared" si="36"/>
        <v>0.46062207579424258</v>
      </c>
      <c r="K200" s="4">
        <f t="shared" si="36"/>
        <v>0.45148763275743559</v>
      </c>
      <c r="L200" s="4">
        <f t="shared" si="36"/>
        <v>0.44273313324375396</v>
      </c>
      <c r="M200" s="4">
        <f t="shared" si="36"/>
        <v>0.43433535481770646</v>
      </c>
      <c r="N200" s="4">
        <f t="shared" si="36"/>
        <v>0.42627292975380376</v>
      </c>
      <c r="O200" s="4">
        <f t="shared" si="36"/>
        <v>0.41852616349826638</v>
      </c>
      <c r="P200" s="4">
        <f t="shared" si="36"/>
        <v>0.41107687404401289</v>
      </c>
      <c r="Q200" s="4">
        <f t="shared" si="36"/>
        <v>0.39223296938032659</v>
      </c>
      <c r="R200" s="4">
        <f t="shared" si="36"/>
        <v>0.37396019718382728</v>
      </c>
      <c r="S200" s="4">
        <f t="shared" si="37"/>
        <v>0.35623297972446477</v>
      </c>
      <c r="T200" s="4">
        <f t="shared" si="37"/>
        <v>0.33902724411320156</v>
      </c>
      <c r="U200" s="4">
        <f t="shared" si="37"/>
        <v>0.32232031323637333</v>
      </c>
      <c r="V200" s="4">
        <f t="shared" si="37"/>
        <v>0.30004206508546338</v>
      </c>
      <c r="W200" s="4">
        <f t="shared" si="37"/>
        <v>0.27848016154553468</v>
      </c>
      <c r="X200" s="4">
        <f t="shared" si="37"/>
        <v>0.25760059881267289</v>
      </c>
      <c r="Y200" s="4">
        <f t="shared" si="37"/>
        <v>0.23737149170641048</v>
      </c>
      <c r="Z200" s="4">
        <f t="shared" si="37"/>
        <v>0.21776291119812152</v>
      </c>
      <c r="AA200" s="4">
        <f t="shared" si="37"/>
        <v>0.19649399816311414</v>
      </c>
      <c r="AB200" s="4">
        <f t="shared" si="37"/>
        <v>0.17564778294360123</v>
      </c>
      <c r="AC200" s="4">
        <f t="shared" si="37"/>
        <v>0.15521178849598105</v>
      </c>
      <c r="AD200" s="4">
        <f t="shared" si="37"/>
        <v>0.13517402404935064</v>
      </c>
      <c r="AE200" s="4">
        <f t="shared" si="37"/>
        <v>0.11552296164447476</v>
      </c>
      <c r="AF200" s="4">
        <f t="shared" si="37"/>
        <v>0.10731615176369755</v>
      </c>
      <c r="AG200" s="4">
        <f t="shared" si="37"/>
        <v>9.9236356229033526E-2</v>
      </c>
      <c r="AH200" s="4">
        <f t="shared" si="37"/>
        <v>9.1280649038248382E-2</v>
      </c>
      <c r="AI200" s="4">
        <f t="shared" si="38"/>
        <v>8.3446193378476474E-2</v>
      </c>
      <c r="AJ200" s="4">
        <f t="shared" si="38"/>
        <v>7.5730238253622614E-2</v>
      </c>
    </row>
    <row r="201" spans="1:36" x14ac:dyDescent="0.2">
      <c r="A201" t="str">
        <f>"casthouse_archetype_"&amp;TEXT(ROUND(Table26[[#This Row],[2016]],3),"0.000")</f>
        <v>casthouse_archetype_0.520</v>
      </c>
      <c r="B201" s="4">
        <f t="shared" si="35"/>
        <v>0.52</v>
      </c>
      <c r="C201" s="4">
        <f t="shared" si="36"/>
        <v>0.52</v>
      </c>
      <c r="D201" s="4">
        <f t="shared" si="36"/>
        <v>0.52</v>
      </c>
      <c r="E201" s="4">
        <f t="shared" si="36"/>
        <v>0.50809844541499039</v>
      </c>
      <c r="F201" s="4">
        <f t="shared" si="36"/>
        <v>0.4967625115649586</v>
      </c>
      <c r="G201" s="4">
        <f t="shared" si="36"/>
        <v>0.48595281271042501</v>
      </c>
      <c r="H201" s="4">
        <f t="shared" si="36"/>
        <v>0.47563353687907572</v>
      </c>
      <c r="I201" s="4">
        <f t="shared" si="36"/>
        <v>0.46577204951300338</v>
      </c>
      <c r="J201" s="4">
        <f t="shared" si="36"/>
        <v>0.45633854872083696</v>
      </c>
      <c r="K201" s="4">
        <f t="shared" si="36"/>
        <v>0.44730576446250309</v>
      </c>
      <c r="L201" s="4">
        <f t="shared" si="36"/>
        <v>0.43864869527085837</v>
      </c>
      <c r="M201" s="4">
        <f t="shared" si="36"/>
        <v>0.43034437715686713</v>
      </c>
      <c r="N201" s="4">
        <f t="shared" si="36"/>
        <v>0.42237168020011057</v>
      </c>
      <c r="O201" s="4">
        <f t="shared" si="36"/>
        <v>0.41471112903086593</v>
      </c>
      <c r="P201" s="4">
        <f t="shared" si="36"/>
        <v>0.40734474399271753</v>
      </c>
      <c r="Q201" s="4">
        <f t="shared" si="36"/>
        <v>0.3887105563661899</v>
      </c>
      <c r="R201" s="4">
        <f t="shared" si="36"/>
        <v>0.3706411449759629</v>
      </c>
      <c r="S201" s="4">
        <f t="shared" si="37"/>
        <v>0.35311121675091761</v>
      </c>
      <c r="T201" s="4">
        <f t="shared" si="37"/>
        <v>0.33609696671331485</v>
      </c>
      <c r="U201" s="4">
        <f t="shared" si="37"/>
        <v>0.31957597012696598</v>
      </c>
      <c r="V201" s="4">
        <f t="shared" si="37"/>
        <v>0.29754566040912916</v>
      </c>
      <c r="W201" s="4">
        <f t="shared" si="37"/>
        <v>0.27622372298060882</v>
      </c>
      <c r="X201" s="4">
        <f t="shared" si="37"/>
        <v>0.25557653247163881</v>
      </c>
      <c r="Y201" s="4">
        <f t="shared" si="37"/>
        <v>0.23557255855737697</v>
      </c>
      <c r="Z201" s="4">
        <f t="shared" si="37"/>
        <v>0.21618220529447474</v>
      </c>
      <c r="AA201" s="4">
        <f t="shared" si="37"/>
        <v>0.1951499976294474</v>
      </c>
      <c r="AB201" s="4">
        <f t="shared" si="37"/>
        <v>0.17453578350364798</v>
      </c>
      <c r="AC201" s="4">
        <f t="shared" si="37"/>
        <v>0.15432722473262644</v>
      </c>
      <c r="AD201" s="4">
        <f t="shared" si="37"/>
        <v>0.13451246399281955</v>
      </c>
      <c r="AE201" s="4">
        <f t="shared" si="37"/>
        <v>0.11508010162162154</v>
      </c>
      <c r="AF201" s="4">
        <f t="shared" si="37"/>
        <v>0.10696462673130615</v>
      </c>
      <c r="AG201" s="4">
        <f t="shared" si="37"/>
        <v>9.8974752622727605E-2</v>
      </c>
      <c r="AH201" s="4">
        <f t="shared" si="37"/>
        <v>9.1107585857630805E-2</v>
      </c>
      <c r="AI201" s="4">
        <f t="shared" si="38"/>
        <v>8.336032119452555E-2</v>
      </c>
      <c r="AJ201" s="4">
        <f t="shared" si="38"/>
        <v>7.5730238253622614E-2</v>
      </c>
    </row>
    <row r="202" spans="1:36" x14ac:dyDescent="0.2">
      <c r="A202" t="str">
        <f>"casthouse_archetype_"&amp;TEXT(ROUND(Table26[[#This Row],[2016]],3),"0.000")</f>
        <v>casthouse_archetype_0.515</v>
      </c>
      <c r="B202" s="4">
        <f t="shared" ref="B202:B247" si="39">MROUND(B201-0.005,0.005)</f>
        <v>0.51500000000000001</v>
      </c>
      <c r="C202" s="4">
        <f t="shared" si="36"/>
        <v>0.51500000000000001</v>
      </c>
      <c r="D202" s="4">
        <f t="shared" si="36"/>
        <v>0.51500000000000001</v>
      </c>
      <c r="E202" s="4">
        <f t="shared" si="36"/>
        <v>0.50323239054934099</v>
      </c>
      <c r="F202" s="4">
        <f t="shared" si="36"/>
        <v>0.49202403609842782</v>
      </c>
      <c r="G202" s="4">
        <f t="shared" si="36"/>
        <v>0.48133599417156858</v>
      </c>
      <c r="H202" s="4">
        <f t="shared" si="36"/>
        <v>0.47113285583954834</v>
      </c>
      <c r="I202" s="4">
        <f t="shared" si="36"/>
        <v>0.4613823538275918</v>
      </c>
      <c r="J202" s="4">
        <f t="shared" si="36"/>
        <v>0.45205502164743133</v>
      </c>
      <c r="K202" s="4">
        <f t="shared" si="36"/>
        <v>0.44312389616757053</v>
      </c>
      <c r="L202" s="4">
        <f t="shared" si="36"/>
        <v>0.43456425729796277</v>
      </c>
      <c r="M202" s="4">
        <f t="shared" si="36"/>
        <v>0.42635339949602774</v>
      </c>
      <c r="N202" s="4">
        <f t="shared" si="36"/>
        <v>0.41847043064641737</v>
      </c>
      <c r="O202" s="4">
        <f t="shared" si="36"/>
        <v>0.41089609456346543</v>
      </c>
      <c r="P202" s="4">
        <f t="shared" si="36"/>
        <v>0.40361261394142223</v>
      </c>
      <c r="Q202" s="4">
        <f t="shared" si="36"/>
        <v>0.38518814335205326</v>
      </c>
      <c r="R202" s="4">
        <f t="shared" si="36"/>
        <v>0.36732209276809846</v>
      </c>
      <c r="S202" s="4">
        <f t="shared" si="37"/>
        <v>0.3499894537773704</v>
      </c>
      <c r="T202" s="4">
        <f t="shared" si="37"/>
        <v>0.33316668931342813</v>
      </c>
      <c r="U202" s="4">
        <f t="shared" si="37"/>
        <v>0.31683162701755863</v>
      </c>
      <c r="V202" s="4">
        <f t="shared" si="37"/>
        <v>0.295049255732795</v>
      </c>
      <c r="W202" s="4">
        <f t="shared" si="37"/>
        <v>0.27396728441568302</v>
      </c>
      <c r="X202" s="4">
        <f t="shared" si="37"/>
        <v>0.25355246613060467</v>
      </c>
      <c r="Y202" s="4">
        <f t="shared" si="37"/>
        <v>0.23377362540834351</v>
      </c>
      <c r="Z202" s="4">
        <f t="shared" si="37"/>
        <v>0.2146014993908279</v>
      </c>
      <c r="AA202" s="4">
        <f t="shared" si="37"/>
        <v>0.19380599709578067</v>
      </c>
      <c r="AB202" s="4">
        <f t="shared" si="37"/>
        <v>0.17342378406369474</v>
      </c>
      <c r="AC202" s="4">
        <f t="shared" si="37"/>
        <v>0.15344266096927187</v>
      </c>
      <c r="AD202" s="4">
        <f t="shared" si="37"/>
        <v>0.13385090393628846</v>
      </c>
      <c r="AE202" s="4">
        <f t="shared" si="37"/>
        <v>0.11463724159876831</v>
      </c>
      <c r="AF202" s="4">
        <f t="shared" si="37"/>
        <v>0.10661310169891475</v>
      </c>
      <c r="AG202" s="4">
        <f t="shared" si="37"/>
        <v>9.8713149016421683E-2</v>
      </c>
      <c r="AH202" s="4">
        <f t="shared" si="37"/>
        <v>9.0934522677013227E-2</v>
      </c>
      <c r="AI202" s="4">
        <f t="shared" si="38"/>
        <v>8.3274449010574639E-2</v>
      </c>
      <c r="AJ202" s="4">
        <f t="shared" si="38"/>
        <v>7.5730238253622614E-2</v>
      </c>
    </row>
    <row r="203" spans="1:36" x14ac:dyDescent="0.2">
      <c r="A203" t="str">
        <f>"casthouse_archetype_"&amp;TEXT(ROUND(Table26[[#This Row],[2016]],3),"0.000")</f>
        <v>casthouse_archetype_0.510</v>
      </c>
      <c r="B203" s="4">
        <f t="shared" si="39"/>
        <v>0.51</v>
      </c>
      <c r="C203" s="4">
        <f t="shared" si="36"/>
        <v>0.51</v>
      </c>
      <c r="D203" s="4">
        <f t="shared" si="36"/>
        <v>0.51</v>
      </c>
      <c r="E203" s="4">
        <f t="shared" si="36"/>
        <v>0.49836633568369165</v>
      </c>
      <c r="F203" s="4">
        <f t="shared" si="36"/>
        <v>0.48728556063189704</v>
      </c>
      <c r="G203" s="4">
        <f t="shared" si="36"/>
        <v>0.4767191756327121</v>
      </c>
      <c r="H203" s="4">
        <f t="shared" si="36"/>
        <v>0.46663217480002095</v>
      </c>
      <c r="I203" s="4">
        <f t="shared" si="36"/>
        <v>0.45699265814218021</v>
      </c>
      <c r="J203" s="4">
        <f t="shared" si="36"/>
        <v>0.44777149457402571</v>
      </c>
      <c r="K203" s="4">
        <f t="shared" si="36"/>
        <v>0.43894202787263803</v>
      </c>
      <c r="L203" s="4">
        <f t="shared" si="36"/>
        <v>0.43047981932506718</v>
      </c>
      <c r="M203" s="4">
        <f t="shared" si="36"/>
        <v>0.42236242183518835</v>
      </c>
      <c r="N203" s="4">
        <f t="shared" si="36"/>
        <v>0.41456918109272417</v>
      </c>
      <c r="O203" s="4">
        <f t="shared" si="36"/>
        <v>0.40708106009606498</v>
      </c>
      <c r="P203" s="4">
        <f t="shared" si="36"/>
        <v>0.39988048389012687</v>
      </c>
      <c r="Q203" s="4">
        <f t="shared" si="36"/>
        <v>0.38166573033791656</v>
      </c>
      <c r="R203" s="4">
        <f t="shared" si="36"/>
        <v>0.36400304056023408</v>
      </c>
      <c r="S203" s="4">
        <f t="shared" si="37"/>
        <v>0.34686769080382318</v>
      </c>
      <c r="T203" s="4">
        <f t="shared" si="37"/>
        <v>0.33023641191354142</v>
      </c>
      <c r="U203" s="4">
        <f t="shared" si="37"/>
        <v>0.31408728390815127</v>
      </c>
      <c r="V203" s="4">
        <f t="shared" si="37"/>
        <v>0.29255285105646078</v>
      </c>
      <c r="W203" s="4">
        <f t="shared" si="37"/>
        <v>0.27171084585075722</v>
      </c>
      <c r="X203" s="4">
        <f t="shared" si="37"/>
        <v>0.25152839978957059</v>
      </c>
      <c r="Y203" s="4">
        <f t="shared" si="37"/>
        <v>0.23197469225931</v>
      </c>
      <c r="Z203" s="4">
        <f t="shared" si="37"/>
        <v>0.21302079348718111</v>
      </c>
      <c r="AA203" s="4">
        <f t="shared" si="37"/>
        <v>0.19246199656211394</v>
      </c>
      <c r="AB203" s="4">
        <f t="shared" si="37"/>
        <v>0.17231178462374153</v>
      </c>
      <c r="AC203" s="4">
        <f t="shared" si="37"/>
        <v>0.15255809720591729</v>
      </c>
      <c r="AD203" s="4">
        <f t="shared" si="37"/>
        <v>0.13318934387975739</v>
      </c>
      <c r="AE203" s="4">
        <f t="shared" si="37"/>
        <v>0.1141943815759151</v>
      </c>
      <c r="AF203" s="4">
        <f t="shared" si="37"/>
        <v>0.10626157666652333</v>
      </c>
      <c r="AG203" s="4">
        <f t="shared" si="37"/>
        <v>9.8451545410115762E-2</v>
      </c>
      <c r="AH203" s="4">
        <f t="shared" si="37"/>
        <v>9.0761459496395649E-2</v>
      </c>
      <c r="AI203" s="4">
        <f t="shared" si="38"/>
        <v>8.3188576826623714E-2</v>
      </c>
      <c r="AJ203" s="4">
        <f t="shared" si="38"/>
        <v>7.5730238253622614E-2</v>
      </c>
    </row>
    <row r="204" spans="1:36" x14ac:dyDescent="0.2">
      <c r="A204" t="str">
        <f>"casthouse_archetype_"&amp;TEXT(ROUND(Table26[[#This Row],[2016]],3),"0.000")</f>
        <v>casthouse_archetype_0.505</v>
      </c>
      <c r="B204" s="4">
        <f t="shared" si="39"/>
        <v>0.505</v>
      </c>
      <c r="C204" s="4">
        <f t="shared" si="36"/>
        <v>0.505</v>
      </c>
      <c r="D204" s="4">
        <f t="shared" si="36"/>
        <v>0.505</v>
      </c>
      <c r="E204" s="4">
        <f t="shared" si="36"/>
        <v>0.49350028081804231</v>
      </c>
      <c r="F204" s="4">
        <f t="shared" si="36"/>
        <v>0.48254708516536626</v>
      </c>
      <c r="G204" s="4">
        <f t="shared" si="36"/>
        <v>0.47210235709385567</v>
      </c>
      <c r="H204" s="4">
        <f t="shared" si="36"/>
        <v>0.46213149376049356</v>
      </c>
      <c r="I204" s="4">
        <f t="shared" si="36"/>
        <v>0.45260296245676862</v>
      </c>
      <c r="J204" s="4">
        <f t="shared" si="36"/>
        <v>0.44348796750062008</v>
      </c>
      <c r="K204" s="4">
        <f t="shared" si="36"/>
        <v>0.43476015957770547</v>
      </c>
      <c r="L204" s="4">
        <f t="shared" si="36"/>
        <v>0.42639538135217159</v>
      </c>
      <c r="M204" s="4">
        <f t="shared" si="36"/>
        <v>0.41837144417434896</v>
      </c>
      <c r="N204" s="4">
        <f t="shared" si="36"/>
        <v>0.41066793153903092</v>
      </c>
      <c r="O204" s="4">
        <f t="shared" si="36"/>
        <v>0.40326602562866454</v>
      </c>
      <c r="P204" s="4">
        <f t="shared" si="36"/>
        <v>0.39614835383883151</v>
      </c>
      <c r="Q204" s="4">
        <f t="shared" si="36"/>
        <v>0.37814331732377993</v>
      </c>
      <c r="R204" s="4">
        <f t="shared" si="36"/>
        <v>0.3606839883523697</v>
      </c>
      <c r="S204" s="4">
        <f t="shared" si="37"/>
        <v>0.34374592783027602</v>
      </c>
      <c r="T204" s="4">
        <f t="shared" si="37"/>
        <v>0.3273061345136547</v>
      </c>
      <c r="U204" s="4">
        <f t="shared" si="37"/>
        <v>0.31134294079874392</v>
      </c>
      <c r="V204" s="4">
        <f t="shared" si="37"/>
        <v>0.29005644638012662</v>
      </c>
      <c r="W204" s="4">
        <f t="shared" si="37"/>
        <v>0.26945440728583137</v>
      </c>
      <c r="X204" s="4">
        <f t="shared" si="37"/>
        <v>0.24950433344853651</v>
      </c>
      <c r="Y204" s="4">
        <f t="shared" si="37"/>
        <v>0.23017575911027649</v>
      </c>
      <c r="Z204" s="4">
        <f t="shared" si="37"/>
        <v>0.21144008758353428</v>
      </c>
      <c r="AA204" s="4">
        <f t="shared" si="37"/>
        <v>0.1911179960284472</v>
      </c>
      <c r="AB204" s="4">
        <f t="shared" si="37"/>
        <v>0.17119978518378828</v>
      </c>
      <c r="AC204" s="4">
        <f t="shared" si="37"/>
        <v>0.15167353344256271</v>
      </c>
      <c r="AD204" s="4">
        <f t="shared" si="37"/>
        <v>0.1325277838232263</v>
      </c>
      <c r="AE204" s="4">
        <f t="shared" si="37"/>
        <v>0.11375152155306188</v>
      </c>
      <c r="AF204" s="4">
        <f t="shared" si="37"/>
        <v>0.10591005163413193</v>
      </c>
      <c r="AG204" s="4">
        <f t="shared" si="37"/>
        <v>9.8189941803809841E-2</v>
      </c>
      <c r="AH204" s="4">
        <f t="shared" si="37"/>
        <v>9.0588396315778072E-2</v>
      </c>
      <c r="AI204" s="4">
        <f t="shared" si="38"/>
        <v>8.3102704642672803E-2</v>
      </c>
      <c r="AJ204" s="4">
        <f t="shared" si="38"/>
        <v>7.5730238253622614E-2</v>
      </c>
    </row>
    <row r="205" spans="1:36" x14ac:dyDescent="0.2">
      <c r="A205" t="str">
        <f>"casthouse_archetype_"&amp;TEXT(ROUND(Table26[[#This Row],[2016]],3),"0.000")</f>
        <v>casthouse_archetype_0.500</v>
      </c>
      <c r="B205" s="4">
        <f t="shared" si="39"/>
        <v>0.5</v>
      </c>
      <c r="C205" s="4">
        <f t="shared" si="36"/>
        <v>0.5</v>
      </c>
      <c r="D205" s="4">
        <f t="shared" si="36"/>
        <v>0.5</v>
      </c>
      <c r="E205" s="4">
        <f t="shared" si="36"/>
        <v>0.48863422595239292</v>
      </c>
      <c r="F205" s="4">
        <f t="shared" si="36"/>
        <v>0.47780860969883548</v>
      </c>
      <c r="G205" s="4">
        <f t="shared" si="36"/>
        <v>0.46748553855499919</v>
      </c>
      <c r="H205" s="4">
        <f t="shared" si="36"/>
        <v>0.45763081272096623</v>
      </c>
      <c r="I205" s="4">
        <f t="shared" si="36"/>
        <v>0.44821326677135709</v>
      </c>
      <c r="J205" s="4">
        <f t="shared" si="36"/>
        <v>0.43920444042721446</v>
      </c>
      <c r="K205" s="4">
        <f t="shared" si="36"/>
        <v>0.43057829128277297</v>
      </c>
      <c r="L205" s="4">
        <f t="shared" si="36"/>
        <v>0.42231094337927599</v>
      </c>
      <c r="M205" s="4">
        <f t="shared" si="36"/>
        <v>0.41438046651350963</v>
      </c>
      <c r="N205" s="4">
        <f t="shared" si="36"/>
        <v>0.40676668198533772</v>
      </c>
      <c r="O205" s="4">
        <f t="shared" si="36"/>
        <v>0.39945099116126409</v>
      </c>
      <c r="P205" s="4">
        <f t="shared" si="36"/>
        <v>0.39241622378753621</v>
      </c>
      <c r="Q205" s="4">
        <f t="shared" si="36"/>
        <v>0.37462090430964323</v>
      </c>
      <c r="R205" s="4">
        <f t="shared" si="36"/>
        <v>0.35736493614450532</v>
      </c>
      <c r="S205" s="4">
        <f t="shared" si="37"/>
        <v>0.34062416485672881</v>
      </c>
      <c r="T205" s="4">
        <f t="shared" si="37"/>
        <v>0.32437585711376798</v>
      </c>
      <c r="U205" s="4">
        <f t="shared" si="37"/>
        <v>0.30859859768933656</v>
      </c>
      <c r="V205" s="4">
        <f t="shared" si="37"/>
        <v>0.2875600417037924</v>
      </c>
      <c r="W205" s="4">
        <f t="shared" si="37"/>
        <v>0.26719796872090557</v>
      </c>
      <c r="X205" s="4">
        <f t="shared" si="37"/>
        <v>0.24748026710750237</v>
      </c>
      <c r="Y205" s="4">
        <f t="shared" si="37"/>
        <v>0.22837682596124298</v>
      </c>
      <c r="Z205" s="4">
        <f t="shared" si="37"/>
        <v>0.20985938167988749</v>
      </c>
      <c r="AA205" s="4">
        <f t="shared" si="37"/>
        <v>0.18977399549478047</v>
      </c>
      <c r="AB205" s="4">
        <f t="shared" si="37"/>
        <v>0.17008778574383504</v>
      </c>
      <c r="AC205" s="4">
        <f t="shared" si="37"/>
        <v>0.15078896967920813</v>
      </c>
      <c r="AD205" s="4">
        <f t="shared" si="37"/>
        <v>0.13186622376669521</v>
      </c>
      <c r="AE205" s="4">
        <f t="shared" si="37"/>
        <v>0.11330866153020866</v>
      </c>
      <c r="AF205" s="4">
        <f t="shared" si="37"/>
        <v>0.10555852660174053</v>
      </c>
      <c r="AG205" s="4">
        <f t="shared" si="37"/>
        <v>9.792833819750392E-2</v>
      </c>
      <c r="AH205" s="4">
        <f t="shared" si="37"/>
        <v>9.0415333135160494E-2</v>
      </c>
      <c r="AI205" s="4">
        <f t="shared" si="38"/>
        <v>8.3016832458721893E-2</v>
      </c>
      <c r="AJ205" s="4">
        <f t="shared" si="38"/>
        <v>7.5730238253622614E-2</v>
      </c>
    </row>
    <row r="206" spans="1:36" x14ac:dyDescent="0.2">
      <c r="A206" t="str">
        <f>"casthouse_archetype_"&amp;TEXT(ROUND(Table26[[#This Row],[2016]],3),"0.000")</f>
        <v>casthouse_archetype_0.495</v>
      </c>
      <c r="B206" s="4">
        <f t="shared" si="39"/>
        <v>0.495</v>
      </c>
      <c r="C206" s="4">
        <f t="shared" si="36"/>
        <v>0.495</v>
      </c>
      <c r="D206" s="4">
        <f t="shared" si="36"/>
        <v>0.495</v>
      </c>
      <c r="E206" s="4">
        <f t="shared" si="36"/>
        <v>0.48376817108674358</v>
      </c>
      <c r="F206" s="4">
        <f t="shared" si="36"/>
        <v>0.47307013423230471</v>
      </c>
      <c r="G206" s="4">
        <f t="shared" si="36"/>
        <v>0.46286872001614277</v>
      </c>
      <c r="H206" s="4">
        <f t="shared" si="36"/>
        <v>0.45313013168143884</v>
      </c>
      <c r="I206" s="4">
        <f t="shared" si="36"/>
        <v>0.4438235710859455</v>
      </c>
      <c r="J206" s="4">
        <f t="shared" si="36"/>
        <v>0.43492091335380884</v>
      </c>
      <c r="K206" s="4">
        <f t="shared" si="36"/>
        <v>0.42639642298784042</v>
      </c>
      <c r="L206" s="4">
        <f t="shared" si="36"/>
        <v>0.4182265054063804</v>
      </c>
      <c r="M206" s="4">
        <f t="shared" si="36"/>
        <v>0.41038948885267024</v>
      </c>
      <c r="N206" s="4">
        <f t="shared" si="36"/>
        <v>0.40286543243164452</v>
      </c>
      <c r="O206" s="4">
        <f t="shared" si="36"/>
        <v>0.39563595669386364</v>
      </c>
      <c r="P206" s="4">
        <f t="shared" si="36"/>
        <v>0.38868409373624085</v>
      </c>
      <c r="Q206" s="4">
        <f t="shared" si="36"/>
        <v>0.37109849129550654</v>
      </c>
      <c r="R206" s="4">
        <f t="shared" ref="C206:R222" si="40">(($B206-$AJ$2)*((R$2-$AJ$2)/($B$2-$AJ$2)))+$AJ$2</f>
        <v>0.35404588393664088</v>
      </c>
      <c r="S206" s="4">
        <f t="shared" si="37"/>
        <v>0.33750240188318159</v>
      </c>
      <c r="T206" s="4">
        <f t="shared" si="37"/>
        <v>0.32144557971388127</v>
      </c>
      <c r="U206" s="4">
        <f t="shared" si="37"/>
        <v>0.30585425457992921</v>
      </c>
      <c r="V206" s="4">
        <f t="shared" si="37"/>
        <v>0.28506363702745824</v>
      </c>
      <c r="W206" s="4">
        <f t="shared" si="37"/>
        <v>0.26494153015597977</v>
      </c>
      <c r="X206" s="4">
        <f t="shared" si="37"/>
        <v>0.24545620076646829</v>
      </c>
      <c r="Y206" s="4">
        <f t="shared" si="37"/>
        <v>0.22657789281220952</v>
      </c>
      <c r="Z206" s="4">
        <f t="shared" si="37"/>
        <v>0.20827867577624065</v>
      </c>
      <c r="AA206" s="4">
        <f t="shared" si="37"/>
        <v>0.18842999496111373</v>
      </c>
      <c r="AB206" s="4">
        <f t="shared" si="37"/>
        <v>0.16897578630388183</v>
      </c>
      <c r="AC206" s="4">
        <f t="shared" si="37"/>
        <v>0.14990440591585352</v>
      </c>
      <c r="AD206" s="4">
        <f t="shared" si="37"/>
        <v>0.13120466371016412</v>
      </c>
      <c r="AE206" s="4">
        <f t="shared" si="37"/>
        <v>0.11286580150735545</v>
      </c>
      <c r="AF206" s="4">
        <f t="shared" si="37"/>
        <v>0.10520700156934912</v>
      </c>
      <c r="AG206" s="4">
        <f t="shared" si="37"/>
        <v>9.7666734591197985E-2</v>
      </c>
      <c r="AH206" s="4">
        <f t="shared" ref="S206:AH222" si="41">(($B206-$AJ$2)*((AH$2-$AJ$2)/($B$2-$AJ$2)))+$AJ$2</f>
        <v>9.0242269954542917E-2</v>
      </c>
      <c r="AI206" s="4">
        <f t="shared" si="38"/>
        <v>8.2930960274770968E-2</v>
      </c>
      <c r="AJ206" s="4">
        <f t="shared" si="38"/>
        <v>7.5730238253622614E-2</v>
      </c>
    </row>
    <row r="207" spans="1:36" x14ac:dyDescent="0.2">
      <c r="A207" t="str">
        <f>"casthouse_archetype_"&amp;TEXT(ROUND(Table26[[#This Row],[2016]],3),"0.000")</f>
        <v>casthouse_archetype_0.490</v>
      </c>
      <c r="B207" s="4">
        <f t="shared" si="39"/>
        <v>0.49</v>
      </c>
      <c r="C207" s="4">
        <f t="shared" si="40"/>
        <v>0.49</v>
      </c>
      <c r="D207" s="4">
        <f t="shared" si="40"/>
        <v>0.49</v>
      </c>
      <c r="E207" s="4">
        <f t="shared" si="40"/>
        <v>0.47890211622109424</v>
      </c>
      <c r="F207" s="4">
        <f t="shared" si="40"/>
        <v>0.46833165876577393</v>
      </c>
      <c r="G207" s="4">
        <f t="shared" si="40"/>
        <v>0.45825190147728628</v>
      </c>
      <c r="H207" s="4">
        <f t="shared" si="40"/>
        <v>0.44862945064191145</v>
      </c>
      <c r="I207" s="4">
        <f t="shared" si="40"/>
        <v>0.43943387540053391</v>
      </c>
      <c r="J207" s="4">
        <f t="shared" si="40"/>
        <v>0.43063738628040321</v>
      </c>
      <c r="K207" s="4">
        <f t="shared" si="40"/>
        <v>0.42221455469290792</v>
      </c>
      <c r="L207" s="4">
        <f t="shared" si="40"/>
        <v>0.41414206743348481</v>
      </c>
      <c r="M207" s="4">
        <f t="shared" si="40"/>
        <v>0.40639851119183085</v>
      </c>
      <c r="N207" s="4">
        <f t="shared" si="40"/>
        <v>0.39896418287795132</v>
      </c>
      <c r="O207" s="4">
        <f t="shared" si="40"/>
        <v>0.3918209222264632</v>
      </c>
      <c r="P207" s="4">
        <f t="shared" si="40"/>
        <v>0.3849519636849455</v>
      </c>
      <c r="Q207" s="4">
        <f t="shared" si="40"/>
        <v>0.3675760782813699</v>
      </c>
      <c r="R207" s="4">
        <f t="shared" si="40"/>
        <v>0.3507268317287765</v>
      </c>
      <c r="S207" s="4">
        <f t="shared" si="41"/>
        <v>0.33438063890963443</v>
      </c>
      <c r="T207" s="4">
        <f t="shared" si="41"/>
        <v>0.31851530231399461</v>
      </c>
      <c r="U207" s="4">
        <f t="shared" si="41"/>
        <v>0.30310991147052185</v>
      </c>
      <c r="V207" s="4">
        <f t="shared" si="41"/>
        <v>0.28256723235112402</v>
      </c>
      <c r="W207" s="4">
        <f t="shared" si="41"/>
        <v>0.26268509159105391</v>
      </c>
      <c r="X207" s="4">
        <f t="shared" si="41"/>
        <v>0.24343213442543421</v>
      </c>
      <c r="Y207" s="4">
        <f t="shared" si="41"/>
        <v>0.22477895966317601</v>
      </c>
      <c r="Z207" s="4">
        <f t="shared" si="41"/>
        <v>0.20669796987259387</v>
      </c>
      <c r="AA207" s="4">
        <f t="shared" si="41"/>
        <v>0.187085994427447</v>
      </c>
      <c r="AB207" s="4">
        <f t="shared" si="41"/>
        <v>0.16786378686392861</v>
      </c>
      <c r="AC207" s="4">
        <f t="shared" si="41"/>
        <v>0.14901984215249897</v>
      </c>
      <c r="AD207" s="4">
        <f t="shared" si="41"/>
        <v>0.13054310365363303</v>
      </c>
      <c r="AE207" s="4">
        <f t="shared" si="41"/>
        <v>0.11242294148450221</v>
      </c>
      <c r="AF207" s="4">
        <f t="shared" si="41"/>
        <v>0.1048554765369577</v>
      </c>
      <c r="AG207" s="4">
        <f t="shared" si="41"/>
        <v>9.7405130984892063E-2</v>
      </c>
      <c r="AH207" s="4">
        <f t="shared" si="41"/>
        <v>9.0069206773925339E-2</v>
      </c>
      <c r="AI207" s="4">
        <f t="shared" ref="AI207:AJ248" si="42">(($B207-$AJ$2)*((AI$2-$AJ$2)/($B$2-$AJ$2)))+$AJ$2</f>
        <v>8.2845088090820057E-2</v>
      </c>
      <c r="AJ207" s="4">
        <f t="shared" si="42"/>
        <v>7.5730238253622614E-2</v>
      </c>
    </row>
    <row r="208" spans="1:36" x14ac:dyDescent="0.2">
      <c r="A208" t="str">
        <f>"casthouse_archetype_"&amp;TEXT(ROUND(Table26[[#This Row],[2016]],3),"0.000")</f>
        <v>casthouse_archetype_0.485</v>
      </c>
      <c r="B208" s="4">
        <f t="shared" si="39"/>
        <v>0.48499999999999999</v>
      </c>
      <c r="C208" s="4">
        <f t="shared" si="40"/>
        <v>0.48499999999999999</v>
      </c>
      <c r="D208" s="4">
        <f t="shared" si="40"/>
        <v>0.48499999999999999</v>
      </c>
      <c r="E208" s="4">
        <f t="shared" si="40"/>
        <v>0.47403606135544485</v>
      </c>
      <c r="F208" s="4">
        <f t="shared" si="40"/>
        <v>0.46359318329924315</v>
      </c>
      <c r="G208" s="4">
        <f t="shared" si="40"/>
        <v>0.45363508293842986</v>
      </c>
      <c r="H208" s="4">
        <f t="shared" si="40"/>
        <v>0.44412876960238407</v>
      </c>
      <c r="I208" s="4">
        <f t="shared" si="40"/>
        <v>0.43504417971512233</v>
      </c>
      <c r="J208" s="4">
        <f t="shared" si="40"/>
        <v>0.42635385920699759</v>
      </c>
      <c r="K208" s="4">
        <f t="shared" si="40"/>
        <v>0.41803268639797536</v>
      </c>
      <c r="L208" s="4">
        <f t="shared" si="40"/>
        <v>0.41005762946058921</v>
      </c>
      <c r="M208" s="4">
        <f t="shared" si="40"/>
        <v>0.40240753353099146</v>
      </c>
      <c r="N208" s="4">
        <f t="shared" si="40"/>
        <v>0.39506293332425813</v>
      </c>
      <c r="O208" s="4">
        <f t="shared" si="40"/>
        <v>0.3880058877590627</v>
      </c>
      <c r="P208" s="4">
        <f t="shared" si="40"/>
        <v>0.38121983363365014</v>
      </c>
      <c r="Q208" s="4">
        <f t="shared" si="40"/>
        <v>0.36405366526723321</v>
      </c>
      <c r="R208" s="4">
        <f t="shared" si="40"/>
        <v>0.34740777952091212</v>
      </c>
      <c r="S208" s="4">
        <f t="shared" si="41"/>
        <v>0.33125887593608722</v>
      </c>
      <c r="T208" s="4">
        <f t="shared" si="41"/>
        <v>0.31558502491410789</v>
      </c>
      <c r="U208" s="4">
        <f t="shared" si="41"/>
        <v>0.3003655683611145</v>
      </c>
      <c r="V208" s="4">
        <f t="shared" si="41"/>
        <v>0.2800708276747898</v>
      </c>
      <c r="W208" s="4">
        <f t="shared" si="41"/>
        <v>0.26042865302612811</v>
      </c>
      <c r="X208" s="4">
        <f t="shared" si="41"/>
        <v>0.24140806808440007</v>
      </c>
      <c r="Y208" s="4">
        <f t="shared" si="41"/>
        <v>0.2229800265141425</v>
      </c>
      <c r="Z208" s="4">
        <f t="shared" si="41"/>
        <v>0.20511726396894703</v>
      </c>
      <c r="AA208" s="4">
        <f t="shared" si="41"/>
        <v>0.18574199389378027</v>
      </c>
      <c r="AB208" s="4">
        <f t="shared" si="41"/>
        <v>0.16675178742397534</v>
      </c>
      <c r="AC208" s="4">
        <f t="shared" si="41"/>
        <v>0.14813527838914436</v>
      </c>
      <c r="AD208" s="4">
        <f t="shared" si="41"/>
        <v>0.12988154359710197</v>
      </c>
      <c r="AE208" s="4">
        <f t="shared" si="41"/>
        <v>0.11198008146164901</v>
      </c>
      <c r="AF208" s="4">
        <f t="shared" si="41"/>
        <v>0.1045039515045663</v>
      </c>
      <c r="AG208" s="4">
        <f t="shared" si="41"/>
        <v>9.7143527378586142E-2</v>
      </c>
      <c r="AH208" s="4">
        <f t="shared" si="41"/>
        <v>8.9896143593307776E-2</v>
      </c>
      <c r="AI208" s="4">
        <f t="shared" si="42"/>
        <v>8.2759215906869132E-2</v>
      </c>
      <c r="AJ208" s="4">
        <f t="shared" si="42"/>
        <v>7.5730238253622614E-2</v>
      </c>
    </row>
    <row r="209" spans="1:36" x14ac:dyDescent="0.2">
      <c r="A209" t="str">
        <f>"casthouse_archetype_"&amp;TEXT(ROUND(Table26[[#This Row],[2016]],3),"0.000")</f>
        <v>casthouse_archetype_0.480</v>
      </c>
      <c r="B209" s="4">
        <f t="shared" si="39"/>
        <v>0.48</v>
      </c>
      <c r="C209" s="4">
        <f t="shared" si="40"/>
        <v>0.48</v>
      </c>
      <c r="D209" s="4">
        <f t="shared" si="40"/>
        <v>0.48</v>
      </c>
      <c r="E209" s="4">
        <f t="shared" si="40"/>
        <v>0.46917000648979551</v>
      </c>
      <c r="F209" s="4">
        <f t="shared" si="40"/>
        <v>0.45885470783271237</v>
      </c>
      <c r="G209" s="4">
        <f t="shared" si="40"/>
        <v>0.44901826439957337</v>
      </c>
      <c r="H209" s="4">
        <f t="shared" si="40"/>
        <v>0.43962808856285668</v>
      </c>
      <c r="I209" s="4">
        <f t="shared" si="40"/>
        <v>0.43065448402971074</v>
      </c>
      <c r="J209" s="4">
        <f t="shared" si="40"/>
        <v>0.42207033213359196</v>
      </c>
      <c r="K209" s="4">
        <f t="shared" si="40"/>
        <v>0.41385081810304286</v>
      </c>
      <c r="L209" s="4">
        <f t="shared" si="40"/>
        <v>0.40597319148769362</v>
      </c>
      <c r="M209" s="4">
        <f t="shared" si="40"/>
        <v>0.39841655587015212</v>
      </c>
      <c r="N209" s="4">
        <f t="shared" si="40"/>
        <v>0.39116168377056493</v>
      </c>
      <c r="O209" s="4">
        <f t="shared" si="40"/>
        <v>0.38419085329166225</v>
      </c>
      <c r="P209" s="4">
        <f t="shared" si="40"/>
        <v>0.37748770358235484</v>
      </c>
      <c r="Q209" s="4">
        <f t="shared" si="40"/>
        <v>0.36053125225309657</v>
      </c>
      <c r="R209" s="4">
        <f t="shared" si="40"/>
        <v>0.34408872731304774</v>
      </c>
      <c r="S209" s="4">
        <f t="shared" si="41"/>
        <v>0.32813711296254</v>
      </c>
      <c r="T209" s="4">
        <f t="shared" si="41"/>
        <v>0.31265474751422118</v>
      </c>
      <c r="U209" s="4">
        <f t="shared" si="41"/>
        <v>0.29762122525170714</v>
      </c>
      <c r="V209" s="4">
        <f t="shared" si="41"/>
        <v>0.27757442299845564</v>
      </c>
      <c r="W209" s="4">
        <f t="shared" si="41"/>
        <v>0.25817221446120231</v>
      </c>
      <c r="X209" s="4">
        <f t="shared" si="41"/>
        <v>0.23938400174336599</v>
      </c>
      <c r="Y209" s="4">
        <f t="shared" si="41"/>
        <v>0.22118109336510899</v>
      </c>
      <c r="Z209" s="4">
        <f t="shared" si="41"/>
        <v>0.20353655806530024</v>
      </c>
      <c r="AA209" s="4">
        <f t="shared" si="41"/>
        <v>0.18439799336011353</v>
      </c>
      <c r="AB209" s="4">
        <f t="shared" si="41"/>
        <v>0.16563978798402212</v>
      </c>
      <c r="AC209" s="4">
        <f t="shared" si="41"/>
        <v>0.14725071462578979</v>
      </c>
      <c r="AD209" s="4">
        <f t="shared" si="41"/>
        <v>0.12921998354057088</v>
      </c>
      <c r="AE209" s="4">
        <f t="shared" si="41"/>
        <v>0.1115372214387958</v>
      </c>
      <c r="AF209" s="4">
        <f t="shared" si="41"/>
        <v>0.1041524264721749</v>
      </c>
      <c r="AG209" s="4">
        <f t="shared" si="41"/>
        <v>9.6881923772280221E-2</v>
      </c>
      <c r="AH209" s="4">
        <f t="shared" si="41"/>
        <v>8.9723080412690198E-2</v>
      </c>
      <c r="AI209" s="4">
        <f t="shared" si="42"/>
        <v>8.2673343722918222E-2</v>
      </c>
      <c r="AJ209" s="4">
        <f t="shared" si="42"/>
        <v>7.5730238253622614E-2</v>
      </c>
    </row>
    <row r="210" spans="1:36" x14ac:dyDescent="0.2">
      <c r="A210" t="str">
        <f>"casthouse_archetype_"&amp;TEXT(ROUND(Table26[[#This Row],[2016]],3),"0.000")</f>
        <v>casthouse_archetype_0.475</v>
      </c>
      <c r="B210" s="4">
        <f t="shared" si="39"/>
        <v>0.47500000000000003</v>
      </c>
      <c r="C210" s="4">
        <f t="shared" si="40"/>
        <v>0.47500000000000003</v>
      </c>
      <c r="D210" s="4">
        <f t="shared" si="40"/>
        <v>0.47500000000000003</v>
      </c>
      <c r="E210" s="4">
        <f t="shared" si="40"/>
        <v>0.46430395162414623</v>
      </c>
      <c r="F210" s="4">
        <f t="shared" si="40"/>
        <v>0.45411623236618165</v>
      </c>
      <c r="G210" s="4">
        <f t="shared" si="40"/>
        <v>0.444401445860717</v>
      </c>
      <c r="H210" s="4">
        <f t="shared" si="40"/>
        <v>0.43512740752332935</v>
      </c>
      <c r="I210" s="4">
        <f t="shared" si="40"/>
        <v>0.42626478834429921</v>
      </c>
      <c r="J210" s="4">
        <f t="shared" si="40"/>
        <v>0.41778680506018639</v>
      </c>
      <c r="K210" s="4">
        <f t="shared" si="40"/>
        <v>0.40966894980811036</v>
      </c>
      <c r="L210" s="4">
        <f t="shared" si="40"/>
        <v>0.40188875351479808</v>
      </c>
      <c r="M210" s="4">
        <f t="shared" si="40"/>
        <v>0.39442557820931279</v>
      </c>
      <c r="N210" s="4">
        <f t="shared" si="40"/>
        <v>0.38726043421687179</v>
      </c>
      <c r="O210" s="4">
        <f t="shared" si="40"/>
        <v>0.38037581882426186</v>
      </c>
      <c r="P210" s="4">
        <f t="shared" si="40"/>
        <v>0.37375557353105954</v>
      </c>
      <c r="Q210" s="4">
        <f t="shared" si="40"/>
        <v>0.35700883923895993</v>
      </c>
      <c r="R210" s="4">
        <f t="shared" si="40"/>
        <v>0.34076967510518336</v>
      </c>
      <c r="S210" s="4">
        <f t="shared" si="41"/>
        <v>0.32501534998899284</v>
      </c>
      <c r="T210" s="4">
        <f t="shared" si="41"/>
        <v>0.30972447011433452</v>
      </c>
      <c r="U210" s="4">
        <f t="shared" si="41"/>
        <v>0.29487688214229985</v>
      </c>
      <c r="V210" s="4">
        <f t="shared" si="41"/>
        <v>0.27507801832212148</v>
      </c>
      <c r="W210" s="4">
        <f t="shared" si="41"/>
        <v>0.25591577589627651</v>
      </c>
      <c r="X210" s="4">
        <f t="shared" si="41"/>
        <v>0.23735993540233191</v>
      </c>
      <c r="Y210" s="4">
        <f t="shared" si="41"/>
        <v>0.21938216021607554</v>
      </c>
      <c r="Z210" s="4">
        <f t="shared" si="41"/>
        <v>0.20195585216165346</v>
      </c>
      <c r="AA210" s="4">
        <f t="shared" si="41"/>
        <v>0.1830539928264468</v>
      </c>
      <c r="AB210" s="4">
        <f t="shared" si="41"/>
        <v>0.16452778854406891</v>
      </c>
      <c r="AC210" s="4">
        <f t="shared" si="41"/>
        <v>0.14636615086243521</v>
      </c>
      <c r="AD210" s="4">
        <f t="shared" si="41"/>
        <v>0.12855842348403979</v>
      </c>
      <c r="AE210" s="4">
        <f t="shared" si="41"/>
        <v>0.11109436141594257</v>
      </c>
      <c r="AF210" s="4">
        <f t="shared" si="41"/>
        <v>0.10380090143978349</v>
      </c>
      <c r="AG210" s="4">
        <f t="shared" si="41"/>
        <v>9.6620320165974299E-2</v>
      </c>
      <c r="AH210" s="4">
        <f t="shared" si="41"/>
        <v>8.9550017232072621E-2</v>
      </c>
      <c r="AI210" s="4">
        <f t="shared" si="42"/>
        <v>8.2587471538967311E-2</v>
      </c>
      <c r="AJ210" s="4">
        <f t="shared" si="42"/>
        <v>7.5730238253622614E-2</v>
      </c>
    </row>
    <row r="211" spans="1:36" x14ac:dyDescent="0.2">
      <c r="A211" t="str">
        <f>"casthouse_archetype_"&amp;TEXT(ROUND(Table26[[#This Row],[2016]],3),"0.000")</f>
        <v>casthouse_archetype_0.470</v>
      </c>
      <c r="B211" s="4">
        <f t="shared" si="39"/>
        <v>0.47000000000000003</v>
      </c>
      <c r="C211" s="4">
        <f t="shared" si="40"/>
        <v>0.47000000000000003</v>
      </c>
      <c r="D211" s="4">
        <f t="shared" si="40"/>
        <v>0.47000000000000003</v>
      </c>
      <c r="E211" s="4">
        <f t="shared" si="40"/>
        <v>0.45943789675849683</v>
      </c>
      <c r="F211" s="4">
        <f t="shared" si="40"/>
        <v>0.44937775689965093</v>
      </c>
      <c r="G211" s="4">
        <f t="shared" si="40"/>
        <v>0.43978462732186052</v>
      </c>
      <c r="H211" s="4">
        <f t="shared" si="40"/>
        <v>0.43062672648380196</v>
      </c>
      <c r="I211" s="4">
        <f t="shared" si="40"/>
        <v>0.42187509265888762</v>
      </c>
      <c r="J211" s="4">
        <f t="shared" si="40"/>
        <v>0.41350327798678077</v>
      </c>
      <c r="K211" s="4">
        <f t="shared" si="40"/>
        <v>0.40548708151317786</v>
      </c>
      <c r="L211" s="4">
        <f t="shared" si="40"/>
        <v>0.39780431554190249</v>
      </c>
      <c r="M211" s="4">
        <f t="shared" si="40"/>
        <v>0.3904346005484734</v>
      </c>
      <c r="N211" s="4">
        <f t="shared" si="40"/>
        <v>0.38335918466317853</v>
      </c>
      <c r="O211" s="4">
        <f t="shared" si="40"/>
        <v>0.37656078435686141</v>
      </c>
      <c r="P211" s="4">
        <f t="shared" si="40"/>
        <v>0.37002344347976418</v>
      </c>
      <c r="Q211" s="4">
        <f t="shared" si="40"/>
        <v>0.35348642622482324</v>
      </c>
      <c r="R211" s="4">
        <f t="shared" si="40"/>
        <v>0.33745062289731897</v>
      </c>
      <c r="S211" s="4">
        <f t="shared" si="41"/>
        <v>0.32189358701544563</v>
      </c>
      <c r="T211" s="4">
        <f t="shared" si="41"/>
        <v>0.3067941927144478</v>
      </c>
      <c r="U211" s="4">
        <f t="shared" si="41"/>
        <v>0.29213253903289249</v>
      </c>
      <c r="V211" s="4">
        <f t="shared" si="41"/>
        <v>0.27258161364578726</v>
      </c>
      <c r="W211" s="4">
        <f t="shared" si="41"/>
        <v>0.25365933733135065</v>
      </c>
      <c r="X211" s="4">
        <f t="shared" si="41"/>
        <v>0.23533586906129783</v>
      </c>
      <c r="Y211" s="4">
        <f t="shared" si="41"/>
        <v>0.21758322706704203</v>
      </c>
      <c r="Z211" s="4">
        <f t="shared" si="41"/>
        <v>0.20037514625800662</v>
      </c>
      <c r="AA211" s="4">
        <f t="shared" si="41"/>
        <v>0.18170999229278006</v>
      </c>
      <c r="AB211" s="4">
        <f t="shared" si="41"/>
        <v>0.16341578910411569</v>
      </c>
      <c r="AC211" s="4">
        <f t="shared" si="41"/>
        <v>0.14548158709908063</v>
      </c>
      <c r="AD211" s="4">
        <f t="shared" si="41"/>
        <v>0.12789686342750872</v>
      </c>
      <c r="AE211" s="4">
        <f t="shared" si="41"/>
        <v>0.11065150139308935</v>
      </c>
      <c r="AF211" s="4">
        <f t="shared" si="41"/>
        <v>0.10344937640739209</v>
      </c>
      <c r="AG211" s="4">
        <f t="shared" si="41"/>
        <v>9.6358716559668378E-2</v>
      </c>
      <c r="AH211" s="4">
        <f t="shared" si="41"/>
        <v>8.9376954051455043E-2</v>
      </c>
      <c r="AI211" s="4">
        <f t="shared" si="42"/>
        <v>8.2501599355016386E-2</v>
      </c>
      <c r="AJ211" s="4">
        <f t="shared" si="42"/>
        <v>7.5730238253622614E-2</v>
      </c>
    </row>
    <row r="212" spans="1:36" x14ac:dyDescent="0.2">
      <c r="A212" t="str">
        <f>"casthouse_archetype_"&amp;TEXT(ROUND(Table26[[#This Row],[2016]],3),"0.000")</f>
        <v>casthouse_archetype_0.465</v>
      </c>
      <c r="B212" s="4">
        <f t="shared" si="39"/>
        <v>0.46500000000000002</v>
      </c>
      <c r="C212" s="4">
        <f t="shared" si="40"/>
        <v>0.46500000000000002</v>
      </c>
      <c r="D212" s="4">
        <f t="shared" si="40"/>
        <v>0.46500000000000002</v>
      </c>
      <c r="E212" s="4">
        <f t="shared" si="40"/>
        <v>0.45457184189284749</v>
      </c>
      <c r="F212" s="4">
        <f t="shared" si="40"/>
        <v>0.44463928143312015</v>
      </c>
      <c r="G212" s="4">
        <f t="shared" si="40"/>
        <v>0.4351678087830041</v>
      </c>
      <c r="H212" s="4">
        <f t="shared" si="40"/>
        <v>0.42612604544427457</v>
      </c>
      <c r="I212" s="4">
        <f t="shared" si="40"/>
        <v>0.41748539697347603</v>
      </c>
      <c r="J212" s="4">
        <f t="shared" si="40"/>
        <v>0.40921975091337515</v>
      </c>
      <c r="K212" s="4">
        <f t="shared" si="40"/>
        <v>0.4013052132182453</v>
      </c>
      <c r="L212" s="4">
        <f t="shared" si="40"/>
        <v>0.39371987756900689</v>
      </c>
      <c r="M212" s="4">
        <f t="shared" si="40"/>
        <v>0.38644362288763401</v>
      </c>
      <c r="N212" s="4">
        <f t="shared" si="40"/>
        <v>0.37945793510948533</v>
      </c>
      <c r="O212" s="4">
        <f t="shared" si="40"/>
        <v>0.37274574988946096</v>
      </c>
      <c r="P212" s="4">
        <f t="shared" si="40"/>
        <v>0.36629131342846882</v>
      </c>
      <c r="Q212" s="4">
        <f t="shared" si="40"/>
        <v>0.3499640132106866</v>
      </c>
      <c r="R212" s="4">
        <f t="shared" si="40"/>
        <v>0.33413157068945459</v>
      </c>
      <c r="S212" s="4">
        <f t="shared" si="41"/>
        <v>0.31877182404189841</v>
      </c>
      <c r="T212" s="4">
        <f t="shared" si="41"/>
        <v>0.30386391531456108</v>
      </c>
      <c r="U212" s="4">
        <f t="shared" si="41"/>
        <v>0.28938819592348514</v>
      </c>
      <c r="V212" s="4">
        <f t="shared" si="41"/>
        <v>0.27008520896945309</v>
      </c>
      <c r="W212" s="4">
        <f t="shared" si="41"/>
        <v>0.25140289876642485</v>
      </c>
      <c r="X212" s="4">
        <f t="shared" si="41"/>
        <v>0.23331180272026369</v>
      </c>
      <c r="Y212" s="4">
        <f t="shared" si="41"/>
        <v>0.21578429391800852</v>
      </c>
      <c r="Z212" s="4">
        <f t="shared" si="41"/>
        <v>0.19879444035435981</v>
      </c>
      <c r="AA212" s="4">
        <f t="shared" si="41"/>
        <v>0.18036599175911333</v>
      </c>
      <c r="AB212" s="4">
        <f t="shared" si="41"/>
        <v>0.16230378966416245</v>
      </c>
      <c r="AC212" s="4">
        <f t="shared" si="41"/>
        <v>0.14459702333572605</v>
      </c>
      <c r="AD212" s="4">
        <f t="shared" si="41"/>
        <v>0.12723530337097763</v>
      </c>
      <c r="AE212" s="4">
        <f t="shared" si="41"/>
        <v>0.11020864137023614</v>
      </c>
      <c r="AF212" s="4">
        <f t="shared" si="41"/>
        <v>0.10309785137500069</v>
      </c>
      <c r="AG212" s="4">
        <f t="shared" si="41"/>
        <v>9.6097112953362457E-2</v>
      </c>
      <c r="AH212" s="4">
        <f t="shared" si="41"/>
        <v>8.9203890870837466E-2</v>
      </c>
      <c r="AI212" s="4">
        <f t="shared" si="42"/>
        <v>8.2415727171065475E-2</v>
      </c>
      <c r="AJ212" s="4">
        <f t="shared" si="42"/>
        <v>7.5730238253622614E-2</v>
      </c>
    </row>
    <row r="213" spans="1:36" x14ac:dyDescent="0.2">
      <c r="A213" t="str">
        <f>"casthouse_archetype_"&amp;TEXT(ROUND(Table26[[#This Row],[2016]],3),"0.000")</f>
        <v>casthouse_archetype_0.460</v>
      </c>
      <c r="B213" s="4">
        <f t="shared" si="39"/>
        <v>0.46</v>
      </c>
      <c r="C213" s="4">
        <f t="shared" si="40"/>
        <v>0.46</v>
      </c>
      <c r="D213" s="4">
        <f t="shared" si="40"/>
        <v>0.46</v>
      </c>
      <c r="E213" s="4">
        <f t="shared" si="40"/>
        <v>0.44970578702719816</v>
      </c>
      <c r="F213" s="4">
        <f t="shared" si="40"/>
        <v>0.43990080596658937</v>
      </c>
      <c r="G213" s="4">
        <f t="shared" si="40"/>
        <v>0.43055099024414767</v>
      </c>
      <c r="H213" s="4">
        <f t="shared" si="40"/>
        <v>0.42162536440474724</v>
      </c>
      <c r="I213" s="4">
        <f t="shared" si="40"/>
        <v>0.41309570128806444</v>
      </c>
      <c r="J213" s="4">
        <f t="shared" si="40"/>
        <v>0.40493622383996952</v>
      </c>
      <c r="K213" s="4">
        <f t="shared" si="40"/>
        <v>0.3971233449233128</v>
      </c>
      <c r="L213" s="4">
        <f t="shared" si="40"/>
        <v>0.3896354395961113</v>
      </c>
      <c r="M213" s="4">
        <f t="shared" si="40"/>
        <v>0.38245264522679462</v>
      </c>
      <c r="N213" s="4">
        <f t="shared" si="40"/>
        <v>0.37555668555579214</v>
      </c>
      <c r="O213" s="4">
        <f t="shared" si="40"/>
        <v>0.36893071542206046</v>
      </c>
      <c r="P213" s="4">
        <f t="shared" si="40"/>
        <v>0.36255918337717352</v>
      </c>
      <c r="Q213" s="4">
        <f t="shared" si="40"/>
        <v>0.3464416001965499</v>
      </c>
      <c r="R213" s="4">
        <f t="shared" si="40"/>
        <v>0.33081251848159016</v>
      </c>
      <c r="S213" s="4">
        <f t="shared" si="41"/>
        <v>0.31565006106835125</v>
      </c>
      <c r="T213" s="4">
        <f t="shared" si="41"/>
        <v>0.30093363791467437</v>
      </c>
      <c r="U213" s="4">
        <f t="shared" si="41"/>
        <v>0.28664385281407778</v>
      </c>
      <c r="V213" s="4">
        <f t="shared" si="41"/>
        <v>0.26758880429311888</v>
      </c>
      <c r="W213" s="4">
        <f t="shared" si="41"/>
        <v>0.249146460201499</v>
      </c>
      <c r="X213" s="4">
        <f t="shared" si="41"/>
        <v>0.23128773637922961</v>
      </c>
      <c r="Y213" s="4">
        <f t="shared" si="41"/>
        <v>0.21398536076897501</v>
      </c>
      <c r="Z213" s="4">
        <f t="shared" si="41"/>
        <v>0.197213734450713</v>
      </c>
      <c r="AA213" s="4">
        <f t="shared" si="41"/>
        <v>0.1790219912254466</v>
      </c>
      <c r="AB213" s="4">
        <f t="shared" si="41"/>
        <v>0.16119179022420921</v>
      </c>
      <c r="AC213" s="4">
        <f t="shared" si="41"/>
        <v>0.14371245957237147</v>
      </c>
      <c r="AD213" s="4">
        <f t="shared" si="41"/>
        <v>0.12657374331444654</v>
      </c>
      <c r="AE213" s="4">
        <f t="shared" si="41"/>
        <v>0.10976578134738291</v>
      </c>
      <c r="AF213" s="4">
        <f t="shared" si="41"/>
        <v>0.10274632634260927</v>
      </c>
      <c r="AG213" s="4">
        <f t="shared" si="41"/>
        <v>9.5835509347056536E-2</v>
      </c>
      <c r="AH213" s="4">
        <f t="shared" si="41"/>
        <v>8.9030827690219888E-2</v>
      </c>
      <c r="AI213" s="4">
        <f t="shared" si="42"/>
        <v>8.2329854987114551E-2</v>
      </c>
      <c r="AJ213" s="4">
        <f t="shared" si="42"/>
        <v>7.5730238253622614E-2</v>
      </c>
    </row>
    <row r="214" spans="1:36" x14ac:dyDescent="0.2">
      <c r="A214" t="str">
        <f>"casthouse_archetype_"&amp;TEXT(ROUND(Table26[[#This Row],[2016]],3),"0.000")</f>
        <v>casthouse_archetype_0.455</v>
      </c>
      <c r="B214" s="4">
        <f t="shared" si="39"/>
        <v>0.45500000000000002</v>
      </c>
      <c r="C214" s="4">
        <f t="shared" si="40"/>
        <v>0.45500000000000002</v>
      </c>
      <c r="D214" s="4">
        <f t="shared" si="40"/>
        <v>0.45500000000000002</v>
      </c>
      <c r="E214" s="4">
        <f t="shared" si="40"/>
        <v>0.44483973216154876</v>
      </c>
      <c r="F214" s="4">
        <f t="shared" si="40"/>
        <v>0.43516233050005859</v>
      </c>
      <c r="G214" s="4">
        <f t="shared" si="40"/>
        <v>0.42593417170529119</v>
      </c>
      <c r="H214" s="4">
        <f t="shared" si="40"/>
        <v>0.41712468336521985</v>
      </c>
      <c r="I214" s="4">
        <f t="shared" si="40"/>
        <v>0.40870600560265286</v>
      </c>
      <c r="J214" s="4">
        <f t="shared" si="40"/>
        <v>0.4006526967665639</v>
      </c>
      <c r="K214" s="4">
        <f t="shared" si="40"/>
        <v>0.39294147662838025</v>
      </c>
      <c r="L214" s="4">
        <f t="shared" si="40"/>
        <v>0.38555100162321571</v>
      </c>
      <c r="M214" s="4">
        <f t="shared" si="40"/>
        <v>0.37846166756595528</v>
      </c>
      <c r="N214" s="4">
        <f t="shared" si="40"/>
        <v>0.37165543600209894</v>
      </c>
      <c r="O214" s="4">
        <f t="shared" si="40"/>
        <v>0.36511568095466002</v>
      </c>
      <c r="P214" s="4">
        <f t="shared" si="40"/>
        <v>0.35882705332587816</v>
      </c>
      <c r="Q214" s="4">
        <f t="shared" si="40"/>
        <v>0.34291918718241321</v>
      </c>
      <c r="R214" s="4">
        <f t="shared" si="40"/>
        <v>0.32749346627372578</v>
      </c>
      <c r="S214" s="4">
        <f t="shared" si="41"/>
        <v>0.31252829809480404</v>
      </c>
      <c r="T214" s="4">
        <f t="shared" si="41"/>
        <v>0.29800336051478765</v>
      </c>
      <c r="U214" s="4">
        <f t="shared" si="41"/>
        <v>0.28389950970467043</v>
      </c>
      <c r="V214" s="4">
        <f t="shared" si="41"/>
        <v>0.26509239961678471</v>
      </c>
      <c r="W214" s="4">
        <f t="shared" si="41"/>
        <v>0.2468900216365732</v>
      </c>
      <c r="X214" s="4">
        <f t="shared" si="41"/>
        <v>0.22926367003819548</v>
      </c>
      <c r="Y214" s="4">
        <f t="shared" si="41"/>
        <v>0.21218642761994155</v>
      </c>
      <c r="Z214" s="4">
        <f t="shared" si="41"/>
        <v>0.19563302854706618</v>
      </c>
      <c r="AA214" s="4">
        <f t="shared" si="41"/>
        <v>0.17767799069177986</v>
      </c>
      <c r="AB214" s="4">
        <f t="shared" si="41"/>
        <v>0.16007979078425599</v>
      </c>
      <c r="AC214" s="4">
        <f t="shared" si="41"/>
        <v>0.14282789580901689</v>
      </c>
      <c r="AD214" s="4">
        <f t="shared" si="41"/>
        <v>0.12591218325791545</v>
      </c>
      <c r="AE214" s="4">
        <f t="shared" si="41"/>
        <v>0.1093229213245297</v>
      </c>
      <c r="AF214" s="4">
        <f t="shared" si="41"/>
        <v>0.10239480131021787</v>
      </c>
      <c r="AG214" s="4">
        <f t="shared" si="41"/>
        <v>9.5573905740750614E-2</v>
      </c>
      <c r="AH214" s="4">
        <f t="shared" si="41"/>
        <v>8.8857764509602311E-2</v>
      </c>
      <c r="AI214" s="4">
        <f t="shared" si="42"/>
        <v>8.224398280316364E-2</v>
      </c>
      <c r="AJ214" s="4">
        <f t="shared" si="42"/>
        <v>7.5730238253622614E-2</v>
      </c>
    </row>
    <row r="215" spans="1:36" x14ac:dyDescent="0.2">
      <c r="A215" t="str">
        <f>"casthouse_archetype_"&amp;TEXT(ROUND(Table26[[#This Row],[2016]],3),"0.000")</f>
        <v>casthouse_archetype_0.450</v>
      </c>
      <c r="B215" s="4">
        <f t="shared" si="39"/>
        <v>0.45</v>
      </c>
      <c r="C215" s="4">
        <f t="shared" si="40"/>
        <v>0.45</v>
      </c>
      <c r="D215" s="4">
        <f t="shared" si="40"/>
        <v>0.45</v>
      </c>
      <c r="E215" s="4">
        <f t="shared" si="40"/>
        <v>0.43997367729589942</v>
      </c>
      <c r="F215" s="4">
        <f t="shared" si="40"/>
        <v>0.43042385503352781</v>
      </c>
      <c r="G215" s="4">
        <f t="shared" si="40"/>
        <v>0.42131735316643476</v>
      </c>
      <c r="H215" s="4">
        <f t="shared" si="40"/>
        <v>0.41262400232569246</v>
      </c>
      <c r="I215" s="4">
        <f t="shared" si="40"/>
        <v>0.40431630991724127</v>
      </c>
      <c r="J215" s="4">
        <f t="shared" si="40"/>
        <v>0.39636916969315827</v>
      </c>
      <c r="K215" s="4">
        <f t="shared" si="40"/>
        <v>0.38875960833344775</v>
      </c>
      <c r="L215" s="4">
        <f t="shared" si="40"/>
        <v>0.38146656365032017</v>
      </c>
      <c r="M215" s="4">
        <f t="shared" si="40"/>
        <v>0.37447068990511589</v>
      </c>
      <c r="N215" s="4">
        <f t="shared" si="40"/>
        <v>0.36775418644840574</v>
      </c>
      <c r="O215" s="4">
        <f t="shared" si="40"/>
        <v>0.36130064648725957</v>
      </c>
      <c r="P215" s="4">
        <f t="shared" si="40"/>
        <v>0.35509492327458281</v>
      </c>
      <c r="Q215" s="4">
        <f t="shared" si="40"/>
        <v>0.33939677416827657</v>
      </c>
      <c r="R215" s="4">
        <f t="shared" si="40"/>
        <v>0.32417441406586139</v>
      </c>
      <c r="S215" s="4">
        <f t="shared" si="41"/>
        <v>0.30940653512125682</v>
      </c>
      <c r="T215" s="4">
        <f t="shared" si="41"/>
        <v>0.29507308311490094</v>
      </c>
      <c r="U215" s="4">
        <f t="shared" si="41"/>
        <v>0.28115516659526307</v>
      </c>
      <c r="V215" s="4">
        <f t="shared" si="41"/>
        <v>0.26259599494045049</v>
      </c>
      <c r="W215" s="4">
        <f t="shared" si="41"/>
        <v>0.2446335830716474</v>
      </c>
      <c r="X215" s="4">
        <f t="shared" si="41"/>
        <v>0.2272396036971614</v>
      </c>
      <c r="Y215" s="4">
        <f t="shared" si="41"/>
        <v>0.21038749447090804</v>
      </c>
      <c r="Z215" s="4">
        <f t="shared" si="41"/>
        <v>0.19405232264341937</v>
      </c>
      <c r="AA215" s="4">
        <f t="shared" si="41"/>
        <v>0.17633399015811313</v>
      </c>
      <c r="AB215" s="4">
        <f t="shared" si="41"/>
        <v>0.15896779134430275</v>
      </c>
      <c r="AC215" s="4">
        <f t="shared" si="41"/>
        <v>0.14194333204566228</v>
      </c>
      <c r="AD215" s="4">
        <f t="shared" si="41"/>
        <v>0.12525062320138436</v>
      </c>
      <c r="AE215" s="4">
        <f t="shared" si="41"/>
        <v>0.10888006130167648</v>
      </c>
      <c r="AF215" s="4">
        <f t="shared" si="41"/>
        <v>0.10204327627782646</v>
      </c>
      <c r="AG215" s="4">
        <f t="shared" si="41"/>
        <v>9.5312302134444693E-2</v>
      </c>
      <c r="AH215" s="4">
        <f t="shared" si="41"/>
        <v>8.8684701328984733E-2</v>
      </c>
      <c r="AI215" s="4">
        <f t="shared" si="42"/>
        <v>8.2158110619212729E-2</v>
      </c>
      <c r="AJ215" s="4">
        <f t="shared" si="42"/>
        <v>7.5730238253622614E-2</v>
      </c>
    </row>
    <row r="216" spans="1:36" x14ac:dyDescent="0.2">
      <c r="A216" t="str">
        <f>"casthouse_archetype_"&amp;TEXT(ROUND(Table26[[#This Row],[2016]],3),"0.000")</f>
        <v>casthouse_archetype_0.445</v>
      </c>
      <c r="B216" s="4">
        <f t="shared" si="39"/>
        <v>0.44500000000000001</v>
      </c>
      <c r="C216" s="4">
        <f t="shared" si="40"/>
        <v>0.44500000000000001</v>
      </c>
      <c r="D216" s="4">
        <f t="shared" si="40"/>
        <v>0.44500000000000001</v>
      </c>
      <c r="E216" s="4">
        <f t="shared" si="40"/>
        <v>0.43510762243025008</v>
      </c>
      <c r="F216" s="4">
        <f t="shared" si="40"/>
        <v>0.42568537956699704</v>
      </c>
      <c r="G216" s="4">
        <f t="shared" si="40"/>
        <v>0.41670053462757828</v>
      </c>
      <c r="H216" s="4">
        <f t="shared" si="40"/>
        <v>0.40812332128616507</v>
      </c>
      <c r="I216" s="4">
        <f t="shared" si="40"/>
        <v>0.39992661423182968</v>
      </c>
      <c r="J216" s="4">
        <f t="shared" si="40"/>
        <v>0.39208564261975265</v>
      </c>
      <c r="K216" s="4">
        <f t="shared" si="40"/>
        <v>0.38457774003851519</v>
      </c>
      <c r="L216" s="4">
        <f t="shared" si="40"/>
        <v>0.37738212567742457</v>
      </c>
      <c r="M216" s="4">
        <f t="shared" si="40"/>
        <v>0.3704797122442765</v>
      </c>
      <c r="N216" s="4">
        <f t="shared" si="40"/>
        <v>0.36385293689471254</v>
      </c>
      <c r="O216" s="4">
        <f t="shared" si="40"/>
        <v>0.35748561201985912</v>
      </c>
      <c r="P216" s="4">
        <f t="shared" si="40"/>
        <v>0.35136279322328751</v>
      </c>
      <c r="Q216" s="4">
        <f t="shared" si="40"/>
        <v>0.33587436115413988</v>
      </c>
      <c r="R216" s="4">
        <f t="shared" si="40"/>
        <v>0.32085536185799696</v>
      </c>
      <c r="S216" s="4">
        <f t="shared" si="41"/>
        <v>0.30628477214770966</v>
      </c>
      <c r="T216" s="4">
        <f t="shared" si="41"/>
        <v>0.29214280571501422</v>
      </c>
      <c r="U216" s="4">
        <f t="shared" si="41"/>
        <v>0.27841082348585572</v>
      </c>
      <c r="V216" s="4">
        <f t="shared" si="41"/>
        <v>0.26009959026411633</v>
      </c>
      <c r="W216" s="4">
        <f t="shared" si="41"/>
        <v>0.24237714450672154</v>
      </c>
      <c r="X216" s="4">
        <f t="shared" si="41"/>
        <v>0.22521553735612732</v>
      </c>
      <c r="Y216" s="4">
        <f t="shared" si="41"/>
        <v>0.20858856132187453</v>
      </c>
      <c r="Z216" s="4">
        <f t="shared" si="41"/>
        <v>0.19247161673977256</v>
      </c>
      <c r="AA216" s="4">
        <f t="shared" si="41"/>
        <v>0.1749899896244464</v>
      </c>
      <c r="AB216" s="4">
        <f t="shared" si="41"/>
        <v>0.15785579190434951</v>
      </c>
      <c r="AC216" s="4">
        <f t="shared" si="41"/>
        <v>0.14105876828230773</v>
      </c>
      <c r="AD216" s="4">
        <f t="shared" si="41"/>
        <v>0.12458906314485328</v>
      </c>
      <c r="AE216" s="4">
        <f t="shared" si="41"/>
        <v>0.10843720127882325</v>
      </c>
      <c r="AF216" s="4">
        <f t="shared" si="41"/>
        <v>0.10169175124543506</v>
      </c>
      <c r="AG216" s="4">
        <f t="shared" si="41"/>
        <v>9.5050698528138772E-2</v>
      </c>
      <c r="AH216" s="4">
        <f t="shared" si="41"/>
        <v>8.8511638148367155E-2</v>
      </c>
      <c r="AI216" s="4">
        <f t="shared" si="42"/>
        <v>8.2072238435261805E-2</v>
      </c>
      <c r="AJ216" s="4">
        <f t="shared" si="42"/>
        <v>7.5730238253622614E-2</v>
      </c>
    </row>
    <row r="217" spans="1:36" x14ac:dyDescent="0.2">
      <c r="A217" t="str">
        <f>"casthouse_archetype_"&amp;TEXT(ROUND(Table26[[#This Row],[2016]],3),"0.000")</f>
        <v>casthouse_archetype_0.440</v>
      </c>
      <c r="B217" s="4">
        <f t="shared" si="39"/>
        <v>0.44</v>
      </c>
      <c r="C217" s="4">
        <f t="shared" si="40"/>
        <v>0.44</v>
      </c>
      <c r="D217" s="4">
        <f t="shared" si="40"/>
        <v>0.44</v>
      </c>
      <c r="E217" s="4">
        <f t="shared" si="40"/>
        <v>0.43024156756460069</v>
      </c>
      <c r="F217" s="4">
        <f t="shared" si="40"/>
        <v>0.42094690410046626</v>
      </c>
      <c r="G217" s="4">
        <f t="shared" si="40"/>
        <v>0.41208371608872185</v>
      </c>
      <c r="H217" s="4">
        <f t="shared" si="40"/>
        <v>0.40362264024663769</v>
      </c>
      <c r="I217" s="4">
        <f t="shared" si="40"/>
        <v>0.39553691854641809</v>
      </c>
      <c r="J217" s="4">
        <f t="shared" si="40"/>
        <v>0.38780211554634703</v>
      </c>
      <c r="K217" s="4">
        <f t="shared" si="40"/>
        <v>0.38039587174358269</v>
      </c>
      <c r="L217" s="4">
        <f t="shared" si="40"/>
        <v>0.37329768770452898</v>
      </c>
      <c r="M217" s="4">
        <f t="shared" si="40"/>
        <v>0.36648873458343711</v>
      </c>
      <c r="N217" s="4">
        <f t="shared" si="40"/>
        <v>0.35995168734101934</v>
      </c>
      <c r="O217" s="4">
        <f t="shared" si="40"/>
        <v>0.35367057755245868</v>
      </c>
      <c r="P217" s="4">
        <f t="shared" si="40"/>
        <v>0.34763066317199215</v>
      </c>
      <c r="Q217" s="4">
        <f t="shared" si="40"/>
        <v>0.33235194814000324</v>
      </c>
      <c r="R217" s="4">
        <f t="shared" si="40"/>
        <v>0.31753630965013258</v>
      </c>
      <c r="S217" s="4">
        <f t="shared" si="41"/>
        <v>0.30316300917416245</v>
      </c>
      <c r="T217" s="4">
        <f t="shared" si="41"/>
        <v>0.2892125283151275</v>
      </c>
      <c r="U217" s="4">
        <f t="shared" si="41"/>
        <v>0.27566648037644836</v>
      </c>
      <c r="V217" s="4">
        <f t="shared" si="41"/>
        <v>0.25760318558778211</v>
      </c>
      <c r="W217" s="4">
        <f t="shared" si="41"/>
        <v>0.24012070594179574</v>
      </c>
      <c r="X217" s="4">
        <f t="shared" si="41"/>
        <v>0.22319147101509318</v>
      </c>
      <c r="Y217" s="4">
        <f t="shared" si="41"/>
        <v>0.20678962817284102</v>
      </c>
      <c r="Z217" s="4">
        <f t="shared" si="41"/>
        <v>0.19089091083612575</v>
      </c>
      <c r="AA217" s="4">
        <f t="shared" si="41"/>
        <v>0.17364598909077966</v>
      </c>
      <c r="AB217" s="4">
        <f t="shared" si="41"/>
        <v>0.15674379246439629</v>
      </c>
      <c r="AC217" s="4">
        <f t="shared" si="41"/>
        <v>0.14017420451895313</v>
      </c>
      <c r="AD217" s="4">
        <f t="shared" si="41"/>
        <v>0.12392750308832221</v>
      </c>
      <c r="AE217" s="4">
        <f t="shared" si="41"/>
        <v>0.10799434125597004</v>
      </c>
      <c r="AF217" s="4">
        <f t="shared" si="41"/>
        <v>0.10134022621304364</v>
      </c>
      <c r="AG217" s="4">
        <f t="shared" si="41"/>
        <v>9.478909492183285E-2</v>
      </c>
      <c r="AH217" s="4">
        <f t="shared" si="41"/>
        <v>8.8338574967749578E-2</v>
      </c>
      <c r="AI217" s="4">
        <f t="shared" si="42"/>
        <v>8.1986366251310894E-2</v>
      </c>
      <c r="AJ217" s="4">
        <f t="shared" si="42"/>
        <v>7.5730238253622614E-2</v>
      </c>
    </row>
    <row r="218" spans="1:36" x14ac:dyDescent="0.2">
      <c r="A218" t="str">
        <f>"casthouse_archetype_"&amp;TEXT(ROUND(Table26[[#This Row],[2016]],3),"0.000")</f>
        <v>casthouse_archetype_0.435</v>
      </c>
      <c r="B218" s="4">
        <f t="shared" si="39"/>
        <v>0.435</v>
      </c>
      <c r="C218" s="4">
        <f t="shared" si="40"/>
        <v>0.435</v>
      </c>
      <c r="D218" s="4">
        <f t="shared" si="40"/>
        <v>0.435</v>
      </c>
      <c r="E218" s="4">
        <f t="shared" si="40"/>
        <v>0.42537551269895135</v>
      </c>
      <c r="F218" s="4">
        <f t="shared" si="40"/>
        <v>0.41620842863393548</v>
      </c>
      <c r="G218" s="4">
        <f t="shared" si="40"/>
        <v>0.40746689754986537</v>
      </c>
      <c r="H218" s="4">
        <f t="shared" si="40"/>
        <v>0.3991219592071103</v>
      </c>
      <c r="I218" s="4">
        <f t="shared" si="40"/>
        <v>0.3911472228610065</v>
      </c>
      <c r="J218" s="4">
        <f t="shared" si="40"/>
        <v>0.3835185884729414</v>
      </c>
      <c r="K218" s="4">
        <f t="shared" si="40"/>
        <v>0.37621400344865014</v>
      </c>
      <c r="L218" s="4">
        <f t="shared" si="40"/>
        <v>0.36921324973163339</v>
      </c>
      <c r="M218" s="4">
        <f t="shared" si="40"/>
        <v>0.36249775692259778</v>
      </c>
      <c r="N218" s="4">
        <f t="shared" si="40"/>
        <v>0.35605043778732615</v>
      </c>
      <c r="O218" s="4">
        <f t="shared" si="40"/>
        <v>0.34985554308505823</v>
      </c>
      <c r="P218" s="4">
        <f t="shared" si="40"/>
        <v>0.34389853312069679</v>
      </c>
      <c r="Q218" s="4">
        <f t="shared" si="40"/>
        <v>0.32882953512586655</v>
      </c>
      <c r="R218" s="4">
        <f t="shared" si="40"/>
        <v>0.31421725744226819</v>
      </c>
      <c r="S218" s="4">
        <f t="shared" si="41"/>
        <v>0.30004124620061523</v>
      </c>
      <c r="T218" s="4">
        <f t="shared" si="41"/>
        <v>0.28628225091524084</v>
      </c>
      <c r="U218" s="4">
        <f t="shared" si="41"/>
        <v>0.27292213726704101</v>
      </c>
      <c r="V218" s="4">
        <f t="shared" si="41"/>
        <v>0.25510678091144795</v>
      </c>
      <c r="W218" s="4">
        <f t="shared" si="41"/>
        <v>0.23786426737686994</v>
      </c>
      <c r="X218" s="4">
        <f t="shared" si="41"/>
        <v>0.2211674046740591</v>
      </c>
      <c r="Y218" s="4">
        <f t="shared" si="41"/>
        <v>0.20499069502380757</v>
      </c>
      <c r="Z218" s="4">
        <f t="shared" si="41"/>
        <v>0.18931020493247894</v>
      </c>
      <c r="AA218" s="4">
        <f t="shared" si="41"/>
        <v>0.17230198855711293</v>
      </c>
      <c r="AB218" s="4">
        <f t="shared" si="41"/>
        <v>0.15563179302444308</v>
      </c>
      <c r="AC218" s="4">
        <f t="shared" si="41"/>
        <v>0.13928964075559855</v>
      </c>
      <c r="AD218" s="4">
        <f t="shared" si="41"/>
        <v>0.12326594303179111</v>
      </c>
      <c r="AE218" s="4">
        <f t="shared" si="41"/>
        <v>0.10755148123311682</v>
      </c>
      <c r="AF218" s="4">
        <f t="shared" si="41"/>
        <v>0.10098870118065224</v>
      </c>
      <c r="AG218" s="4">
        <f t="shared" si="41"/>
        <v>9.4527491315526929E-2</v>
      </c>
      <c r="AH218" s="4">
        <f t="shared" si="41"/>
        <v>8.8165511787132E-2</v>
      </c>
      <c r="AI218" s="4">
        <f t="shared" si="42"/>
        <v>8.1900494067359969E-2</v>
      </c>
      <c r="AJ218" s="4">
        <f t="shared" si="42"/>
        <v>7.5730238253622614E-2</v>
      </c>
    </row>
    <row r="219" spans="1:36" x14ac:dyDescent="0.2">
      <c r="A219" t="str">
        <f>"casthouse_archetype_"&amp;TEXT(ROUND(Table26[[#This Row],[2016]],3),"0.000")</f>
        <v>casthouse_archetype_0.430</v>
      </c>
      <c r="B219" s="4">
        <f t="shared" si="39"/>
        <v>0.43</v>
      </c>
      <c r="C219" s="4">
        <f t="shared" si="40"/>
        <v>0.43</v>
      </c>
      <c r="D219" s="4">
        <f t="shared" si="40"/>
        <v>0.43</v>
      </c>
      <c r="E219" s="4">
        <f t="shared" si="40"/>
        <v>0.42050945783330201</v>
      </c>
      <c r="F219" s="4">
        <f t="shared" si="40"/>
        <v>0.4114699531674047</v>
      </c>
      <c r="G219" s="4">
        <f t="shared" si="40"/>
        <v>0.40285007901100894</v>
      </c>
      <c r="H219" s="4">
        <f t="shared" si="40"/>
        <v>0.39462127816758291</v>
      </c>
      <c r="I219" s="4">
        <f t="shared" si="40"/>
        <v>0.38675752717559492</v>
      </c>
      <c r="J219" s="4">
        <f t="shared" si="40"/>
        <v>0.37923506139953578</v>
      </c>
      <c r="K219" s="4">
        <f t="shared" si="40"/>
        <v>0.37203213515371764</v>
      </c>
      <c r="L219" s="4">
        <f t="shared" si="40"/>
        <v>0.36512881175873779</v>
      </c>
      <c r="M219" s="4">
        <f t="shared" si="40"/>
        <v>0.35850677926175839</v>
      </c>
      <c r="N219" s="4">
        <f t="shared" si="40"/>
        <v>0.35214918823363289</v>
      </c>
      <c r="O219" s="4">
        <f t="shared" si="40"/>
        <v>0.34604050861765778</v>
      </c>
      <c r="P219" s="4">
        <f t="shared" si="40"/>
        <v>0.34016640306940149</v>
      </c>
      <c r="Q219" s="4">
        <f t="shared" si="40"/>
        <v>0.32530712211172985</v>
      </c>
      <c r="R219" s="4">
        <f t="shared" si="40"/>
        <v>0.31089820523440381</v>
      </c>
      <c r="S219" s="4">
        <f t="shared" si="41"/>
        <v>0.29691948322706807</v>
      </c>
      <c r="T219" s="4">
        <f t="shared" si="41"/>
        <v>0.28335197351535413</v>
      </c>
      <c r="U219" s="4">
        <f t="shared" si="41"/>
        <v>0.27017779415763366</v>
      </c>
      <c r="V219" s="4">
        <f t="shared" si="41"/>
        <v>0.25261037623511373</v>
      </c>
      <c r="W219" s="4">
        <f t="shared" si="41"/>
        <v>0.23560782881194409</v>
      </c>
      <c r="X219" s="4">
        <f t="shared" si="41"/>
        <v>0.21914333833302502</v>
      </c>
      <c r="Y219" s="4">
        <f t="shared" si="41"/>
        <v>0.20319176187477406</v>
      </c>
      <c r="Z219" s="4">
        <f t="shared" si="41"/>
        <v>0.18772949902883213</v>
      </c>
      <c r="AA219" s="4">
        <f t="shared" si="41"/>
        <v>0.17095798802344619</v>
      </c>
      <c r="AB219" s="4">
        <f t="shared" si="41"/>
        <v>0.15451979358448981</v>
      </c>
      <c r="AC219" s="4">
        <f t="shared" si="41"/>
        <v>0.13840507699224397</v>
      </c>
      <c r="AD219" s="4">
        <f t="shared" si="41"/>
        <v>0.12260438297526002</v>
      </c>
      <c r="AE219" s="4">
        <f t="shared" si="41"/>
        <v>0.1071086212102636</v>
      </c>
      <c r="AF219" s="4">
        <f t="shared" si="41"/>
        <v>0.10063717614826084</v>
      </c>
      <c r="AG219" s="4">
        <f t="shared" si="41"/>
        <v>9.4265887709221008E-2</v>
      </c>
      <c r="AH219" s="4">
        <f t="shared" si="41"/>
        <v>8.7992448606514423E-2</v>
      </c>
      <c r="AI219" s="4">
        <f t="shared" si="42"/>
        <v>8.1814621883409058E-2</v>
      </c>
      <c r="AJ219" s="4">
        <f t="shared" si="42"/>
        <v>7.5730238253622614E-2</v>
      </c>
    </row>
    <row r="220" spans="1:36" x14ac:dyDescent="0.2">
      <c r="A220" t="str">
        <f>"casthouse_archetype_"&amp;TEXT(ROUND(Table26[[#This Row],[2016]],3),"0.000")</f>
        <v>casthouse_archetype_0.425</v>
      </c>
      <c r="B220" s="4">
        <f t="shared" si="39"/>
        <v>0.42499999999999999</v>
      </c>
      <c r="C220" s="4">
        <f t="shared" si="40"/>
        <v>0.42499999999999999</v>
      </c>
      <c r="D220" s="4">
        <f t="shared" si="40"/>
        <v>0.42499999999999999</v>
      </c>
      <c r="E220" s="4">
        <f t="shared" si="40"/>
        <v>0.41564340296765262</v>
      </c>
      <c r="F220" s="4">
        <f t="shared" si="40"/>
        <v>0.40673147770087392</v>
      </c>
      <c r="G220" s="4">
        <f t="shared" si="40"/>
        <v>0.39823326047215246</v>
      </c>
      <c r="H220" s="4">
        <f t="shared" si="40"/>
        <v>0.39012059712805558</v>
      </c>
      <c r="I220" s="4">
        <f t="shared" si="40"/>
        <v>0.38236783149018333</v>
      </c>
      <c r="J220" s="4">
        <f t="shared" si="40"/>
        <v>0.37495153432613015</v>
      </c>
      <c r="K220" s="4">
        <f t="shared" si="40"/>
        <v>0.36785026685878508</v>
      </c>
      <c r="L220" s="4">
        <f t="shared" si="40"/>
        <v>0.3610443737858422</v>
      </c>
      <c r="M220" s="4">
        <f t="shared" si="40"/>
        <v>0.354515801600919</v>
      </c>
      <c r="N220" s="4">
        <f t="shared" si="40"/>
        <v>0.34824793867993969</v>
      </c>
      <c r="O220" s="4">
        <f t="shared" si="40"/>
        <v>0.34222547415025728</v>
      </c>
      <c r="P220" s="4">
        <f t="shared" si="40"/>
        <v>0.33643427301810613</v>
      </c>
      <c r="Q220" s="4">
        <f t="shared" si="40"/>
        <v>0.32178470909759321</v>
      </c>
      <c r="R220" s="4">
        <f t="shared" si="40"/>
        <v>0.30757915302653938</v>
      </c>
      <c r="S220" s="4">
        <f t="shared" si="41"/>
        <v>0.29379772025352086</v>
      </c>
      <c r="T220" s="4">
        <f t="shared" si="41"/>
        <v>0.28042169611546741</v>
      </c>
      <c r="U220" s="4">
        <f t="shared" si="41"/>
        <v>0.2674334510482263</v>
      </c>
      <c r="V220" s="4">
        <f t="shared" si="41"/>
        <v>0.25011397155877957</v>
      </c>
      <c r="W220" s="4">
        <f t="shared" si="41"/>
        <v>0.23335139024701829</v>
      </c>
      <c r="X220" s="4">
        <f t="shared" si="41"/>
        <v>0.21711927199199088</v>
      </c>
      <c r="Y220" s="4">
        <f t="shared" si="41"/>
        <v>0.20139282872574055</v>
      </c>
      <c r="Z220" s="4">
        <f t="shared" si="41"/>
        <v>0.18614879312518531</v>
      </c>
      <c r="AA220" s="4">
        <f t="shared" si="41"/>
        <v>0.16961398748977946</v>
      </c>
      <c r="AB220" s="4">
        <f t="shared" si="41"/>
        <v>0.15340779414453659</v>
      </c>
      <c r="AC220" s="4">
        <f t="shared" si="41"/>
        <v>0.13752051322888939</v>
      </c>
      <c r="AD220" s="4">
        <f t="shared" si="41"/>
        <v>0.12194282291872895</v>
      </c>
      <c r="AE220" s="4">
        <f t="shared" si="41"/>
        <v>0.10666576118741039</v>
      </c>
      <c r="AF220" s="4">
        <f t="shared" si="41"/>
        <v>0.10028565111586943</v>
      </c>
      <c r="AG220" s="4">
        <f t="shared" si="41"/>
        <v>9.4004284102915087E-2</v>
      </c>
      <c r="AH220" s="4">
        <f t="shared" si="41"/>
        <v>8.7819385425896845E-2</v>
      </c>
      <c r="AI220" s="4">
        <f t="shared" si="42"/>
        <v>8.1728749699458147E-2</v>
      </c>
      <c r="AJ220" s="4">
        <f t="shared" si="42"/>
        <v>7.5730238253622614E-2</v>
      </c>
    </row>
    <row r="221" spans="1:36" x14ac:dyDescent="0.2">
      <c r="A221" t="str">
        <f>"casthouse_archetype_"&amp;TEXT(ROUND(Table26[[#This Row],[2016]],3),"0.000")</f>
        <v>casthouse_archetype_0.420</v>
      </c>
      <c r="B221" s="4">
        <f t="shared" si="39"/>
        <v>0.42</v>
      </c>
      <c r="C221" s="4">
        <f t="shared" si="40"/>
        <v>0.42</v>
      </c>
      <c r="D221" s="4">
        <f t="shared" si="40"/>
        <v>0.42</v>
      </c>
      <c r="E221" s="4">
        <f t="shared" si="40"/>
        <v>0.41077734810200328</v>
      </c>
      <c r="F221" s="4">
        <f t="shared" si="40"/>
        <v>0.40199300223434314</v>
      </c>
      <c r="G221" s="4">
        <f t="shared" si="40"/>
        <v>0.39361644193329604</v>
      </c>
      <c r="H221" s="4">
        <f t="shared" si="40"/>
        <v>0.38561991608852819</v>
      </c>
      <c r="I221" s="4">
        <f t="shared" si="40"/>
        <v>0.37797813580477174</v>
      </c>
      <c r="J221" s="4">
        <f t="shared" si="40"/>
        <v>0.37066800725272453</v>
      </c>
      <c r="K221" s="4">
        <f t="shared" si="40"/>
        <v>0.36366839856385252</v>
      </c>
      <c r="L221" s="4">
        <f t="shared" si="40"/>
        <v>0.3569599358129466</v>
      </c>
      <c r="M221" s="4">
        <f t="shared" si="40"/>
        <v>0.35052482394007961</v>
      </c>
      <c r="N221" s="4">
        <f t="shared" si="40"/>
        <v>0.3443466891262465</v>
      </c>
      <c r="O221" s="4">
        <f t="shared" si="40"/>
        <v>0.33841043968285683</v>
      </c>
      <c r="P221" s="4">
        <f t="shared" si="40"/>
        <v>0.33270214296681078</v>
      </c>
      <c r="Q221" s="4">
        <f t="shared" si="40"/>
        <v>0.31826229608345652</v>
      </c>
      <c r="R221" s="4">
        <f t="shared" si="40"/>
        <v>0.30426010081867499</v>
      </c>
      <c r="S221" s="4">
        <f t="shared" si="41"/>
        <v>0.29067595727997364</v>
      </c>
      <c r="T221" s="4">
        <f t="shared" si="41"/>
        <v>0.2774914187155807</v>
      </c>
      <c r="U221" s="4">
        <f t="shared" si="41"/>
        <v>0.26468910793881895</v>
      </c>
      <c r="V221" s="4">
        <f t="shared" si="41"/>
        <v>0.24761756688244535</v>
      </c>
      <c r="W221" s="4">
        <f t="shared" si="41"/>
        <v>0.23109495168209249</v>
      </c>
      <c r="X221" s="4">
        <f t="shared" si="41"/>
        <v>0.2150952056509568</v>
      </c>
      <c r="Y221" s="4">
        <f t="shared" si="41"/>
        <v>0.19959389557670704</v>
      </c>
      <c r="Z221" s="4">
        <f t="shared" si="41"/>
        <v>0.1845680872215385</v>
      </c>
      <c r="AA221" s="4">
        <f t="shared" si="41"/>
        <v>0.16826998695611273</v>
      </c>
      <c r="AB221" s="4">
        <f t="shared" si="41"/>
        <v>0.15229579470458338</v>
      </c>
      <c r="AC221" s="4">
        <f t="shared" si="41"/>
        <v>0.13663594946553481</v>
      </c>
      <c r="AD221" s="4">
        <f t="shared" si="41"/>
        <v>0.12128126286219787</v>
      </c>
      <c r="AE221" s="4">
        <f t="shared" si="41"/>
        <v>0.10622290116455717</v>
      </c>
      <c r="AF221" s="4">
        <f t="shared" si="41"/>
        <v>9.9934126083478014E-2</v>
      </c>
      <c r="AG221" s="4">
        <f t="shared" si="41"/>
        <v>9.3742680496609165E-2</v>
      </c>
      <c r="AH221" s="4">
        <f t="shared" si="41"/>
        <v>8.7646322245279268E-2</v>
      </c>
      <c r="AI221" s="4">
        <f t="shared" si="42"/>
        <v>8.1642877515507223E-2</v>
      </c>
      <c r="AJ221" s="4">
        <f t="shared" si="42"/>
        <v>7.5730238253622614E-2</v>
      </c>
    </row>
    <row r="222" spans="1:36" x14ac:dyDescent="0.2">
      <c r="A222" t="str">
        <f>"casthouse_archetype_"&amp;TEXT(ROUND(Table26[[#This Row],[2016]],3),"0.000")</f>
        <v>casthouse_archetype_0.415</v>
      </c>
      <c r="B222" s="4">
        <f t="shared" si="39"/>
        <v>0.41500000000000004</v>
      </c>
      <c r="C222" s="4">
        <f t="shared" si="40"/>
        <v>0.41500000000000004</v>
      </c>
      <c r="D222" s="4">
        <f t="shared" si="40"/>
        <v>0.41500000000000004</v>
      </c>
      <c r="E222" s="4">
        <f t="shared" si="40"/>
        <v>0.40591129323635394</v>
      </c>
      <c r="F222" s="4">
        <f t="shared" si="40"/>
        <v>0.39725452676781242</v>
      </c>
      <c r="G222" s="4">
        <f t="shared" si="40"/>
        <v>0.38899962339443961</v>
      </c>
      <c r="H222" s="4">
        <f t="shared" si="40"/>
        <v>0.38111923504900086</v>
      </c>
      <c r="I222" s="4">
        <f t="shared" si="40"/>
        <v>0.37358844011936021</v>
      </c>
      <c r="J222" s="4">
        <f t="shared" si="40"/>
        <v>0.36638448017931896</v>
      </c>
      <c r="K222" s="4">
        <f t="shared" si="40"/>
        <v>0.35948653026892008</v>
      </c>
      <c r="L222" s="4">
        <f t="shared" si="40"/>
        <v>0.35287549784005107</v>
      </c>
      <c r="M222" s="4">
        <f t="shared" si="40"/>
        <v>0.34653384627924033</v>
      </c>
      <c r="N222" s="4">
        <f t="shared" si="40"/>
        <v>0.34044543957255335</v>
      </c>
      <c r="O222" s="4">
        <f t="shared" si="40"/>
        <v>0.33459540521545644</v>
      </c>
      <c r="P222" s="4">
        <f t="shared" si="40"/>
        <v>0.32897001291551548</v>
      </c>
      <c r="Q222" s="4">
        <f t="shared" ref="C222:R238" si="43">(($B222-$AJ$2)*((Q$2-$AJ$2)/($B$2-$AJ$2)))+$AJ$2</f>
        <v>0.31473988306931988</v>
      </c>
      <c r="R222" s="4">
        <f t="shared" si="43"/>
        <v>0.30094104861081067</v>
      </c>
      <c r="S222" s="4">
        <f t="shared" si="41"/>
        <v>0.28755419430642648</v>
      </c>
      <c r="T222" s="4">
        <f t="shared" si="41"/>
        <v>0.27456114131569404</v>
      </c>
      <c r="U222" s="4">
        <f t="shared" si="41"/>
        <v>0.26194476482941159</v>
      </c>
      <c r="V222" s="4">
        <f t="shared" si="41"/>
        <v>0.24512116220611119</v>
      </c>
      <c r="W222" s="4">
        <f t="shared" si="41"/>
        <v>0.22883851311716669</v>
      </c>
      <c r="X222" s="4">
        <f t="shared" si="41"/>
        <v>0.21307113930992272</v>
      </c>
      <c r="Y222" s="4">
        <f t="shared" si="41"/>
        <v>0.19779496242767358</v>
      </c>
      <c r="Z222" s="4">
        <f t="shared" si="41"/>
        <v>0.18298738131789172</v>
      </c>
      <c r="AA222" s="4">
        <f t="shared" si="41"/>
        <v>0.16692598642244599</v>
      </c>
      <c r="AB222" s="4">
        <f t="shared" si="41"/>
        <v>0.15118379526463016</v>
      </c>
      <c r="AC222" s="4">
        <f t="shared" si="41"/>
        <v>0.13575138570218023</v>
      </c>
      <c r="AD222" s="4">
        <f t="shared" si="41"/>
        <v>0.12061970280566678</v>
      </c>
      <c r="AE222" s="4">
        <f t="shared" si="41"/>
        <v>0.10578004114170395</v>
      </c>
      <c r="AF222" s="4">
        <f t="shared" si="41"/>
        <v>9.9582601051086628E-2</v>
      </c>
      <c r="AG222" s="4">
        <f t="shared" ref="S222:AH238" si="44">(($B222-$AJ$2)*((AG$2-$AJ$2)/($B$2-$AJ$2)))+$AJ$2</f>
        <v>9.3481076890303244E-2</v>
      </c>
      <c r="AH222" s="4">
        <f t="shared" si="44"/>
        <v>8.7473259064661704E-2</v>
      </c>
      <c r="AI222" s="4">
        <f t="shared" si="42"/>
        <v>8.1557005331556312E-2</v>
      </c>
      <c r="AJ222" s="4">
        <f t="shared" si="42"/>
        <v>7.5730238253622614E-2</v>
      </c>
    </row>
    <row r="223" spans="1:36" x14ac:dyDescent="0.2">
      <c r="A223" t="str">
        <f>"casthouse_archetype_"&amp;TEXT(ROUND(Table26[[#This Row],[2016]],3),"0.000")</f>
        <v>casthouse_archetype_0.410</v>
      </c>
      <c r="B223" s="4">
        <f t="shared" si="39"/>
        <v>0.41000000000000003</v>
      </c>
      <c r="C223" s="4">
        <f t="shared" si="43"/>
        <v>0.41000000000000003</v>
      </c>
      <c r="D223" s="4">
        <f t="shared" si="43"/>
        <v>0.41000000000000003</v>
      </c>
      <c r="E223" s="4">
        <f t="shared" si="43"/>
        <v>0.4010452383707046</v>
      </c>
      <c r="F223" s="4">
        <f t="shared" si="43"/>
        <v>0.39251605130128164</v>
      </c>
      <c r="G223" s="4">
        <f t="shared" si="43"/>
        <v>0.38438280485558318</v>
      </c>
      <c r="H223" s="4">
        <f t="shared" si="43"/>
        <v>0.37661855400947347</v>
      </c>
      <c r="I223" s="4">
        <f t="shared" si="43"/>
        <v>0.36919874443394862</v>
      </c>
      <c r="J223" s="4">
        <f t="shared" si="43"/>
        <v>0.36210095310591334</v>
      </c>
      <c r="K223" s="4">
        <f t="shared" si="43"/>
        <v>0.35530466197398752</v>
      </c>
      <c r="L223" s="4">
        <f t="shared" si="43"/>
        <v>0.34879105986715547</v>
      </c>
      <c r="M223" s="4">
        <f t="shared" si="43"/>
        <v>0.34254286861840094</v>
      </c>
      <c r="N223" s="4">
        <f t="shared" si="43"/>
        <v>0.33654419001886016</v>
      </c>
      <c r="O223" s="4">
        <f t="shared" si="43"/>
        <v>0.330780370748056</v>
      </c>
      <c r="P223" s="4">
        <f t="shared" si="43"/>
        <v>0.32523788286422012</v>
      </c>
      <c r="Q223" s="4">
        <f t="shared" si="43"/>
        <v>0.31121747005518324</v>
      </c>
      <c r="R223" s="4">
        <f t="shared" si="43"/>
        <v>0.29762199640294623</v>
      </c>
      <c r="S223" s="4">
        <f t="shared" si="44"/>
        <v>0.28443243133287932</v>
      </c>
      <c r="T223" s="4">
        <f t="shared" si="44"/>
        <v>0.27163086391580732</v>
      </c>
      <c r="U223" s="4">
        <f t="shared" si="44"/>
        <v>0.25920042172000424</v>
      </c>
      <c r="V223" s="4">
        <f t="shared" si="44"/>
        <v>0.24262475752977702</v>
      </c>
      <c r="W223" s="4">
        <f t="shared" si="44"/>
        <v>0.22658207455224083</v>
      </c>
      <c r="X223" s="4">
        <f t="shared" si="44"/>
        <v>0.21104707296888864</v>
      </c>
      <c r="Y223" s="4">
        <f t="shared" si="44"/>
        <v>0.19599602927864007</v>
      </c>
      <c r="Z223" s="4">
        <f t="shared" si="44"/>
        <v>0.18140667541424491</v>
      </c>
      <c r="AA223" s="4">
        <f t="shared" si="44"/>
        <v>0.16558198588877926</v>
      </c>
      <c r="AB223" s="4">
        <f t="shared" si="44"/>
        <v>0.15007179582467689</v>
      </c>
      <c r="AC223" s="4">
        <f t="shared" si="44"/>
        <v>0.13486682193882565</v>
      </c>
      <c r="AD223" s="4">
        <f t="shared" si="44"/>
        <v>0.1199581427491357</v>
      </c>
      <c r="AE223" s="4">
        <f t="shared" si="44"/>
        <v>0.10533718111885074</v>
      </c>
      <c r="AF223" s="4">
        <f t="shared" si="44"/>
        <v>9.9231076018695213E-2</v>
      </c>
      <c r="AG223" s="4">
        <f t="shared" si="44"/>
        <v>9.3219473283997323E-2</v>
      </c>
      <c r="AH223" s="4">
        <f t="shared" si="44"/>
        <v>8.7300195884044127E-2</v>
      </c>
      <c r="AI223" s="4">
        <f t="shared" si="42"/>
        <v>8.1471133147605387E-2</v>
      </c>
      <c r="AJ223" s="4">
        <f t="shared" si="42"/>
        <v>7.5730238253622614E-2</v>
      </c>
    </row>
    <row r="224" spans="1:36" x14ac:dyDescent="0.2">
      <c r="A224" t="str">
        <f>"casthouse_archetype_"&amp;TEXT(ROUND(Table26[[#This Row],[2016]],3),"0.000")</f>
        <v>casthouse_archetype_0.405</v>
      </c>
      <c r="B224" s="4">
        <f t="shared" si="39"/>
        <v>0.40500000000000003</v>
      </c>
      <c r="C224" s="4">
        <f t="shared" si="43"/>
        <v>0.40500000000000003</v>
      </c>
      <c r="D224" s="4">
        <f t="shared" si="43"/>
        <v>0.40500000000000003</v>
      </c>
      <c r="E224" s="4">
        <f t="shared" si="43"/>
        <v>0.39617918350505527</v>
      </c>
      <c r="F224" s="4">
        <f t="shared" si="43"/>
        <v>0.38777757583475087</v>
      </c>
      <c r="G224" s="4">
        <f t="shared" si="43"/>
        <v>0.37976598631672676</v>
      </c>
      <c r="H224" s="4">
        <f t="shared" si="43"/>
        <v>0.37211787296994608</v>
      </c>
      <c r="I224" s="4">
        <f t="shared" si="43"/>
        <v>0.36480904874853703</v>
      </c>
      <c r="J224" s="4">
        <f t="shared" si="43"/>
        <v>0.35781742603250771</v>
      </c>
      <c r="K224" s="4">
        <f t="shared" si="43"/>
        <v>0.35112279367905502</v>
      </c>
      <c r="L224" s="4">
        <f t="shared" si="43"/>
        <v>0.34470662189425988</v>
      </c>
      <c r="M224" s="4">
        <f t="shared" si="43"/>
        <v>0.33855189095756155</v>
      </c>
      <c r="N224" s="4">
        <f t="shared" si="43"/>
        <v>0.33264294046516696</v>
      </c>
      <c r="O224" s="4">
        <f t="shared" si="43"/>
        <v>0.32696533628065555</v>
      </c>
      <c r="P224" s="4">
        <f t="shared" si="43"/>
        <v>0.32150575281292482</v>
      </c>
      <c r="Q224" s="4">
        <f t="shared" si="43"/>
        <v>0.30769505704104655</v>
      </c>
      <c r="R224" s="4">
        <f t="shared" si="43"/>
        <v>0.29430294419508185</v>
      </c>
      <c r="S224" s="4">
        <f t="shared" si="44"/>
        <v>0.28131066835933211</v>
      </c>
      <c r="T224" s="4">
        <f t="shared" si="44"/>
        <v>0.2687005865159206</v>
      </c>
      <c r="U224" s="4">
        <f t="shared" si="44"/>
        <v>0.25645607861059688</v>
      </c>
      <c r="V224" s="4">
        <f t="shared" si="44"/>
        <v>0.24012835285344281</v>
      </c>
      <c r="W224" s="4">
        <f t="shared" si="44"/>
        <v>0.22432563598731503</v>
      </c>
      <c r="X224" s="4">
        <f t="shared" si="44"/>
        <v>0.2090230066278545</v>
      </c>
      <c r="Y224" s="4">
        <f t="shared" si="44"/>
        <v>0.19419709612960656</v>
      </c>
      <c r="Z224" s="4">
        <f t="shared" si="44"/>
        <v>0.17982596951059809</v>
      </c>
      <c r="AA224" s="4">
        <f t="shared" si="44"/>
        <v>0.16423798535511253</v>
      </c>
      <c r="AB224" s="4">
        <f t="shared" si="44"/>
        <v>0.14895979638472368</v>
      </c>
      <c r="AC224" s="4">
        <f t="shared" si="44"/>
        <v>0.13398225817547105</v>
      </c>
      <c r="AD224" s="4">
        <f t="shared" si="44"/>
        <v>0.11929658269260462</v>
      </c>
      <c r="AE224" s="4">
        <f t="shared" si="44"/>
        <v>0.10489432109599751</v>
      </c>
      <c r="AF224" s="4">
        <f t="shared" si="44"/>
        <v>9.8879550986303799E-2</v>
      </c>
      <c r="AG224" s="4">
        <f t="shared" si="44"/>
        <v>9.2957869677691402E-2</v>
      </c>
      <c r="AH224" s="4">
        <f t="shared" si="44"/>
        <v>8.7127132703426549E-2</v>
      </c>
      <c r="AI224" s="4">
        <f t="shared" si="42"/>
        <v>8.1385260963654477E-2</v>
      </c>
      <c r="AJ224" s="4">
        <f t="shared" si="42"/>
        <v>7.5730238253622614E-2</v>
      </c>
    </row>
    <row r="225" spans="1:36" x14ac:dyDescent="0.2">
      <c r="A225" t="str">
        <f>"casthouse_archetype_"&amp;TEXT(ROUND(Table26[[#This Row],[2016]],3),"0.000")</f>
        <v>casthouse_archetype_0.400</v>
      </c>
      <c r="B225" s="4">
        <f t="shared" si="39"/>
        <v>0.4</v>
      </c>
      <c r="C225" s="4">
        <f t="shared" si="43"/>
        <v>0.4</v>
      </c>
      <c r="D225" s="4">
        <f t="shared" si="43"/>
        <v>0.4</v>
      </c>
      <c r="E225" s="4">
        <f t="shared" si="43"/>
        <v>0.39131312863940587</v>
      </c>
      <c r="F225" s="4">
        <f t="shared" si="43"/>
        <v>0.38303910036822009</v>
      </c>
      <c r="G225" s="4">
        <f t="shared" si="43"/>
        <v>0.37514916777787027</v>
      </c>
      <c r="H225" s="4">
        <f t="shared" si="43"/>
        <v>0.3676171919304187</v>
      </c>
      <c r="I225" s="4">
        <f t="shared" si="43"/>
        <v>0.36041935306312545</v>
      </c>
      <c r="J225" s="4">
        <f t="shared" si="43"/>
        <v>0.35353389895910209</v>
      </c>
      <c r="K225" s="4">
        <f t="shared" si="43"/>
        <v>0.34694092538412247</v>
      </c>
      <c r="L225" s="4">
        <f t="shared" si="43"/>
        <v>0.34062218392136429</v>
      </c>
      <c r="M225" s="4">
        <f t="shared" si="43"/>
        <v>0.33456091329672216</v>
      </c>
      <c r="N225" s="4">
        <f t="shared" si="43"/>
        <v>0.32874169091147371</v>
      </c>
      <c r="O225" s="4">
        <f t="shared" si="43"/>
        <v>0.32315030181325505</v>
      </c>
      <c r="P225" s="4">
        <f t="shared" si="43"/>
        <v>0.31777362276162946</v>
      </c>
      <c r="Q225" s="4">
        <f t="shared" si="43"/>
        <v>0.30417264402690986</v>
      </c>
      <c r="R225" s="4">
        <f t="shared" si="43"/>
        <v>0.29098389198721747</v>
      </c>
      <c r="S225" s="4">
        <f t="shared" si="44"/>
        <v>0.27818890538578489</v>
      </c>
      <c r="T225" s="4">
        <f t="shared" si="44"/>
        <v>0.26577030911603389</v>
      </c>
      <c r="U225" s="4">
        <f t="shared" si="44"/>
        <v>0.25371173550118953</v>
      </c>
      <c r="V225" s="4">
        <f t="shared" si="44"/>
        <v>0.23763194817710864</v>
      </c>
      <c r="W225" s="4">
        <f t="shared" si="44"/>
        <v>0.22206919742238918</v>
      </c>
      <c r="X225" s="4">
        <f t="shared" si="44"/>
        <v>0.20699894028682042</v>
      </c>
      <c r="Y225" s="4">
        <f t="shared" si="44"/>
        <v>0.19239816298057308</v>
      </c>
      <c r="Z225" s="4">
        <f t="shared" si="44"/>
        <v>0.17824526360695128</v>
      </c>
      <c r="AA225" s="4">
        <f t="shared" si="44"/>
        <v>0.16289398482144579</v>
      </c>
      <c r="AB225" s="4">
        <f t="shared" si="44"/>
        <v>0.14784779694477046</v>
      </c>
      <c r="AC225" s="4">
        <f t="shared" si="44"/>
        <v>0.1330976944121165</v>
      </c>
      <c r="AD225" s="4">
        <f t="shared" si="44"/>
        <v>0.11863502263607353</v>
      </c>
      <c r="AE225" s="4">
        <f t="shared" si="44"/>
        <v>0.10445146107314429</v>
      </c>
      <c r="AF225" s="4">
        <f t="shared" si="44"/>
        <v>9.8528025953912399E-2</v>
      </c>
      <c r="AG225" s="4">
        <f t="shared" si="44"/>
        <v>9.269626607138548E-2</v>
      </c>
      <c r="AH225" s="4">
        <f t="shared" si="44"/>
        <v>8.6954069522808972E-2</v>
      </c>
      <c r="AI225" s="4">
        <f t="shared" si="42"/>
        <v>8.1299388779703566E-2</v>
      </c>
      <c r="AJ225" s="4">
        <f t="shared" si="42"/>
        <v>7.5730238253622614E-2</v>
      </c>
    </row>
    <row r="226" spans="1:36" x14ac:dyDescent="0.2">
      <c r="A226" t="str">
        <f>"casthouse_archetype_"&amp;TEXT(ROUND(Table26[[#This Row],[2016]],3),"0.000")</f>
        <v>casthouse_archetype_0.395</v>
      </c>
      <c r="B226" s="4">
        <f t="shared" si="39"/>
        <v>0.39500000000000002</v>
      </c>
      <c r="C226" s="4">
        <f t="shared" si="43"/>
        <v>0.39500000000000002</v>
      </c>
      <c r="D226" s="4">
        <f t="shared" si="43"/>
        <v>0.39500000000000002</v>
      </c>
      <c r="E226" s="4">
        <f t="shared" si="43"/>
        <v>0.38644707377375653</v>
      </c>
      <c r="F226" s="4">
        <f t="shared" si="43"/>
        <v>0.37830062490168931</v>
      </c>
      <c r="G226" s="4">
        <f t="shared" si="43"/>
        <v>0.37053234923901385</v>
      </c>
      <c r="H226" s="4">
        <f t="shared" si="43"/>
        <v>0.36311651089089131</v>
      </c>
      <c r="I226" s="4">
        <f t="shared" si="43"/>
        <v>0.35602965737771386</v>
      </c>
      <c r="J226" s="4">
        <f t="shared" si="43"/>
        <v>0.34925037188569646</v>
      </c>
      <c r="K226" s="4">
        <f t="shared" si="43"/>
        <v>0.34275905708918997</v>
      </c>
      <c r="L226" s="4">
        <f t="shared" si="43"/>
        <v>0.33653774594846869</v>
      </c>
      <c r="M226" s="4">
        <f t="shared" si="43"/>
        <v>0.33056993563588283</v>
      </c>
      <c r="N226" s="4">
        <f t="shared" si="43"/>
        <v>0.32484044135778051</v>
      </c>
      <c r="O226" s="4">
        <f t="shared" si="43"/>
        <v>0.3193352673458546</v>
      </c>
      <c r="P226" s="4">
        <f t="shared" si="43"/>
        <v>0.3140414927103341</v>
      </c>
      <c r="Q226" s="4">
        <f t="shared" si="43"/>
        <v>0.30065023101277322</v>
      </c>
      <c r="R226" s="4">
        <f t="shared" si="43"/>
        <v>0.28766483977935309</v>
      </c>
      <c r="S226" s="4">
        <f t="shared" si="44"/>
        <v>0.27506714241223773</v>
      </c>
      <c r="T226" s="4">
        <f t="shared" si="44"/>
        <v>0.26284003171614717</v>
      </c>
      <c r="U226" s="4">
        <f t="shared" si="44"/>
        <v>0.25096739239178217</v>
      </c>
      <c r="V226" s="4">
        <f t="shared" si="44"/>
        <v>0.23513554350077442</v>
      </c>
      <c r="W226" s="4">
        <f t="shared" si="44"/>
        <v>0.21981275885746338</v>
      </c>
      <c r="X226" s="4">
        <f t="shared" si="44"/>
        <v>0.20497487394578634</v>
      </c>
      <c r="Y226" s="4">
        <f t="shared" si="44"/>
        <v>0.1905992298315396</v>
      </c>
      <c r="Z226" s="4">
        <f t="shared" si="44"/>
        <v>0.17666455770330447</v>
      </c>
      <c r="AA226" s="4">
        <f t="shared" si="44"/>
        <v>0.16154998428777906</v>
      </c>
      <c r="AB226" s="4">
        <f t="shared" si="44"/>
        <v>0.14673579750481722</v>
      </c>
      <c r="AC226" s="4">
        <f t="shared" si="44"/>
        <v>0.13221313064876189</v>
      </c>
      <c r="AD226" s="4">
        <f t="shared" si="44"/>
        <v>0.11797346257954244</v>
      </c>
      <c r="AE226" s="4">
        <f t="shared" si="44"/>
        <v>0.10400860105029108</v>
      </c>
      <c r="AF226" s="4">
        <f t="shared" si="44"/>
        <v>9.8176500921520998E-2</v>
      </c>
      <c r="AG226" s="4">
        <f t="shared" si="44"/>
        <v>9.2434662465079559E-2</v>
      </c>
      <c r="AH226" s="4">
        <f t="shared" si="44"/>
        <v>8.6781006342191394E-2</v>
      </c>
      <c r="AI226" s="4">
        <f t="shared" si="42"/>
        <v>8.1213516595752641E-2</v>
      </c>
      <c r="AJ226" s="4">
        <f t="shared" si="42"/>
        <v>7.5730238253622614E-2</v>
      </c>
    </row>
    <row r="227" spans="1:36" x14ac:dyDescent="0.2">
      <c r="A227" t="str">
        <f>"casthouse_archetype_"&amp;TEXT(ROUND(Table26[[#This Row],[2016]],3),"0.000")</f>
        <v>casthouse_archetype_0.390</v>
      </c>
      <c r="B227" s="4">
        <f t="shared" si="39"/>
        <v>0.39</v>
      </c>
      <c r="C227" s="4">
        <f t="shared" si="43"/>
        <v>0.39</v>
      </c>
      <c r="D227" s="4">
        <f t="shared" si="43"/>
        <v>0.39</v>
      </c>
      <c r="E227" s="4">
        <f t="shared" si="43"/>
        <v>0.38158101890810719</v>
      </c>
      <c r="F227" s="4">
        <f t="shared" si="43"/>
        <v>0.37356214943515859</v>
      </c>
      <c r="G227" s="4">
        <f t="shared" si="43"/>
        <v>0.36591553070015737</v>
      </c>
      <c r="H227" s="4">
        <f t="shared" si="43"/>
        <v>0.35861582985136392</v>
      </c>
      <c r="I227" s="4">
        <f t="shared" si="43"/>
        <v>0.35163996169230227</v>
      </c>
      <c r="J227" s="4">
        <f t="shared" si="43"/>
        <v>0.34496684481229084</v>
      </c>
      <c r="K227" s="4">
        <f t="shared" si="43"/>
        <v>0.33857718879425741</v>
      </c>
      <c r="L227" s="4">
        <f t="shared" si="43"/>
        <v>0.3324533079755731</v>
      </c>
      <c r="M227" s="4">
        <f t="shared" si="43"/>
        <v>0.32657895797504344</v>
      </c>
      <c r="N227" s="4">
        <f t="shared" si="43"/>
        <v>0.32093919180408731</v>
      </c>
      <c r="O227" s="4">
        <f t="shared" si="43"/>
        <v>0.31552023287845415</v>
      </c>
      <c r="P227" s="4">
        <f t="shared" si="43"/>
        <v>0.31030936265903875</v>
      </c>
      <c r="Q227" s="4">
        <f t="shared" si="43"/>
        <v>0.29712781799863652</v>
      </c>
      <c r="R227" s="4">
        <f t="shared" si="43"/>
        <v>0.28434578757148865</v>
      </c>
      <c r="S227" s="4">
        <f t="shared" si="44"/>
        <v>0.27194537943869052</v>
      </c>
      <c r="T227" s="4">
        <f t="shared" si="44"/>
        <v>0.25990975431626046</v>
      </c>
      <c r="U227" s="4">
        <f t="shared" si="44"/>
        <v>0.24822304928237482</v>
      </c>
      <c r="V227" s="4">
        <f t="shared" si="44"/>
        <v>0.23263913882444026</v>
      </c>
      <c r="W227" s="4">
        <f t="shared" si="44"/>
        <v>0.21755632029253757</v>
      </c>
      <c r="X227" s="4">
        <f t="shared" si="44"/>
        <v>0.2029508076047522</v>
      </c>
      <c r="Y227" s="4">
        <f t="shared" si="44"/>
        <v>0.18880029668250609</v>
      </c>
      <c r="Z227" s="4">
        <f t="shared" si="44"/>
        <v>0.17508385179965766</v>
      </c>
      <c r="AA227" s="4">
        <f t="shared" si="44"/>
        <v>0.16020598375411232</v>
      </c>
      <c r="AB227" s="4">
        <f t="shared" si="44"/>
        <v>0.14562379806486397</v>
      </c>
      <c r="AC227" s="4">
        <f t="shared" si="44"/>
        <v>0.13132856688540731</v>
      </c>
      <c r="AD227" s="4">
        <f t="shared" si="44"/>
        <v>0.11731190252301135</v>
      </c>
      <c r="AE227" s="4">
        <f t="shared" si="44"/>
        <v>0.10356574102743786</v>
      </c>
      <c r="AF227" s="4">
        <f t="shared" si="44"/>
        <v>9.7824975889129584E-2</v>
      </c>
      <c r="AG227" s="4">
        <f t="shared" si="44"/>
        <v>9.2173058858773638E-2</v>
      </c>
      <c r="AH227" s="4">
        <f t="shared" si="44"/>
        <v>8.6607943161573817E-2</v>
      </c>
      <c r="AI227" s="4">
        <f t="shared" si="42"/>
        <v>8.112764441180173E-2</v>
      </c>
      <c r="AJ227" s="4">
        <f t="shared" si="42"/>
        <v>7.5730238253622614E-2</v>
      </c>
    </row>
    <row r="228" spans="1:36" x14ac:dyDescent="0.2">
      <c r="A228" t="str">
        <f>"casthouse_archetype_"&amp;TEXT(ROUND(Table26[[#This Row],[2016]],3),"0.000")</f>
        <v>casthouse_archetype_0.385</v>
      </c>
      <c r="B228" s="4">
        <f t="shared" si="39"/>
        <v>0.38500000000000001</v>
      </c>
      <c r="C228" s="4">
        <f t="shared" si="43"/>
        <v>0.38500000000000001</v>
      </c>
      <c r="D228" s="4">
        <f t="shared" si="43"/>
        <v>0.38500000000000001</v>
      </c>
      <c r="E228" s="4">
        <f t="shared" si="43"/>
        <v>0.3767149640424578</v>
      </c>
      <c r="F228" s="4">
        <f t="shared" si="43"/>
        <v>0.36882367396862781</v>
      </c>
      <c r="G228" s="4">
        <f t="shared" si="43"/>
        <v>0.36129871216130094</v>
      </c>
      <c r="H228" s="4">
        <f t="shared" si="43"/>
        <v>0.35411514881183659</v>
      </c>
      <c r="I228" s="4">
        <f t="shared" si="43"/>
        <v>0.34725026600689068</v>
      </c>
      <c r="J228" s="4">
        <f t="shared" si="43"/>
        <v>0.34068331773888522</v>
      </c>
      <c r="K228" s="4">
        <f t="shared" si="43"/>
        <v>0.33439532049932491</v>
      </c>
      <c r="L228" s="4">
        <f t="shared" si="43"/>
        <v>0.3283688700026775</v>
      </c>
      <c r="M228" s="4">
        <f t="shared" si="43"/>
        <v>0.32258798031420405</v>
      </c>
      <c r="N228" s="4">
        <f t="shared" si="43"/>
        <v>0.31703794225039411</v>
      </c>
      <c r="O228" s="4">
        <f t="shared" si="43"/>
        <v>0.31170519841105371</v>
      </c>
      <c r="P228" s="4">
        <f t="shared" si="43"/>
        <v>0.30657723260774344</v>
      </c>
      <c r="Q228" s="4">
        <f t="shared" si="43"/>
        <v>0.29360540498449988</v>
      </c>
      <c r="R228" s="4">
        <f t="shared" si="43"/>
        <v>0.28102673536362427</v>
      </c>
      <c r="S228" s="4">
        <f t="shared" si="44"/>
        <v>0.2688236164651433</v>
      </c>
      <c r="T228" s="4">
        <f t="shared" si="44"/>
        <v>0.25697947691637374</v>
      </c>
      <c r="U228" s="4">
        <f t="shared" si="44"/>
        <v>0.24547870617296746</v>
      </c>
      <c r="V228" s="4">
        <f t="shared" si="44"/>
        <v>0.23014273414810604</v>
      </c>
      <c r="W228" s="4">
        <f t="shared" si="44"/>
        <v>0.21529988172761172</v>
      </c>
      <c r="X228" s="4">
        <f t="shared" si="44"/>
        <v>0.20092674126371812</v>
      </c>
      <c r="Y228" s="4">
        <f t="shared" si="44"/>
        <v>0.18700136353347258</v>
      </c>
      <c r="Z228" s="4">
        <f t="shared" si="44"/>
        <v>0.17350314589601085</v>
      </c>
      <c r="AA228" s="4">
        <f t="shared" si="44"/>
        <v>0.15886198322044559</v>
      </c>
      <c r="AB228" s="4">
        <f t="shared" si="44"/>
        <v>0.14451179862491076</v>
      </c>
      <c r="AC228" s="4">
        <f t="shared" si="44"/>
        <v>0.13044400312205273</v>
      </c>
      <c r="AD228" s="4">
        <f t="shared" si="44"/>
        <v>0.11665034246648028</v>
      </c>
      <c r="AE228" s="4">
        <f t="shared" si="44"/>
        <v>0.10312288100458464</v>
      </c>
      <c r="AF228" s="4">
        <f t="shared" si="44"/>
        <v>9.7473450856738184E-2</v>
      </c>
      <c r="AG228" s="4">
        <f t="shared" si="44"/>
        <v>9.1911455252467716E-2</v>
      </c>
      <c r="AH228" s="4">
        <f t="shared" si="44"/>
        <v>8.6434879980956239E-2</v>
      </c>
      <c r="AI228" s="4">
        <f t="shared" si="42"/>
        <v>8.1041772227850806E-2</v>
      </c>
      <c r="AJ228" s="4">
        <f t="shared" si="42"/>
        <v>7.5730238253622614E-2</v>
      </c>
    </row>
    <row r="229" spans="1:36" x14ac:dyDescent="0.2">
      <c r="A229" t="str">
        <f>"casthouse_archetype_"&amp;TEXT(ROUND(Table26[[#This Row],[2016]],3),"0.000")</f>
        <v>casthouse_archetype_0.380</v>
      </c>
      <c r="B229" s="4">
        <f t="shared" si="39"/>
        <v>0.38</v>
      </c>
      <c r="C229" s="4">
        <f t="shared" si="43"/>
        <v>0.38</v>
      </c>
      <c r="D229" s="4">
        <f t="shared" si="43"/>
        <v>0.38</v>
      </c>
      <c r="E229" s="4">
        <f t="shared" si="43"/>
        <v>0.37184890917680846</v>
      </c>
      <c r="F229" s="4">
        <f t="shared" si="43"/>
        <v>0.36408519850209703</v>
      </c>
      <c r="G229" s="4">
        <f t="shared" si="43"/>
        <v>0.35668189362244446</v>
      </c>
      <c r="H229" s="4">
        <f t="shared" si="43"/>
        <v>0.3496144677723092</v>
      </c>
      <c r="I229" s="4">
        <f t="shared" si="43"/>
        <v>0.3428605703214791</v>
      </c>
      <c r="J229" s="4">
        <f t="shared" si="43"/>
        <v>0.33639979066547959</v>
      </c>
      <c r="K229" s="4">
        <f t="shared" si="43"/>
        <v>0.33021345220439235</v>
      </c>
      <c r="L229" s="4">
        <f t="shared" si="43"/>
        <v>0.32428443202978191</v>
      </c>
      <c r="M229" s="4">
        <f t="shared" si="43"/>
        <v>0.31859700265336466</v>
      </c>
      <c r="N229" s="4">
        <f t="shared" si="43"/>
        <v>0.31313669269670091</v>
      </c>
      <c r="O229" s="4">
        <f t="shared" si="43"/>
        <v>0.30789016394365326</v>
      </c>
      <c r="P229" s="4">
        <f t="shared" si="43"/>
        <v>0.30284510255644809</v>
      </c>
      <c r="Q229" s="4">
        <f t="shared" si="43"/>
        <v>0.29008299197036319</v>
      </c>
      <c r="R229" s="4">
        <f t="shared" si="43"/>
        <v>0.27770768315575989</v>
      </c>
      <c r="S229" s="4">
        <f t="shared" si="44"/>
        <v>0.26570185349159614</v>
      </c>
      <c r="T229" s="4">
        <f t="shared" si="44"/>
        <v>0.25404919951648708</v>
      </c>
      <c r="U229" s="4">
        <f t="shared" si="44"/>
        <v>0.24273436306356011</v>
      </c>
      <c r="V229" s="4">
        <f t="shared" si="44"/>
        <v>0.22764632947177188</v>
      </c>
      <c r="W229" s="4">
        <f t="shared" si="44"/>
        <v>0.21304344316268592</v>
      </c>
      <c r="X229" s="4">
        <f t="shared" si="44"/>
        <v>0.19890267492268401</v>
      </c>
      <c r="Y229" s="4">
        <f t="shared" si="44"/>
        <v>0.18520243038443907</v>
      </c>
      <c r="Z229" s="4">
        <f t="shared" si="44"/>
        <v>0.17192243999236403</v>
      </c>
      <c r="AA229" s="4">
        <f t="shared" si="44"/>
        <v>0.15751798268677886</v>
      </c>
      <c r="AB229" s="4">
        <f t="shared" si="44"/>
        <v>0.14339979918495752</v>
      </c>
      <c r="AC229" s="4">
        <f t="shared" si="44"/>
        <v>0.12955943935869815</v>
      </c>
      <c r="AD229" s="4">
        <f t="shared" si="44"/>
        <v>0.1159887824099492</v>
      </c>
      <c r="AE229" s="4">
        <f t="shared" si="44"/>
        <v>0.10268002098173142</v>
      </c>
      <c r="AF229" s="4">
        <f t="shared" si="44"/>
        <v>9.7121925824346769E-2</v>
      </c>
      <c r="AG229" s="4">
        <f t="shared" si="44"/>
        <v>9.1649851646161795E-2</v>
      </c>
      <c r="AH229" s="4">
        <f t="shared" si="44"/>
        <v>8.6261816800338662E-2</v>
      </c>
      <c r="AI229" s="4">
        <f t="shared" si="42"/>
        <v>8.0955900043899895E-2</v>
      </c>
      <c r="AJ229" s="4">
        <f t="shared" si="42"/>
        <v>7.5730238253622614E-2</v>
      </c>
    </row>
    <row r="230" spans="1:36" x14ac:dyDescent="0.2">
      <c r="A230" t="str">
        <f>"casthouse_archetype_"&amp;TEXT(ROUND(Table26[[#This Row],[2016]],3),"0.000")</f>
        <v>casthouse_archetype_0.375</v>
      </c>
      <c r="B230" s="4">
        <f t="shared" si="39"/>
        <v>0.375</v>
      </c>
      <c r="C230" s="4">
        <f t="shared" si="43"/>
        <v>0.375</v>
      </c>
      <c r="D230" s="4">
        <f t="shared" si="43"/>
        <v>0.375</v>
      </c>
      <c r="E230" s="4">
        <f t="shared" si="43"/>
        <v>0.36698285431115912</v>
      </c>
      <c r="F230" s="4">
        <f t="shared" si="43"/>
        <v>0.35934672303556625</v>
      </c>
      <c r="G230" s="4">
        <f t="shared" si="43"/>
        <v>0.35206507508358803</v>
      </c>
      <c r="H230" s="4">
        <f t="shared" si="43"/>
        <v>0.34511378673278181</v>
      </c>
      <c r="I230" s="4">
        <f t="shared" si="43"/>
        <v>0.33847087463606756</v>
      </c>
      <c r="J230" s="4">
        <f t="shared" si="43"/>
        <v>0.33211626359207397</v>
      </c>
      <c r="K230" s="4">
        <f t="shared" si="43"/>
        <v>0.32603158390945985</v>
      </c>
      <c r="L230" s="4">
        <f t="shared" si="43"/>
        <v>0.32019999405688632</v>
      </c>
      <c r="M230" s="4">
        <f t="shared" si="43"/>
        <v>0.31460602499252527</v>
      </c>
      <c r="N230" s="4">
        <f t="shared" si="43"/>
        <v>0.30923544314300772</v>
      </c>
      <c r="O230" s="4">
        <f t="shared" si="43"/>
        <v>0.30407512947625276</v>
      </c>
      <c r="P230" s="4">
        <f t="shared" si="43"/>
        <v>0.29911297250515273</v>
      </c>
      <c r="Q230" s="4">
        <f t="shared" si="43"/>
        <v>0.2865605789562265</v>
      </c>
      <c r="R230" s="4">
        <f t="shared" si="43"/>
        <v>0.27438863094789551</v>
      </c>
      <c r="S230" s="4">
        <f t="shared" si="44"/>
        <v>0.26258009051804893</v>
      </c>
      <c r="T230" s="4">
        <f t="shared" si="44"/>
        <v>0.25111892211660036</v>
      </c>
      <c r="U230" s="4">
        <f t="shared" si="44"/>
        <v>0.23999001995415276</v>
      </c>
      <c r="V230" s="4">
        <f t="shared" si="44"/>
        <v>0.22514992479543766</v>
      </c>
      <c r="W230" s="4">
        <f t="shared" si="44"/>
        <v>0.21078700459776012</v>
      </c>
      <c r="X230" s="4">
        <f t="shared" si="44"/>
        <v>0.19687860858164991</v>
      </c>
      <c r="Y230" s="4">
        <f t="shared" si="44"/>
        <v>0.18340349723540558</v>
      </c>
      <c r="Z230" s="4">
        <f t="shared" si="44"/>
        <v>0.17034173408871722</v>
      </c>
      <c r="AA230" s="4">
        <f t="shared" si="44"/>
        <v>0.15617398215311212</v>
      </c>
      <c r="AB230" s="4">
        <f t="shared" si="44"/>
        <v>0.14228779974500427</v>
      </c>
      <c r="AC230" s="4">
        <f t="shared" si="44"/>
        <v>0.12867487559534357</v>
      </c>
      <c r="AD230" s="4">
        <f t="shared" si="44"/>
        <v>0.11532722235341811</v>
      </c>
      <c r="AE230" s="4">
        <f t="shared" si="44"/>
        <v>0.10223716095887819</v>
      </c>
      <c r="AF230" s="4">
        <f t="shared" si="44"/>
        <v>9.6770400791955369E-2</v>
      </c>
      <c r="AG230" s="4">
        <f t="shared" si="44"/>
        <v>9.1388248039855874E-2</v>
      </c>
      <c r="AH230" s="4">
        <f t="shared" si="44"/>
        <v>8.6088753619721084E-2</v>
      </c>
      <c r="AI230" s="4">
        <f t="shared" si="42"/>
        <v>8.0870027859948984E-2</v>
      </c>
      <c r="AJ230" s="4">
        <f t="shared" si="42"/>
        <v>7.5730238253622614E-2</v>
      </c>
    </row>
    <row r="231" spans="1:36" x14ac:dyDescent="0.2">
      <c r="A231" t="str">
        <f>"casthouse_archetype_"&amp;TEXT(ROUND(Table26[[#This Row],[2016]],3),"0.000")</f>
        <v>casthouse_archetype_0.370</v>
      </c>
      <c r="B231" s="4">
        <f t="shared" si="39"/>
        <v>0.37</v>
      </c>
      <c r="C231" s="4">
        <f t="shared" si="43"/>
        <v>0.37</v>
      </c>
      <c r="D231" s="4">
        <f t="shared" si="43"/>
        <v>0.37</v>
      </c>
      <c r="E231" s="4">
        <f t="shared" si="43"/>
        <v>0.36211679944550973</v>
      </c>
      <c r="F231" s="4">
        <f t="shared" si="43"/>
        <v>0.35460824756903547</v>
      </c>
      <c r="G231" s="4">
        <f t="shared" si="43"/>
        <v>0.34744825654473155</v>
      </c>
      <c r="H231" s="4">
        <f t="shared" si="43"/>
        <v>0.34061310569325443</v>
      </c>
      <c r="I231" s="4">
        <f t="shared" si="43"/>
        <v>0.33408117895065598</v>
      </c>
      <c r="J231" s="4">
        <f t="shared" si="43"/>
        <v>0.32783273651866834</v>
      </c>
      <c r="K231" s="4">
        <f t="shared" si="43"/>
        <v>0.3218497156145273</v>
      </c>
      <c r="L231" s="4">
        <f t="shared" si="43"/>
        <v>0.31611555608399072</v>
      </c>
      <c r="M231" s="4">
        <f t="shared" si="43"/>
        <v>0.31061504733168593</v>
      </c>
      <c r="N231" s="4">
        <f t="shared" si="43"/>
        <v>0.30533419358931446</v>
      </c>
      <c r="O231" s="4">
        <f t="shared" si="43"/>
        <v>0.30026009500885231</v>
      </c>
      <c r="P231" s="4">
        <f t="shared" si="43"/>
        <v>0.29538084245385743</v>
      </c>
      <c r="Q231" s="4">
        <f t="shared" si="43"/>
        <v>0.28303816594208986</v>
      </c>
      <c r="R231" s="4">
        <f t="shared" si="43"/>
        <v>0.27106957874003107</v>
      </c>
      <c r="S231" s="4">
        <f t="shared" si="44"/>
        <v>0.25945832754450171</v>
      </c>
      <c r="T231" s="4">
        <f t="shared" si="44"/>
        <v>0.24818864471671365</v>
      </c>
      <c r="U231" s="4">
        <f t="shared" si="44"/>
        <v>0.2372456768447454</v>
      </c>
      <c r="V231" s="4">
        <f t="shared" si="44"/>
        <v>0.2226535201191035</v>
      </c>
      <c r="W231" s="4">
        <f t="shared" si="44"/>
        <v>0.20853056603283426</v>
      </c>
      <c r="X231" s="4">
        <f t="shared" si="44"/>
        <v>0.19485454224061582</v>
      </c>
      <c r="Y231" s="4">
        <f t="shared" si="44"/>
        <v>0.1816045640863721</v>
      </c>
      <c r="Z231" s="4">
        <f t="shared" si="44"/>
        <v>0.16876102818507041</v>
      </c>
      <c r="AA231" s="4">
        <f t="shared" si="44"/>
        <v>0.15482998161944539</v>
      </c>
      <c r="AB231" s="4">
        <f t="shared" si="44"/>
        <v>0.14117580030505106</v>
      </c>
      <c r="AC231" s="4">
        <f t="shared" si="44"/>
        <v>0.12779031183198897</v>
      </c>
      <c r="AD231" s="4">
        <f t="shared" si="44"/>
        <v>0.11466566229688702</v>
      </c>
      <c r="AE231" s="4">
        <f t="shared" si="44"/>
        <v>0.10179430093602498</v>
      </c>
      <c r="AF231" s="4">
        <f t="shared" si="44"/>
        <v>9.6418875759563955E-2</v>
      </c>
      <c r="AG231" s="4">
        <f t="shared" si="44"/>
        <v>9.1126644433549953E-2</v>
      </c>
      <c r="AH231" s="4">
        <f t="shared" si="44"/>
        <v>8.5915690439103506E-2</v>
      </c>
      <c r="AI231" s="4">
        <f t="shared" si="42"/>
        <v>8.0784155675998059E-2</v>
      </c>
      <c r="AJ231" s="4">
        <f t="shared" si="42"/>
        <v>7.5730238253622614E-2</v>
      </c>
    </row>
    <row r="232" spans="1:36" x14ac:dyDescent="0.2">
      <c r="A232" t="str">
        <f>"casthouse_archetype_"&amp;TEXT(ROUND(Table26[[#This Row],[2016]],3),"0.000")</f>
        <v>casthouse_archetype_0.365</v>
      </c>
      <c r="B232" s="4">
        <f t="shared" si="39"/>
        <v>0.36499999999999999</v>
      </c>
      <c r="C232" s="4">
        <f t="shared" si="43"/>
        <v>0.36499999999999999</v>
      </c>
      <c r="D232" s="4">
        <f t="shared" si="43"/>
        <v>0.36499999999999999</v>
      </c>
      <c r="E232" s="4">
        <f t="shared" si="43"/>
        <v>0.35725074457986039</v>
      </c>
      <c r="F232" s="4">
        <f t="shared" si="43"/>
        <v>0.34986977210250469</v>
      </c>
      <c r="G232" s="4">
        <f t="shared" si="43"/>
        <v>0.34283143800587512</v>
      </c>
      <c r="H232" s="4">
        <f t="shared" si="43"/>
        <v>0.33611242465372704</v>
      </c>
      <c r="I232" s="4">
        <f t="shared" si="43"/>
        <v>0.32969148326524439</v>
      </c>
      <c r="J232" s="4">
        <f t="shared" si="43"/>
        <v>0.32354920944526272</v>
      </c>
      <c r="K232" s="4">
        <f t="shared" si="43"/>
        <v>0.31766784731959474</v>
      </c>
      <c r="L232" s="4">
        <f t="shared" si="43"/>
        <v>0.31203111811109513</v>
      </c>
      <c r="M232" s="4">
        <f t="shared" si="43"/>
        <v>0.30662406967084654</v>
      </c>
      <c r="N232" s="4">
        <f t="shared" si="43"/>
        <v>0.30143294403562126</v>
      </c>
      <c r="O232" s="4">
        <f t="shared" si="43"/>
        <v>0.29644506054145187</v>
      </c>
      <c r="P232" s="4">
        <f t="shared" si="43"/>
        <v>0.29164871240256207</v>
      </c>
      <c r="Q232" s="4">
        <f t="shared" si="43"/>
        <v>0.27951575292795316</v>
      </c>
      <c r="R232" s="4">
        <f t="shared" si="43"/>
        <v>0.26775052653216669</v>
      </c>
      <c r="S232" s="4">
        <f t="shared" si="44"/>
        <v>0.25633656457095455</v>
      </c>
      <c r="T232" s="4">
        <f t="shared" si="44"/>
        <v>0.24525836731682693</v>
      </c>
      <c r="U232" s="4">
        <f t="shared" si="44"/>
        <v>0.23450133373533805</v>
      </c>
      <c r="V232" s="4">
        <f t="shared" si="44"/>
        <v>0.22015711544276928</v>
      </c>
      <c r="W232" s="4">
        <f t="shared" si="44"/>
        <v>0.20627412746790846</v>
      </c>
      <c r="X232" s="4">
        <f t="shared" si="44"/>
        <v>0.19283047589958172</v>
      </c>
      <c r="Y232" s="4">
        <f t="shared" si="44"/>
        <v>0.17980563093733859</v>
      </c>
      <c r="Z232" s="4">
        <f t="shared" si="44"/>
        <v>0.1671803222814236</v>
      </c>
      <c r="AA232" s="4">
        <f t="shared" si="44"/>
        <v>0.15348598108577866</v>
      </c>
      <c r="AB232" s="4">
        <f t="shared" si="44"/>
        <v>0.14006380086509784</v>
      </c>
      <c r="AC232" s="4">
        <f t="shared" si="44"/>
        <v>0.12690574806863439</v>
      </c>
      <c r="AD232" s="4">
        <f t="shared" si="44"/>
        <v>0.11400410224035594</v>
      </c>
      <c r="AE232" s="4">
        <f t="shared" si="44"/>
        <v>0.10135144091317176</v>
      </c>
      <c r="AF232" s="4">
        <f t="shared" si="44"/>
        <v>9.6067350727172554E-2</v>
      </c>
      <c r="AG232" s="4">
        <f t="shared" si="44"/>
        <v>9.0865040827244031E-2</v>
      </c>
      <c r="AH232" s="4">
        <f t="shared" si="44"/>
        <v>8.5742627258485929E-2</v>
      </c>
      <c r="AI232" s="4">
        <f t="shared" si="42"/>
        <v>8.0698283492047149E-2</v>
      </c>
      <c r="AJ232" s="4">
        <f t="shared" si="42"/>
        <v>7.5730238253622614E-2</v>
      </c>
    </row>
    <row r="233" spans="1:36" x14ac:dyDescent="0.2">
      <c r="A233" t="str">
        <f>"casthouse_archetype_"&amp;TEXT(ROUND(Table26[[#This Row],[2016]],3),"0.000")</f>
        <v>casthouse_archetype_0.360</v>
      </c>
      <c r="B233" s="4">
        <f t="shared" si="39"/>
        <v>0.36</v>
      </c>
      <c r="C233" s="4">
        <f t="shared" si="43"/>
        <v>0.36</v>
      </c>
      <c r="D233" s="4">
        <f t="shared" si="43"/>
        <v>0.36</v>
      </c>
      <c r="E233" s="4">
        <f t="shared" si="43"/>
        <v>0.35238468971421105</v>
      </c>
      <c r="F233" s="4">
        <f t="shared" si="43"/>
        <v>0.34513129663597392</v>
      </c>
      <c r="G233" s="4">
        <f t="shared" si="43"/>
        <v>0.3382146194670187</v>
      </c>
      <c r="H233" s="4">
        <f t="shared" si="43"/>
        <v>0.33161174361419965</v>
      </c>
      <c r="I233" s="4">
        <f t="shared" si="43"/>
        <v>0.32530178757983275</v>
      </c>
      <c r="J233" s="4">
        <f t="shared" si="43"/>
        <v>0.3192656823718571</v>
      </c>
      <c r="K233" s="4">
        <f t="shared" si="43"/>
        <v>0.31348597902466224</v>
      </c>
      <c r="L233" s="4">
        <f t="shared" si="43"/>
        <v>0.30794668013819954</v>
      </c>
      <c r="M233" s="4">
        <f t="shared" si="43"/>
        <v>0.30263309201000715</v>
      </c>
      <c r="N233" s="4">
        <f t="shared" si="43"/>
        <v>0.29753169448192807</v>
      </c>
      <c r="O233" s="4">
        <f t="shared" si="43"/>
        <v>0.29263002607405142</v>
      </c>
      <c r="P233" s="4">
        <f t="shared" si="43"/>
        <v>0.28791658235126671</v>
      </c>
      <c r="Q233" s="4">
        <f t="shared" si="43"/>
        <v>0.27599333991381653</v>
      </c>
      <c r="R233" s="4">
        <f t="shared" si="43"/>
        <v>0.26443147432430231</v>
      </c>
      <c r="S233" s="4">
        <f t="shared" si="44"/>
        <v>0.25321480159740734</v>
      </c>
      <c r="T233" s="4">
        <f t="shared" si="44"/>
        <v>0.24232808991694021</v>
      </c>
      <c r="U233" s="4">
        <f t="shared" si="44"/>
        <v>0.23175699062593069</v>
      </c>
      <c r="V233" s="4">
        <f t="shared" si="44"/>
        <v>0.21766071076643506</v>
      </c>
      <c r="W233" s="4">
        <f t="shared" si="44"/>
        <v>0.20401768890298266</v>
      </c>
      <c r="X233" s="4">
        <f t="shared" si="44"/>
        <v>0.19080640955854761</v>
      </c>
      <c r="Y233" s="4">
        <f t="shared" si="44"/>
        <v>0.17800669778830508</v>
      </c>
      <c r="Z233" s="4">
        <f t="shared" si="44"/>
        <v>0.16559961637777679</v>
      </c>
      <c r="AA233" s="4">
        <f t="shared" si="44"/>
        <v>0.15214198055211192</v>
      </c>
      <c r="AB233" s="4">
        <f t="shared" si="44"/>
        <v>0.1389518014251446</v>
      </c>
      <c r="AC233" s="4">
        <f t="shared" si="44"/>
        <v>0.12602118430527981</v>
      </c>
      <c r="AD233" s="4">
        <f t="shared" si="44"/>
        <v>0.11334254218382486</v>
      </c>
      <c r="AE233" s="4">
        <f t="shared" si="44"/>
        <v>0.10090858089031854</v>
      </c>
      <c r="AF233" s="4">
        <f t="shared" si="44"/>
        <v>9.5715825694781154E-2</v>
      </c>
      <c r="AG233" s="4">
        <f t="shared" si="44"/>
        <v>9.060343722093811E-2</v>
      </c>
      <c r="AH233" s="4">
        <f t="shared" si="44"/>
        <v>8.5569564077868365E-2</v>
      </c>
      <c r="AI233" s="4">
        <f t="shared" si="42"/>
        <v>8.0612411308096224E-2</v>
      </c>
      <c r="AJ233" s="4">
        <f t="shared" si="42"/>
        <v>7.5730238253622614E-2</v>
      </c>
    </row>
    <row r="234" spans="1:36" x14ac:dyDescent="0.2">
      <c r="A234" t="str">
        <f>"casthouse_archetype_"&amp;TEXT(ROUND(Table26[[#This Row],[2016]],3),"0.000")</f>
        <v>casthouse_archetype_0.355</v>
      </c>
      <c r="B234" s="4">
        <f t="shared" si="39"/>
        <v>0.35499999999999998</v>
      </c>
      <c r="C234" s="4">
        <f t="shared" si="43"/>
        <v>0.35499999999999998</v>
      </c>
      <c r="D234" s="4">
        <f t="shared" si="43"/>
        <v>0.35499999999999998</v>
      </c>
      <c r="E234" s="4">
        <f t="shared" si="43"/>
        <v>0.34751863484856166</v>
      </c>
      <c r="F234" s="4">
        <f t="shared" si="43"/>
        <v>0.34039282116944314</v>
      </c>
      <c r="G234" s="4">
        <f t="shared" si="43"/>
        <v>0.33359780092816221</v>
      </c>
      <c r="H234" s="4">
        <f t="shared" si="43"/>
        <v>0.32711106257467226</v>
      </c>
      <c r="I234" s="4">
        <f t="shared" si="43"/>
        <v>0.32091209189442116</v>
      </c>
      <c r="J234" s="4">
        <f t="shared" si="43"/>
        <v>0.31498215529845147</v>
      </c>
      <c r="K234" s="4">
        <f t="shared" si="43"/>
        <v>0.30930411072972969</v>
      </c>
      <c r="L234" s="4">
        <f t="shared" si="43"/>
        <v>0.303862242165304</v>
      </c>
      <c r="M234" s="4">
        <f t="shared" si="43"/>
        <v>0.29864211434916776</v>
      </c>
      <c r="N234" s="4">
        <f t="shared" si="43"/>
        <v>0.29363044492823487</v>
      </c>
      <c r="O234" s="4">
        <f t="shared" si="43"/>
        <v>0.28881499160665097</v>
      </c>
      <c r="P234" s="4">
        <f t="shared" si="43"/>
        <v>0.28418445229997141</v>
      </c>
      <c r="Q234" s="4">
        <f t="shared" si="43"/>
        <v>0.27247092689967983</v>
      </c>
      <c r="R234" s="4">
        <f t="shared" si="43"/>
        <v>0.26111242211643793</v>
      </c>
      <c r="S234" s="4">
        <f t="shared" si="44"/>
        <v>0.25009303862386012</v>
      </c>
      <c r="T234" s="4">
        <f t="shared" si="44"/>
        <v>0.2393978125170535</v>
      </c>
      <c r="U234" s="4">
        <f t="shared" si="44"/>
        <v>0.22901264751652334</v>
      </c>
      <c r="V234" s="4">
        <f t="shared" si="44"/>
        <v>0.2151643060901009</v>
      </c>
      <c r="W234" s="4">
        <f t="shared" si="44"/>
        <v>0.20176125033805681</v>
      </c>
      <c r="X234" s="4">
        <f t="shared" si="44"/>
        <v>0.18878234321751353</v>
      </c>
      <c r="Y234" s="4">
        <f t="shared" si="44"/>
        <v>0.1762077646392716</v>
      </c>
      <c r="Z234" s="4">
        <f t="shared" si="44"/>
        <v>0.16401891047412998</v>
      </c>
      <c r="AA234" s="4">
        <f t="shared" si="44"/>
        <v>0.15079798001844519</v>
      </c>
      <c r="AB234" s="4">
        <f t="shared" si="44"/>
        <v>0.13783980198519136</v>
      </c>
      <c r="AC234" s="4">
        <f t="shared" si="44"/>
        <v>0.12513662054192523</v>
      </c>
      <c r="AD234" s="4">
        <f t="shared" si="44"/>
        <v>0.11268098212729377</v>
      </c>
      <c r="AE234" s="4">
        <f t="shared" si="44"/>
        <v>0.10046572086746533</v>
      </c>
      <c r="AF234" s="4">
        <f t="shared" si="44"/>
        <v>9.5364300662389739E-2</v>
      </c>
      <c r="AG234" s="4">
        <f t="shared" si="44"/>
        <v>9.0341833614632189E-2</v>
      </c>
      <c r="AH234" s="4">
        <f t="shared" si="44"/>
        <v>8.5396500897250788E-2</v>
      </c>
      <c r="AI234" s="4">
        <f t="shared" si="42"/>
        <v>8.0526539124145313E-2</v>
      </c>
      <c r="AJ234" s="4">
        <f t="shared" si="42"/>
        <v>7.5730238253622614E-2</v>
      </c>
    </row>
    <row r="235" spans="1:36" x14ac:dyDescent="0.2">
      <c r="A235" t="str">
        <f>"casthouse_archetype_"&amp;TEXT(ROUND(Table26[[#This Row],[2016]],3),"0.000")</f>
        <v>casthouse_archetype_0.350</v>
      </c>
      <c r="B235" s="4">
        <f t="shared" si="39"/>
        <v>0.35000000000000003</v>
      </c>
      <c r="C235" s="4">
        <f t="shared" si="43"/>
        <v>0.35000000000000003</v>
      </c>
      <c r="D235" s="4">
        <f t="shared" si="43"/>
        <v>0.35000000000000003</v>
      </c>
      <c r="E235" s="4">
        <f t="shared" si="43"/>
        <v>0.34265257998291238</v>
      </c>
      <c r="F235" s="4">
        <f t="shared" si="43"/>
        <v>0.33565434570291242</v>
      </c>
      <c r="G235" s="4">
        <f t="shared" si="43"/>
        <v>0.32898098238930584</v>
      </c>
      <c r="H235" s="4">
        <f t="shared" si="43"/>
        <v>0.32261038153514493</v>
      </c>
      <c r="I235" s="4">
        <f t="shared" si="43"/>
        <v>0.31652239620900963</v>
      </c>
      <c r="J235" s="4">
        <f t="shared" si="43"/>
        <v>0.3106986282250459</v>
      </c>
      <c r="K235" s="4">
        <f t="shared" si="43"/>
        <v>0.30512224243479724</v>
      </c>
      <c r="L235" s="4">
        <f t="shared" si="43"/>
        <v>0.2997778041924084</v>
      </c>
      <c r="M235" s="4">
        <f t="shared" si="43"/>
        <v>0.29465113668832843</v>
      </c>
      <c r="N235" s="4">
        <f t="shared" si="43"/>
        <v>0.28972919537454173</v>
      </c>
      <c r="O235" s="4">
        <f t="shared" si="43"/>
        <v>0.28499995713925053</v>
      </c>
      <c r="P235" s="4">
        <f t="shared" si="43"/>
        <v>0.28045232224867611</v>
      </c>
      <c r="Q235" s="4">
        <f t="shared" si="43"/>
        <v>0.26894851388554319</v>
      </c>
      <c r="R235" s="4">
        <f t="shared" si="43"/>
        <v>0.25779336990857354</v>
      </c>
      <c r="S235" s="4">
        <f t="shared" si="44"/>
        <v>0.24697127565031296</v>
      </c>
      <c r="T235" s="4">
        <f t="shared" si="44"/>
        <v>0.23646753511716684</v>
      </c>
      <c r="U235" s="4">
        <f t="shared" si="44"/>
        <v>0.22626830440711604</v>
      </c>
      <c r="V235" s="4">
        <f t="shared" si="44"/>
        <v>0.21266790141376674</v>
      </c>
      <c r="W235" s="4">
        <f t="shared" si="44"/>
        <v>0.19950481177313101</v>
      </c>
      <c r="X235" s="4">
        <f t="shared" si="44"/>
        <v>0.18675827687647945</v>
      </c>
      <c r="Y235" s="4">
        <f t="shared" si="44"/>
        <v>0.17440883149023811</v>
      </c>
      <c r="Z235" s="4">
        <f t="shared" si="44"/>
        <v>0.16243820457048319</v>
      </c>
      <c r="AA235" s="4">
        <f t="shared" si="44"/>
        <v>0.14945397948477845</v>
      </c>
      <c r="AB235" s="4">
        <f t="shared" si="44"/>
        <v>0.13672780254523814</v>
      </c>
      <c r="AC235" s="4">
        <f t="shared" si="44"/>
        <v>0.12425205677857065</v>
      </c>
      <c r="AD235" s="4">
        <f t="shared" si="44"/>
        <v>0.11201942207076269</v>
      </c>
      <c r="AE235" s="4">
        <f t="shared" si="44"/>
        <v>0.10002286084461211</v>
      </c>
      <c r="AF235" s="4">
        <f t="shared" si="44"/>
        <v>9.5012775629998339E-2</v>
      </c>
      <c r="AG235" s="4">
        <f t="shared" si="44"/>
        <v>9.0080230008326267E-2</v>
      </c>
      <c r="AH235" s="4">
        <f t="shared" si="44"/>
        <v>8.522343771663321E-2</v>
      </c>
      <c r="AI235" s="4">
        <f t="shared" si="42"/>
        <v>8.0440666940194402E-2</v>
      </c>
      <c r="AJ235" s="4">
        <f t="shared" si="42"/>
        <v>7.5730238253622614E-2</v>
      </c>
    </row>
    <row r="236" spans="1:36" x14ac:dyDescent="0.2">
      <c r="A236" t="str">
        <f>"casthouse_archetype_"&amp;TEXT(ROUND(Table26[[#This Row],[2016]],3),"0.000")</f>
        <v>casthouse_archetype_0.345</v>
      </c>
      <c r="B236" s="4">
        <f t="shared" si="39"/>
        <v>0.34500000000000003</v>
      </c>
      <c r="C236" s="4">
        <f t="shared" si="43"/>
        <v>0.34500000000000003</v>
      </c>
      <c r="D236" s="4">
        <f t="shared" si="43"/>
        <v>0.34500000000000003</v>
      </c>
      <c r="E236" s="4">
        <f t="shared" si="43"/>
        <v>0.33778652511726304</v>
      </c>
      <c r="F236" s="4">
        <f t="shared" si="43"/>
        <v>0.33091587023638164</v>
      </c>
      <c r="G236" s="4">
        <f t="shared" si="43"/>
        <v>0.32436416385044936</v>
      </c>
      <c r="H236" s="4">
        <f t="shared" si="43"/>
        <v>0.31810970049561754</v>
      </c>
      <c r="I236" s="4">
        <f t="shared" si="43"/>
        <v>0.31213270052359804</v>
      </c>
      <c r="J236" s="4">
        <f t="shared" si="43"/>
        <v>0.30641510115164028</v>
      </c>
      <c r="K236" s="4">
        <f t="shared" si="43"/>
        <v>0.30094037413986469</v>
      </c>
      <c r="L236" s="4">
        <f t="shared" si="43"/>
        <v>0.29569336621951281</v>
      </c>
      <c r="M236" s="4">
        <f t="shared" si="43"/>
        <v>0.2906601590274891</v>
      </c>
      <c r="N236" s="4">
        <f t="shared" si="43"/>
        <v>0.28582794582084853</v>
      </c>
      <c r="O236" s="4">
        <f t="shared" si="43"/>
        <v>0.28118492267185008</v>
      </c>
      <c r="P236" s="4">
        <f t="shared" si="43"/>
        <v>0.27672019219738075</v>
      </c>
      <c r="Q236" s="4">
        <f t="shared" si="43"/>
        <v>0.26542610087140656</v>
      </c>
      <c r="R236" s="4">
        <f t="shared" si="43"/>
        <v>0.25447431770070916</v>
      </c>
      <c r="S236" s="4">
        <f t="shared" si="44"/>
        <v>0.24384951267676575</v>
      </c>
      <c r="T236" s="4">
        <f t="shared" si="44"/>
        <v>0.23353725771728012</v>
      </c>
      <c r="U236" s="4">
        <f t="shared" si="44"/>
        <v>0.22352396129770868</v>
      </c>
      <c r="V236" s="4">
        <f t="shared" si="44"/>
        <v>0.21017149673743252</v>
      </c>
      <c r="W236" s="4">
        <f t="shared" si="44"/>
        <v>0.19724837320820521</v>
      </c>
      <c r="X236" s="4">
        <f t="shared" si="44"/>
        <v>0.18473421053544534</v>
      </c>
      <c r="Y236" s="4">
        <f t="shared" si="44"/>
        <v>0.1726098983412046</v>
      </c>
      <c r="Z236" s="4">
        <f t="shared" si="44"/>
        <v>0.16085749866683635</v>
      </c>
      <c r="AA236" s="4">
        <f t="shared" si="44"/>
        <v>0.14810997895111172</v>
      </c>
      <c r="AB236" s="4">
        <f t="shared" si="44"/>
        <v>0.13561580310528493</v>
      </c>
      <c r="AC236" s="4">
        <f t="shared" si="44"/>
        <v>0.12336749301521607</v>
      </c>
      <c r="AD236" s="4">
        <f t="shared" si="44"/>
        <v>0.1113578620142316</v>
      </c>
      <c r="AE236" s="4">
        <f t="shared" si="44"/>
        <v>9.9580000821758885E-2</v>
      </c>
      <c r="AF236" s="4">
        <f t="shared" si="44"/>
        <v>9.4661250597606938E-2</v>
      </c>
      <c r="AG236" s="4">
        <f t="shared" si="44"/>
        <v>8.9818626402020346E-2</v>
      </c>
      <c r="AH236" s="4">
        <f t="shared" si="44"/>
        <v>8.5050374536015633E-2</v>
      </c>
      <c r="AI236" s="4">
        <f t="shared" si="42"/>
        <v>8.0354794756243478E-2</v>
      </c>
      <c r="AJ236" s="4">
        <f t="shared" si="42"/>
        <v>7.5730238253622614E-2</v>
      </c>
    </row>
    <row r="237" spans="1:36" x14ac:dyDescent="0.2">
      <c r="A237" t="str">
        <f>"casthouse_archetype_"&amp;TEXT(ROUND(Table26[[#This Row],[2016]],3),"0.000")</f>
        <v>casthouse_archetype_0.340</v>
      </c>
      <c r="B237" s="4">
        <f t="shared" si="39"/>
        <v>0.34</v>
      </c>
      <c r="C237" s="4">
        <f t="shared" si="43"/>
        <v>0.34</v>
      </c>
      <c r="D237" s="4">
        <f t="shared" si="43"/>
        <v>0.34</v>
      </c>
      <c r="E237" s="4">
        <f t="shared" si="43"/>
        <v>0.33292047025161364</v>
      </c>
      <c r="F237" s="4">
        <f t="shared" si="43"/>
        <v>0.32617739476985086</v>
      </c>
      <c r="G237" s="4">
        <f t="shared" si="43"/>
        <v>0.31974734531159288</v>
      </c>
      <c r="H237" s="4">
        <f t="shared" si="43"/>
        <v>0.31360901945609015</v>
      </c>
      <c r="I237" s="4">
        <f t="shared" si="43"/>
        <v>0.30774300483818645</v>
      </c>
      <c r="J237" s="4">
        <f t="shared" si="43"/>
        <v>0.30213157407823465</v>
      </c>
      <c r="K237" s="4">
        <f t="shared" si="43"/>
        <v>0.29675850584493219</v>
      </c>
      <c r="L237" s="4">
        <f t="shared" si="43"/>
        <v>0.29160892824661727</v>
      </c>
      <c r="M237" s="4">
        <f t="shared" si="43"/>
        <v>0.28666918136664971</v>
      </c>
      <c r="N237" s="4">
        <f t="shared" si="43"/>
        <v>0.28192669626715533</v>
      </c>
      <c r="O237" s="4">
        <f t="shared" si="43"/>
        <v>0.27736988820444963</v>
      </c>
      <c r="P237" s="4">
        <f t="shared" si="43"/>
        <v>0.2729880621460854</v>
      </c>
      <c r="Q237" s="4">
        <f t="shared" si="43"/>
        <v>0.26190368785726986</v>
      </c>
      <c r="R237" s="4">
        <f t="shared" si="43"/>
        <v>0.25115526549284478</v>
      </c>
      <c r="S237" s="4">
        <f t="shared" si="44"/>
        <v>0.24072774970321859</v>
      </c>
      <c r="T237" s="4">
        <f t="shared" si="44"/>
        <v>0.23060698031739341</v>
      </c>
      <c r="U237" s="4">
        <f t="shared" si="44"/>
        <v>0.22077961818830133</v>
      </c>
      <c r="V237" s="4">
        <f t="shared" si="44"/>
        <v>0.20767509206109835</v>
      </c>
      <c r="W237" s="4">
        <f t="shared" si="44"/>
        <v>0.19499193464327938</v>
      </c>
      <c r="X237" s="4">
        <f t="shared" si="44"/>
        <v>0.18271014419441123</v>
      </c>
      <c r="Y237" s="4">
        <f t="shared" si="44"/>
        <v>0.17081096519217112</v>
      </c>
      <c r="Z237" s="4">
        <f t="shared" si="44"/>
        <v>0.15927679276318957</v>
      </c>
      <c r="AA237" s="4">
        <f t="shared" si="44"/>
        <v>0.14676597841744499</v>
      </c>
      <c r="AB237" s="4">
        <f t="shared" si="44"/>
        <v>0.13450380366533168</v>
      </c>
      <c r="AC237" s="4">
        <f t="shared" si="44"/>
        <v>0.12248292925186149</v>
      </c>
      <c r="AD237" s="4">
        <f t="shared" si="44"/>
        <v>0.11069630195770053</v>
      </c>
      <c r="AE237" s="4">
        <f t="shared" si="44"/>
        <v>9.9137140798905676E-2</v>
      </c>
      <c r="AF237" s="4">
        <f t="shared" si="44"/>
        <v>9.4309725565215524E-2</v>
      </c>
      <c r="AG237" s="4">
        <f t="shared" si="44"/>
        <v>8.9557022795714425E-2</v>
      </c>
      <c r="AH237" s="4">
        <f t="shared" si="44"/>
        <v>8.4877311355398055E-2</v>
      </c>
      <c r="AI237" s="4">
        <f t="shared" si="42"/>
        <v>8.0268922572292567E-2</v>
      </c>
      <c r="AJ237" s="4">
        <f t="shared" si="42"/>
        <v>7.5730238253622614E-2</v>
      </c>
    </row>
    <row r="238" spans="1:36" x14ac:dyDescent="0.2">
      <c r="A238" t="str">
        <f>"casthouse_archetype_"&amp;TEXT(ROUND(Table26[[#This Row],[2016]],3),"0.000")</f>
        <v>casthouse_archetype_0.335</v>
      </c>
      <c r="B238" s="4">
        <f t="shared" si="39"/>
        <v>0.33500000000000002</v>
      </c>
      <c r="C238" s="4">
        <f t="shared" si="43"/>
        <v>0.33500000000000002</v>
      </c>
      <c r="D238" s="4">
        <f t="shared" si="43"/>
        <v>0.33500000000000002</v>
      </c>
      <c r="E238" s="4">
        <f t="shared" si="43"/>
        <v>0.3280544153859643</v>
      </c>
      <c r="F238" s="4">
        <f t="shared" si="43"/>
        <v>0.32143891930332008</v>
      </c>
      <c r="G238" s="4">
        <f t="shared" si="43"/>
        <v>0.31513052677273645</v>
      </c>
      <c r="H238" s="4">
        <f t="shared" si="43"/>
        <v>0.30910833841656282</v>
      </c>
      <c r="I238" s="4">
        <f t="shared" si="43"/>
        <v>0.30335330915277492</v>
      </c>
      <c r="J238" s="4">
        <f t="shared" si="43"/>
        <v>0.29784804700482903</v>
      </c>
      <c r="K238" s="4">
        <f t="shared" si="43"/>
        <v>0.29257663754999963</v>
      </c>
      <c r="L238" s="4">
        <f t="shared" si="43"/>
        <v>0.28752449027372168</v>
      </c>
      <c r="M238" s="4">
        <f t="shared" si="43"/>
        <v>0.28267820370581032</v>
      </c>
      <c r="N238" s="4">
        <f t="shared" si="43"/>
        <v>0.27802544671346208</v>
      </c>
      <c r="O238" s="4">
        <f t="shared" si="43"/>
        <v>0.27355485373704919</v>
      </c>
      <c r="P238" s="4">
        <f t="shared" ref="C238:R253" si="45">(($B238-$AJ$2)*((P$2-$AJ$2)/($B$2-$AJ$2)))+$AJ$2</f>
        <v>0.26925593209479004</v>
      </c>
      <c r="Q238" s="4">
        <f t="shared" si="45"/>
        <v>0.25838127484313317</v>
      </c>
      <c r="R238" s="4">
        <f t="shared" si="45"/>
        <v>0.24783621328498034</v>
      </c>
      <c r="S238" s="4">
        <f t="shared" si="44"/>
        <v>0.23760598672967137</v>
      </c>
      <c r="T238" s="4">
        <f t="shared" si="44"/>
        <v>0.22767670291750669</v>
      </c>
      <c r="U238" s="4">
        <f t="shared" si="44"/>
        <v>0.21803527507889398</v>
      </c>
      <c r="V238" s="4">
        <f t="shared" si="44"/>
        <v>0.20517868738476414</v>
      </c>
      <c r="W238" s="4">
        <f t="shared" si="44"/>
        <v>0.19273549607835355</v>
      </c>
      <c r="X238" s="4">
        <f t="shared" si="44"/>
        <v>0.18068607785337715</v>
      </c>
      <c r="Y238" s="4">
        <f t="shared" si="44"/>
        <v>0.16901203204313764</v>
      </c>
      <c r="Z238" s="4">
        <f t="shared" si="44"/>
        <v>0.15769608685954273</v>
      </c>
      <c r="AA238" s="4">
        <f t="shared" si="44"/>
        <v>0.14542197788377825</v>
      </c>
      <c r="AB238" s="4">
        <f t="shared" si="44"/>
        <v>0.13339180422537844</v>
      </c>
      <c r="AC238" s="4">
        <f t="shared" si="44"/>
        <v>0.12159836548850692</v>
      </c>
      <c r="AD238" s="4">
        <f t="shared" si="44"/>
        <v>0.11003474190116944</v>
      </c>
      <c r="AE238" s="4">
        <f t="shared" si="44"/>
        <v>9.8694280776052454E-2</v>
      </c>
      <c r="AF238" s="4">
        <f t="shared" ref="S238:AH253" si="46">(($B238-$AJ$2)*((AF$2-$AJ$2)/($B$2-$AJ$2)))+$AJ$2</f>
        <v>9.395820053282411E-2</v>
      </c>
      <c r="AG238" s="4">
        <f t="shared" si="46"/>
        <v>8.9295419189408504E-2</v>
      </c>
      <c r="AH238" s="4">
        <f t="shared" si="46"/>
        <v>8.4704248174780478E-2</v>
      </c>
      <c r="AI238" s="4">
        <f t="shared" si="42"/>
        <v>8.0183050388341642E-2</v>
      </c>
      <c r="AJ238" s="4">
        <f t="shared" si="42"/>
        <v>7.5730238253622614E-2</v>
      </c>
    </row>
    <row r="239" spans="1:36" x14ac:dyDescent="0.2">
      <c r="A239" t="str">
        <f>"casthouse_archetype_"&amp;TEXT(ROUND(Table26[[#This Row],[2016]],3),"0.000")</f>
        <v>casthouse_archetype_0.330</v>
      </c>
      <c r="B239" s="4">
        <f t="shared" si="39"/>
        <v>0.33</v>
      </c>
      <c r="C239" s="4">
        <f t="shared" si="45"/>
        <v>0.33</v>
      </c>
      <c r="D239" s="4">
        <f t="shared" si="45"/>
        <v>0.33</v>
      </c>
      <c r="E239" s="4">
        <f t="shared" si="45"/>
        <v>0.32318836052031491</v>
      </c>
      <c r="F239" s="4">
        <f t="shared" si="45"/>
        <v>0.3167004438367893</v>
      </c>
      <c r="G239" s="4">
        <f t="shared" si="45"/>
        <v>0.31051370823388003</v>
      </c>
      <c r="H239" s="4">
        <f t="shared" si="45"/>
        <v>0.30460765737703543</v>
      </c>
      <c r="I239" s="4">
        <f t="shared" si="45"/>
        <v>0.29896361346736333</v>
      </c>
      <c r="J239" s="4">
        <f t="shared" si="45"/>
        <v>0.29356451993142341</v>
      </c>
      <c r="K239" s="4">
        <f t="shared" si="45"/>
        <v>0.28839476925506713</v>
      </c>
      <c r="L239" s="4">
        <f t="shared" si="45"/>
        <v>0.28344005230082608</v>
      </c>
      <c r="M239" s="4">
        <f t="shared" si="45"/>
        <v>0.27868722604497093</v>
      </c>
      <c r="N239" s="4">
        <f t="shared" si="45"/>
        <v>0.27412419715976888</v>
      </c>
      <c r="O239" s="4">
        <f t="shared" si="45"/>
        <v>0.26973981926964874</v>
      </c>
      <c r="P239" s="4">
        <f t="shared" si="45"/>
        <v>0.26552380204349474</v>
      </c>
      <c r="Q239" s="4">
        <f t="shared" si="45"/>
        <v>0.25485886182899653</v>
      </c>
      <c r="R239" s="4">
        <f t="shared" si="45"/>
        <v>0.24451716107711596</v>
      </c>
      <c r="S239" s="4">
        <f t="shared" si="46"/>
        <v>0.23448422375612415</v>
      </c>
      <c r="T239" s="4">
        <f t="shared" si="46"/>
        <v>0.22474642551762003</v>
      </c>
      <c r="U239" s="4">
        <f t="shared" si="46"/>
        <v>0.21529093196948662</v>
      </c>
      <c r="V239" s="4">
        <f t="shared" si="46"/>
        <v>0.20268228270842997</v>
      </c>
      <c r="W239" s="4">
        <f t="shared" si="46"/>
        <v>0.19047905751342775</v>
      </c>
      <c r="X239" s="4">
        <f t="shared" si="46"/>
        <v>0.17866201151234304</v>
      </c>
      <c r="Y239" s="4">
        <f t="shared" si="46"/>
        <v>0.16721309889410413</v>
      </c>
      <c r="Z239" s="4">
        <f t="shared" si="46"/>
        <v>0.15611538095589594</v>
      </c>
      <c r="AA239" s="4">
        <f t="shared" si="46"/>
        <v>0.14407797735011152</v>
      </c>
      <c r="AB239" s="4">
        <f t="shared" si="46"/>
        <v>0.13227980478542523</v>
      </c>
      <c r="AC239" s="4">
        <f t="shared" si="46"/>
        <v>0.12071380172515234</v>
      </c>
      <c r="AD239" s="4">
        <f t="shared" si="46"/>
        <v>0.10937318184463835</v>
      </c>
      <c r="AE239" s="4">
        <f t="shared" si="46"/>
        <v>9.8251420753199231E-2</v>
      </c>
      <c r="AF239" s="4">
        <f t="shared" si="46"/>
        <v>9.3606675500432709E-2</v>
      </c>
      <c r="AG239" s="4">
        <f t="shared" si="46"/>
        <v>8.9033815583102582E-2</v>
      </c>
      <c r="AH239" s="4">
        <f t="shared" si="46"/>
        <v>8.45311849941629E-2</v>
      </c>
      <c r="AI239" s="4">
        <f t="shared" si="42"/>
        <v>8.0097178204390732E-2</v>
      </c>
      <c r="AJ239" s="4">
        <f t="shared" si="42"/>
        <v>7.5730238253622614E-2</v>
      </c>
    </row>
    <row r="240" spans="1:36" x14ac:dyDescent="0.2">
      <c r="A240" t="str">
        <f>"casthouse_archetype_"&amp;TEXT(ROUND(Table26[[#This Row],[2016]],3),"0.000")</f>
        <v>casthouse_archetype_0.325</v>
      </c>
      <c r="B240" s="4">
        <f t="shared" si="39"/>
        <v>0.32500000000000001</v>
      </c>
      <c r="C240" s="4">
        <f t="shared" si="45"/>
        <v>0.32500000000000001</v>
      </c>
      <c r="D240" s="4">
        <f t="shared" si="45"/>
        <v>0.32500000000000001</v>
      </c>
      <c r="E240" s="4">
        <f t="shared" si="45"/>
        <v>0.31832230565466557</v>
      </c>
      <c r="F240" s="4">
        <f t="shared" si="45"/>
        <v>0.31196196837025852</v>
      </c>
      <c r="G240" s="4">
        <f t="shared" si="45"/>
        <v>0.30589688969502354</v>
      </c>
      <c r="H240" s="4">
        <f t="shared" si="45"/>
        <v>0.30010697633750805</v>
      </c>
      <c r="I240" s="4">
        <f t="shared" si="45"/>
        <v>0.29457391778195174</v>
      </c>
      <c r="J240" s="4">
        <f t="shared" si="45"/>
        <v>0.28928099285801778</v>
      </c>
      <c r="K240" s="4">
        <f t="shared" si="45"/>
        <v>0.28421290096013457</v>
      </c>
      <c r="L240" s="4">
        <f t="shared" si="45"/>
        <v>0.27935561432793049</v>
      </c>
      <c r="M240" s="4">
        <f t="shared" si="45"/>
        <v>0.27469624838413159</v>
      </c>
      <c r="N240" s="4">
        <f t="shared" si="45"/>
        <v>0.27022294760607568</v>
      </c>
      <c r="O240" s="4">
        <f t="shared" si="45"/>
        <v>0.26592478480224829</v>
      </c>
      <c r="P240" s="4">
        <f t="shared" si="45"/>
        <v>0.26179167199219938</v>
      </c>
      <c r="Q240" s="4">
        <f t="shared" si="45"/>
        <v>0.25133644881485984</v>
      </c>
      <c r="R240" s="4">
        <f t="shared" si="45"/>
        <v>0.24119810886925158</v>
      </c>
      <c r="S240" s="4">
        <f t="shared" si="46"/>
        <v>0.231362460782577</v>
      </c>
      <c r="T240" s="4">
        <f t="shared" si="46"/>
        <v>0.22181614811773331</v>
      </c>
      <c r="U240" s="4">
        <f t="shared" si="46"/>
        <v>0.21254658886007927</v>
      </c>
      <c r="V240" s="4">
        <f t="shared" si="46"/>
        <v>0.20018587803209575</v>
      </c>
      <c r="W240" s="4">
        <f t="shared" si="46"/>
        <v>0.18822261894850192</v>
      </c>
      <c r="X240" s="4">
        <f t="shared" si="46"/>
        <v>0.17663794517130893</v>
      </c>
      <c r="Y240" s="4">
        <f t="shared" si="46"/>
        <v>0.16541416574507062</v>
      </c>
      <c r="Z240" s="4">
        <f t="shared" si="46"/>
        <v>0.1545346750522491</v>
      </c>
      <c r="AA240" s="4">
        <f t="shared" si="46"/>
        <v>0.14273397681644479</v>
      </c>
      <c r="AB240" s="4">
        <f t="shared" si="46"/>
        <v>0.13116780534547198</v>
      </c>
      <c r="AC240" s="4">
        <f t="shared" si="46"/>
        <v>0.11982923796179774</v>
      </c>
      <c r="AD240" s="4">
        <f t="shared" si="46"/>
        <v>0.10871162178810727</v>
      </c>
      <c r="AE240" s="4">
        <f t="shared" si="46"/>
        <v>9.7808560730346022E-2</v>
      </c>
      <c r="AF240" s="4">
        <f t="shared" si="46"/>
        <v>9.3255150468041309E-2</v>
      </c>
      <c r="AG240" s="4">
        <f t="shared" si="46"/>
        <v>8.8772211976796661E-2</v>
      </c>
      <c r="AH240" s="4">
        <f t="shared" si="46"/>
        <v>8.4358121813545323E-2</v>
      </c>
      <c r="AI240" s="4">
        <f t="shared" si="42"/>
        <v>8.0011306020439821E-2</v>
      </c>
      <c r="AJ240" s="4">
        <f t="shared" si="42"/>
        <v>7.5730238253622614E-2</v>
      </c>
    </row>
    <row r="241" spans="1:36" x14ac:dyDescent="0.2">
      <c r="A241" t="str">
        <f>"casthouse_archetype_"&amp;TEXT(ROUND(Table26[[#This Row],[2016]],3),"0.000")</f>
        <v>casthouse_archetype_0.320</v>
      </c>
      <c r="B241" s="4">
        <f t="shared" si="39"/>
        <v>0.32</v>
      </c>
      <c r="C241" s="4">
        <f t="shared" si="45"/>
        <v>0.32</v>
      </c>
      <c r="D241" s="4">
        <f t="shared" si="45"/>
        <v>0.32</v>
      </c>
      <c r="E241" s="4">
        <f t="shared" si="45"/>
        <v>0.31345625078901623</v>
      </c>
      <c r="F241" s="4">
        <f t="shared" si="45"/>
        <v>0.30722349290372775</v>
      </c>
      <c r="G241" s="4">
        <f t="shared" si="45"/>
        <v>0.30128007115616712</v>
      </c>
      <c r="H241" s="4">
        <f t="shared" si="45"/>
        <v>0.29560629529798066</v>
      </c>
      <c r="I241" s="4">
        <f t="shared" si="45"/>
        <v>0.29018422209654016</v>
      </c>
      <c r="J241" s="4">
        <f t="shared" si="45"/>
        <v>0.28499746578461216</v>
      </c>
      <c r="K241" s="4">
        <f t="shared" si="45"/>
        <v>0.28003103266520207</v>
      </c>
      <c r="L241" s="4">
        <f t="shared" si="45"/>
        <v>0.2752711763550349</v>
      </c>
      <c r="M241" s="4">
        <f t="shared" si="45"/>
        <v>0.2707052707232922</v>
      </c>
      <c r="N241" s="4">
        <f t="shared" si="45"/>
        <v>0.26632169805238248</v>
      </c>
      <c r="O241" s="4">
        <f t="shared" si="45"/>
        <v>0.26210975033484785</v>
      </c>
      <c r="P241" s="4">
        <f t="shared" si="45"/>
        <v>0.25805954194090402</v>
      </c>
      <c r="Q241" s="4">
        <f t="shared" si="45"/>
        <v>0.2478140358007232</v>
      </c>
      <c r="R241" s="4">
        <f t="shared" si="45"/>
        <v>0.2378790566613872</v>
      </c>
      <c r="S241" s="4">
        <f t="shared" si="46"/>
        <v>0.22824069780902978</v>
      </c>
      <c r="T241" s="4">
        <f t="shared" si="46"/>
        <v>0.2188858707178466</v>
      </c>
      <c r="U241" s="4">
        <f t="shared" si="46"/>
        <v>0.20980224575067191</v>
      </c>
      <c r="V241" s="4">
        <f t="shared" si="46"/>
        <v>0.19768947335576159</v>
      </c>
      <c r="W241" s="4">
        <f t="shared" si="46"/>
        <v>0.1859661803835761</v>
      </c>
      <c r="X241" s="4">
        <f t="shared" si="46"/>
        <v>0.17461387883027485</v>
      </c>
      <c r="Y241" s="4">
        <f t="shared" si="46"/>
        <v>0.16361523259603711</v>
      </c>
      <c r="Z241" s="4">
        <f t="shared" si="46"/>
        <v>0.15295396914860232</v>
      </c>
      <c r="AA241" s="4">
        <f t="shared" si="46"/>
        <v>0.14138997628277805</v>
      </c>
      <c r="AB241" s="4">
        <f t="shared" si="46"/>
        <v>0.13005580590551874</v>
      </c>
      <c r="AC241" s="4">
        <f t="shared" si="46"/>
        <v>0.11894467419844315</v>
      </c>
      <c r="AD241" s="4">
        <f t="shared" si="46"/>
        <v>0.10805006173157619</v>
      </c>
      <c r="AE241" s="4">
        <f t="shared" si="46"/>
        <v>9.73657007074928E-2</v>
      </c>
      <c r="AF241" s="4">
        <f t="shared" si="46"/>
        <v>9.2903625435649895E-2</v>
      </c>
      <c r="AG241" s="4">
        <f t="shared" si="46"/>
        <v>8.851060837049074E-2</v>
      </c>
      <c r="AH241" s="4">
        <f t="shared" si="46"/>
        <v>8.4185058632927745E-2</v>
      </c>
      <c r="AI241" s="4">
        <f t="shared" si="42"/>
        <v>7.9925433836488896E-2</v>
      </c>
      <c r="AJ241" s="4">
        <f t="shared" si="42"/>
        <v>7.5730238253622614E-2</v>
      </c>
    </row>
    <row r="242" spans="1:36" x14ac:dyDescent="0.2">
      <c r="A242" t="str">
        <f>"casthouse_archetype_"&amp;TEXT(ROUND(Table26[[#This Row],[2016]],3),"0.000")</f>
        <v>casthouse_archetype_0.315</v>
      </c>
      <c r="B242" s="4">
        <f t="shared" si="39"/>
        <v>0.315</v>
      </c>
      <c r="C242" s="4">
        <f t="shared" si="45"/>
        <v>0.315</v>
      </c>
      <c r="D242" s="4">
        <f t="shared" si="45"/>
        <v>0.315</v>
      </c>
      <c r="E242" s="4">
        <f t="shared" si="45"/>
        <v>0.30859019592336684</v>
      </c>
      <c r="F242" s="4">
        <f t="shared" si="45"/>
        <v>0.30248501743719697</v>
      </c>
      <c r="G242" s="4">
        <f t="shared" si="45"/>
        <v>0.29666325261731064</v>
      </c>
      <c r="H242" s="4">
        <f t="shared" si="45"/>
        <v>0.29110561425845327</v>
      </c>
      <c r="I242" s="4">
        <f t="shared" si="45"/>
        <v>0.28579452641112857</v>
      </c>
      <c r="J242" s="4">
        <f t="shared" si="45"/>
        <v>0.28071393871120653</v>
      </c>
      <c r="K242" s="4">
        <f t="shared" si="45"/>
        <v>0.27584916437026952</v>
      </c>
      <c r="L242" s="4">
        <f t="shared" si="45"/>
        <v>0.2711867383821393</v>
      </c>
      <c r="M242" s="4">
        <f t="shared" si="45"/>
        <v>0.26671429306245281</v>
      </c>
      <c r="N242" s="4">
        <f t="shared" si="45"/>
        <v>0.26242044849868928</v>
      </c>
      <c r="O242" s="4">
        <f t="shared" si="45"/>
        <v>0.25829471586744734</v>
      </c>
      <c r="P242" s="4">
        <f t="shared" si="45"/>
        <v>0.25432741188960872</v>
      </c>
      <c r="Q242" s="4">
        <f t="shared" si="45"/>
        <v>0.2442916227865865</v>
      </c>
      <c r="R242" s="4">
        <f t="shared" si="45"/>
        <v>0.23456000445352276</v>
      </c>
      <c r="S242" s="4">
        <f t="shared" si="46"/>
        <v>0.22511893483548256</v>
      </c>
      <c r="T242" s="4">
        <f t="shared" si="46"/>
        <v>0.21595559331795988</v>
      </c>
      <c r="U242" s="4">
        <f t="shared" si="46"/>
        <v>0.20705790264126456</v>
      </c>
      <c r="V242" s="4">
        <f t="shared" si="46"/>
        <v>0.19519306867942737</v>
      </c>
      <c r="W242" s="4">
        <f t="shared" si="46"/>
        <v>0.1837097418186503</v>
      </c>
      <c r="X242" s="4">
        <f t="shared" si="46"/>
        <v>0.17258981248924074</v>
      </c>
      <c r="Y242" s="4">
        <f t="shared" si="46"/>
        <v>0.16181629944700363</v>
      </c>
      <c r="Z242" s="4">
        <f t="shared" si="46"/>
        <v>0.15137326324495548</v>
      </c>
      <c r="AA242" s="4">
        <f t="shared" si="46"/>
        <v>0.14004597574911132</v>
      </c>
      <c r="AB242" s="4">
        <f t="shared" si="46"/>
        <v>0.12894380646556552</v>
      </c>
      <c r="AC242" s="4">
        <f t="shared" si="46"/>
        <v>0.11806011043508857</v>
      </c>
      <c r="AD242" s="4">
        <f t="shared" si="46"/>
        <v>0.1073885016750451</v>
      </c>
      <c r="AE242" s="4">
        <f t="shared" si="46"/>
        <v>9.6922840684639577E-2</v>
      </c>
      <c r="AF242" s="4">
        <f t="shared" si="46"/>
        <v>9.2552100403258494E-2</v>
      </c>
      <c r="AG242" s="4">
        <f t="shared" si="46"/>
        <v>8.8249004764184819E-2</v>
      </c>
      <c r="AH242" s="4">
        <f t="shared" si="46"/>
        <v>8.4011995452310168E-2</v>
      </c>
      <c r="AI242" s="4">
        <f t="shared" si="42"/>
        <v>7.9839561652537985E-2</v>
      </c>
      <c r="AJ242" s="4">
        <f t="shared" si="42"/>
        <v>7.5730238253622614E-2</v>
      </c>
    </row>
    <row r="243" spans="1:36" x14ac:dyDescent="0.2">
      <c r="A243" t="str">
        <f>"casthouse_archetype_"&amp;TEXT(ROUND(Table26[[#This Row],[2016]],3),"0.000")</f>
        <v>casthouse_archetype_0.310</v>
      </c>
      <c r="B243" s="4">
        <f t="shared" si="39"/>
        <v>0.31</v>
      </c>
      <c r="C243" s="4">
        <f t="shared" si="45"/>
        <v>0.31</v>
      </c>
      <c r="D243" s="4">
        <f t="shared" si="45"/>
        <v>0.31</v>
      </c>
      <c r="E243" s="4">
        <f t="shared" si="45"/>
        <v>0.3037241410577175</v>
      </c>
      <c r="F243" s="4">
        <f t="shared" si="45"/>
        <v>0.29774654197066619</v>
      </c>
      <c r="G243" s="4">
        <f t="shared" si="45"/>
        <v>0.29204643407845421</v>
      </c>
      <c r="H243" s="4">
        <f t="shared" si="45"/>
        <v>0.28660493321892588</v>
      </c>
      <c r="I243" s="4">
        <f t="shared" si="45"/>
        <v>0.28140483072571698</v>
      </c>
      <c r="J243" s="4">
        <f t="shared" si="45"/>
        <v>0.27643041163780091</v>
      </c>
      <c r="K243" s="4">
        <f t="shared" si="45"/>
        <v>0.27166729607533702</v>
      </c>
      <c r="L243" s="4">
        <f t="shared" si="45"/>
        <v>0.26710230040924371</v>
      </c>
      <c r="M243" s="4">
        <f t="shared" si="45"/>
        <v>0.26272331540161342</v>
      </c>
      <c r="N243" s="4">
        <f t="shared" si="45"/>
        <v>0.25851919894499609</v>
      </c>
      <c r="O243" s="4">
        <f t="shared" si="45"/>
        <v>0.2544796814000469</v>
      </c>
      <c r="P243" s="4">
        <f t="shared" si="45"/>
        <v>0.25059528183831337</v>
      </c>
      <c r="Q243" s="4">
        <f t="shared" si="45"/>
        <v>0.24076920977244987</v>
      </c>
      <c r="R243" s="4">
        <f t="shared" si="45"/>
        <v>0.23124095224565838</v>
      </c>
      <c r="S243" s="4">
        <f t="shared" si="46"/>
        <v>0.22199717186193541</v>
      </c>
      <c r="T243" s="4">
        <f t="shared" si="46"/>
        <v>0.21302531591807317</v>
      </c>
      <c r="U243" s="4">
        <f t="shared" si="46"/>
        <v>0.2043135595318572</v>
      </c>
      <c r="V243" s="4">
        <f t="shared" si="46"/>
        <v>0.19269666400309321</v>
      </c>
      <c r="W243" s="4">
        <f t="shared" si="46"/>
        <v>0.18145330325372444</v>
      </c>
      <c r="X243" s="4">
        <f t="shared" si="46"/>
        <v>0.17056574614820663</v>
      </c>
      <c r="Y243" s="4">
        <f t="shared" si="46"/>
        <v>0.16001736629797014</v>
      </c>
      <c r="Z243" s="4">
        <f t="shared" si="46"/>
        <v>0.1497925573413087</v>
      </c>
      <c r="AA243" s="4">
        <f t="shared" si="46"/>
        <v>0.13870197521544458</v>
      </c>
      <c r="AB243" s="4">
        <f t="shared" si="46"/>
        <v>0.12783180702561231</v>
      </c>
      <c r="AC243" s="4">
        <f t="shared" si="46"/>
        <v>0.11717554667173399</v>
      </c>
      <c r="AD243" s="4">
        <f t="shared" si="46"/>
        <v>0.10672694161851401</v>
      </c>
      <c r="AE243" s="4">
        <f t="shared" si="46"/>
        <v>9.6479980661786369E-2</v>
      </c>
      <c r="AF243" s="4">
        <f t="shared" si="46"/>
        <v>9.220057537086708E-2</v>
      </c>
      <c r="AG243" s="4">
        <f t="shared" si="46"/>
        <v>8.7987401157878897E-2</v>
      </c>
      <c r="AH243" s="4">
        <f t="shared" si="46"/>
        <v>8.383893227169259E-2</v>
      </c>
      <c r="AI243" s="4">
        <f t="shared" si="42"/>
        <v>7.9753689468587061E-2</v>
      </c>
      <c r="AJ243" s="4">
        <f t="shared" si="42"/>
        <v>7.5730238253622614E-2</v>
      </c>
    </row>
    <row r="244" spans="1:36" x14ac:dyDescent="0.2">
      <c r="A244" t="str">
        <f>"casthouse_archetype_"&amp;TEXT(ROUND(Table26[[#This Row],[2016]],3),"0.000")</f>
        <v>casthouse_archetype_0.305</v>
      </c>
      <c r="B244" s="4">
        <f t="shared" si="39"/>
        <v>0.30499999999999999</v>
      </c>
      <c r="C244" s="4">
        <f t="shared" si="45"/>
        <v>0.30499999999999999</v>
      </c>
      <c r="D244" s="4">
        <f t="shared" si="45"/>
        <v>0.30499999999999999</v>
      </c>
      <c r="E244" s="4">
        <f t="shared" si="45"/>
        <v>0.29885808619206816</v>
      </c>
      <c r="F244" s="4">
        <f t="shared" si="45"/>
        <v>0.29300806650413541</v>
      </c>
      <c r="G244" s="4">
        <f t="shared" si="45"/>
        <v>0.28742961553959773</v>
      </c>
      <c r="H244" s="4">
        <f t="shared" si="45"/>
        <v>0.2821042521793985</v>
      </c>
      <c r="I244" s="4">
        <f t="shared" si="45"/>
        <v>0.27701513504030539</v>
      </c>
      <c r="J244" s="4">
        <f t="shared" si="45"/>
        <v>0.27214688456439529</v>
      </c>
      <c r="K244" s="4">
        <f t="shared" si="45"/>
        <v>0.26748542778040446</v>
      </c>
      <c r="L244" s="4">
        <f t="shared" si="45"/>
        <v>0.26301786243634812</v>
      </c>
      <c r="M244" s="4">
        <f t="shared" si="45"/>
        <v>0.25873233774077409</v>
      </c>
      <c r="N244" s="4">
        <f t="shared" si="45"/>
        <v>0.25461794939130289</v>
      </c>
      <c r="O244" s="4">
        <f t="shared" si="45"/>
        <v>0.25066464693264645</v>
      </c>
      <c r="P244" s="4">
        <f t="shared" si="45"/>
        <v>0.24686315178701801</v>
      </c>
      <c r="Q244" s="4">
        <f t="shared" si="45"/>
        <v>0.23724679675831317</v>
      </c>
      <c r="R244" s="4">
        <f t="shared" si="45"/>
        <v>0.227921900037794</v>
      </c>
      <c r="S244" s="4">
        <f t="shared" si="46"/>
        <v>0.21887540888838819</v>
      </c>
      <c r="T244" s="4">
        <f t="shared" si="46"/>
        <v>0.21009503851818645</v>
      </c>
      <c r="U244" s="4">
        <f t="shared" si="46"/>
        <v>0.20156921642244985</v>
      </c>
      <c r="V244" s="4">
        <f t="shared" si="46"/>
        <v>0.19020025932675899</v>
      </c>
      <c r="W244" s="4">
        <f t="shared" si="46"/>
        <v>0.17919686468879864</v>
      </c>
      <c r="X244" s="4">
        <f t="shared" si="46"/>
        <v>0.16854167980717255</v>
      </c>
      <c r="Y244" s="4">
        <f t="shared" si="46"/>
        <v>0.15821843314893663</v>
      </c>
      <c r="Z244" s="4">
        <f t="shared" si="46"/>
        <v>0.14821185143766186</v>
      </c>
      <c r="AA244" s="4">
        <f t="shared" si="46"/>
        <v>0.13735797468177785</v>
      </c>
      <c r="AB244" s="4">
        <f t="shared" si="46"/>
        <v>0.12671980758565907</v>
      </c>
      <c r="AC244" s="4">
        <f t="shared" si="46"/>
        <v>0.11629098290837941</v>
      </c>
      <c r="AD244" s="4">
        <f t="shared" si="46"/>
        <v>0.10606538156198293</v>
      </c>
      <c r="AE244" s="4">
        <f t="shared" si="46"/>
        <v>9.6037120638933146E-2</v>
      </c>
      <c r="AF244" s="4">
        <f t="shared" si="46"/>
        <v>9.184905033847568E-2</v>
      </c>
      <c r="AG244" s="4">
        <f t="shared" si="46"/>
        <v>8.7725797551572976E-2</v>
      </c>
      <c r="AH244" s="4">
        <f t="shared" si="46"/>
        <v>8.3665869091075012E-2</v>
      </c>
      <c r="AI244" s="4">
        <f t="shared" si="42"/>
        <v>7.966781728463615E-2</v>
      </c>
      <c r="AJ244" s="4">
        <f t="shared" si="42"/>
        <v>7.5730238253622614E-2</v>
      </c>
    </row>
    <row r="245" spans="1:36" x14ac:dyDescent="0.2">
      <c r="A245" t="str">
        <f>"casthouse_archetype_"&amp;TEXT(ROUND(Table26[[#This Row],[2016]],3),"0.000")</f>
        <v>casthouse_archetype_0.300</v>
      </c>
      <c r="B245" s="4">
        <f t="shared" si="39"/>
        <v>0.3</v>
      </c>
      <c r="C245" s="4">
        <f t="shared" si="45"/>
        <v>0.3</v>
      </c>
      <c r="D245" s="4">
        <f t="shared" si="45"/>
        <v>0.3</v>
      </c>
      <c r="E245" s="4">
        <f t="shared" si="45"/>
        <v>0.29399203132641877</v>
      </c>
      <c r="F245" s="4">
        <f t="shared" si="45"/>
        <v>0.28826959103760463</v>
      </c>
      <c r="G245" s="4">
        <f t="shared" si="45"/>
        <v>0.2828127970007413</v>
      </c>
      <c r="H245" s="4">
        <f t="shared" si="45"/>
        <v>0.27760357113987116</v>
      </c>
      <c r="I245" s="4">
        <f t="shared" si="45"/>
        <v>0.27262543935489381</v>
      </c>
      <c r="J245" s="4">
        <f t="shared" si="45"/>
        <v>0.26786335749098966</v>
      </c>
      <c r="K245" s="4">
        <f t="shared" si="45"/>
        <v>0.26330355948547196</v>
      </c>
      <c r="L245" s="4">
        <f t="shared" si="45"/>
        <v>0.25893342446345252</v>
      </c>
      <c r="M245" s="4">
        <f t="shared" si="45"/>
        <v>0.2547413600799347</v>
      </c>
      <c r="N245" s="4">
        <f t="shared" si="45"/>
        <v>0.25071669983760969</v>
      </c>
      <c r="O245" s="4">
        <f t="shared" si="45"/>
        <v>0.246849612465246</v>
      </c>
      <c r="P245" s="4">
        <f t="shared" si="45"/>
        <v>0.24313102173572271</v>
      </c>
      <c r="Q245" s="4">
        <f t="shared" si="45"/>
        <v>0.23372438374417648</v>
      </c>
      <c r="R245" s="4">
        <f t="shared" si="45"/>
        <v>0.22460284782992962</v>
      </c>
      <c r="S245" s="4">
        <f t="shared" si="46"/>
        <v>0.21575364591484097</v>
      </c>
      <c r="T245" s="4">
        <f t="shared" si="46"/>
        <v>0.20716476111829973</v>
      </c>
      <c r="U245" s="4">
        <f t="shared" si="46"/>
        <v>0.19882487331304249</v>
      </c>
      <c r="V245" s="4">
        <f t="shared" si="46"/>
        <v>0.18770385465042483</v>
      </c>
      <c r="W245" s="4">
        <f t="shared" si="46"/>
        <v>0.17694042612387281</v>
      </c>
      <c r="X245" s="4">
        <f t="shared" si="46"/>
        <v>0.16651761346613841</v>
      </c>
      <c r="Y245" s="4">
        <f t="shared" si="46"/>
        <v>0.15641949999990312</v>
      </c>
      <c r="Z245" s="4">
        <f t="shared" si="46"/>
        <v>0.14663114553401507</v>
      </c>
      <c r="AA245" s="4">
        <f t="shared" si="46"/>
        <v>0.13601397414811112</v>
      </c>
      <c r="AB245" s="4">
        <f t="shared" si="46"/>
        <v>0.12560780814570582</v>
      </c>
      <c r="AC245" s="4">
        <f t="shared" si="46"/>
        <v>0.11540641914502484</v>
      </c>
      <c r="AD245" s="4">
        <f t="shared" si="46"/>
        <v>0.10540382150545184</v>
      </c>
      <c r="AE245" s="4">
        <f t="shared" si="46"/>
        <v>9.5594260616079924E-2</v>
      </c>
      <c r="AF245" s="4">
        <f t="shared" si="46"/>
        <v>9.1497525306084265E-2</v>
      </c>
      <c r="AG245" s="4">
        <f t="shared" si="46"/>
        <v>8.7464193945267041E-2</v>
      </c>
      <c r="AH245" s="4">
        <f t="shared" si="46"/>
        <v>8.3492805910457435E-2</v>
      </c>
      <c r="AI245" s="4">
        <f t="shared" si="42"/>
        <v>7.9581945100685239E-2</v>
      </c>
      <c r="AJ245" s="4">
        <f t="shared" si="42"/>
        <v>7.5730238253622614E-2</v>
      </c>
    </row>
    <row r="246" spans="1:36" x14ac:dyDescent="0.2">
      <c r="A246" t="str">
        <f>"casthouse_archetype_"&amp;TEXT(ROUND(Table26[[#This Row],[2016]],3),"0.000")</f>
        <v>casthouse_archetype_0.295</v>
      </c>
      <c r="B246" s="4">
        <f t="shared" si="39"/>
        <v>0.29499999999999998</v>
      </c>
      <c r="C246" s="4">
        <f t="shared" si="45"/>
        <v>0.29499999999999998</v>
      </c>
      <c r="D246" s="4">
        <f t="shared" si="45"/>
        <v>0.29499999999999998</v>
      </c>
      <c r="E246" s="4">
        <f t="shared" si="45"/>
        <v>0.28912597646076943</v>
      </c>
      <c r="F246" s="4">
        <f t="shared" si="45"/>
        <v>0.28353111557107386</v>
      </c>
      <c r="G246" s="4">
        <f t="shared" si="45"/>
        <v>0.27819597846188487</v>
      </c>
      <c r="H246" s="4">
        <f t="shared" si="45"/>
        <v>0.27310289010034378</v>
      </c>
      <c r="I246" s="4">
        <f t="shared" si="45"/>
        <v>0.26823574366948222</v>
      </c>
      <c r="J246" s="4">
        <f t="shared" si="45"/>
        <v>0.26357983041758404</v>
      </c>
      <c r="K246" s="4">
        <f t="shared" si="45"/>
        <v>0.2591216911905394</v>
      </c>
      <c r="L246" s="4">
        <f t="shared" si="45"/>
        <v>0.25484898649055693</v>
      </c>
      <c r="M246" s="4">
        <f t="shared" si="45"/>
        <v>0.25075038241909531</v>
      </c>
      <c r="N246" s="4">
        <f t="shared" si="45"/>
        <v>0.24681545028391644</v>
      </c>
      <c r="O246" s="4">
        <f t="shared" si="45"/>
        <v>0.24303457799784556</v>
      </c>
      <c r="P246" s="4">
        <f t="shared" si="45"/>
        <v>0.23939889168442735</v>
      </c>
      <c r="Q246" s="4">
        <f t="shared" si="45"/>
        <v>0.23020197073003984</v>
      </c>
      <c r="R246" s="4">
        <f t="shared" si="45"/>
        <v>0.22128379562206518</v>
      </c>
      <c r="S246" s="4">
        <f t="shared" si="46"/>
        <v>0.21263188294129381</v>
      </c>
      <c r="T246" s="4">
        <f t="shared" si="46"/>
        <v>0.20423448371841302</v>
      </c>
      <c r="U246" s="4">
        <f t="shared" si="46"/>
        <v>0.19608053020363514</v>
      </c>
      <c r="V246" s="4">
        <f t="shared" si="46"/>
        <v>0.18520744997409061</v>
      </c>
      <c r="W246" s="4">
        <f t="shared" si="46"/>
        <v>0.17468398755894698</v>
      </c>
      <c r="X246" s="4">
        <f t="shared" si="46"/>
        <v>0.16449354712510433</v>
      </c>
      <c r="Y246" s="4">
        <f t="shared" si="46"/>
        <v>0.15462056685086964</v>
      </c>
      <c r="Z246" s="4">
        <f t="shared" si="46"/>
        <v>0.14505043963036823</v>
      </c>
      <c r="AA246" s="4">
        <f t="shared" si="46"/>
        <v>0.13466997361444438</v>
      </c>
      <c r="AB246" s="4">
        <f t="shared" si="46"/>
        <v>0.12449580870575259</v>
      </c>
      <c r="AC246" s="4">
        <f t="shared" si="46"/>
        <v>0.11452185538167026</v>
      </c>
      <c r="AD246" s="4">
        <f t="shared" si="46"/>
        <v>0.10474226144892076</v>
      </c>
      <c r="AE246" s="4">
        <f t="shared" si="46"/>
        <v>9.5151400593226701E-2</v>
      </c>
      <c r="AF246" s="4">
        <f t="shared" si="46"/>
        <v>9.1146000273692865E-2</v>
      </c>
      <c r="AG246" s="4">
        <f t="shared" si="46"/>
        <v>8.720259033896112E-2</v>
      </c>
      <c r="AH246" s="4">
        <f t="shared" si="46"/>
        <v>8.3319742729839871E-2</v>
      </c>
      <c r="AI246" s="4">
        <f t="shared" si="42"/>
        <v>7.9496072916734314E-2</v>
      </c>
      <c r="AJ246" s="4">
        <f t="shared" si="42"/>
        <v>7.5730238253622614E-2</v>
      </c>
    </row>
    <row r="247" spans="1:36" x14ac:dyDescent="0.2">
      <c r="A247" t="str">
        <f>"casthouse_archetype_"&amp;TEXT(ROUND(Table26[[#This Row],[2016]],3),"0.000")</f>
        <v>casthouse_archetype_0.290</v>
      </c>
      <c r="B247" s="4">
        <f t="shared" si="39"/>
        <v>0.28999999999999998</v>
      </c>
      <c r="C247" s="4">
        <f t="shared" si="45"/>
        <v>0.28999999999999998</v>
      </c>
      <c r="D247" s="4">
        <f t="shared" si="45"/>
        <v>0.28999999999999998</v>
      </c>
      <c r="E247" s="4">
        <f t="shared" si="45"/>
        <v>0.28425992159512004</v>
      </c>
      <c r="F247" s="4">
        <f t="shared" si="45"/>
        <v>0.27879264010454313</v>
      </c>
      <c r="G247" s="4">
        <f t="shared" si="45"/>
        <v>0.27357915992302839</v>
      </c>
      <c r="H247" s="4">
        <f t="shared" si="45"/>
        <v>0.26860220906081639</v>
      </c>
      <c r="I247" s="4">
        <f t="shared" si="45"/>
        <v>0.26384604798407063</v>
      </c>
      <c r="J247" s="4">
        <f t="shared" si="45"/>
        <v>0.25929630334417841</v>
      </c>
      <c r="K247" s="4">
        <f t="shared" si="45"/>
        <v>0.2549398228956069</v>
      </c>
      <c r="L247" s="4">
        <f t="shared" si="45"/>
        <v>0.25076454851766133</v>
      </c>
      <c r="M247" s="4">
        <f t="shared" si="45"/>
        <v>0.24675940475825597</v>
      </c>
      <c r="N247" s="4">
        <f t="shared" si="45"/>
        <v>0.24291420073022324</v>
      </c>
      <c r="O247" s="4">
        <f t="shared" si="45"/>
        <v>0.23921954353044511</v>
      </c>
      <c r="P247" s="4">
        <f t="shared" si="45"/>
        <v>0.23566676163313199</v>
      </c>
      <c r="Q247" s="4">
        <f t="shared" si="45"/>
        <v>0.22667955771590315</v>
      </c>
      <c r="R247" s="4">
        <f t="shared" si="45"/>
        <v>0.2179647434142008</v>
      </c>
      <c r="S247" s="4">
        <f t="shared" si="46"/>
        <v>0.2095101199677466</v>
      </c>
      <c r="T247" s="4">
        <f t="shared" si="46"/>
        <v>0.20130420631852636</v>
      </c>
      <c r="U247" s="4">
        <f t="shared" si="46"/>
        <v>0.19333618709422778</v>
      </c>
      <c r="V247" s="4">
        <f t="shared" si="46"/>
        <v>0.18271104529775645</v>
      </c>
      <c r="W247" s="4">
        <f t="shared" si="46"/>
        <v>0.17242754899402118</v>
      </c>
      <c r="X247" s="4">
        <f t="shared" si="46"/>
        <v>0.16246948078407025</v>
      </c>
      <c r="Y247" s="4">
        <f t="shared" si="46"/>
        <v>0.15282163370183616</v>
      </c>
      <c r="Z247" s="4">
        <f t="shared" si="46"/>
        <v>0.14346973372672145</v>
      </c>
      <c r="AA247" s="4">
        <f t="shared" si="46"/>
        <v>0.13332597308077765</v>
      </c>
      <c r="AB247" s="4">
        <f t="shared" si="46"/>
        <v>0.12338380926579937</v>
      </c>
      <c r="AC247" s="4">
        <f t="shared" si="46"/>
        <v>0.11363729161831566</v>
      </c>
      <c r="AD247" s="4">
        <f t="shared" si="46"/>
        <v>0.10408070139238967</v>
      </c>
      <c r="AE247" s="4">
        <f t="shared" si="46"/>
        <v>9.4708540570373478E-2</v>
      </c>
      <c r="AF247" s="4">
        <f t="shared" si="46"/>
        <v>9.0794475241301464E-2</v>
      </c>
      <c r="AG247" s="4">
        <f t="shared" si="46"/>
        <v>8.6940986732655198E-2</v>
      </c>
      <c r="AH247" s="4">
        <f t="shared" si="46"/>
        <v>8.3146679549222294E-2</v>
      </c>
      <c r="AI247" s="4">
        <f t="shared" si="42"/>
        <v>7.9410200732783404E-2</v>
      </c>
      <c r="AJ247" s="4">
        <f t="shared" si="42"/>
        <v>7.5730238253622614E-2</v>
      </c>
    </row>
    <row r="248" spans="1:36" x14ac:dyDescent="0.2">
      <c r="A248" t="str">
        <f>"casthouse_archetype_"&amp;TEXT(ROUND(Table26[[#This Row],[2016]],3),"0.000")</f>
        <v>casthouse_archetype_0.285</v>
      </c>
      <c r="B248" s="4">
        <f t="shared" ref="B248:B289" si="47">MROUND(B247-0.005,0.005)</f>
        <v>0.28500000000000003</v>
      </c>
      <c r="C248" s="4">
        <f t="shared" si="45"/>
        <v>0.28500000000000003</v>
      </c>
      <c r="D248" s="4">
        <f t="shared" si="45"/>
        <v>0.28500000000000003</v>
      </c>
      <c r="E248" s="4">
        <f t="shared" si="45"/>
        <v>0.27939386672947075</v>
      </c>
      <c r="F248" s="4">
        <f t="shared" si="45"/>
        <v>0.27405416463801241</v>
      </c>
      <c r="G248" s="4">
        <f t="shared" si="45"/>
        <v>0.26896234138417202</v>
      </c>
      <c r="H248" s="4">
        <f t="shared" si="45"/>
        <v>0.26410152802128906</v>
      </c>
      <c r="I248" s="4">
        <f t="shared" si="45"/>
        <v>0.2594563522986591</v>
      </c>
      <c r="J248" s="4">
        <f t="shared" si="45"/>
        <v>0.25501277627077285</v>
      </c>
      <c r="K248" s="4">
        <f t="shared" si="45"/>
        <v>0.2507579546006744</v>
      </c>
      <c r="L248" s="4">
        <f t="shared" si="45"/>
        <v>0.2466801105447658</v>
      </c>
      <c r="M248" s="4">
        <f t="shared" si="45"/>
        <v>0.24276842709741664</v>
      </c>
      <c r="N248" s="4">
        <f t="shared" si="45"/>
        <v>0.2390129511765301</v>
      </c>
      <c r="O248" s="4">
        <f t="shared" si="45"/>
        <v>0.23540450906304466</v>
      </c>
      <c r="P248" s="4">
        <f t="shared" si="45"/>
        <v>0.23193463158183669</v>
      </c>
      <c r="Q248" s="4">
        <f t="shared" si="45"/>
        <v>0.22315714470176651</v>
      </c>
      <c r="R248" s="4">
        <f t="shared" si="45"/>
        <v>0.21464569120633648</v>
      </c>
      <c r="S248" s="4">
        <f t="shared" si="46"/>
        <v>0.20638835699419944</v>
      </c>
      <c r="T248" s="4">
        <f t="shared" si="46"/>
        <v>0.19837392891863964</v>
      </c>
      <c r="U248" s="4">
        <f t="shared" si="46"/>
        <v>0.19059184398482043</v>
      </c>
      <c r="V248" s="4">
        <f t="shared" si="46"/>
        <v>0.18021464062142228</v>
      </c>
      <c r="W248" s="4">
        <f t="shared" si="46"/>
        <v>0.17017111042909538</v>
      </c>
      <c r="X248" s="4">
        <f t="shared" si="46"/>
        <v>0.16044541444303617</v>
      </c>
      <c r="Y248" s="4">
        <f t="shared" si="46"/>
        <v>0.15102270055280265</v>
      </c>
      <c r="Z248" s="4">
        <f t="shared" si="46"/>
        <v>0.14188902782307466</v>
      </c>
      <c r="AA248" s="4">
        <f t="shared" si="46"/>
        <v>0.13198197254711092</v>
      </c>
      <c r="AB248" s="4">
        <f t="shared" si="46"/>
        <v>0.12227180982584615</v>
      </c>
      <c r="AC248" s="4">
        <f t="shared" si="46"/>
        <v>0.1127527278549611</v>
      </c>
      <c r="AD248" s="4">
        <f t="shared" si="46"/>
        <v>0.1034191413358586</v>
      </c>
      <c r="AE248" s="4">
        <f t="shared" si="46"/>
        <v>9.426568054752027E-2</v>
      </c>
      <c r="AF248" s="4">
        <f t="shared" si="46"/>
        <v>9.044295020891005E-2</v>
      </c>
      <c r="AG248" s="4">
        <f t="shared" si="46"/>
        <v>8.6679383126349291E-2</v>
      </c>
      <c r="AH248" s="4">
        <f t="shared" si="46"/>
        <v>8.2973616368604716E-2</v>
      </c>
      <c r="AI248" s="4">
        <f t="shared" si="42"/>
        <v>7.9324328548832479E-2</v>
      </c>
      <c r="AJ248" s="4">
        <f t="shared" si="42"/>
        <v>7.5730238253622614E-2</v>
      </c>
    </row>
    <row r="249" spans="1:36" x14ac:dyDescent="0.2">
      <c r="A249" t="str">
        <f>"casthouse_archetype_"&amp;TEXT(ROUND(Table26[[#This Row],[2016]],3),"0.000")</f>
        <v>casthouse_archetype_0.280</v>
      </c>
      <c r="B249" s="4">
        <f t="shared" si="47"/>
        <v>0.28000000000000003</v>
      </c>
      <c r="C249" s="4">
        <f t="shared" si="45"/>
        <v>0.28000000000000003</v>
      </c>
      <c r="D249" s="4">
        <f t="shared" si="45"/>
        <v>0.28000000000000003</v>
      </c>
      <c r="E249" s="4">
        <f t="shared" si="45"/>
        <v>0.27452781186382141</v>
      </c>
      <c r="F249" s="4">
        <f t="shared" si="45"/>
        <v>0.26931568917148163</v>
      </c>
      <c r="G249" s="4">
        <f t="shared" si="45"/>
        <v>0.26434552284531554</v>
      </c>
      <c r="H249" s="4">
        <f t="shared" si="45"/>
        <v>0.25960084698176167</v>
      </c>
      <c r="I249" s="4">
        <f t="shared" si="45"/>
        <v>0.25506665661324751</v>
      </c>
      <c r="J249" s="4">
        <f t="shared" si="45"/>
        <v>0.25072924919736722</v>
      </c>
      <c r="K249" s="4">
        <f t="shared" si="45"/>
        <v>0.2465760863057419</v>
      </c>
      <c r="L249" s="4">
        <f t="shared" si="45"/>
        <v>0.2425956725718702</v>
      </c>
      <c r="M249" s="4">
        <f t="shared" si="45"/>
        <v>0.23877744943657725</v>
      </c>
      <c r="N249" s="4">
        <f t="shared" si="45"/>
        <v>0.2351117016228369</v>
      </c>
      <c r="O249" s="4">
        <f t="shared" si="45"/>
        <v>0.23158947459564422</v>
      </c>
      <c r="P249" s="4">
        <f t="shared" si="45"/>
        <v>0.22820250153054139</v>
      </c>
      <c r="Q249" s="4">
        <f t="shared" si="45"/>
        <v>0.21963473168762987</v>
      </c>
      <c r="R249" s="4">
        <f t="shared" si="45"/>
        <v>0.21132663899847204</v>
      </c>
      <c r="S249" s="4">
        <f t="shared" si="46"/>
        <v>0.20326659402065222</v>
      </c>
      <c r="T249" s="4">
        <f t="shared" si="46"/>
        <v>0.19544365151875295</v>
      </c>
      <c r="U249" s="4">
        <f t="shared" si="46"/>
        <v>0.18784750087541308</v>
      </c>
      <c r="V249" s="4">
        <f t="shared" si="46"/>
        <v>0.17771823594508807</v>
      </c>
      <c r="W249" s="4">
        <f t="shared" si="46"/>
        <v>0.16791467186416956</v>
      </c>
      <c r="X249" s="4">
        <f t="shared" si="46"/>
        <v>0.15842134810200204</v>
      </c>
      <c r="Y249" s="4">
        <f t="shared" si="46"/>
        <v>0.14922376740376916</v>
      </c>
      <c r="Z249" s="4">
        <f t="shared" si="46"/>
        <v>0.14030832191942783</v>
      </c>
      <c r="AA249" s="4">
        <f t="shared" si="46"/>
        <v>0.13063797201344418</v>
      </c>
      <c r="AB249" s="4">
        <f t="shared" si="46"/>
        <v>0.12115981038589291</v>
      </c>
      <c r="AC249" s="4">
        <f t="shared" si="46"/>
        <v>0.11186816409160651</v>
      </c>
      <c r="AD249" s="4">
        <f t="shared" si="46"/>
        <v>0.10275758127932752</v>
      </c>
      <c r="AE249" s="4">
        <f t="shared" si="46"/>
        <v>9.3822820524667047E-2</v>
      </c>
      <c r="AF249" s="4">
        <f t="shared" si="46"/>
        <v>9.009142517651865E-2</v>
      </c>
      <c r="AG249" s="4">
        <f t="shared" si="46"/>
        <v>8.6417779520043356E-2</v>
      </c>
      <c r="AH249" s="4">
        <f t="shared" si="46"/>
        <v>8.2800553187987139E-2</v>
      </c>
      <c r="AI249" s="4">
        <f t="shared" ref="AI249:AJ289" si="48">(($B249-$AJ$2)*((AI$2-$AJ$2)/($B$2-$AJ$2)))+$AJ$2</f>
        <v>7.9238456364881568E-2</v>
      </c>
      <c r="AJ249" s="4">
        <f t="shared" si="48"/>
        <v>7.5730238253622614E-2</v>
      </c>
    </row>
    <row r="250" spans="1:36" x14ac:dyDescent="0.2">
      <c r="A250" t="str">
        <f>"casthouse_archetype_"&amp;TEXT(ROUND(Table26[[#This Row],[2016]],3),"0.000")</f>
        <v>casthouse_archetype_0.275</v>
      </c>
      <c r="B250" s="4">
        <f t="shared" si="47"/>
        <v>0.27500000000000002</v>
      </c>
      <c r="C250" s="4">
        <f t="shared" si="45"/>
        <v>0.27500000000000002</v>
      </c>
      <c r="D250" s="4">
        <f t="shared" si="45"/>
        <v>0.27500000000000002</v>
      </c>
      <c r="E250" s="4">
        <f t="shared" si="45"/>
        <v>0.26966175699817202</v>
      </c>
      <c r="F250" s="4">
        <f t="shared" si="45"/>
        <v>0.26457721370495085</v>
      </c>
      <c r="G250" s="4">
        <f t="shared" si="45"/>
        <v>0.25972870430645911</v>
      </c>
      <c r="H250" s="4">
        <f t="shared" si="45"/>
        <v>0.25510016594223428</v>
      </c>
      <c r="I250" s="4">
        <f t="shared" si="45"/>
        <v>0.25067696092783592</v>
      </c>
      <c r="J250" s="4">
        <f t="shared" si="45"/>
        <v>0.2464457221239616</v>
      </c>
      <c r="K250" s="4">
        <f t="shared" si="45"/>
        <v>0.24239421801080935</v>
      </c>
      <c r="L250" s="4">
        <f t="shared" si="45"/>
        <v>0.23851123459897461</v>
      </c>
      <c r="M250" s="4">
        <f t="shared" si="45"/>
        <v>0.23478647177573786</v>
      </c>
      <c r="N250" s="4">
        <f t="shared" si="45"/>
        <v>0.2312104520691437</v>
      </c>
      <c r="O250" s="4">
        <f t="shared" si="45"/>
        <v>0.22777444012824377</v>
      </c>
      <c r="P250" s="4">
        <f t="shared" si="45"/>
        <v>0.22447037147924603</v>
      </c>
      <c r="Q250" s="4">
        <f t="shared" si="45"/>
        <v>0.21611231867349318</v>
      </c>
      <c r="R250" s="4">
        <f t="shared" si="45"/>
        <v>0.20800758679060766</v>
      </c>
      <c r="S250" s="4">
        <f t="shared" si="46"/>
        <v>0.20014483104710504</v>
      </c>
      <c r="T250" s="4">
        <f t="shared" si="46"/>
        <v>0.19251337411886624</v>
      </c>
      <c r="U250" s="4">
        <f t="shared" si="46"/>
        <v>0.18510315776600572</v>
      </c>
      <c r="V250" s="4">
        <f t="shared" si="46"/>
        <v>0.17522183126875387</v>
      </c>
      <c r="W250" s="4">
        <f t="shared" si="46"/>
        <v>0.16565823329924373</v>
      </c>
      <c r="X250" s="4">
        <f t="shared" si="46"/>
        <v>0.15639728176096795</v>
      </c>
      <c r="Y250" s="4">
        <f t="shared" si="46"/>
        <v>0.14742483425473568</v>
      </c>
      <c r="Z250" s="4">
        <f t="shared" si="46"/>
        <v>0.13872761601578104</v>
      </c>
      <c r="AA250" s="4">
        <f t="shared" si="46"/>
        <v>0.12929397147977745</v>
      </c>
      <c r="AB250" s="4">
        <f t="shared" si="46"/>
        <v>0.12004781094593969</v>
      </c>
      <c r="AC250" s="4">
        <f t="shared" si="46"/>
        <v>0.11098360032825193</v>
      </c>
      <c r="AD250" s="4">
        <f t="shared" si="46"/>
        <v>0.10209602122279643</v>
      </c>
      <c r="AE250" s="4">
        <f t="shared" si="46"/>
        <v>9.3379960501813825E-2</v>
      </c>
      <c r="AF250" s="4">
        <f t="shared" si="46"/>
        <v>8.9739900144127235E-2</v>
      </c>
      <c r="AG250" s="4">
        <f t="shared" si="46"/>
        <v>8.6156175913737434E-2</v>
      </c>
      <c r="AH250" s="4">
        <f t="shared" si="46"/>
        <v>8.2627490007369561E-2</v>
      </c>
      <c r="AI250" s="4">
        <f t="shared" si="48"/>
        <v>7.9152584180930657E-2</v>
      </c>
      <c r="AJ250" s="4">
        <f t="shared" si="48"/>
        <v>7.5730238253622614E-2</v>
      </c>
    </row>
    <row r="251" spans="1:36" x14ac:dyDescent="0.2">
      <c r="A251" t="str">
        <f>"casthouse_archetype_"&amp;TEXT(ROUND(Table26[[#This Row],[2016]],3),"0.000")</f>
        <v>casthouse_archetype_0.270</v>
      </c>
      <c r="B251" s="4">
        <f t="shared" si="47"/>
        <v>0.27</v>
      </c>
      <c r="C251" s="4">
        <f t="shared" si="45"/>
        <v>0.27</v>
      </c>
      <c r="D251" s="4">
        <f t="shared" si="45"/>
        <v>0.27</v>
      </c>
      <c r="E251" s="4">
        <f t="shared" si="45"/>
        <v>0.26479570213252268</v>
      </c>
      <c r="F251" s="4">
        <f t="shared" si="45"/>
        <v>0.25983873823842007</v>
      </c>
      <c r="G251" s="4">
        <f t="shared" si="45"/>
        <v>0.25511188576760263</v>
      </c>
      <c r="H251" s="4">
        <f t="shared" si="45"/>
        <v>0.25059948490270689</v>
      </c>
      <c r="I251" s="4">
        <f t="shared" si="45"/>
        <v>0.24628726524242434</v>
      </c>
      <c r="J251" s="4">
        <f t="shared" si="45"/>
        <v>0.24216219505055597</v>
      </c>
      <c r="K251" s="4">
        <f t="shared" si="45"/>
        <v>0.23821234971587685</v>
      </c>
      <c r="L251" s="4">
        <f t="shared" si="45"/>
        <v>0.23442679662607901</v>
      </c>
      <c r="M251" s="4">
        <f t="shared" si="45"/>
        <v>0.23079549411489847</v>
      </c>
      <c r="N251" s="4">
        <f t="shared" si="45"/>
        <v>0.2273092025154505</v>
      </c>
      <c r="O251" s="4">
        <f t="shared" si="45"/>
        <v>0.22395940566084332</v>
      </c>
      <c r="P251" s="4">
        <f t="shared" si="45"/>
        <v>0.22073824142795068</v>
      </c>
      <c r="Q251" s="4">
        <f t="shared" si="45"/>
        <v>0.21258990565935654</v>
      </c>
      <c r="R251" s="4">
        <f t="shared" si="45"/>
        <v>0.20468853458274328</v>
      </c>
      <c r="S251" s="4">
        <f t="shared" si="46"/>
        <v>0.19702306807355785</v>
      </c>
      <c r="T251" s="4">
        <f t="shared" si="46"/>
        <v>0.18958309671897955</v>
      </c>
      <c r="U251" s="4">
        <f t="shared" si="46"/>
        <v>0.18235881465659837</v>
      </c>
      <c r="V251" s="4">
        <f t="shared" si="46"/>
        <v>0.17272542659241968</v>
      </c>
      <c r="W251" s="4">
        <f t="shared" si="46"/>
        <v>0.16340179473431793</v>
      </c>
      <c r="X251" s="4">
        <f t="shared" si="46"/>
        <v>0.15437321541993385</v>
      </c>
      <c r="Y251" s="4">
        <f t="shared" si="46"/>
        <v>0.14562590110570217</v>
      </c>
      <c r="Z251" s="4">
        <f t="shared" si="46"/>
        <v>0.1371469101121342</v>
      </c>
      <c r="AA251" s="4">
        <f t="shared" si="46"/>
        <v>0.12794997094611071</v>
      </c>
      <c r="AB251" s="4">
        <f t="shared" si="46"/>
        <v>0.11893581150598645</v>
      </c>
      <c r="AC251" s="4">
        <f t="shared" si="46"/>
        <v>0.11009903656489733</v>
      </c>
      <c r="AD251" s="4">
        <f t="shared" si="46"/>
        <v>0.10143446116626534</v>
      </c>
      <c r="AE251" s="4">
        <f t="shared" si="46"/>
        <v>9.2937100478960616E-2</v>
      </c>
      <c r="AF251" s="4">
        <f t="shared" si="46"/>
        <v>8.9388375111735835E-2</v>
      </c>
      <c r="AG251" s="4">
        <f t="shared" si="46"/>
        <v>8.5894572307431513E-2</v>
      </c>
      <c r="AH251" s="4">
        <f t="shared" si="46"/>
        <v>8.2454426826751984E-2</v>
      </c>
      <c r="AI251" s="4">
        <f t="shared" si="48"/>
        <v>7.9066711996979733E-2</v>
      </c>
      <c r="AJ251" s="4">
        <f t="shared" si="48"/>
        <v>7.5730238253622614E-2</v>
      </c>
    </row>
    <row r="252" spans="1:36" x14ac:dyDescent="0.2">
      <c r="A252" t="str">
        <f>"casthouse_archetype_"&amp;TEXT(ROUND(Table26[[#This Row],[2016]],3),"0.000")</f>
        <v>casthouse_archetype_0.265</v>
      </c>
      <c r="B252" s="4">
        <f t="shared" si="47"/>
        <v>0.26500000000000001</v>
      </c>
      <c r="C252" s="4">
        <f t="shared" si="45"/>
        <v>0.26500000000000001</v>
      </c>
      <c r="D252" s="4">
        <f t="shared" si="45"/>
        <v>0.26500000000000001</v>
      </c>
      <c r="E252" s="4">
        <f t="shared" si="45"/>
        <v>0.25992964726687334</v>
      </c>
      <c r="F252" s="4">
        <f t="shared" si="45"/>
        <v>0.2551002627718893</v>
      </c>
      <c r="G252" s="4">
        <f t="shared" si="45"/>
        <v>0.2504950672287462</v>
      </c>
      <c r="H252" s="4">
        <f t="shared" si="45"/>
        <v>0.2460988038631795</v>
      </c>
      <c r="I252" s="4">
        <f t="shared" si="45"/>
        <v>0.24189756955701275</v>
      </c>
      <c r="J252" s="4">
        <f t="shared" si="45"/>
        <v>0.23787866797715035</v>
      </c>
      <c r="K252" s="4">
        <f t="shared" si="45"/>
        <v>0.23403048142094429</v>
      </c>
      <c r="L252" s="4">
        <f t="shared" si="45"/>
        <v>0.23034235865318342</v>
      </c>
      <c r="M252" s="4">
        <f t="shared" si="45"/>
        <v>0.22680451645405914</v>
      </c>
      <c r="N252" s="4">
        <f t="shared" si="45"/>
        <v>0.22340795296175725</v>
      </c>
      <c r="O252" s="4">
        <f t="shared" si="45"/>
        <v>0.22014437119344288</v>
      </c>
      <c r="P252" s="4">
        <f t="shared" si="45"/>
        <v>0.21700611137665532</v>
      </c>
      <c r="Q252" s="4">
        <f t="shared" si="45"/>
        <v>0.20906749264521984</v>
      </c>
      <c r="R252" s="4">
        <f t="shared" si="45"/>
        <v>0.20136948237487889</v>
      </c>
      <c r="S252" s="4">
        <f t="shared" si="46"/>
        <v>0.19390130510001063</v>
      </c>
      <c r="T252" s="4">
        <f t="shared" si="46"/>
        <v>0.18665281931909283</v>
      </c>
      <c r="U252" s="4">
        <f t="shared" si="46"/>
        <v>0.17961447154719101</v>
      </c>
      <c r="V252" s="4">
        <f t="shared" si="46"/>
        <v>0.17022902191608549</v>
      </c>
      <c r="W252" s="4">
        <f t="shared" si="46"/>
        <v>0.1611453561693921</v>
      </c>
      <c r="X252" s="4">
        <f t="shared" si="46"/>
        <v>0.15234914907889974</v>
      </c>
      <c r="Y252" s="4">
        <f t="shared" si="46"/>
        <v>0.14382696795666866</v>
      </c>
      <c r="Z252" s="4">
        <f t="shared" si="46"/>
        <v>0.13556620420848742</v>
      </c>
      <c r="AA252" s="4">
        <f t="shared" si="46"/>
        <v>0.12660597041244398</v>
      </c>
      <c r="AB252" s="4">
        <f t="shared" si="46"/>
        <v>0.11782381206603322</v>
      </c>
      <c r="AC252" s="4">
        <f t="shared" si="46"/>
        <v>0.10921447280154276</v>
      </c>
      <c r="AD252" s="4">
        <f t="shared" si="46"/>
        <v>0.10077290110973426</v>
      </c>
      <c r="AE252" s="4">
        <f t="shared" si="46"/>
        <v>9.2494240456107393E-2</v>
      </c>
      <c r="AF252" s="4">
        <f t="shared" si="46"/>
        <v>8.9036850079344421E-2</v>
      </c>
      <c r="AG252" s="4">
        <f t="shared" si="46"/>
        <v>8.5632968701125592E-2</v>
      </c>
      <c r="AH252" s="4">
        <f t="shared" si="46"/>
        <v>8.2281363646134406E-2</v>
      </c>
      <c r="AI252" s="4">
        <f t="shared" si="48"/>
        <v>7.8980839813028822E-2</v>
      </c>
      <c r="AJ252" s="4">
        <f t="shared" si="48"/>
        <v>7.5730238253622614E-2</v>
      </c>
    </row>
    <row r="253" spans="1:36" x14ac:dyDescent="0.2">
      <c r="A253" t="str">
        <f>"casthouse_archetype_"&amp;TEXT(ROUND(Table26[[#This Row],[2016]],3),"0.000")</f>
        <v>casthouse_archetype_0.260</v>
      </c>
      <c r="B253" s="4">
        <f t="shared" si="47"/>
        <v>0.26</v>
      </c>
      <c r="C253" s="4">
        <f t="shared" si="45"/>
        <v>0.26</v>
      </c>
      <c r="D253" s="4">
        <f t="shared" si="45"/>
        <v>0.26</v>
      </c>
      <c r="E253" s="4">
        <f t="shared" si="45"/>
        <v>0.25506359240122395</v>
      </c>
      <c r="F253" s="4">
        <f t="shared" si="45"/>
        <v>0.25036178730535852</v>
      </c>
      <c r="G253" s="4">
        <f t="shared" si="45"/>
        <v>0.24587824868988972</v>
      </c>
      <c r="H253" s="4">
        <f t="shared" si="45"/>
        <v>0.24159812282365217</v>
      </c>
      <c r="I253" s="4">
        <f t="shared" si="45"/>
        <v>0.23750787387160116</v>
      </c>
      <c r="J253" s="4">
        <f t="shared" si="45"/>
        <v>0.23359514090374472</v>
      </c>
      <c r="K253" s="4">
        <f t="shared" si="45"/>
        <v>0.22984861312601179</v>
      </c>
      <c r="L253" s="4">
        <f t="shared" si="45"/>
        <v>0.22625792068028788</v>
      </c>
      <c r="M253" s="4">
        <f t="shared" si="45"/>
        <v>0.22281353879321975</v>
      </c>
      <c r="N253" s="4">
        <f t="shared" si="45"/>
        <v>0.21950670340806405</v>
      </c>
      <c r="O253" s="4">
        <f t="shared" si="45"/>
        <v>0.21632933672604238</v>
      </c>
      <c r="P253" s="4">
        <f t="shared" si="45"/>
        <v>0.21327398132536002</v>
      </c>
      <c r="Q253" s="4">
        <f t="shared" si="45"/>
        <v>0.20554507963108315</v>
      </c>
      <c r="R253" s="4">
        <f t="shared" si="45"/>
        <v>0.19805043016701446</v>
      </c>
      <c r="S253" s="4">
        <f t="shared" si="46"/>
        <v>0.19077954212646345</v>
      </c>
      <c r="T253" s="4">
        <f t="shared" si="46"/>
        <v>0.18372254191920612</v>
      </c>
      <c r="U253" s="4">
        <f t="shared" si="46"/>
        <v>0.17687012843778366</v>
      </c>
      <c r="V253" s="4">
        <f t="shared" si="46"/>
        <v>0.1677326172397513</v>
      </c>
      <c r="W253" s="4">
        <f t="shared" si="46"/>
        <v>0.15888891760446627</v>
      </c>
      <c r="X253" s="4">
        <f t="shared" si="46"/>
        <v>0.15032508273786566</v>
      </c>
      <c r="Y253" s="4">
        <f t="shared" si="46"/>
        <v>0.14202803480763515</v>
      </c>
      <c r="Z253" s="4">
        <f t="shared" si="46"/>
        <v>0.13398549830484058</v>
      </c>
      <c r="AA253" s="4">
        <f t="shared" si="46"/>
        <v>0.12526196987877725</v>
      </c>
      <c r="AB253" s="4">
        <f t="shared" si="46"/>
        <v>0.11671181262607999</v>
      </c>
      <c r="AC253" s="4">
        <f t="shared" si="46"/>
        <v>0.10832990903818818</v>
      </c>
      <c r="AD253" s="4">
        <f t="shared" si="46"/>
        <v>0.10011134105320318</v>
      </c>
      <c r="AE253" s="4">
        <f t="shared" si="46"/>
        <v>9.2051380433254171E-2</v>
      </c>
      <c r="AF253" s="4">
        <f t="shared" si="46"/>
        <v>8.868532504695302E-2</v>
      </c>
      <c r="AG253" s="4">
        <f t="shared" si="46"/>
        <v>8.5371365094819671E-2</v>
      </c>
      <c r="AH253" s="4">
        <f t="shared" si="46"/>
        <v>8.2108300465516829E-2</v>
      </c>
      <c r="AI253" s="4">
        <f t="shared" si="48"/>
        <v>7.8894967629077897E-2</v>
      </c>
      <c r="AJ253" s="4">
        <f t="shared" si="48"/>
        <v>7.5730238253622614E-2</v>
      </c>
    </row>
    <row r="254" spans="1:36" x14ac:dyDescent="0.2">
      <c r="A254" t="str">
        <f>"casthouse_archetype_"&amp;TEXT(ROUND(Table26[[#This Row],[2016]],3),"0.000")</f>
        <v>casthouse_archetype_0.255</v>
      </c>
      <c r="B254" s="4">
        <f t="shared" si="47"/>
        <v>0.255</v>
      </c>
      <c r="C254" s="4">
        <f t="shared" ref="C254:R269" si="49">(($B254-$AJ$2)*((C$2-$AJ$2)/($B$2-$AJ$2)))+$AJ$2</f>
        <v>0.255</v>
      </c>
      <c r="D254" s="4">
        <f t="shared" si="49"/>
        <v>0.255</v>
      </c>
      <c r="E254" s="4">
        <f t="shared" si="49"/>
        <v>0.25019753753557461</v>
      </c>
      <c r="F254" s="4">
        <f t="shared" si="49"/>
        <v>0.24562331183882774</v>
      </c>
      <c r="G254" s="4">
        <f t="shared" si="49"/>
        <v>0.2412614301510333</v>
      </c>
      <c r="H254" s="4">
        <f t="shared" si="49"/>
        <v>0.23709744178412478</v>
      </c>
      <c r="I254" s="4">
        <f t="shared" si="49"/>
        <v>0.23311817818618957</v>
      </c>
      <c r="J254" s="4">
        <f t="shared" si="49"/>
        <v>0.2293116138303391</v>
      </c>
      <c r="K254" s="4">
        <f t="shared" si="49"/>
        <v>0.22566674483107924</v>
      </c>
      <c r="L254" s="4">
        <f t="shared" si="49"/>
        <v>0.22217348270739229</v>
      </c>
      <c r="M254" s="4">
        <f t="shared" si="49"/>
        <v>0.21882256113238036</v>
      </c>
      <c r="N254" s="4">
        <f t="shared" si="49"/>
        <v>0.21560545385437085</v>
      </c>
      <c r="O254" s="4">
        <f t="shared" si="49"/>
        <v>0.21251430225864193</v>
      </c>
      <c r="P254" s="4">
        <f t="shared" si="49"/>
        <v>0.20954185127406466</v>
      </c>
      <c r="Q254" s="4">
        <f t="shared" si="49"/>
        <v>0.20202266661694651</v>
      </c>
      <c r="R254" s="4">
        <f t="shared" si="49"/>
        <v>0.19473137795915008</v>
      </c>
      <c r="S254" s="4">
        <f t="shared" ref="S254:AH269" si="50">(($B254-$AJ$2)*((S$2-$AJ$2)/($B$2-$AJ$2)))+$AJ$2</f>
        <v>0.18765777915291626</v>
      </c>
      <c r="T254" s="4">
        <f t="shared" si="50"/>
        <v>0.1807922645193194</v>
      </c>
      <c r="U254" s="4">
        <f t="shared" si="50"/>
        <v>0.1741257853283763</v>
      </c>
      <c r="V254" s="4">
        <f t="shared" si="50"/>
        <v>0.16523621256341711</v>
      </c>
      <c r="W254" s="4">
        <f t="shared" si="50"/>
        <v>0.15663247903954047</v>
      </c>
      <c r="X254" s="4">
        <f t="shared" si="50"/>
        <v>0.14830101639683155</v>
      </c>
      <c r="Y254" s="4">
        <f t="shared" si="50"/>
        <v>0.14022910165860167</v>
      </c>
      <c r="Z254" s="4">
        <f t="shared" si="50"/>
        <v>0.13240479240119379</v>
      </c>
      <c r="AA254" s="4">
        <f t="shared" si="50"/>
        <v>0.12391796934511051</v>
      </c>
      <c r="AB254" s="4">
        <f t="shared" si="50"/>
        <v>0.11559981318612675</v>
      </c>
      <c r="AC254" s="4">
        <f t="shared" si="50"/>
        <v>0.1074453452748336</v>
      </c>
      <c r="AD254" s="4">
        <f t="shared" si="50"/>
        <v>9.9449780996672094E-2</v>
      </c>
      <c r="AE254" s="4">
        <f t="shared" si="50"/>
        <v>9.1608520410400962E-2</v>
      </c>
      <c r="AF254" s="4">
        <f t="shared" si="50"/>
        <v>8.833380001456162E-2</v>
      </c>
      <c r="AG254" s="4">
        <f t="shared" si="50"/>
        <v>8.5109761488513749E-2</v>
      </c>
      <c r="AH254" s="4">
        <f t="shared" si="50"/>
        <v>8.1935237284899251E-2</v>
      </c>
      <c r="AI254" s="4">
        <f t="shared" si="48"/>
        <v>7.8809095445126987E-2</v>
      </c>
      <c r="AJ254" s="4">
        <f t="shared" si="48"/>
        <v>7.5730238253622614E-2</v>
      </c>
    </row>
    <row r="255" spans="1:36" x14ac:dyDescent="0.2">
      <c r="A255" t="str">
        <f>"casthouse_archetype_"&amp;TEXT(ROUND(Table26[[#This Row],[2016]],3),"0.000")</f>
        <v>casthouse_archetype_0.250</v>
      </c>
      <c r="B255" s="4">
        <f t="shared" si="47"/>
        <v>0.25</v>
      </c>
      <c r="C255" s="4">
        <f t="shared" si="49"/>
        <v>0.25</v>
      </c>
      <c r="D255" s="4">
        <f t="shared" si="49"/>
        <v>0.25</v>
      </c>
      <c r="E255" s="4">
        <f t="shared" si="49"/>
        <v>0.24533148266992527</v>
      </c>
      <c r="F255" s="4">
        <f t="shared" si="49"/>
        <v>0.24088483637229696</v>
      </c>
      <c r="G255" s="4">
        <f t="shared" si="49"/>
        <v>0.23664461161217681</v>
      </c>
      <c r="H255" s="4">
        <f t="shared" si="49"/>
        <v>0.2325967607445974</v>
      </c>
      <c r="I255" s="4">
        <f t="shared" si="49"/>
        <v>0.22872848250077799</v>
      </c>
      <c r="J255" s="4">
        <f t="shared" si="49"/>
        <v>0.22502808675693348</v>
      </c>
      <c r="K255" s="4">
        <f t="shared" si="49"/>
        <v>0.22148487653614674</v>
      </c>
      <c r="L255" s="4">
        <f t="shared" si="49"/>
        <v>0.2180890447344967</v>
      </c>
      <c r="M255" s="4">
        <f t="shared" si="49"/>
        <v>0.21483158347154097</v>
      </c>
      <c r="N255" s="4">
        <f t="shared" si="49"/>
        <v>0.21170420430067766</v>
      </c>
      <c r="O255" s="4">
        <f t="shared" si="49"/>
        <v>0.20869926779124148</v>
      </c>
      <c r="P255" s="4">
        <f t="shared" si="49"/>
        <v>0.2058097212227693</v>
      </c>
      <c r="Q255" s="4">
        <f t="shared" si="49"/>
        <v>0.19850025360280982</v>
      </c>
      <c r="R255" s="4">
        <f t="shared" si="49"/>
        <v>0.19141232575128569</v>
      </c>
      <c r="S255" s="4">
        <f t="shared" si="50"/>
        <v>0.18453601617936904</v>
      </c>
      <c r="T255" s="4">
        <f t="shared" si="50"/>
        <v>0.17786198711943269</v>
      </c>
      <c r="U255" s="4">
        <f t="shared" si="50"/>
        <v>0.17138144221896895</v>
      </c>
      <c r="V255" s="4">
        <f t="shared" si="50"/>
        <v>0.16273980788708292</v>
      </c>
      <c r="W255" s="4">
        <f t="shared" si="50"/>
        <v>0.15437604047461462</v>
      </c>
      <c r="X255" s="4">
        <f t="shared" si="50"/>
        <v>0.14627695005579744</v>
      </c>
      <c r="Y255" s="4">
        <f t="shared" si="50"/>
        <v>0.13843016850956819</v>
      </c>
      <c r="Z255" s="4">
        <f t="shared" si="50"/>
        <v>0.13082408649754695</v>
      </c>
      <c r="AA255" s="4">
        <f t="shared" si="50"/>
        <v>0.12257396881144378</v>
      </c>
      <c r="AB255" s="4">
        <f t="shared" si="50"/>
        <v>0.11448781374617353</v>
      </c>
      <c r="AC255" s="4">
        <f t="shared" si="50"/>
        <v>0.10656078151147901</v>
      </c>
      <c r="AD255" s="4">
        <f t="shared" si="50"/>
        <v>9.8788220940141003E-2</v>
      </c>
      <c r="AE255" s="4">
        <f t="shared" si="50"/>
        <v>9.1165660387547739E-2</v>
      </c>
      <c r="AF255" s="4">
        <f t="shared" si="50"/>
        <v>8.7982274982170205E-2</v>
      </c>
      <c r="AG255" s="4">
        <f t="shared" si="50"/>
        <v>8.4848157882207828E-2</v>
      </c>
      <c r="AH255" s="4">
        <f t="shared" si="50"/>
        <v>8.1762174104281674E-2</v>
      </c>
      <c r="AI255" s="4">
        <f t="shared" si="48"/>
        <v>7.8723223261176076E-2</v>
      </c>
      <c r="AJ255" s="4">
        <f t="shared" si="48"/>
        <v>7.5730238253622614E-2</v>
      </c>
    </row>
    <row r="256" spans="1:36" x14ac:dyDescent="0.2">
      <c r="A256" t="str">
        <f>"casthouse_archetype_"&amp;TEXT(ROUND(Table26[[#This Row],[2016]],3),"0.000")</f>
        <v>casthouse_archetype_0.245</v>
      </c>
      <c r="B256" s="4">
        <f t="shared" si="47"/>
        <v>0.245</v>
      </c>
      <c r="C256" s="4">
        <f t="shared" si="49"/>
        <v>0.245</v>
      </c>
      <c r="D256" s="4">
        <f t="shared" si="49"/>
        <v>0.245</v>
      </c>
      <c r="E256" s="4">
        <f t="shared" si="49"/>
        <v>0.24046542780427588</v>
      </c>
      <c r="F256" s="4">
        <f t="shared" si="49"/>
        <v>0.23614636090576618</v>
      </c>
      <c r="G256" s="4">
        <f t="shared" si="49"/>
        <v>0.23202779307332039</v>
      </c>
      <c r="H256" s="4">
        <f t="shared" si="49"/>
        <v>0.22809607970507001</v>
      </c>
      <c r="I256" s="4">
        <f t="shared" si="49"/>
        <v>0.2243387868153664</v>
      </c>
      <c r="J256" s="4">
        <f t="shared" si="49"/>
        <v>0.22074455968352785</v>
      </c>
      <c r="K256" s="4">
        <f t="shared" si="49"/>
        <v>0.21730300824121418</v>
      </c>
      <c r="L256" s="4">
        <f t="shared" si="49"/>
        <v>0.2140046067616011</v>
      </c>
      <c r="M256" s="4">
        <f t="shared" si="49"/>
        <v>0.21084060581070163</v>
      </c>
      <c r="N256" s="4">
        <f t="shared" si="49"/>
        <v>0.20780295474698446</v>
      </c>
      <c r="O256" s="4">
        <f t="shared" si="49"/>
        <v>0.20488423332384104</v>
      </c>
      <c r="P256" s="4">
        <f t="shared" si="49"/>
        <v>0.202077591171474</v>
      </c>
      <c r="Q256" s="4">
        <f t="shared" si="49"/>
        <v>0.19497784058867318</v>
      </c>
      <c r="R256" s="4">
        <f t="shared" si="49"/>
        <v>0.18809327354342129</v>
      </c>
      <c r="S256" s="4">
        <f t="shared" si="50"/>
        <v>0.18141425320582186</v>
      </c>
      <c r="T256" s="4">
        <f t="shared" si="50"/>
        <v>0.174931709719546</v>
      </c>
      <c r="U256" s="4">
        <f t="shared" si="50"/>
        <v>0.16863709910956159</v>
      </c>
      <c r="V256" s="4">
        <f t="shared" si="50"/>
        <v>0.16024340321074873</v>
      </c>
      <c r="W256" s="4">
        <f t="shared" si="50"/>
        <v>0.15211960190968882</v>
      </c>
      <c r="X256" s="4">
        <f t="shared" si="50"/>
        <v>0.14425288371476336</v>
      </c>
      <c r="Y256" s="4">
        <f t="shared" si="50"/>
        <v>0.13663123536053468</v>
      </c>
      <c r="Z256" s="4">
        <f t="shared" si="50"/>
        <v>0.12924338059390017</v>
      </c>
      <c r="AA256" s="4">
        <f t="shared" si="50"/>
        <v>0.12122996827777704</v>
      </c>
      <c r="AB256" s="4">
        <f t="shared" si="50"/>
        <v>0.11337581430622029</v>
      </c>
      <c r="AC256" s="4">
        <f t="shared" si="50"/>
        <v>0.10567621774812443</v>
      </c>
      <c r="AD256" s="4">
        <f t="shared" si="50"/>
        <v>9.8126660883609926E-2</v>
      </c>
      <c r="AE256" s="4">
        <f t="shared" si="50"/>
        <v>9.0722800364694517E-2</v>
      </c>
      <c r="AF256" s="4">
        <f t="shared" si="50"/>
        <v>8.7630749949778805E-2</v>
      </c>
      <c r="AG256" s="4">
        <f t="shared" si="50"/>
        <v>8.4586554275901907E-2</v>
      </c>
      <c r="AH256" s="4">
        <f t="shared" si="50"/>
        <v>8.1589110923664096E-2</v>
      </c>
      <c r="AI256" s="4">
        <f t="shared" si="48"/>
        <v>7.8637351077225151E-2</v>
      </c>
      <c r="AJ256" s="4">
        <f t="shared" si="48"/>
        <v>7.5730238253622614E-2</v>
      </c>
    </row>
    <row r="257" spans="1:36" x14ac:dyDescent="0.2">
      <c r="A257" t="str">
        <f>"casthouse_archetype_"&amp;TEXT(ROUND(Table26[[#This Row],[2016]],3),"0.000")</f>
        <v>casthouse_archetype_0.240</v>
      </c>
      <c r="B257" s="4">
        <f t="shared" si="47"/>
        <v>0.24</v>
      </c>
      <c r="C257" s="4">
        <f t="shared" si="49"/>
        <v>0.24</v>
      </c>
      <c r="D257" s="4">
        <f t="shared" si="49"/>
        <v>0.24</v>
      </c>
      <c r="E257" s="4">
        <f t="shared" si="49"/>
        <v>0.23559937293862654</v>
      </c>
      <c r="F257" s="4">
        <f t="shared" si="49"/>
        <v>0.23140788543923541</v>
      </c>
      <c r="G257" s="4">
        <f t="shared" si="49"/>
        <v>0.22741097453446396</v>
      </c>
      <c r="H257" s="4">
        <f t="shared" si="49"/>
        <v>0.22359539866554262</v>
      </c>
      <c r="I257" s="4">
        <f t="shared" si="49"/>
        <v>0.21994909112995481</v>
      </c>
      <c r="J257" s="4">
        <f t="shared" si="49"/>
        <v>0.21646103261012223</v>
      </c>
      <c r="K257" s="4">
        <f t="shared" si="49"/>
        <v>0.21312113994628162</v>
      </c>
      <c r="L257" s="4">
        <f t="shared" si="49"/>
        <v>0.20992016878870551</v>
      </c>
      <c r="M257" s="4">
        <f t="shared" si="49"/>
        <v>0.20684962814986224</v>
      </c>
      <c r="N257" s="4">
        <f t="shared" si="49"/>
        <v>0.20390170519329126</v>
      </c>
      <c r="O257" s="4">
        <f t="shared" si="49"/>
        <v>0.20106919885644059</v>
      </c>
      <c r="P257" s="4">
        <f t="shared" si="49"/>
        <v>0.19834546112017865</v>
      </c>
      <c r="Q257" s="4">
        <f t="shared" si="49"/>
        <v>0.19145542757453649</v>
      </c>
      <c r="R257" s="4">
        <f t="shared" si="49"/>
        <v>0.1847742213355569</v>
      </c>
      <c r="S257" s="4">
        <f t="shared" si="50"/>
        <v>0.17829249023227467</v>
      </c>
      <c r="T257" s="4">
        <f t="shared" si="50"/>
        <v>0.17200143231965928</v>
      </c>
      <c r="U257" s="4">
        <f t="shared" si="50"/>
        <v>0.16589275600015424</v>
      </c>
      <c r="V257" s="4">
        <f t="shared" si="50"/>
        <v>0.15774699853441454</v>
      </c>
      <c r="W257" s="4">
        <f t="shared" si="50"/>
        <v>0.14986316334476299</v>
      </c>
      <c r="X257" s="4">
        <f t="shared" si="50"/>
        <v>0.14222881737372925</v>
      </c>
      <c r="Y257" s="4">
        <f t="shared" si="50"/>
        <v>0.13483230221150116</v>
      </c>
      <c r="Z257" s="4">
        <f t="shared" si="50"/>
        <v>0.12766267469025333</v>
      </c>
      <c r="AA257" s="4">
        <f t="shared" si="50"/>
        <v>0.1198859677441103</v>
      </c>
      <c r="AB257" s="4">
        <f t="shared" si="50"/>
        <v>0.11226381486626706</v>
      </c>
      <c r="AC257" s="4">
        <f t="shared" si="50"/>
        <v>0.10479165398476985</v>
      </c>
      <c r="AD257" s="4">
        <f t="shared" si="50"/>
        <v>9.7465100827078835E-2</v>
      </c>
      <c r="AE257" s="4">
        <f t="shared" si="50"/>
        <v>9.0279940341841308E-2</v>
      </c>
      <c r="AF257" s="4">
        <f t="shared" si="50"/>
        <v>8.7279224917387391E-2</v>
      </c>
      <c r="AG257" s="4">
        <f t="shared" si="50"/>
        <v>8.4324950669595986E-2</v>
      </c>
      <c r="AH257" s="4">
        <f t="shared" si="50"/>
        <v>8.1416047743046518E-2</v>
      </c>
      <c r="AI257" s="4">
        <f t="shared" si="48"/>
        <v>7.855147889327424E-2</v>
      </c>
      <c r="AJ257" s="4">
        <f t="shared" si="48"/>
        <v>7.5730238253622614E-2</v>
      </c>
    </row>
    <row r="258" spans="1:36" x14ac:dyDescent="0.2">
      <c r="A258" t="str">
        <f>"casthouse_archetype_"&amp;TEXT(ROUND(Table26[[#This Row],[2016]],3),"0.000")</f>
        <v>casthouse_archetype_0.235</v>
      </c>
      <c r="B258" s="4">
        <f t="shared" si="47"/>
        <v>0.23500000000000001</v>
      </c>
      <c r="C258" s="4">
        <f t="shared" si="49"/>
        <v>0.23500000000000004</v>
      </c>
      <c r="D258" s="4">
        <f t="shared" si="49"/>
        <v>0.23500000000000004</v>
      </c>
      <c r="E258" s="4">
        <f t="shared" si="49"/>
        <v>0.23073331807297726</v>
      </c>
      <c r="F258" s="4">
        <f t="shared" si="49"/>
        <v>0.22666940997270468</v>
      </c>
      <c r="G258" s="4">
        <f t="shared" si="49"/>
        <v>0.22279415599560753</v>
      </c>
      <c r="H258" s="4">
        <f t="shared" si="49"/>
        <v>0.21909471762601529</v>
      </c>
      <c r="I258" s="4">
        <f t="shared" si="49"/>
        <v>0.21555939544454328</v>
      </c>
      <c r="J258" s="4">
        <f t="shared" si="49"/>
        <v>0.21217750553671666</v>
      </c>
      <c r="K258" s="4">
        <f t="shared" si="49"/>
        <v>0.20893927165134918</v>
      </c>
      <c r="L258" s="4">
        <f t="shared" si="49"/>
        <v>0.20583573081580997</v>
      </c>
      <c r="M258" s="4">
        <f t="shared" si="49"/>
        <v>0.20285865048902291</v>
      </c>
      <c r="N258" s="4">
        <f t="shared" si="49"/>
        <v>0.20000045563959809</v>
      </c>
      <c r="O258" s="4">
        <f t="shared" si="49"/>
        <v>0.19725416438904017</v>
      </c>
      <c r="P258" s="4">
        <f t="shared" si="49"/>
        <v>0.19461333106888334</v>
      </c>
      <c r="Q258" s="4">
        <f t="shared" si="49"/>
        <v>0.18793301456039985</v>
      </c>
      <c r="R258" s="4">
        <f t="shared" si="49"/>
        <v>0.18145516912769255</v>
      </c>
      <c r="S258" s="4">
        <f t="shared" si="50"/>
        <v>0.17517072725872751</v>
      </c>
      <c r="T258" s="4">
        <f t="shared" si="50"/>
        <v>0.16907115491977259</v>
      </c>
      <c r="U258" s="4">
        <f t="shared" si="50"/>
        <v>0.16314841289074694</v>
      </c>
      <c r="V258" s="4">
        <f t="shared" si="50"/>
        <v>0.15525059385808038</v>
      </c>
      <c r="W258" s="4">
        <f t="shared" si="50"/>
        <v>0.14760672477983719</v>
      </c>
      <c r="X258" s="4">
        <f t="shared" si="50"/>
        <v>0.14020475103269517</v>
      </c>
      <c r="Y258" s="4">
        <f t="shared" si="50"/>
        <v>0.13303336906246771</v>
      </c>
      <c r="Z258" s="4">
        <f t="shared" si="50"/>
        <v>0.12608196878660655</v>
      </c>
      <c r="AA258" s="4">
        <f t="shared" si="50"/>
        <v>0.11854196721044358</v>
      </c>
      <c r="AB258" s="4">
        <f t="shared" si="50"/>
        <v>0.11115181542631385</v>
      </c>
      <c r="AC258" s="4">
        <f t="shared" si="50"/>
        <v>0.10390709022141527</v>
      </c>
      <c r="AD258" s="4">
        <f t="shared" si="50"/>
        <v>9.6803540770547758E-2</v>
      </c>
      <c r="AE258" s="4">
        <f t="shared" si="50"/>
        <v>8.9837080318988086E-2</v>
      </c>
      <c r="AF258" s="4">
        <f t="shared" si="50"/>
        <v>8.692769988499599E-2</v>
      </c>
      <c r="AG258" s="4">
        <f t="shared" si="50"/>
        <v>8.4063347063290064E-2</v>
      </c>
      <c r="AH258" s="4">
        <f t="shared" si="50"/>
        <v>8.1242984562428955E-2</v>
      </c>
      <c r="AI258" s="4">
        <f t="shared" si="48"/>
        <v>7.8465606709323316E-2</v>
      </c>
      <c r="AJ258" s="4">
        <f t="shared" si="48"/>
        <v>7.5730238253622614E-2</v>
      </c>
    </row>
    <row r="259" spans="1:36" x14ac:dyDescent="0.2">
      <c r="A259" t="str">
        <f>"casthouse_archetype_"&amp;TEXT(ROUND(Table26[[#This Row],[2016]],3),"0.000")</f>
        <v>casthouse_archetype_0.230</v>
      </c>
      <c r="B259" s="4">
        <f t="shared" si="47"/>
        <v>0.23</v>
      </c>
      <c r="C259" s="4">
        <f t="shared" si="49"/>
        <v>0.23000000000000004</v>
      </c>
      <c r="D259" s="4">
        <f t="shared" si="49"/>
        <v>0.23000000000000004</v>
      </c>
      <c r="E259" s="4">
        <f t="shared" si="49"/>
        <v>0.22586726320732786</v>
      </c>
      <c r="F259" s="4">
        <f t="shared" si="49"/>
        <v>0.2219309345061739</v>
      </c>
      <c r="G259" s="4">
        <f t="shared" si="49"/>
        <v>0.21817733745675111</v>
      </c>
      <c r="H259" s="4">
        <f t="shared" si="49"/>
        <v>0.2145940365864879</v>
      </c>
      <c r="I259" s="4">
        <f t="shared" si="49"/>
        <v>0.21116969975913169</v>
      </c>
      <c r="J259" s="4">
        <f t="shared" si="49"/>
        <v>0.20789397846331104</v>
      </c>
      <c r="K259" s="4">
        <f t="shared" si="49"/>
        <v>0.20475740335641662</v>
      </c>
      <c r="L259" s="4">
        <f t="shared" si="49"/>
        <v>0.20175129284291438</v>
      </c>
      <c r="M259" s="4">
        <f t="shared" si="49"/>
        <v>0.19886767282818352</v>
      </c>
      <c r="N259" s="4">
        <f t="shared" si="49"/>
        <v>0.19609920608590489</v>
      </c>
      <c r="O259" s="4">
        <f t="shared" si="49"/>
        <v>0.1934391299216397</v>
      </c>
      <c r="P259" s="4">
        <f t="shared" si="49"/>
        <v>0.19088120101758799</v>
      </c>
      <c r="Q259" s="4">
        <f t="shared" si="49"/>
        <v>0.18441060154626318</v>
      </c>
      <c r="R259" s="4">
        <f t="shared" si="49"/>
        <v>0.17813611691982814</v>
      </c>
      <c r="S259" s="4">
        <f t="shared" si="50"/>
        <v>0.17204896428518029</v>
      </c>
      <c r="T259" s="4">
        <f t="shared" si="50"/>
        <v>0.16614087751988588</v>
      </c>
      <c r="U259" s="4">
        <f t="shared" si="50"/>
        <v>0.16040406978133959</v>
      </c>
      <c r="V259" s="4">
        <f t="shared" si="50"/>
        <v>0.15275418918174619</v>
      </c>
      <c r="W259" s="4">
        <f t="shared" si="50"/>
        <v>0.14535028621491136</v>
      </c>
      <c r="X259" s="4">
        <f t="shared" si="50"/>
        <v>0.13818068469166106</v>
      </c>
      <c r="Y259" s="4">
        <f t="shared" si="50"/>
        <v>0.1312344359134342</v>
      </c>
      <c r="Z259" s="4">
        <f t="shared" si="50"/>
        <v>0.12450126288295973</v>
      </c>
      <c r="AA259" s="4">
        <f t="shared" si="50"/>
        <v>0.11719796667677684</v>
      </c>
      <c r="AB259" s="4">
        <f t="shared" si="50"/>
        <v>0.11003981598636062</v>
      </c>
      <c r="AC259" s="4">
        <f t="shared" si="50"/>
        <v>0.10302252645806069</v>
      </c>
      <c r="AD259" s="4">
        <f t="shared" si="50"/>
        <v>9.6141980714016667E-2</v>
      </c>
      <c r="AE259" s="4">
        <f t="shared" si="50"/>
        <v>8.9394220296134863E-2</v>
      </c>
      <c r="AF259" s="4">
        <f t="shared" si="50"/>
        <v>8.657617485260459E-2</v>
      </c>
      <c r="AG259" s="4">
        <f t="shared" si="50"/>
        <v>8.3801743456984143E-2</v>
      </c>
      <c r="AH259" s="4">
        <f t="shared" si="50"/>
        <v>8.1069921381811377E-2</v>
      </c>
      <c r="AI259" s="4">
        <f t="shared" si="48"/>
        <v>7.8379734525372405E-2</v>
      </c>
      <c r="AJ259" s="4">
        <f t="shared" si="48"/>
        <v>7.5730238253622614E-2</v>
      </c>
    </row>
    <row r="260" spans="1:36" x14ac:dyDescent="0.2">
      <c r="A260" t="str">
        <f>"casthouse_archetype_"&amp;TEXT(ROUND(Table26[[#This Row],[2016]],3),"0.000")</f>
        <v>casthouse_archetype_0.225</v>
      </c>
      <c r="B260" s="4">
        <f t="shared" si="47"/>
        <v>0.22500000000000001</v>
      </c>
      <c r="C260" s="4">
        <f t="shared" si="49"/>
        <v>0.22500000000000003</v>
      </c>
      <c r="D260" s="4">
        <f t="shared" si="49"/>
        <v>0.22500000000000003</v>
      </c>
      <c r="E260" s="4">
        <f t="shared" si="49"/>
        <v>0.22100120834167852</v>
      </c>
      <c r="F260" s="4">
        <f t="shared" si="49"/>
        <v>0.21719245903964313</v>
      </c>
      <c r="G260" s="4">
        <f t="shared" si="49"/>
        <v>0.21356051891789463</v>
      </c>
      <c r="H260" s="4">
        <f t="shared" si="49"/>
        <v>0.21009335554696051</v>
      </c>
      <c r="I260" s="4">
        <f t="shared" si="49"/>
        <v>0.2067800040737201</v>
      </c>
      <c r="J260" s="4">
        <f t="shared" si="49"/>
        <v>0.20361045138990541</v>
      </c>
      <c r="K260" s="4">
        <f t="shared" si="49"/>
        <v>0.20057553506148412</v>
      </c>
      <c r="L260" s="4">
        <f t="shared" si="49"/>
        <v>0.19766685487001878</v>
      </c>
      <c r="M260" s="4">
        <f t="shared" si="49"/>
        <v>0.19487669516734415</v>
      </c>
      <c r="N260" s="4">
        <f t="shared" si="49"/>
        <v>0.19219795653221167</v>
      </c>
      <c r="O260" s="4">
        <f t="shared" si="49"/>
        <v>0.18962409545423925</v>
      </c>
      <c r="P260" s="4">
        <f t="shared" si="49"/>
        <v>0.18714907096629266</v>
      </c>
      <c r="Q260" s="4">
        <f t="shared" si="49"/>
        <v>0.18088818853212651</v>
      </c>
      <c r="R260" s="4">
        <f t="shared" si="49"/>
        <v>0.17481706471196373</v>
      </c>
      <c r="S260" s="4">
        <f t="shared" si="50"/>
        <v>0.16892720131163308</v>
      </c>
      <c r="T260" s="4">
        <f t="shared" si="50"/>
        <v>0.16321060011999919</v>
      </c>
      <c r="U260" s="4">
        <f t="shared" si="50"/>
        <v>0.15765972667193223</v>
      </c>
      <c r="V260" s="4">
        <f t="shared" si="50"/>
        <v>0.150257784505412</v>
      </c>
      <c r="W260" s="4">
        <f t="shared" si="50"/>
        <v>0.14309384764998556</v>
      </c>
      <c r="X260" s="4">
        <f t="shared" si="50"/>
        <v>0.13615661835062698</v>
      </c>
      <c r="Y260" s="4">
        <f t="shared" si="50"/>
        <v>0.12943550276440069</v>
      </c>
      <c r="Z260" s="4">
        <f t="shared" si="50"/>
        <v>0.12292055697931292</v>
      </c>
      <c r="AA260" s="4">
        <f t="shared" si="50"/>
        <v>0.11585396614311011</v>
      </c>
      <c r="AB260" s="4">
        <f t="shared" si="50"/>
        <v>0.10892781654640737</v>
      </c>
      <c r="AC260" s="4">
        <f t="shared" si="50"/>
        <v>0.1021379626947061</v>
      </c>
      <c r="AD260" s="4">
        <f t="shared" si="50"/>
        <v>9.548042065748559E-2</v>
      </c>
      <c r="AE260" s="4">
        <f t="shared" si="50"/>
        <v>8.8951360273281654E-2</v>
      </c>
      <c r="AF260" s="4">
        <f t="shared" si="50"/>
        <v>8.6224649820213176E-2</v>
      </c>
      <c r="AG260" s="4">
        <f t="shared" si="50"/>
        <v>8.3540139850678222E-2</v>
      </c>
      <c r="AH260" s="4">
        <f t="shared" si="50"/>
        <v>8.08968582011938E-2</v>
      </c>
      <c r="AI260" s="4">
        <f t="shared" si="48"/>
        <v>7.8293862341421494E-2</v>
      </c>
      <c r="AJ260" s="4">
        <f t="shared" si="48"/>
        <v>7.5730238253622614E-2</v>
      </c>
    </row>
    <row r="261" spans="1:36" x14ac:dyDescent="0.2">
      <c r="A261" t="str">
        <f>"casthouse_archetype_"&amp;TEXT(ROUND(Table26[[#This Row],[2016]],3),"0.000")</f>
        <v>casthouse_archetype_0.220</v>
      </c>
      <c r="B261" s="4">
        <f t="shared" si="47"/>
        <v>0.22</v>
      </c>
      <c r="C261" s="4">
        <f t="shared" si="49"/>
        <v>0.22000000000000003</v>
      </c>
      <c r="D261" s="4">
        <f t="shared" si="49"/>
        <v>0.22000000000000003</v>
      </c>
      <c r="E261" s="4">
        <f t="shared" si="49"/>
        <v>0.21613515347602918</v>
      </c>
      <c r="F261" s="4">
        <f t="shared" si="49"/>
        <v>0.21245398357311235</v>
      </c>
      <c r="G261" s="4">
        <f t="shared" si="49"/>
        <v>0.2089437003790382</v>
      </c>
      <c r="H261" s="4">
        <f t="shared" si="49"/>
        <v>0.20559267450743318</v>
      </c>
      <c r="I261" s="4">
        <f t="shared" si="49"/>
        <v>0.20239030838830852</v>
      </c>
      <c r="J261" s="4">
        <f t="shared" si="49"/>
        <v>0.19932692431649979</v>
      </c>
      <c r="K261" s="4">
        <f t="shared" si="49"/>
        <v>0.19639366676655157</v>
      </c>
      <c r="L261" s="4">
        <f t="shared" si="49"/>
        <v>0.19358241689712319</v>
      </c>
      <c r="M261" s="4">
        <f t="shared" si="49"/>
        <v>0.19088571750650479</v>
      </c>
      <c r="N261" s="4">
        <f t="shared" si="49"/>
        <v>0.18829670697851847</v>
      </c>
      <c r="O261" s="4">
        <f t="shared" si="49"/>
        <v>0.1858090609868388</v>
      </c>
      <c r="P261" s="4">
        <f t="shared" si="49"/>
        <v>0.18341694091499733</v>
      </c>
      <c r="Q261" s="4">
        <f t="shared" si="49"/>
        <v>0.17736577551798985</v>
      </c>
      <c r="R261" s="4">
        <f t="shared" si="49"/>
        <v>0.17149801250409935</v>
      </c>
      <c r="S261" s="4">
        <f t="shared" si="50"/>
        <v>0.16580543833808592</v>
      </c>
      <c r="T261" s="4">
        <f t="shared" si="50"/>
        <v>0.1602803227201125</v>
      </c>
      <c r="U261" s="4">
        <f t="shared" si="50"/>
        <v>0.15491538356252488</v>
      </c>
      <c r="V261" s="4">
        <f t="shared" si="50"/>
        <v>0.1477613798290778</v>
      </c>
      <c r="W261" s="4">
        <f t="shared" si="50"/>
        <v>0.14083740908505973</v>
      </c>
      <c r="X261" s="4">
        <f t="shared" si="50"/>
        <v>0.13413255200959287</v>
      </c>
      <c r="Y261" s="4">
        <f t="shared" si="50"/>
        <v>0.12763656961536721</v>
      </c>
      <c r="Z261" s="4">
        <f t="shared" si="50"/>
        <v>0.12133985107566611</v>
      </c>
      <c r="AA261" s="4">
        <f t="shared" si="50"/>
        <v>0.11450996560944338</v>
      </c>
      <c r="AB261" s="4">
        <f t="shared" si="50"/>
        <v>0.10781581710645416</v>
      </c>
      <c r="AC261" s="4">
        <f t="shared" si="50"/>
        <v>0.10125339893135152</v>
      </c>
      <c r="AD261" s="4">
        <f t="shared" si="50"/>
        <v>9.4818860600954513E-2</v>
      </c>
      <c r="AE261" s="4">
        <f t="shared" si="50"/>
        <v>8.8508500250428432E-2</v>
      </c>
      <c r="AF261" s="4">
        <f t="shared" si="50"/>
        <v>8.5873124787821775E-2</v>
      </c>
      <c r="AG261" s="4">
        <f t="shared" si="50"/>
        <v>8.32785362443723E-2</v>
      </c>
      <c r="AH261" s="4">
        <f t="shared" si="50"/>
        <v>8.0723795020576222E-2</v>
      </c>
      <c r="AI261" s="4">
        <f t="shared" si="48"/>
        <v>7.8207990157470569E-2</v>
      </c>
      <c r="AJ261" s="4">
        <f t="shared" si="48"/>
        <v>7.5730238253622614E-2</v>
      </c>
    </row>
    <row r="262" spans="1:36" x14ac:dyDescent="0.2">
      <c r="A262" t="str">
        <f>"casthouse_archetype_"&amp;TEXT(ROUND(Table26[[#This Row],[2016]],3),"0.000")</f>
        <v>casthouse_archetype_0.215</v>
      </c>
      <c r="B262" s="4">
        <f t="shared" si="47"/>
        <v>0.215</v>
      </c>
      <c r="C262" s="4">
        <f t="shared" si="49"/>
        <v>0.21500000000000002</v>
      </c>
      <c r="D262" s="4">
        <f t="shared" si="49"/>
        <v>0.21500000000000002</v>
      </c>
      <c r="E262" s="4">
        <f t="shared" si="49"/>
        <v>0.21126909861037979</v>
      </c>
      <c r="F262" s="4">
        <f t="shared" si="49"/>
        <v>0.20771550810658157</v>
      </c>
      <c r="G262" s="4">
        <f t="shared" si="49"/>
        <v>0.20432688184018172</v>
      </c>
      <c r="H262" s="4">
        <f t="shared" si="49"/>
        <v>0.20109199346790579</v>
      </c>
      <c r="I262" s="4">
        <f t="shared" si="49"/>
        <v>0.19800061270289696</v>
      </c>
      <c r="J262" s="4">
        <f t="shared" si="49"/>
        <v>0.19504339724309416</v>
      </c>
      <c r="K262" s="4">
        <f t="shared" si="49"/>
        <v>0.19221179847161907</v>
      </c>
      <c r="L262" s="4">
        <f t="shared" si="49"/>
        <v>0.18949797892422759</v>
      </c>
      <c r="M262" s="4">
        <f t="shared" si="49"/>
        <v>0.1868947398456654</v>
      </c>
      <c r="N262" s="4">
        <f t="shared" si="49"/>
        <v>0.18439545742482527</v>
      </c>
      <c r="O262" s="4">
        <f t="shared" si="49"/>
        <v>0.18199402651943836</v>
      </c>
      <c r="P262" s="4">
        <f t="shared" si="49"/>
        <v>0.17968481086370197</v>
      </c>
      <c r="Q262" s="4">
        <f t="shared" si="49"/>
        <v>0.17384336250385318</v>
      </c>
      <c r="R262" s="4">
        <f t="shared" si="49"/>
        <v>0.16817896029623497</v>
      </c>
      <c r="S262" s="4">
        <f t="shared" si="50"/>
        <v>0.1626836753645387</v>
      </c>
      <c r="T262" s="4">
        <f t="shared" si="50"/>
        <v>0.15735004532022578</v>
      </c>
      <c r="U262" s="4">
        <f t="shared" si="50"/>
        <v>0.15217104045311752</v>
      </c>
      <c r="V262" s="4">
        <f t="shared" si="50"/>
        <v>0.14526497515274361</v>
      </c>
      <c r="W262" s="4">
        <f t="shared" si="50"/>
        <v>0.13858097052013391</v>
      </c>
      <c r="X262" s="4">
        <f t="shared" si="50"/>
        <v>0.13210848566855876</v>
      </c>
      <c r="Y262" s="4">
        <f t="shared" si="50"/>
        <v>0.12583763646633372</v>
      </c>
      <c r="Z262" s="4">
        <f t="shared" si="50"/>
        <v>0.1197591451720193</v>
      </c>
      <c r="AA262" s="4">
        <f t="shared" si="50"/>
        <v>0.11316596507577664</v>
      </c>
      <c r="AB262" s="4">
        <f t="shared" si="50"/>
        <v>0.10670381766650092</v>
      </c>
      <c r="AC262" s="4">
        <f t="shared" si="50"/>
        <v>0.10036883516799694</v>
      </c>
      <c r="AD262" s="4">
        <f t="shared" si="50"/>
        <v>9.4157300544423422E-2</v>
      </c>
      <c r="AE262" s="4">
        <f t="shared" si="50"/>
        <v>8.8065640227575209E-2</v>
      </c>
      <c r="AF262" s="4">
        <f t="shared" si="50"/>
        <v>8.5521599755430361E-2</v>
      </c>
      <c r="AG262" s="4">
        <f t="shared" si="50"/>
        <v>8.3016932638066379E-2</v>
      </c>
      <c r="AH262" s="4">
        <f t="shared" si="50"/>
        <v>8.0550731839958645E-2</v>
      </c>
      <c r="AI262" s="4">
        <f t="shared" si="48"/>
        <v>7.8122117973519659E-2</v>
      </c>
      <c r="AJ262" s="4">
        <f t="shared" si="48"/>
        <v>7.5730238253622614E-2</v>
      </c>
    </row>
    <row r="263" spans="1:36" x14ac:dyDescent="0.2">
      <c r="A263" t="str">
        <f>"casthouse_archetype_"&amp;TEXT(ROUND(Table26[[#This Row],[2016]],3),"0.000")</f>
        <v>casthouse_archetype_0.210</v>
      </c>
      <c r="B263" s="4">
        <f t="shared" si="47"/>
        <v>0.21</v>
      </c>
      <c r="C263" s="4">
        <f t="shared" si="49"/>
        <v>0.21000000000000002</v>
      </c>
      <c r="D263" s="4">
        <f t="shared" si="49"/>
        <v>0.21000000000000002</v>
      </c>
      <c r="E263" s="4">
        <f t="shared" si="49"/>
        <v>0.20640304374473045</v>
      </c>
      <c r="F263" s="4">
        <f t="shared" si="49"/>
        <v>0.20297703264005079</v>
      </c>
      <c r="G263" s="4">
        <f t="shared" si="49"/>
        <v>0.19971006330132529</v>
      </c>
      <c r="H263" s="4">
        <f t="shared" si="49"/>
        <v>0.19659131242837841</v>
      </c>
      <c r="I263" s="4">
        <f t="shared" si="49"/>
        <v>0.19361091701748537</v>
      </c>
      <c r="J263" s="4">
        <f t="shared" si="49"/>
        <v>0.19075987016968854</v>
      </c>
      <c r="K263" s="4">
        <f t="shared" si="49"/>
        <v>0.18802993017668651</v>
      </c>
      <c r="L263" s="4">
        <f t="shared" si="49"/>
        <v>0.185413540951332</v>
      </c>
      <c r="M263" s="4">
        <f t="shared" si="49"/>
        <v>0.18290376218482601</v>
      </c>
      <c r="N263" s="4">
        <f t="shared" si="49"/>
        <v>0.18049420787113207</v>
      </c>
      <c r="O263" s="4">
        <f t="shared" si="49"/>
        <v>0.17817899205203791</v>
      </c>
      <c r="P263" s="4">
        <f t="shared" si="49"/>
        <v>0.17595268081240664</v>
      </c>
      <c r="Q263" s="4">
        <f t="shared" si="49"/>
        <v>0.17032094948971649</v>
      </c>
      <c r="R263" s="4">
        <f t="shared" si="49"/>
        <v>0.16485990808837056</v>
      </c>
      <c r="S263" s="4">
        <f t="shared" si="50"/>
        <v>0.15956191239099149</v>
      </c>
      <c r="T263" s="4">
        <f t="shared" si="50"/>
        <v>0.15441976792033907</v>
      </c>
      <c r="U263" s="4">
        <f t="shared" si="50"/>
        <v>0.14942669734371017</v>
      </c>
      <c r="V263" s="4">
        <f t="shared" si="50"/>
        <v>0.1427685704764094</v>
      </c>
      <c r="W263" s="4">
        <f t="shared" si="50"/>
        <v>0.13632453195520811</v>
      </c>
      <c r="X263" s="4">
        <f t="shared" si="50"/>
        <v>0.13008441932752468</v>
      </c>
      <c r="Y263" s="4">
        <f t="shared" si="50"/>
        <v>0.12403870331730021</v>
      </c>
      <c r="Z263" s="4">
        <f t="shared" si="50"/>
        <v>0.11817843926837249</v>
      </c>
      <c r="AA263" s="4">
        <f t="shared" si="50"/>
        <v>0.11182196454210991</v>
      </c>
      <c r="AB263" s="4">
        <f t="shared" si="50"/>
        <v>0.10559181822654769</v>
      </c>
      <c r="AC263" s="4">
        <f t="shared" si="50"/>
        <v>9.948427140464236E-2</v>
      </c>
      <c r="AD263" s="4">
        <f t="shared" si="50"/>
        <v>9.3495740487892331E-2</v>
      </c>
      <c r="AE263" s="4">
        <f t="shared" si="50"/>
        <v>8.7622780204721987E-2</v>
      </c>
      <c r="AF263" s="4">
        <f t="shared" si="50"/>
        <v>8.517007472303896E-2</v>
      </c>
      <c r="AG263" s="4">
        <f t="shared" si="50"/>
        <v>8.2755329031760458E-2</v>
      </c>
      <c r="AH263" s="4">
        <f t="shared" si="50"/>
        <v>8.0377668659341067E-2</v>
      </c>
      <c r="AI263" s="4">
        <f t="shared" si="48"/>
        <v>7.8036245789568734E-2</v>
      </c>
      <c r="AJ263" s="4">
        <f t="shared" si="48"/>
        <v>7.5730238253622614E-2</v>
      </c>
    </row>
    <row r="264" spans="1:36" x14ac:dyDescent="0.2">
      <c r="A264" t="str">
        <f>"casthouse_archetype_"&amp;TEXT(ROUND(Table26[[#This Row],[2016]],3),"0.000")</f>
        <v>casthouse_archetype_0.205</v>
      </c>
      <c r="B264" s="4">
        <f t="shared" si="47"/>
        <v>0.20500000000000002</v>
      </c>
      <c r="C264" s="4">
        <f t="shared" si="49"/>
        <v>0.20500000000000002</v>
      </c>
      <c r="D264" s="4">
        <f t="shared" si="49"/>
        <v>0.20500000000000002</v>
      </c>
      <c r="E264" s="4">
        <f t="shared" si="49"/>
        <v>0.20153698887908106</v>
      </c>
      <c r="F264" s="4">
        <f t="shared" si="49"/>
        <v>0.19823855717352004</v>
      </c>
      <c r="G264" s="4">
        <f t="shared" si="49"/>
        <v>0.19509324476246881</v>
      </c>
      <c r="H264" s="4">
        <f t="shared" si="49"/>
        <v>0.19209063138885102</v>
      </c>
      <c r="I264" s="4">
        <f t="shared" si="49"/>
        <v>0.18922122133207378</v>
      </c>
      <c r="J264" s="4">
        <f t="shared" si="49"/>
        <v>0.18647634309628291</v>
      </c>
      <c r="K264" s="4">
        <f t="shared" si="49"/>
        <v>0.18384806188175401</v>
      </c>
      <c r="L264" s="4">
        <f t="shared" si="49"/>
        <v>0.18132910297843641</v>
      </c>
      <c r="M264" s="4">
        <f t="shared" si="49"/>
        <v>0.17891278452398665</v>
      </c>
      <c r="N264" s="4">
        <f t="shared" si="49"/>
        <v>0.17659295831743888</v>
      </c>
      <c r="O264" s="4">
        <f t="shared" si="49"/>
        <v>0.17436395758463744</v>
      </c>
      <c r="P264" s="4">
        <f t="shared" si="49"/>
        <v>0.17222055076111131</v>
      </c>
      <c r="Q264" s="4">
        <f t="shared" si="49"/>
        <v>0.16679853647557985</v>
      </c>
      <c r="R264" s="4">
        <f t="shared" si="49"/>
        <v>0.16154085588050615</v>
      </c>
      <c r="S264" s="4">
        <f t="shared" si="50"/>
        <v>0.1564401494174443</v>
      </c>
      <c r="T264" s="4">
        <f t="shared" si="50"/>
        <v>0.15148949052045235</v>
      </c>
      <c r="U264" s="4">
        <f t="shared" si="50"/>
        <v>0.14668235423430281</v>
      </c>
      <c r="V264" s="4">
        <f t="shared" si="50"/>
        <v>0.14027216580007523</v>
      </c>
      <c r="W264" s="4">
        <f t="shared" si="50"/>
        <v>0.13406809339028228</v>
      </c>
      <c r="X264" s="4">
        <f t="shared" si="50"/>
        <v>0.12806035298649057</v>
      </c>
      <c r="Y264" s="4">
        <f t="shared" si="50"/>
        <v>0.1222397701682667</v>
      </c>
      <c r="Z264" s="4">
        <f t="shared" si="50"/>
        <v>0.11659773336472568</v>
      </c>
      <c r="AA264" s="4">
        <f t="shared" si="50"/>
        <v>0.11047796400844317</v>
      </c>
      <c r="AB264" s="4">
        <f t="shared" si="50"/>
        <v>0.10447981878659446</v>
      </c>
      <c r="AC264" s="4">
        <f t="shared" si="50"/>
        <v>9.8599707641287768E-2</v>
      </c>
      <c r="AD264" s="4">
        <f t="shared" si="50"/>
        <v>9.2834180431361255E-2</v>
      </c>
      <c r="AE264" s="4">
        <f t="shared" si="50"/>
        <v>8.7179920181868778E-2</v>
      </c>
      <c r="AF264" s="4">
        <f t="shared" si="50"/>
        <v>8.4818549690647546E-2</v>
      </c>
      <c r="AG264" s="4">
        <f t="shared" si="50"/>
        <v>8.2493725425454537E-2</v>
      </c>
      <c r="AH264" s="4">
        <f t="shared" si="50"/>
        <v>8.020460547872349E-2</v>
      </c>
      <c r="AI264" s="4">
        <f t="shared" si="48"/>
        <v>7.7950373605617823E-2</v>
      </c>
      <c r="AJ264" s="4">
        <f t="shared" si="48"/>
        <v>7.5730238253622614E-2</v>
      </c>
    </row>
    <row r="265" spans="1:36" x14ac:dyDescent="0.2">
      <c r="A265" t="str">
        <f>"casthouse_archetype_"&amp;TEXT(ROUND(Table26[[#This Row],[2016]],3),"0.000")</f>
        <v>casthouse_archetype_0.200</v>
      </c>
      <c r="B265" s="4">
        <f t="shared" si="47"/>
        <v>0.2</v>
      </c>
      <c r="C265" s="4">
        <f t="shared" si="49"/>
        <v>0.2</v>
      </c>
      <c r="D265" s="4">
        <f t="shared" si="49"/>
        <v>0.2</v>
      </c>
      <c r="E265" s="4">
        <f t="shared" si="49"/>
        <v>0.19667093401343175</v>
      </c>
      <c r="F265" s="4">
        <f t="shared" si="49"/>
        <v>0.19350008170698929</v>
      </c>
      <c r="G265" s="4">
        <f t="shared" si="49"/>
        <v>0.19047642622361238</v>
      </c>
      <c r="H265" s="4">
        <f t="shared" si="49"/>
        <v>0.18758995034932363</v>
      </c>
      <c r="I265" s="4">
        <f t="shared" si="49"/>
        <v>0.18483152564666222</v>
      </c>
      <c r="J265" s="4">
        <f t="shared" si="49"/>
        <v>0.18219281602287732</v>
      </c>
      <c r="K265" s="4">
        <f t="shared" si="49"/>
        <v>0.17966619358682148</v>
      </c>
      <c r="L265" s="4">
        <f t="shared" si="49"/>
        <v>0.17724466500554084</v>
      </c>
      <c r="M265" s="4">
        <f t="shared" si="49"/>
        <v>0.17492180686314729</v>
      </c>
      <c r="N265" s="4">
        <f t="shared" si="49"/>
        <v>0.17269170876374568</v>
      </c>
      <c r="O265" s="4">
        <f t="shared" si="49"/>
        <v>0.17054892311723699</v>
      </c>
      <c r="P265" s="4">
        <f t="shared" si="49"/>
        <v>0.16848842070981596</v>
      </c>
      <c r="Q265" s="4">
        <f t="shared" si="49"/>
        <v>0.16327612346144316</v>
      </c>
      <c r="R265" s="4">
        <f t="shared" si="49"/>
        <v>0.15822180367264177</v>
      </c>
      <c r="S265" s="4">
        <f t="shared" si="50"/>
        <v>0.15331838644389711</v>
      </c>
      <c r="T265" s="4">
        <f t="shared" si="50"/>
        <v>0.14855921312056564</v>
      </c>
      <c r="U265" s="4">
        <f t="shared" si="50"/>
        <v>0.14393801112489546</v>
      </c>
      <c r="V265" s="4">
        <f t="shared" si="50"/>
        <v>0.13777576112374104</v>
      </c>
      <c r="W265" s="4">
        <f t="shared" si="50"/>
        <v>0.13181165482535645</v>
      </c>
      <c r="X265" s="4">
        <f t="shared" si="50"/>
        <v>0.12603628664545646</v>
      </c>
      <c r="Y265" s="4">
        <f t="shared" si="50"/>
        <v>0.12044083701923322</v>
      </c>
      <c r="Z265" s="4">
        <f t="shared" si="50"/>
        <v>0.11501702746107886</v>
      </c>
      <c r="AA265" s="4">
        <f t="shared" si="50"/>
        <v>0.10913396347477644</v>
      </c>
      <c r="AB265" s="4">
        <f t="shared" si="50"/>
        <v>0.10336781934664123</v>
      </c>
      <c r="AC265" s="4">
        <f t="shared" si="50"/>
        <v>9.7715143877933189E-2</v>
      </c>
      <c r="AD265" s="4">
        <f t="shared" si="50"/>
        <v>9.2172620374830178E-2</v>
      </c>
      <c r="AE265" s="4">
        <f t="shared" si="50"/>
        <v>8.6737060159015555E-2</v>
      </c>
      <c r="AF265" s="4">
        <f t="shared" si="50"/>
        <v>8.4467024658256146E-2</v>
      </c>
      <c r="AG265" s="4">
        <f t="shared" si="50"/>
        <v>8.2232121819148615E-2</v>
      </c>
      <c r="AH265" s="4">
        <f t="shared" si="50"/>
        <v>8.0031542298105912E-2</v>
      </c>
      <c r="AI265" s="4">
        <f t="shared" si="48"/>
        <v>7.7864501421666912E-2</v>
      </c>
      <c r="AJ265" s="4">
        <f t="shared" si="48"/>
        <v>7.5730238253622614E-2</v>
      </c>
    </row>
    <row r="266" spans="1:36" x14ac:dyDescent="0.2">
      <c r="A266" t="str">
        <f>"casthouse_archetype_"&amp;TEXT(ROUND(Table26[[#This Row],[2016]],3),"0.000")</f>
        <v>casthouse_archetype_0.195</v>
      </c>
      <c r="B266" s="4">
        <f t="shared" si="47"/>
        <v>0.19500000000000001</v>
      </c>
      <c r="C266" s="4">
        <f t="shared" si="49"/>
        <v>0.19500000000000001</v>
      </c>
      <c r="D266" s="4">
        <f t="shared" si="49"/>
        <v>0.19500000000000001</v>
      </c>
      <c r="E266" s="4">
        <f t="shared" si="49"/>
        <v>0.19180487914778238</v>
      </c>
      <c r="F266" s="4">
        <f t="shared" si="49"/>
        <v>0.18876160624045851</v>
      </c>
      <c r="G266" s="4">
        <f t="shared" si="49"/>
        <v>0.18585960768475596</v>
      </c>
      <c r="H266" s="4">
        <f t="shared" si="49"/>
        <v>0.18308926930979627</v>
      </c>
      <c r="I266" s="4">
        <f t="shared" si="49"/>
        <v>0.18044182996125063</v>
      </c>
      <c r="J266" s="4">
        <f t="shared" si="49"/>
        <v>0.17790928894947169</v>
      </c>
      <c r="K266" s="4">
        <f t="shared" si="49"/>
        <v>0.17548432529188895</v>
      </c>
      <c r="L266" s="4">
        <f t="shared" si="49"/>
        <v>0.17316022703264525</v>
      </c>
      <c r="M266" s="4">
        <f t="shared" si="49"/>
        <v>0.1709308292023079</v>
      </c>
      <c r="N266" s="4">
        <f t="shared" si="49"/>
        <v>0.16879045921005248</v>
      </c>
      <c r="O266" s="4">
        <f t="shared" si="49"/>
        <v>0.16673388864983654</v>
      </c>
      <c r="P266" s="4">
        <f t="shared" si="49"/>
        <v>0.16475629065852063</v>
      </c>
      <c r="Q266" s="4">
        <f t="shared" si="49"/>
        <v>0.15975371044730652</v>
      </c>
      <c r="R266" s="4">
        <f t="shared" si="49"/>
        <v>0.15490275146477739</v>
      </c>
      <c r="S266" s="4">
        <f t="shared" si="50"/>
        <v>0.15019662347034993</v>
      </c>
      <c r="T266" s="4">
        <f t="shared" si="50"/>
        <v>0.14562893572067895</v>
      </c>
      <c r="U266" s="4">
        <f t="shared" si="50"/>
        <v>0.14119366801548811</v>
      </c>
      <c r="V266" s="4">
        <f t="shared" si="50"/>
        <v>0.13527935644740685</v>
      </c>
      <c r="W266" s="4">
        <f t="shared" si="50"/>
        <v>0.12955521626043065</v>
      </c>
      <c r="X266" s="4">
        <f t="shared" si="50"/>
        <v>0.12401222030442238</v>
      </c>
      <c r="Y266" s="4">
        <f t="shared" si="50"/>
        <v>0.11864190387019971</v>
      </c>
      <c r="Z266" s="4">
        <f t="shared" si="50"/>
        <v>0.11343632155743205</v>
      </c>
      <c r="AA266" s="4">
        <f t="shared" si="50"/>
        <v>0.10778996294110971</v>
      </c>
      <c r="AB266" s="4">
        <f t="shared" si="50"/>
        <v>0.102255819906688</v>
      </c>
      <c r="AC266" s="4">
        <f t="shared" si="50"/>
        <v>9.683058011457861E-2</v>
      </c>
      <c r="AD266" s="4">
        <f t="shared" si="50"/>
        <v>9.1511060318299087E-2</v>
      </c>
      <c r="AE266" s="4">
        <f t="shared" si="50"/>
        <v>8.6294200136162333E-2</v>
      </c>
      <c r="AF266" s="4">
        <f t="shared" si="50"/>
        <v>8.4115499625864745E-2</v>
      </c>
      <c r="AG266" s="4">
        <f t="shared" si="50"/>
        <v>8.1970518212842694E-2</v>
      </c>
      <c r="AH266" s="4">
        <f t="shared" si="50"/>
        <v>7.9858479117488335E-2</v>
      </c>
      <c r="AI266" s="4">
        <f t="shared" si="48"/>
        <v>7.7778629237715988E-2</v>
      </c>
      <c r="AJ266" s="4">
        <f t="shared" si="48"/>
        <v>7.5730238253622614E-2</v>
      </c>
    </row>
    <row r="267" spans="1:36" x14ac:dyDescent="0.2">
      <c r="A267" t="str">
        <f>"casthouse_archetype_"&amp;TEXT(ROUND(Table26[[#This Row],[2016]],3),"0.000")</f>
        <v>casthouse_archetype_0.190</v>
      </c>
      <c r="B267" s="4">
        <f t="shared" si="47"/>
        <v>0.19</v>
      </c>
      <c r="C267" s="4">
        <f t="shared" si="49"/>
        <v>0.19</v>
      </c>
      <c r="D267" s="4">
        <f t="shared" si="49"/>
        <v>0.19</v>
      </c>
      <c r="E267" s="4">
        <f t="shared" si="49"/>
        <v>0.18693882428213304</v>
      </c>
      <c r="F267" s="4">
        <f t="shared" si="49"/>
        <v>0.18402313077392773</v>
      </c>
      <c r="G267" s="4">
        <f t="shared" si="49"/>
        <v>0.18124278914589947</v>
      </c>
      <c r="H267" s="4">
        <f t="shared" si="49"/>
        <v>0.17858858827026888</v>
      </c>
      <c r="I267" s="4">
        <f t="shared" si="49"/>
        <v>0.17605213427583905</v>
      </c>
      <c r="J267" s="4">
        <f t="shared" si="49"/>
        <v>0.17362576187606607</v>
      </c>
      <c r="K267" s="4">
        <f t="shared" si="49"/>
        <v>0.17130245699695643</v>
      </c>
      <c r="L267" s="4">
        <f t="shared" si="49"/>
        <v>0.16907578905974965</v>
      </c>
      <c r="M267" s="4">
        <f t="shared" si="49"/>
        <v>0.16693985154146854</v>
      </c>
      <c r="N267" s="4">
        <f t="shared" si="49"/>
        <v>0.16488920965635925</v>
      </c>
      <c r="O267" s="4">
        <f t="shared" si="49"/>
        <v>0.16291885418243607</v>
      </c>
      <c r="P267" s="4">
        <f t="shared" si="49"/>
        <v>0.1610241606072253</v>
      </c>
      <c r="Q267" s="4">
        <f t="shared" si="49"/>
        <v>0.15623129743316982</v>
      </c>
      <c r="R267" s="4">
        <f t="shared" si="49"/>
        <v>0.15158369925691301</v>
      </c>
      <c r="S267" s="4">
        <f t="shared" si="50"/>
        <v>0.14707486049680274</v>
      </c>
      <c r="T267" s="4">
        <f t="shared" si="50"/>
        <v>0.14269865832079223</v>
      </c>
      <c r="U267" s="4">
        <f t="shared" si="50"/>
        <v>0.13844932490608075</v>
      </c>
      <c r="V267" s="4">
        <f t="shared" si="50"/>
        <v>0.13278295177107266</v>
      </c>
      <c r="W267" s="4">
        <f t="shared" si="50"/>
        <v>0.12729877769550482</v>
      </c>
      <c r="X267" s="4">
        <f t="shared" si="50"/>
        <v>0.12198815396338827</v>
      </c>
      <c r="Y267" s="4">
        <f t="shared" si="50"/>
        <v>0.11684297072116623</v>
      </c>
      <c r="Z267" s="4">
        <f t="shared" si="50"/>
        <v>0.11185561565378524</v>
      </c>
      <c r="AA267" s="4">
        <f t="shared" si="50"/>
        <v>0.10644596240744297</v>
      </c>
      <c r="AB267" s="4">
        <f t="shared" si="50"/>
        <v>0.10114382046673476</v>
      </c>
      <c r="AC267" s="4">
        <f t="shared" si="50"/>
        <v>9.5946016351224017E-2</v>
      </c>
      <c r="AD267" s="4">
        <f t="shared" si="50"/>
        <v>9.0849500261767996E-2</v>
      </c>
      <c r="AE267" s="4">
        <f t="shared" si="50"/>
        <v>8.5851340113309124E-2</v>
      </c>
      <c r="AF267" s="4">
        <f t="shared" si="50"/>
        <v>8.3763974593473331E-2</v>
      </c>
      <c r="AG267" s="4">
        <f t="shared" si="50"/>
        <v>8.1708914606536773E-2</v>
      </c>
      <c r="AH267" s="4">
        <f t="shared" si="50"/>
        <v>7.9685415936870757E-2</v>
      </c>
      <c r="AI267" s="4">
        <f t="shared" si="48"/>
        <v>7.7692757053765077E-2</v>
      </c>
      <c r="AJ267" s="4">
        <f t="shared" si="48"/>
        <v>7.5730238253622614E-2</v>
      </c>
    </row>
    <row r="268" spans="1:36" x14ac:dyDescent="0.2">
      <c r="A268" t="str">
        <f>"casthouse_archetype_"&amp;TEXT(ROUND(Table26[[#This Row],[2016]],3),"0.000")</f>
        <v>casthouse_archetype_0.185</v>
      </c>
      <c r="B268" s="4">
        <f t="shared" si="47"/>
        <v>0.185</v>
      </c>
      <c r="C268" s="4">
        <f t="shared" si="49"/>
        <v>0.185</v>
      </c>
      <c r="D268" s="4">
        <f t="shared" si="49"/>
        <v>0.185</v>
      </c>
      <c r="E268" s="4">
        <f t="shared" si="49"/>
        <v>0.18207276941648365</v>
      </c>
      <c r="F268" s="4">
        <f t="shared" si="49"/>
        <v>0.17928465530739696</v>
      </c>
      <c r="G268" s="4">
        <f t="shared" si="49"/>
        <v>0.17662597060704305</v>
      </c>
      <c r="H268" s="4">
        <f t="shared" si="49"/>
        <v>0.17408790723074152</v>
      </c>
      <c r="I268" s="4">
        <f t="shared" si="49"/>
        <v>0.17166243859042746</v>
      </c>
      <c r="J268" s="4">
        <f t="shared" si="49"/>
        <v>0.16934223480266045</v>
      </c>
      <c r="K268" s="4">
        <f t="shared" si="49"/>
        <v>0.1671205887020239</v>
      </c>
      <c r="L268" s="4">
        <f t="shared" si="49"/>
        <v>0.16499135108685409</v>
      </c>
      <c r="M268" s="4">
        <f t="shared" si="49"/>
        <v>0.16294887388062917</v>
      </c>
      <c r="N268" s="4">
        <f t="shared" si="49"/>
        <v>0.16098796010266606</v>
      </c>
      <c r="O268" s="4">
        <f t="shared" si="49"/>
        <v>0.15910381971503562</v>
      </c>
      <c r="P268" s="4">
        <f t="shared" si="49"/>
        <v>0.15729203055592994</v>
      </c>
      <c r="Q268" s="4">
        <f t="shared" si="49"/>
        <v>0.15270888441903316</v>
      </c>
      <c r="R268" s="4">
        <f t="shared" si="49"/>
        <v>0.1482646470490486</v>
      </c>
      <c r="S268" s="4">
        <f t="shared" si="50"/>
        <v>0.14395309752325552</v>
      </c>
      <c r="T268" s="4">
        <f t="shared" si="50"/>
        <v>0.13976838092090554</v>
      </c>
      <c r="U268" s="4">
        <f t="shared" si="50"/>
        <v>0.1357049817966734</v>
      </c>
      <c r="V268" s="4">
        <f t="shared" si="50"/>
        <v>0.13028654709473847</v>
      </c>
      <c r="W268" s="4">
        <f t="shared" si="50"/>
        <v>0.12504233913057899</v>
      </c>
      <c r="X268" s="4">
        <f t="shared" si="50"/>
        <v>0.11996408762235417</v>
      </c>
      <c r="Y268" s="4">
        <f t="shared" si="50"/>
        <v>0.11504403757213272</v>
      </c>
      <c r="Z268" s="4">
        <f t="shared" si="50"/>
        <v>0.11027490975013843</v>
      </c>
      <c r="AA268" s="4">
        <f t="shared" si="50"/>
        <v>0.10510196187377624</v>
      </c>
      <c r="AB268" s="4">
        <f t="shared" si="50"/>
        <v>0.10003182102678153</v>
      </c>
      <c r="AC268" s="4">
        <f t="shared" si="50"/>
        <v>9.5061452587869438E-2</v>
      </c>
      <c r="AD268" s="4">
        <f t="shared" si="50"/>
        <v>9.0187940205236919E-2</v>
      </c>
      <c r="AE268" s="4">
        <f t="shared" si="50"/>
        <v>8.5408480090455902E-2</v>
      </c>
      <c r="AF268" s="4">
        <f t="shared" si="50"/>
        <v>8.3412449561081931E-2</v>
      </c>
      <c r="AG268" s="4">
        <f t="shared" si="50"/>
        <v>8.1447311000230851E-2</v>
      </c>
      <c r="AH268" s="4">
        <f t="shared" si="50"/>
        <v>7.951235275625318E-2</v>
      </c>
      <c r="AI268" s="4">
        <f t="shared" si="48"/>
        <v>7.7606884869814152E-2</v>
      </c>
      <c r="AJ268" s="4">
        <f t="shared" si="48"/>
        <v>7.5730238253622614E-2</v>
      </c>
    </row>
    <row r="269" spans="1:36" x14ac:dyDescent="0.2">
      <c r="A269" t="str">
        <f>"casthouse_archetype_"&amp;TEXT(ROUND(Table26[[#This Row],[2016]],3),"0.000")</f>
        <v>casthouse_archetype_0.180</v>
      </c>
      <c r="B269" s="4">
        <f t="shared" si="47"/>
        <v>0.18</v>
      </c>
      <c r="C269" s="4">
        <f t="shared" si="49"/>
        <v>0.18</v>
      </c>
      <c r="D269" s="4">
        <f t="shared" si="49"/>
        <v>0.18</v>
      </c>
      <c r="E269" s="4">
        <f t="shared" si="49"/>
        <v>0.17720671455083431</v>
      </c>
      <c r="F269" s="4">
        <f t="shared" si="49"/>
        <v>0.17454617984086618</v>
      </c>
      <c r="G269" s="4">
        <f t="shared" si="49"/>
        <v>0.17200915206818657</v>
      </c>
      <c r="H269" s="4">
        <f t="shared" si="49"/>
        <v>0.16958722619121414</v>
      </c>
      <c r="I269" s="4">
        <f t="shared" si="49"/>
        <v>0.16727274290501587</v>
      </c>
      <c r="J269" s="4">
        <f t="shared" si="49"/>
        <v>0.16505870772925482</v>
      </c>
      <c r="K269" s="4">
        <f t="shared" si="49"/>
        <v>0.16293872040709137</v>
      </c>
      <c r="L269" s="4">
        <f t="shared" si="49"/>
        <v>0.16090691311395849</v>
      </c>
      <c r="M269" s="4">
        <f t="shared" si="49"/>
        <v>0.15895789621978978</v>
      </c>
      <c r="N269" s="4">
        <f t="shared" si="49"/>
        <v>0.15708671054897283</v>
      </c>
      <c r="O269" s="4">
        <f t="shared" si="49"/>
        <v>0.15528878524763517</v>
      </c>
      <c r="P269" s="4">
        <f t="shared" si="49"/>
        <v>0.15355990050463461</v>
      </c>
      <c r="Q269" s="4">
        <f t="shared" si="49"/>
        <v>0.14918647140489649</v>
      </c>
      <c r="R269" s="4">
        <f t="shared" ref="C269:R285" si="51">(($B269-$AJ$2)*((R$2-$AJ$2)/($B$2-$AJ$2)))+$AJ$2</f>
        <v>0.14494559484118419</v>
      </c>
      <c r="S269" s="4">
        <f t="shared" si="50"/>
        <v>0.14083133454970831</v>
      </c>
      <c r="T269" s="4">
        <f t="shared" si="50"/>
        <v>0.13683810352101883</v>
      </c>
      <c r="U269" s="4">
        <f t="shared" si="50"/>
        <v>0.13296063868726604</v>
      </c>
      <c r="V269" s="4">
        <f t="shared" si="50"/>
        <v>0.12779014241840428</v>
      </c>
      <c r="W269" s="4">
        <f t="shared" si="50"/>
        <v>0.12278590056565317</v>
      </c>
      <c r="X269" s="4">
        <f t="shared" si="50"/>
        <v>0.11794002128132007</v>
      </c>
      <c r="Y269" s="4">
        <f t="shared" si="50"/>
        <v>0.11324510442309924</v>
      </c>
      <c r="Z269" s="4">
        <f t="shared" si="50"/>
        <v>0.10869420384649162</v>
      </c>
      <c r="AA269" s="4">
        <f t="shared" si="50"/>
        <v>0.10375796134010949</v>
      </c>
      <c r="AB269" s="4">
        <f t="shared" si="50"/>
        <v>9.8919821586828299E-2</v>
      </c>
      <c r="AC269" s="4">
        <f t="shared" si="50"/>
        <v>9.4176888824514859E-2</v>
      </c>
      <c r="AD269" s="4">
        <f t="shared" si="50"/>
        <v>8.9526380148705828E-2</v>
      </c>
      <c r="AE269" s="4">
        <f t="shared" si="50"/>
        <v>8.4965620067602679E-2</v>
      </c>
      <c r="AF269" s="4">
        <f t="shared" si="50"/>
        <v>8.3060924528690516E-2</v>
      </c>
      <c r="AG269" s="4">
        <f t="shared" si="50"/>
        <v>8.118570739392493E-2</v>
      </c>
      <c r="AH269" s="4">
        <f t="shared" ref="S269:AH285" si="52">(($B269-$AJ$2)*((AH$2-$AJ$2)/($B$2-$AJ$2)))+$AJ$2</f>
        <v>7.9339289575635602E-2</v>
      </c>
      <c r="AI269" s="4">
        <f t="shared" si="48"/>
        <v>7.7521012685863241E-2</v>
      </c>
      <c r="AJ269" s="4">
        <f t="shared" si="48"/>
        <v>7.5730238253622614E-2</v>
      </c>
    </row>
    <row r="270" spans="1:36" x14ac:dyDescent="0.2">
      <c r="A270" t="str">
        <f>"casthouse_archetype_"&amp;TEXT(ROUND(Table26[[#This Row],[2016]],3),"0.000")</f>
        <v>casthouse_archetype_0.175</v>
      </c>
      <c r="B270" s="4">
        <f t="shared" si="47"/>
        <v>0.17500000000000002</v>
      </c>
      <c r="C270" s="4">
        <f t="shared" si="51"/>
        <v>0.17500000000000002</v>
      </c>
      <c r="D270" s="4">
        <f t="shared" si="51"/>
        <v>0.17500000000000002</v>
      </c>
      <c r="E270" s="4">
        <f t="shared" si="51"/>
        <v>0.17234065968518497</v>
      </c>
      <c r="F270" s="4">
        <f t="shared" si="51"/>
        <v>0.16980770437433543</v>
      </c>
      <c r="G270" s="4">
        <f t="shared" si="51"/>
        <v>0.16739233352933017</v>
      </c>
      <c r="H270" s="4">
        <f t="shared" si="51"/>
        <v>0.16508654515168678</v>
      </c>
      <c r="I270" s="4">
        <f t="shared" si="51"/>
        <v>0.16288304721960431</v>
      </c>
      <c r="J270" s="4">
        <f t="shared" si="51"/>
        <v>0.16077518065584923</v>
      </c>
      <c r="K270" s="4">
        <f t="shared" si="51"/>
        <v>0.15875685211215884</v>
      </c>
      <c r="L270" s="4">
        <f t="shared" si="51"/>
        <v>0.1568224751410629</v>
      </c>
      <c r="M270" s="4">
        <f t="shared" si="51"/>
        <v>0.15496691855895042</v>
      </c>
      <c r="N270" s="4">
        <f t="shared" si="51"/>
        <v>0.15318546099527969</v>
      </c>
      <c r="O270" s="4">
        <f t="shared" si="51"/>
        <v>0.15147375078023473</v>
      </c>
      <c r="P270" s="4">
        <f t="shared" si="51"/>
        <v>0.14982777045333928</v>
      </c>
      <c r="Q270" s="4">
        <f t="shared" si="51"/>
        <v>0.14566405839075985</v>
      </c>
      <c r="R270" s="4">
        <f t="shared" si="51"/>
        <v>0.14162654263331984</v>
      </c>
      <c r="S270" s="4">
        <f t="shared" si="52"/>
        <v>0.13770957157616115</v>
      </c>
      <c r="T270" s="4">
        <f t="shared" si="52"/>
        <v>0.13390782612113211</v>
      </c>
      <c r="U270" s="4">
        <f t="shared" si="52"/>
        <v>0.13021629557785869</v>
      </c>
      <c r="V270" s="4">
        <f t="shared" si="52"/>
        <v>0.12529373774207009</v>
      </c>
      <c r="W270" s="4">
        <f t="shared" si="52"/>
        <v>0.12052946200072737</v>
      </c>
      <c r="X270" s="4">
        <f t="shared" si="52"/>
        <v>0.11591595494028598</v>
      </c>
      <c r="Y270" s="4">
        <f t="shared" si="52"/>
        <v>0.11144617127406574</v>
      </c>
      <c r="Z270" s="4">
        <f t="shared" si="52"/>
        <v>0.10711349794284483</v>
      </c>
      <c r="AA270" s="4">
        <f t="shared" si="52"/>
        <v>0.10241396080644277</v>
      </c>
      <c r="AB270" s="4">
        <f t="shared" si="52"/>
        <v>9.780782214687507E-2</v>
      </c>
      <c r="AC270" s="4">
        <f t="shared" si="52"/>
        <v>9.3292325061160281E-2</v>
      </c>
      <c r="AD270" s="4">
        <f t="shared" si="52"/>
        <v>8.8864820092174751E-2</v>
      </c>
      <c r="AE270" s="4">
        <f t="shared" si="52"/>
        <v>8.4522760044749456E-2</v>
      </c>
      <c r="AF270" s="4">
        <f t="shared" si="52"/>
        <v>8.2709399496299116E-2</v>
      </c>
      <c r="AG270" s="4">
        <f t="shared" si="52"/>
        <v>8.0924103787619009E-2</v>
      </c>
      <c r="AH270" s="4">
        <f t="shared" si="52"/>
        <v>7.9166226395018038E-2</v>
      </c>
      <c r="AI270" s="4">
        <f t="shared" si="48"/>
        <v>7.7435140501912331E-2</v>
      </c>
      <c r="AJ270" s="4">
        <f t="shared" si="48"/>
        <v>7.5730238253622614E-2</v>
      </c>
    </row>
    <row r="271" spans="1:36" x14ac:dyDescent="0.2">
      <c r="A271" t="str">
        <f>"casthouse_archetype_"&amp;TEXT(ROUND(Table26[[#This Row],[2016]],3),"0.000")</f>
        <v>casthouse_archetype_0.170</v>
      </c>
      <c r="B271" s="4">
        <f t="shared" si="47"/>
        <v>0.17</v>
      </c>
      <c r="C271" s="4">
        <f t="shared" si="51"/>
        <v>0.17</v>
      </c>
      <c r="D271" s="4">
        <f t="shared" si="51"/>
        <v>0.17</v>
      </c>
      <c r="E271" s="4">
        <f t="shared" si="51"/>
        <v>0.16747460481953563</v>
      </c>
      <c r="F271" s="4">
        <f t="shared" si="51"/>
        <v>0.16506922890780468</v>
      </c>
      <c r="G271" s="4">
        <f t="shared" si="51"/>
        <v>0.16277551499047371</v>
      </c>
      <c r="H271" s="4">
        <f t="shared" si="51"/>
        <v>0.16058586411215939</v>
      </c>
      <c r="I271" s="4">
        <f t="shared" si="51"/>
        <v>0.15849335153419272</v>
      </c>
      <c r="J271" s="4">
        <f t="shared" si="51"/>
        <v>0.1564916535824436</v>
      </c>
      <c r="K271" s="4">
        <f t="shared" si="51"/>
        <v>0.15457498381722634</v>
      </c>
      <c r="L271" s="4">
        <f t="shared" si="51"/>
        <v>0.15273803716816731</v>
      </c>
      <c r="M271" s="4">
        <f t="shared" si="51"/>
        <v>0.15097594089811106</v>
      </c>
      <c r="N271" s="4">
        <f t="shared" si="51"/>
        <v>0.14928421144158646</v>
      </c>
      <c r="O271" s="4">
        <f t="shared" si="51"/>
        <v>0.14765871631283428</v>
      </c>
      <c r="P271" s="4">
        <f t="shared" si="51"/>
        <v>0.14609564040204395</v>
      </c>
      <c r="Q271" s="4">
        <f t="shared" si="51"/>
        <v>0.14214164537662316</v>
      </c>
      <c r="R271" s="4">
        <f t="shared" si="51"/>
        <v>0.13830749042545543</v>
      </c>
      <c r="S271" s="4">
        <f t="shared" si="52"/>
        <v>0.13458780860261396</v>
      </c>
      <c r="T271" s="4">
        <f t="shared" si="52"/>
        <v>0.13097754872124542</v>
      </c>
      <c r="U271" s="4">
        <f t="shared" si="52"/>
        <v>0.12747195246845133</v>
      </c>
      <c r="V271" s="4">
        <f t="shared" si="52"/>
        <v>0.1227973330657359</v>
      </c>
      <c r="W271" s="4">
        <f t="shared" si="52"/>
        <v>0.11827302343580154</v>
      </c>
      <c r="X271" s="4">
        <f t="shared" si="52"/>
        <v>0.11389188859925188</v>
      </c>
      <c r="Y271" s="4">
        <f t="shared" si="52"/>
        <v>0.10964723812503224</v>
      </c>
      <c r="Z271" s="4">
        <f t="shared" si="52"/>
        <v>0.10553279203919801</v>
      </c>
      <c r="AA271" s="4">
        <f t="shared" si="52"/>
        <v>0.10106996027277604</v>
      </c>
      <c r="AB271" s="4">
        <f t="shared" si="52"/>
        <v>9.6695822706921841E-2</v>
      </c>
      <c r="AC271" s="4">
        <f t="shared" si="52"/>
        <v>9.2407761297805702E-2</v>
      </c>
      <c r="AD271" s="4">
        <f t="shared" si="52"/>
        <v>8.820326003564366E-2</v>
      </c>
      <c r="AE271" s="4">
        <f t="shared" si="52"/>
        <v>8.4079900021896248E-2</v>
      </c>
      <c r="AF271" s="4">
        <f t="shared" si="52"/>
        <v>8.2357874463907715E-2</v>
      </c>
      <c r="AG271" s="4">
        <f t="shared" si="52"/>
        <v>8.0662500181313088E-2</v>
      </c>
      <c r="AH271" s="4">
        <f t="shared" si="52"/>
        <v>7.8993163214400461E-2</v>
      </c>
      <c r="AI271" s="4">
        <f t="shared" si="48"/>
        <v>7.7349268317961406E-2</v>
      </c>
      <c r="AJ271" s="4">
        <f t="shared" si="48"/>
        <v>7.5730238253622614E-2</v>
      </c>
    </row>
    <row r="272" spans="1:36" x14ac:dyDescent="0.2">
      <c r="A272" t="str">
        <f>"casthouse_archetype_"&amp;TEXT(ROUND(Table26[[#This Row],[2016]],3),"0.000")</f>
        <v>casthouse_archetype_0.165</v>
      </c>
      <c r="B272" s="4">
        <f t="shared" si="47"/>
        <v>0.16500000000000001</v>
      </c>
      <c r="C272" s="4">
        <f t="shared" si="51"/>
        <v>0.16500000000000001</v>
      </c>
      <c r="D272" s="4">
        <f t="shared" si="51"/>
        <v>0.16500000000000001</v>
      </c>
      <c r="E272" s="4">
        <f t="shared" si="51"/>
        <v>0.16260854995388627</v>
      </c>
      <c r="F272" s="4">
        <f t="shared" si="51"/>
        <v>0.1603307534412739</v>
      </c>
      <c r="G272" s="4">
        <f t="shared" si="51"/>
        <v>0.15815869645161726</v>
      </c>
      <c r="H272" s="4">
        <f t="shared" si="51"/>
        <v>0.15608518307263203</v>
      </c>
      <c r="I272" s="4">
        <f t="shared" si="51"/>
        <v>0.15410365584878116</v>
      </c>
      <c r="J272" s="4">
        <f t="shared" si="51"/>
        <v>0.15220812650903798</v>
      </c>
      <c r="K272" s="4">
        <f t="shared" si="51"/>
        <v>0.15039311552229379</v>
      </c>
      <c r="L272" s="4">
        <f t="shared" si="51"/>
        <v>0.14865359919527174</v>
      </c>
      <c r="M272" s="4">
        <f t="shared" si="51"/>
        <v>0.14698496323727167</v>
      </c>
      <c r="N272" s="4">
        <f t="shared" si="51"/>
        <v>0.14538296188789326</v>
      </c>
      <c r="O272" s="4">
        <f t="shared" si="51"/>
        <v>0.14384368184543384</v>
      </c>
      <c r="P272" s="4">
        <f t="shared" si="51"/>
        <v>0.14236351035074862</v>
      </c>
      <c r="Q272" s="4">
        <f t="shared" si="51"/>
        <v>0.13861923236248649</v>
      </c>
      <c r="R272" s="4">
        <f t="shared" si="51"/>
        <v>0.13498843821759104</v>
      </c>
      <c r="S272" s="4">
        <f t="shared" si="52"/>
        <v>0.13146604562906675</v>
      </c>
      <c r="T272" s="4">
        <f t="shared" si="52"/>
        <v>0.12804727132135871</v>
      </c>
      <c r="U272" s="4">
        <f t="shared" si="52"/>
        <v>0.12472760935904398</v>
      </c>
      <c r="V272" s="4">
        <f t="shared" si="52"/>
        <v>0.12030092838940171</v>
      </c>
      <c r="W272" s="4">
        <f t="shared" si="52"/>
        <v>0.11601658487087572</v>
      </c>
      <c r="X272" s="4">
        <f t="shared" si="52"/>
        <v>0.11186782225821779</v>
      </c>
      <c r="Y272" s="4">
        <f t="shared" si="52"/>
        <v>0.10784830497599875</v>
      </c>
      <c r="Z272" s="4">
        <f t="shared" si="52"/>
        <v>0.10395208613555119</v>
      </c>
      <c r="AA272" s="4">
        <f t="shared" si="52"/>
        <v>9.9725959739109304E-2</v>
      </c>
      <c r="AB272" s="4">
        <f t="shared" si="52"/>
        <v>9.5583823266968612E-2</v>
      </c>
      <c r="AC272" s="4">
        <f t="shared" si="52"/>
        <v>9.1523197534451123E-2</v>
      </c>
      <c r="AD272" s="4">
        <f t="shared" si="52"/>
        <v>8.7541699979112583E-2</v>
      </c>
      <c r="AE272" s="4">
        <f t="shared" si="52"/>
        <v>8.3637039999043025E-2</v>
      </c>
      <c r="AF272" s="4">
        <f t="shared" si="52"/>
        <v>8.2006349431516301E-2</v>
      </c>
      <c r="AG272" s="4">
        <f t="shared" si="52"/>
        <v>8.0400896575007166E-2</v>
      </c>
      <c r="AH272" s="4">
        <f t="shared" si="52"/>
        <v>7.8820100033782883E-2</v>
      </c>
      <c r="AI272" s="4">
        <f t="shared" si="48"/>
        <v>7.7263396134010495E-2</v>
      </c>
      <c r="AJ272" s="4">
        <f t="shared" si="48"/>
        <v>7.5730238253622614E-2</v>
      </c>
    </row>
    <row r="273" spans="1:36" x14ac:dyDescent="0.2">
      <c r="A273" t="str">
        <f>"casthouse_archetype_"&amp;TEXT(ROUND(Table26[[#This Row],[2016]],3),"0.000")</f>
        <v>casthouse_archetype_0.160</v>
      </c>
      <c r="B273" s="4">
        <f t="shared" si="47"/>
        <v>0.16</v>
      </c>
      <c r="C273" s="4">
        <f t="shared" si="51"/>
        <v>0.16</v>
      </c>
      <c r="D273" s="4">
        <f t="shared" si="51"/>
        <v>0.16</v>
      </c>
      <c r="E273" s="4">
        <f t="shared" si="51"/>
        <v>0.1577424950882369</v>
      </c>
      <c r="F273" s="4">
        <f t="shared" si="51"/>
        <v>0.15559227797474312</v>
      </c>
      <c r="G273" s="4">
        <f t="shared" si="51"/>
        <v>0.1535418779127608</v>
      </c>
      <c r="H273" s="4">
        <f t="shared" si="51"/>
        <v>0.15158450203310464</v>
      </c>
      <c r="I273" s="4">
        <f t="shared" si="51"/>
        <v>0.14971396016336957</v>
      </c>
      <c r="J273" s="4">
        <f t="shared" si="51"/>
        <v>0.14792459943563235</v>
      </c>
      <c r="K273" s="4">
        <f t="shared" si="51"/>
        <v>0.14621124722736129</v>
      </c>
      <c r="L273" s="4">
        <f t="shared" si="51"/>
        <v>0.14456916122237615</v>
      </c>
      <c r="M273" s="4">
        <f t="shared" si="51"/>
        <v>0.14299398557643228</v>
      </c>
      <c r="N273" s="4">
        <f t="shared" si="51"/>
        <v>0.14148171233420004</v>
      </c>
      <c r="O273" s="4">
        <f t="shared" si="51"/>
        <v>0.14002864737803339</v>
      </c>
      <c r="P273" s="4">
        <f t="shared" si="51"/>
        <v>0.13863138029945327</v>
      </c>
      <c r="Q273" s="4">
        <f t="shared" si="51"/>
        <v>0.13509681934834983</v>
      </c>
      <c r="R273" s="4">
        <f t="shared" si="51"/>
        <v>0.13166938600972664</v>
      </c>
      <c r="S273" s="4">
        <f t="shared" si="52"/>
        <v>0.12834428265551956</v>
      </c>
      <c r="T273" s="4">
        <f t="shared" si="52"/>
        <v>0.12511699392147199</v>
      </c>
      <c r="U273" s="4">
        <f t="shared" si="52"/>
        <v>0.12198326624963662</v>
      </c>
      <c r="V273" s="4">
        <f t="shared" si="52"/>
        <v>0.11780452371306752</v>
      </c>
      <c r="W273" s="4">
        <f t="shared" si="52"/>
        <v>0.11376014630594991</v>
      </c>
      <c r="X273" s="4">
        <f t="shared" si="52"/>
        <v>0.10984375591718368</v>
      </c>
      <c r="Y273" s="4">
        <f t="shared" si="52"/>
        <v>0.10604937182696525</v>
      </c>
      <c r="Z273" s="4">
        <f t="shared" si="52"/>
        <v>0.1023713802319044</v>
      </c>
      <c r="AA273" s="4">
        <f t="shared" si="52"/>
        <v>9.8381959205442571E-2</v>
      </c>
      <c r="AB273" s="4">
        <f t="shared" si="52"/>
        <v>9.4471823827015383E-2</v>
      </c>
      <c r="AC273" s="4">
        <f t="shared" si="52"/>
        <v>9.063863377109653E-2</v>
      </c>
      <c r="AD273" s="4">
        <f t="shared" si="52"/>
        <v>8.6880139922581492E-2</v>
      </c>
      <c r="AE273" s="4">
        <f t="shared" si="52"/>
        <v>8.3194179976189803E-2</v>
      </c>
      <c r="AF273" s="4">
        <f t="shared" si="52"/>
        <v>8.1654824399124901E-2</v>
      </c>
      <c r="AG273" s="4">
        <f t="shared" si="52"/>
        <v>8.0139292968701245E-2</v>
      </c>
      <c r="AH273" s="4">
        <f t="shared" si="52"/>
        <v>7.8647036853165306E-2</v>
      </c>
      <c r="AI273" s="4">
        <f t="shared" si="48"/>
        <v>7.7177523950059571E-2</v>
      </c>
      <c r="AJ273" s="4">
        <f t="shared" si="48"/>
        <v>7.5730238253622614E-2</v>
      </c>
    </row>
    <row r="274" spans="1:36" x14ac:dyDescent="0.2">
      <c r="A274" t="str">
        <f>"casthouse_archetype_"&amp;TEXT(ROUND(Table26[[#This Row],[2016]],3),"0.000")</f>
        <v>casthouse_archetype_0.155</v>
      </c>
      <c r="B274" s="4">
        <f t="shared" si="47"/>
        <v>0.155</v>
      </c>
      <c r="C274" s="4">
        <f t="shared" si="51"/>
        <v>0.155</v>
      </c>
      <c r="D274" s="4">
        <f t="shared" si="51"/>
        <v>0.155</v>
      </c>
      <c r="E274" s="4">
        <f t="shared" si="51"/>
        <v>0.15287644022258756</v>
      </c>
      <c r="F274" s="4">
        <f t="shared" si="51"/>
        <v>0.15085380250821234</v>
      </c>
      <c r="G274" s="4">
        <f t="shared" si="51"/>
        <v>0.14892505937390435</v>
      </c>
      <c r="H274" s="4">
        <f t="shared" si="51"/>
        <v>0.14708382099357725</v>
      </c>
      <c r="I274" s="4">
        <f t="shared" si="51"/>
        <v>0.14532426447795799</v>
      </c>
      <c r="J274" s="4">
        <f t="shared" si="51"/>
        <v>0.14364107236222673</v>
      </c>
      <c r="K274" s="4">
        <f t="shared" si="51"/>
        <v>0.14202937893242873</v>
      </c>
      <c r="L274" s="4">
        <f t="shared" si="51"/>
        <v>0.14048472324948055</v>
      </c>
      <c r="M274" s="4">
        <f t="shared" si="51"/>
        <v>0.13900300791559292</v>
      </c>
      <c r="N274" s="4">
        <f t="shared" si="51"/>
        <v>0.13758046278050684</v>
      </c>
      <c r="O274" s="4">
        <f t="shared" si="51"/>
        <v>0.13621361291063291</v>
      </c>
      <c r="P274" s="4">
        <f t="shared" si="51"/>
        <v>0.13489925024815794</v>
      </c>
      <c r="Q274" s="4">
        <f t="shared" si="51"/>
        <v>0.13157440633421313</v>
      </c>
      <c r="R274" s="4">
        <f t="shared" si="51"/>
        <v>0.12835033380186225</v>
      </c>
      <c r="S274" s="4">
        <f t="shared" si="52"/>
        <v>0.12522251968197234</v>
      </c>
      <c r="T274" s="4">
        <f t="shared" si="52"/>
        <v>0.12218671652158529</v>
      </c>
      <c r="U274" s="4">
        <f t="shared" si="52"/>
        <v>0.11923892314022927</v>
      </c>
      <c r="V274" s="4">
        <f t="shared" si="52"/>
        <v>0.11530811903673333</v>
      </c>
      <c r="W274" s="4">
        <f t="shared" si="52"/>
        <v>0.11150370774102408</v>
      </c>
      <c r="X274" s="4">
        <f t="shared" si="52"/>
        <v>0.10781968957614958</v>
      </c>
      <c r="Y274" s="4">
        <f t="shared" si="52"/>
        <v>0.10425043867793174</v>
      </c>
      <c r="Z274" s="4">
        <f t="shared" si="52"/>
        <v>0.10079067432825758</v>
      </c>
      <c r="AA274" s="4">
        <f t="shared" si="52"/>
        <v>9.7037958671775823E-2</v>
      </c>
      <c r="AB274" s="4">
        <f t="shared" si="52"/>
        <v>9.335982438706214E-2</v>
      </c>
      <c r="AC274" s="4">
        <f t="shared" si="52"/>
        <v>8.9754070007741951E-2</v>
      </c>
      <c r="AD274" s="4">
        <f t="shared" si="52"/>
        <v>8.6218579866050415E-2</v>
      </c>
      <c r="AE274" s="4">
        <f t="shared" si="52"/>
        <v>8.2751319953336594E-2</v>
      </c>
      <c r="AF274" s="4">
        <f t="shared" si="52"/>
        <v>8.1303299366733486E-2</v>
      </c>
      <c r="AG274" s="4">
        <f t="shared" si="52"/>
        <v>7.9877689362395324E-2</v>
      </c>
      <c r="AH274" s="4">
        <f t="shared" si="52"/>
        <v>7.8473973672547728E-2</v>
      </c>
      <c r="AI274" s="4">
        <f t="shared" si="48"/>
        <v>7.709165176610866E-2</v>
      </c>
      <c r="AJ274" s="4">
        <f t="shared" si="48"/>
        <v>7.5730238253622614E-2</v>
      </c>
    </row>
    <row r="275" spans="1:36" x14ac:dyDescent="0.2">
      <c r="A275" t="str">
        <f>"casthouse_archetype_"&amp;TEXT(ROUND(Table26[[#This Row],[2016]],3),"0.000")</f>
        <v>casthouse_archetype_0.150</v>
      </c>
      <c r="B275" s="4">
        <f t="shared" si="47"/>
        <v>0.15</v>
      </c>
      <c r="C275" s="4">
        <f t="shared" si="51"/>
        <v>0.15</v>
      </c>
      <c r="D275" s="4">
        <f t="shared" si="51"/>
        <v>0.15</v>
      </c>
      <c r="E275" s="4">
        <f t="shared" si="51"/>
        <v>0.1480103853569382</v>
      </c>
      <c r="F275" s="4">
        <f t="shared" si="51"/>
        <v>0.14611532704168156</v>
      </c>
      <c r="G275" s="4">
        <f t="shared" si="51"/>
        <v>0.1443082408350479</v>
      </c>
      <c r="H275" s="4">
        <f t="shared" si="51"/>
        <v>0.14258313995404986</v>
      </c>
      <c r="I275" s="4">
        <f t="shared" si="51"/>
        <v>0.1409345687925464</v>
      </c>
      <c r="J275" s="4">
        <f t="shared" si="51"/>
        <v>0.13935754528882111</v>
      </c>
      <c r="K275" s="4">
        <f t="shared" si="51"/>
        <v>0.13784751063749623</v>
      </c>
      <c r="L275" s="4">
        <f t="shared" si="51"/>
        <v>0.13640028527658496</v>
      </c>
      <c r="M275" s="4">
        <f t="shared" si="51"/>
        <v>0.13501203025475356</v>
      </c>
      <c r="N275" s="4">
        <f t="shared" si="51"/>
        <v>0.13367921322681364</v>
      </c>
      <c r="O275" s="4">
        <f t="shared" si="51"/>
        <v>0.13239857844323247</v>
      </c>
      <c r="P275" s="4">
        <f t="shared" si="51"/>
        <v>0.13116712019686258</v>
      </c>
      <c r="Q275" s="4">
        <f t="shared" si="51"/>
        <v>0.1280519933200765</v>
      </c>
      <c r="R275" s="4">
        <f t="shared" si="51"/>
        <v>0.12503128159399785</v>
      </c>
      <c r="S275" s="4">
        <f t="shared" si="52"/>
        <v>0.12210075670842516</v>
      </c>
      <c r="T275" s="4">
        <f t="shared" si="52"/>
        <v>0.11925643912169859</v>
      </c>
      <c r="U275" s="4">
        <f t="shared" si="52"/>
        <v>0.11649458003082191</v>
      </c>
      <c r="V275" s="4">
        <f t="shared" si="52"/>
        <v>0.11281171436039913</v>
      </c>
      <c r="W275" s="4">
        <f t="shared" si="52"/>
        <v>0.10924726917609826</v>
      </c>
      <c r="X275" s="4">
        <f t="shared" si="52"/>
        <v>0.10579562323511549</v>
      </c>
      <c r="Y275" s="4">
        <f t="shared" si="52"/>
        <v>0.10245150552889826</v>
      </c>
      <c r="Z275" s="4">
        <f t="shared" si="52"/>
        <v>9.9209968424610773E-2</v>
      </c>
      <c r="AA275" s="4">
        <f t="shared" si="52"/>
        <v>9.5693958138109089E-2</v>
      </c>
      <c r="AB275" s="4">
        <f t="shared" si="52"/>
        <v>9.2247824947108925E-2</v>
      </c>
      <c r="AC275" s="4">
        <f t="shared" si="52"/>
        <v>8.8869506244387372E-2</v>
      </c>
      <c r="AD275" s="4">
        <f t="shared" si="52"/>
        <v>8.5557019809519325E-2</v>
      </c>
      <c r="AE275" s="4">
        <f t="shared" si="52"/>
        <v>8.2308459930483371E-2</v>
      </c>
      <c r="AF275" s="4">
        <f t="shared" si="52"/>
        <v>8.0951774334342086E-2</v>
      </c>
      <c r="AG275" s="4">
        <f t="shared" si="52"/>
        <v>7.9616085756089403E-2</v>
      </c>
      <c r="AH275" s="4">
        <f t="shared" si="52"/>
        <v>7.8300910491930151E-2</v>
      </c>
      <c r="AI275" s="4">
        <f t="shared" si="48"/>
        <v>7.7005779582157749E-2</v>
      </c>
      <c r="AJ275" s="4">
        <f t="shared" si="48"/>
        <v>7.5730238253622614E-2</v>
      </c>
    </row>
    <row r="276" spans="1:36" x14ac:dyDescent="0.2">
      <c r="A276" t="str">
        <f>"casthouse_archetype_"&amp;TEXT(ROUND(Table26[[#This Row],[2016]],3),"0.000")</f>
        <v>casthouse_archetype_0.145</v>
      </c>
      <c r="B276" s="4">
        <f t="shared" si="47"/>
        <v>0.14499999999999999</v>
      </c>
      <c r="C276" s="4">
        <f t="shared" si="51"/>
        <v>0.14499999999999999</v>
      </c>
      <c r="D276" s="4">
        <f t="shared" si="51"/>
        <v>0.14499999999999999</v>
      </c>
      <c r="E276" s="4">
        <f t="shared" si="51"/>
        <v>0.14314433049128883</v>
      </c>
      <c r="F276" s="4">
        <f t="shared" si="51"/>
        <v>0.14137685157515079</v>
      </c>
      <c r="G276" s="4">
        <f t="shared" si="51"/>
        <v>0.13969142229619147</v>
      </c>
      <c r="H276" s="4">
        <f t="shared" si="51"/>
        <v>0.13808245891452248</v>
      </c>
      <c r="I276" s="4">
        <f t="shared" si="51"/>
        <v>0.13654487310713481</v>
      </c>
      <c r="J276" s="4">
        <f t="shared" si="51"/>
        <v>0.13507401821541548</v>
      </c>
      <c r="K276" s="4">
        <f t="shared" si="51"/>
        <v>0.1336656423425637</v>
      </c>
      <c r="L276" s="4">
        <f t="shared" si="51"/>
        <v>0.13231584730368939</v>
      </c>
      <c r="M276" s="4">
        <f t="shared" si="51"/>
        <v>0.13102105259391417</v>
      </c>
      <c r="N276" s="4">
        <f t="shared" si="51"/>
        <v>0.12977796367312044</v>
      </c>
      <c r="O276" s="4">
        <f t="shared" si="51"/>
        <v>0.12858354397583202</v>
      </c>
      <c r="P276" s="4">
        <f t="shared" si="51"/>
        <v>0.12743499014556725</v>
      </c>
      <c r="Q276" s="4">
        <f t="shared" si="51"/>
        <v>0.1245295803059398</v>
      </c>
      <c r="R276" s="4">
        <f t="shared" si="51"/>
        <v>0.12171222938613346</v>
      </c>
      <c r="S276" s="4">
        <f t="shared" si="52"/>
        <v>0.11897899373487797</v>
      </c>
      <c r="T276" s="4">
        <f t="shared" si="52"/>
        <v>0.11632616172181187</v>
      </c>
      <c r="U276" s="4">
        <f t="shared" si="52"/>
        <v>0.11375023692141456</v>
      </c>
      <c r="V276" s="4">
        <f t="shared" si="52"/>
        <v>0.11031530968406494</v>
      </c>
      <c r="W276" s="4">
        <f t="shared" si="52"/>
        <v>0.10699083061117244</v>
      </c>
      <c r="X276" s="4">
        <f t="shared" si="52"/>
        <v>0.10377155689408138</v>
      </c>
      <c r="Y276" s="4">
        <f t="shared" si="52"/>
        <v>0.10065257237986475</v>
      </c>
      <c r="Z276" s="4">
        <f t="shared" si="52"/>
        <v>9.7629262520963961E-2</v>
      </c>
      <c r="AA276" s="4">
        <f t="shared" si="52"/>
        <v>9.4349957604442355E-2</v>
      </c>
      <c r="AB276" s="4">
        <f t="shared" si="52"/>
        <v>9.1135825507155682E-2</v>
      </c>
      <c r="AC276" s="4">
        <f t="shared" si="52"/>
        <v>8.798494248103278E-2</v>
      </c>
      <c r="AD276" s="4">
        <f t="shared" si="52"/>
        <v>8.4895459752988248E-2</v>
      </c>
      <c r="AE276" s="4">
        <f t="shared" si="52"/>
        <v>8.1865599907630149E-2</v>
      </c>
      <c r="AF276" s="4">
        <f t="shared" si="52"/>
        <v>8.0600249301950672E-2</v>
      </c>
      <c r="AG276" s="4">
        <f t="shared" si="52"/>
        <v>7.9354482149783481E-2</v>
      </c>
      <c r="AH276" s="4">
        <f t="shared" si="52"/>
        <v>7.8127847311312573E-2</v>
      </c>
      <c r="AI276" s="4">
        <f t="shared" si="48"/>
        <v>7.6919907398206824E-2</v>
      </c>
      <c r="AJ276" s="4">
        <f t="shared" si="48"/>
        <v>7.5730238253622614E-2</v>
      </c>
    </row>
    <row r="277" spans="1:36" x14ac:dyDescent="0.2">
      <c r="A277" t="str">
        <f>"casthouse_archetype_"&amp;TEXT(ROUND(Table26[[#This Row],[2016]],3),"0.000")</f>
        <v>casthouse_archetype_0.140</v>
      </c>
      <c r="B277" s="4">
        <f t="shared" si="47"/>
        <v>0.14000000000000001</v>
      </c>
      <c r="C277" s="4">
        <f t="shared" si="51"/>
        <v>0.14000000000000001</v>
      </c>
      <c r="D277" s="4">
        <f t="shared" si="51"/>
        <v>0.14000000000000001</v>
      </c>
      <c r="E277" s="4">
        <f t="shared" si="51"/>
        <v>0.13827827562563949</v>
      </c>
      <c r="F277" s="4">
        <f t="shared" si="51"/>
        <v>0.13663837610862004</v>
      </c>
      <c r="G277" s="4">
        <f t="shared" si="51"/>
        <v>0.13507460375733504</v>
      </c>
      <c r="H277" s="4">
        <f t="shared" si="51"/>
        <v>0.13358177787499514</v>
      </c>
      <c r="I277" s="4">
        <f t="shared" si="51"/>
        <v>0.13215517742172325</v>
      </c>
      <c r="J277" s="4">
        <f t="shared" si="51"/>
        <v>0.13079049114200988</v>
      </c>
      <c r="K277" s="4">
        <f t="shared" si="51"/>
        <v>0.12948377404763117</v>
      </c>
      <c r="L277" s="4">
        <f t="shared" si="51"/>
        <v>0.1282314093307938</v>
      </c>
      <c r="M277" s="4">
        <f t="shared" si="51"/>
        <v>0.12703007493307483</v>
      </c>
      <c r="N277" s="4">
        <f t="shared" si="51"/>
        <v>0.12587671411942725</v>
      </c>
      <c r="O277" s="4">
        <f t="shared" si="51"/>
        <v>0.12476850950843157</v>
      </c>
      <c r="P277" s="4">
        <f t="shared" si="51"/>
        <v>0.12370286009427192</v>
      </c>
      <c r="Q277" s="4">
        <f t="shared" si="51"/>
        <v>0.12100716729180316</v>
      </c>
      <c r="R277" s="4">
        <f t="shared" si="51"/>
        <v>0.11839317717826908</v>
      </c>
      <c r="S277" s="4">
        <f t="shared" si="52"/>
        <v>0.11585723076133078</v>
      </c>
      <c r="T277" s="4">
        <f t="shared" si="52"/>
        <v>0.11339588432192518</v>
      </c>
      <c r="U277" s="4">
        <f t="shared" si="52"/>
        <v>0.11100589381200723</v>
      </c>
      <c r="V277" s="4">
        <f t="shared" si="52"/>
        <v>0.10781890500773077</v>
      </c>
      <c r="W277" s="4">
        <f t="shared" si="52"/>
        <v>0.10473439204624663</v>
      </c>
      <c r="X277" s="4">
        <f t="shared" si="52"/>
        <v>0.1017474905530473</v>
      </c>
      <c r="Y277" s="4">
        <f t="shared" si="52"/>
        <v>9.8853639230831264E-2</v>
      </c>
      <c r="Z277" s="4">
        <f t="shared" si="52"/>
        <v>9.6048556617317149E-2</v>
      </c>
      <c r="AA277" s="4">
        <f t="shared" si="52"/>
        <v>9.3005957070775636E-2</v>
      </c>
      <c r="AB277" s="4">
        <f t="shared" si="52"/>
        <v>9.0023826067202467E-2</v>
      </c>
      <c r="AC277" s="4">
        <f t="shared" si="52"/>
        <v>8.7100378717678201E-2</v>
      </c>
      <c r="AD277" s="4">
        <f t="shared" si="52"/>
        <v>8.4233899696457157E-2</v>
      </c>
      <c r="AE277" s="4">
        <f t="shared" si="52"/>
        <v>8.142273988477694E-2</v>
      </c>
      <c r="AF277" s="4">
        <f t="shared" si="52"/>
        <v>8.0248724269559271E-2</v>
      </c>
      <c r="AG277" s="4">
        <f t="shared" si="52"/>
        <v>7.909287854347756E-2</v>
      </c>
      <c r="AH277" s="4">
        <f t="shared" si="52"/>
        <v>7.7954784130694996E-2</v>
      </c>
      <c r="AI277" s="4">
        <f t="shared" si="48"/>
        <v>7.6834035214255914E-2</v>
      </c>
      <c r="AJ277" s="4">
        <f t="shared" si="48"/>
        <v>7.5730238253622614E-2</v>
      </c>
    </row>
    <row r="278" spans="1:36" x14ac:dyDescent="0.2">
      <c r="A278" t="str">
        <f>"casthouse_archetype_"&amp;TEXT(ROUND(Table26[[#This Row],[2016]],3),"0.000")</f>
        <v>casthouse_archetype_0.135</v>
      </c>
      <c r="B278" s="4">
        <f t="shared" si="47"/>
        <v>0.13500000000000001</v>
      </c>
      <c r="C278" s="4">
        <f t="shared" si="51"/>
        <v>0.13500000000000001</v>
      </c>
      <c r="D278" s="4">
        <f t="shared" si="51"/>
        <v>0.13500000000000001</v>
      </c>
      <c r="E278" s="4">
        <f t="shared" si="51"/>
        <v>0.13341222075999015</v>
      </c>
      <c r="F278" s="4">
        <f t="shared" si="51"/>
        <v>0.13189990064208926</v>
      </c>
      <c r="G278" s="4">
        <f t="shared" si="51"/>
        <v>0.13045778521847856</v>
      </c>
      <c r="H278" s="4">
        <f t="shared" si="51"/>
        <v>0.12908109683546776</v>
      </c>
      <c r="I278" s="4">
        <f t="shared" si="51"/>
        <v>0.12776548173631166</v>
      </c>
      <c r="J278" s="4">
        <f t="shared" si="51"/>
        <v>0.12650696406860426</v>
      </c>
      <c r="K278" s="4">
        <f t="shared" si="51"/>
        <v>0.12530190575269867</v>
      </c>
      <c r="L278" s="4">
        <f t="shared" si="51"/>
        <v>0.12414697135789822</v>
      </c>
      <c r="M278" s="4">
        <f t="shared" si="51"/>
        <v>0.12303909727223544</v>
      </c>
      <c r="N278" s="4">
        <f t="shared" si="51"/>
        <v>0.12197546456573405</v>
      </c>
      <c r="O278" s="4">
        <f t="shared" si="51"/>
        <v>0.12095347504103113</v>
      </c>
      <c r="P278" s="4">
        <f t="shared" si="51"/>
        <v>0.11997073004297659</v>
      </c>
      <c r="Q278" s="4">
        <f t="shared" si="51"/>
        <v>0.1174847542776665</v>
      </c>
      <c r="R278" s="4">
        <f t="shared" si="51"/>
        <v>0.11507412497040469</v>
      </c>
      <c r="S278" s="4">
        <f t="shared" si="52"/>
        <v>0.11273546778778359</v>
      </c>
      <c r="T278" s="4">
        <f t="shared" si="52"/>
        <v>0.11046560692203847</v>
      </c>
      <c r="U278" s="4">
        <f t="shared" si="52"/>
        <v>0.10826155070259988</v>
      </c>
      <c r="V278" s="4">
        <f t="shared" si="52"/>
        <v>0.10532250033139658</v>
      </c>
      <c r="W278" s="4">
        <f t="shared" si="52"/>
        <v>0.10247795348132081</v>
      </c>
      <c r="X278" s="4">
        <f t="shared" si="52"/>
        <v>9.972342421201319E-2</v>
      </c>
      <c r="Y278" s="4">
        <f t="shared" si="52"/>
        <v>9.7054706081797767E-2</v>
      </c>
      <c r="Z278" s="4">
        <f t="shared" si="52"/>
        <v>9.4467850713670337E-2</v>
      </c>
      <c r="AA278" s="4">
        <f t="shared" si="52"/>
        <v>9.1661956537108902E-2</v>
      </c>
      <c r="AB278" s="4">
        <f t="shared" si="52"/>
        <v>8.8911826627249224E-2</v>
      </c>
      <c r="AC278" s="4">
        <f t="shared" si="52"/>
        <v>8.6215814954323622E-2</v>
      </c>
      <c r="AD278" s="4">
        <f t="shared" si="52"/>
        <v>8.357233963992608E-2</v>
      </c>
      <c r="AE278" s="4">
        <f t="shared" si="52"/>
        <v>8.0979879861923718E-2</v>
      </c>
      <c r="AF278" s="4">
        <f t="shared" si="52"/>
        <v>7.9897199237167871E-2</v>
      </c>
      <c r="AG278" s="4">
        <f t="shared" si="52"/>
        <v>7.8831274937171639E-2</v>
      </c>
      <c r="AH278" s="4">
        <f t="shared" si="52"/>
        <v>7.7781720950077418E-2</v>
      </c>
      <c r="AI278" s="4">
        <f t="shared" si="48"/>
        <v>7.6748163030304989E-2</v>
      </c>
      <c r="AJ278" s="4">
        <f t="shared" si="48"/>
        <v>7.5730238253622614E-2</v>
      </c>
    </row>
    <row r="279" spans="1:36" x14ac:dyDescent="0.2">
      <c r="A279" t="str">
        <f>"casthouse_archetype_"&amp;TEXT(ROUND(Table26[[#This Row],[2016]],3),"0.000")</f>
        <v>casthouse_archetype_0.130</v>
      </c>
      <c r="B279" s="4">
        <f t="shared" si="47"/>
        <v>0.13</v>
      </c>
      <c r="C279" s="4">
        <f t="shared" si="51"/>
        <v>0.13</v>
      </c>
      <c r="D279" s="4">
        <f t="shared" si="51"/>
        <v>0.13</v>
      </c>
      <c r="E279" s="4">
        <f t="shared" si="51"/>
        <v>0.12854616589434079</v>
      </c>
      <c r="F279" s="4">
        <f t="shared" si="51"/>
        <v>0.12716142517555848</v>
      </c>
      <c r="G279" s="4">
        <f t="shared" si="51"/>
        <v>0.12584096667962213</v>
      </c>
      <c r="H279" s="4">
        <f t="shared" si="51"/>
        <v>0.12458041579594037</v>
      </c>
      <c r="I279" s="4">
        <f t="shared" si="51"/>
        <v>0.12337578605090008</v>
      </c>
      <c r="J279" s="4">
        <f t="shared" si="51"/>
        <v>0.12222343699519864</v>
      </c>
      <c r="K279" s="4">
        <f t="shared" si="51"/>
        <v>0.12112003745776613</v>
      </c>
      <c r="L279" s="4">
        <f t="shared" si="51"/>
        <v>0.12006253338500264</v>
      </c>
      <c r="M279" s="4">
        <f t="shared" si="51"/>
        <v>0.11904811961139607</v>
      </c>
      <c r="N279" s="4">
        <f t="shared" si="51"/>
        <v>0.11807421501204085</v>
      </c>
      <c r="O279" s="4">
        <f t="shared" si="51"/>
        <v>0.11713844057363067</v>
      </c>
      <c r="P279" s="4">
        <f t="shared" si="51"/>
        <v>0.11623859999168125</v>
      </c>
      <c r="Q279" s="4">
        <f t="shared" si="51"/>
        <v>0.11396234126352982</v>
      </c>
      <c r="R279" s="4">
        <f t="shared" si="51"/>
        <v>0.11175507276254029</v>
      </c>
      <c r="S279" s="4">
        <f t="shared" si="52"/>
        <v>0.10961370481423639</v>
      </c>
      <c r="T279" s="4">
        <f t="shared" si="52"/>
        <v>0.10753532952215177</v>
      </c>
      <c r="U279" s="4">
        <f t="shared" si="52"/>
        <v>0.10551720759319251</v>
      </c>
      <c r="V279" s="4">
        <f t="shared" si="52"/>
        <v>0.10282609565506239</v>
      </c>
      <c r="W279" s="4">
        <f t="shared" si="52"/>
        <v>0.100221514916395</v>
      </c>
      <c r="X279" s="4">
        <f t="shared" si="52"/>
        <v>9.7699357870979095E-2</v>
      </c>
      <c r="Y279" s="4">
        <f t="shared" si="52"/>
        <v>9.5255772932764271E-2</v>
      </c>
      <c r="Z279" s="4">
        <f t="shared" si="52"/>
        <v>9.2887144810023525E-2</v>
      </c>
      <c r="AA279" s="4">
        <f t="shared" si="52"/>
        <v>9.0317956003442154E-2</v>
      </c>
      <c r="AB279" s="4">
        <f t="shared" si="52"/>
        <v>8.7799827187295995E-2</v>
      </c>
      <c r="AC279" s="4">
        <f t="shared" si="52"/>
        <v>8.5331251190969043E-2</v>
      </c>
      <c r="AD279" s="4">
        <f t="shared" si="52"/>
        <v>8.2910779583394989E-2</v>
      </c>
      <c r="AE279" s="4">
        <f t="shared" si="52"/>
        <v>8.0537019839070495E-2</v>
      </c>
      <c r="AF279" s="4">
        <f t="shared" si="52"/>
        <v>7.9545674204776456E-2</v>
      </c>
      <c r="AG279" s="4">
        <f t="shared" si="52"/>
        <v>7.8569671330865704E-2</v>
      </c>
      <c r="AH279" s="4">
        <f t="shared" si="52"/>
        <v>7.7608657769459841E-2</v>
      </c>
      <c r="AI279" s="4">
        <f t="shared" si="48"/>
        <v>7.6662290846354078E-2</v>
      </c>
      <c r="AJ279" s="4">
        <f t="shared" si="48"/>
        <v>7.5730238253622614E-2</v>
      </c>
    </row>
    <row r="280" spans="1:36" x14ac:dyDescent="0.2">
      <c r="A280" t="str">
        <f>"casthouse_archetype_"&amp;TEXT(ROUND(Table26[[#This Row],[2016]],3),"0.000")</f>
        <v>casthouse_archetype_0.125</v>
      </c>
      <c r="B280" s="4">
        <f t="shared" si="47"/>
        <v>0.125</v>
      </c>
      <c r="C280" s="4">
        <f t="shared" si="51"/>
        <v>0.125</v>
      </c>
      <c r="D280" s="4">
        <f t="shared" si="51"/>
        <v>0.125</v>
      </c>
      <c r="E280" s="4">
        <f t="shared" si="51"/>
        <v>0.12368011102869142</v>
      </c>
      <c r="F280" s="4">
        <f t="shared" si="51"/>
        <v>0.12242294970902771</v>
      </c>
      <c r="G280" s="4">
        <f t="shared" si="51"/>
        <v>0.12122414814076568</v>
      </c>
      <c r="H280" s="4">
        <f t="shared" si="51"/>
        <v>0.120079734756413</v>
      </c>
      <c r="I280" s="4">
        <f t="shared" si="51"/>
        <v>0.11898609036548849</v>
      </c>
      <c r="J280" s="4">
        <f t="shared" si="51"/>
        <v>0.11793990992179303</v>
      </c>
      <c r="K280" s="4">
        <f t="shared" si="51"/>
        <v>0.1169381691628336</v>
      </c>
      <c r="L280" s="4">
        <f t="shared" si="51"/>
        <v>0.11597809541210705</v>
      </c>
      <c r="M280" s="4">
        <f t="shared" si="51"/>
        <v>0.11505714195055669</v>
      </c>
      <c r="N280" s="4">
        <f t="shared" si="51"/>
        <v>0.11417296545834764</v>
      </c>
      <c r="O280" s="4">
        <f t="shared" si="51"/>
        <v>0.11332340610623021</v>
      </c>
      <c r="P280" s="4">
        <f t="shared" si="51"/>
        <v>0.11250646994038591</v>
      </c>
      <c r="Q280" s="4">
        <f t="shared" si="51"/>
        <v>0.11043992824939314</v>
      </c>
      <c r="R280" s="4">
        <f t="shared" si="51"/>
        <v>0.1084360205546759</v>
      </c>
      <c r="S280" s="4">
        <f t="shared" si="52"/>
        <v>0.10649194184068919</v>
      </c>
      <c r="T280" s="4">
        <f t="shared" si="52"/>
        <v>0.10460505212226506</v>
      </c>
      <c r="U280" s="4">
        <f t="shared" si="52"/>
        <v>0.10277286448378516</v>
      </c>
      <c r="V280" s="4">
        <f t="shared" si="52"/>
        <v>0.10032969097872818</v>
      </c>
      <c r="W280" s="4">
        <f t="shared" si="52"/>
        <v>9.7965076351469171E-2</v>
      </c>
      <c r="X280" s="4">
        <f t="shared" si="52"/>
        <v>9.5675291529944986E-2</v>
      </c>
      <c r="Y280" s="4">
        <f t="shared" si="52"/>
        <v>9.3456839783730761E-2</v>
      </c>
      <c r="Z280" s="4">
        <f t="shared" si="52"/>
        <v>9.1306438906376713E-2</v>
      </c>
      <c r="AA280" s="4">
        <f t="shared" si="52"/>
        <v>8.897395546977542E-2</v>
      </c>
      <c r="AB280" s="4">
        <f t="shared" si="52"/>
        <v>8.6687827747342766E-2</v>
      </c>
      <c r="AC280" s="4">
        <f t="shared" si="52"/>
        <v>8.4446687427614464E-2</v>
      </c>
      <c r="AD280" s="4">
        <f t="shared" si="52"/>
        <v>8.2249219526863912E-2</v>
      </c>
      <c r="AE280" s="4">
        <f t="shared" si="52"/>
        <v>8.0094159816217272E-2</v>
      </c>
      <c r="AF280" s="4">
        <f t="shared" si="52"/>
        <v>7.9194149172385056E-2</v>
      </c>
      <c r="AG280" s="4">
        <f t="shared" si="52"/>
        <v>7.8308067724559782E-2</v>
      </c>
      <c r="AH280" s="4">
        <f t="shared" si="52"/>
        <v>7.7435594588842263E-2</v>
      </c>
      <c r="AI280" s="4">
        <f t="shared" si="48"/>
        <v>7.6576418662403167E-2</v>
      </c>
      <c r="AJ280" s="4">
        <f t="shared" si="48"/>
        <v>7.5730238253622614E-2</v>
      </c>
    </row>
    <row r="281" spans="1:36" x14ac:dyDescent="0.2">
      <c r="A281" t="str">
        <f>"casthouse_archetype_"&amp;TEXT(ROUND(Table26[[#This Row],[2016]],3),"0.000")</f>
        <v>casthouse_archetype_0.120</v>
      </c>
      <c r="B281" s="4">
        <f t="shared" si="47"/>
        <v>0.12</v>
      </c>
      <c r="C281" s="4">
        <f t="shared" si="51"/>
        <v>0.12</v>
      </c>
      <c r="D281" s="4">
        <f t="shared" si="51"/>
        <v>0.12</v>
      </c>
      <c r="E281" s="4">
        <f t="shared" si="51"/>
        <v>0.11881405616304207</v>
      </c>
      <c r="F281" s="4">
        <f t="shared" si="51"/>
        <v>0.11768447424249694</v>
      </c>
      <c r="G281" s="4">
        <f t="shared" si="51"/>
        <v>0.11660732960190923</v>
      </c>
      <c r="H281" s="4">
        <f t="shared" si="51"/>
        <v>0.11557905371688562</v>
      </c>
      <c r="I281" s="4">
        <f t="shared" si="51"/>
        <v>0.1145963946800769</v>
      </c>
      <c r="J281" s="4">
        <f t="shared" si="51"/>
        <v>0.1136563828483874</v>
      </c>
      <c r="K281" s="4">
        <f t="shared" si="51"/>
        <v>0.11275630086790107</v>
      </c>
      <c r="L281" s="4">
        <f t="shared" si="51"/>
        <v>0.11189365743921145</v>
      </c>
      <c r="M281" s="4">
        <f t="shared" si="51"/>
        <v>0.11106616428971731</v>
      </c>
      <c r="N281" s="4">
        <f t="shared" si="51"/>
        <v>0.11027171590465443</v>
      </c>
      <c r="O281" s="4">
        <f t="shared" si="51"/>
        <v>0.10950837163882976</v>
      </c>
      <c r="P281" s="4">
        <f t="shared" si="51"/>
        <v>0.10877433988909058</v>
      </c>
      <c r="Q281" s="4">
        <f t="shared" si="51"/>
        <v>0.10691751523525647</v>
      </c>
      <c r="R281" s="4">
        <f t="shared" si="51"/>
        <v>0.1051169683468115</v>
      </c>
      <c r="S281" s="4">
        <f t="shared" si="52"/>
        <v>0.10337017886714199</v>
      </c>
      <c r="T281" s="4">
        <f t="shared" si="52"/>
        <v>0.10167477472237835</v>
      </c>
      <c r="U281" s="4">
        <f t="shared" si="52"/>
        <v>0.1000285213743778</v>
      </c>
      <c r="V281" s="4">
        <f t="shared" si="52"/>
        <v>9.783328630239399E-2</v>
      </c>
      <c r="W281" s="4">
        <f t="shared" si="52"/>
        <v>9.5708637786543344E-2</v>
      </c>
      <c r="X281" s="4">
        <f t="shared" si="52"/>
        <v>9.3651225188910892E-2</v>
      </c>
      <c r="Y281" s="4">
        <f t="shared" si="52"/>
        <v>9.1657906634697278E-2</v>
      </c>
      <c r="Z281" s="4">
        <f t="shared" si="52"/>
        <v>8.9725733002729902E-2</v>
      </c>
      <c r="AA281" s="4">
        <f t="shared" si="52"/>
        <v>8.7629954936108687E-2</v>
      </c>
      <c r="AB281" s="4">
        <f t="shared" si="52"/>
        <v>8.5575828307389537E-2</v>
      </c>
      <c r="AC281" s="4">
        <f t="shared" si="52"/>
        <v>8.3562123664259871E-2</v>
      </c>
      <c r="AD281" s="4">
        <f t="shared" si="52"/>
        <v>8.1587659470332821E-2</v>
      </c>
      <c r="AE281" s="4">
        <f t="shared" si="52"/>
        <v>7.9651299793364064E-2</v>
      </c>
      <c r="AF281" s="4">
        <f t="shared" si="52"/>
        <v>7.8842624139993642E-2</v>
      </c>
      <c r="AG281" s="4">
        <f t="shared" si="52"/>
        <v>7.8046464118253861E-2</v>
      </c>
      <c r="AH281" s="4">
        <f t="shared" si="52"/>
        <v>7.7262531408224686E-2</v>
      </c>
      <c r="AI281" s="4">
        <f t="shared" si="48"/>
        <v>7.6490546478452243E-2</v>
      </c>
      <c r="AJ281" s="4">
        <f t="shared" si="48"/>
        <v>7.5730238253622614E-2</v>
      </c>
    </row>
    <row r="282" spans="1:36" x14ac:dyDescent="0.2">
      <c r="A282" t="str">
        <f>"casthouse_archetype_"&amp;TEXT(ROUND(Table26[[#This Row],[2016]],3),"0.000")</f>
        <v>casthouse_archetype_0.115</v>
      </c>
      <c r="B282" s="4">
        <f t="shared" si="47"/>
        <v>0.115</v>
      </c>
      <c r="C282" s="4">
        <f t="shared" si="51"/>
        <v>0.115</v>
      </c>
      <c r="D282" s="4">
        <f t="shared" si="51"/>
        <v>0.115</v>
      </c>
      <c r="E282" s="4">
        <f t="shared" si="51"/>
        <v>0.11394800129739273</v>
      </c>
      <c r="F282" s="4">
        <f t="shared" si="51"/>
        <v>0.11294599877596617</v>
      </c>
      <c r="G282" s="4">
        <f t="shared" si="51"/>
        <v>0.11199051106305279</v>
      </c>
      <c r="H282" s="4">
        <f t="shared" si="51"/>
        <v>0.11107837267735825</v>
      </c>
      <c r="I282" s="4">
        <f t="shared" si="51"/>
        <v>0.11020669899466533</v>
      </c>
      <c r="J282" s="4">
        <f t="shared" si="51"/>
        <v>0.10937285577498179</v>
      </c>
      <c r="K282" s="4">
        <f t="shared" si="51"/>
        <v>0.10857443257296856</v>
      </c>
      <c r="L282" s="4">
        <f t="shared" si="51"/>
        <v>0.10780921946631587</v>
      </c>
      <c r="M282" s="4">
        <f t="shared" si="51"/>
        <v>0.10707518662887795</v>
      </c>
      <c r="N282" s="4">
        <f t="shared" si="51"/>
        <v>0.10637046635096124</v>
      </c>
      <c r="O282" s="4">
        <f t="shared" si="51"/>
        <v>0.10569333717142931</v>
      </c>
      <c r="P282" s="4">
        <f t="shared" si="51"/>
        <v>0.10504220983779523</v>
      </c>
      <c r="Q282" s="4">
        <f t="shared" si="51"/>
        <v>0.10339510222111981</v>
      </c>
      <c r="R282" s="4">
        <f t="shared" si="51"/>
        <v>0.10179791613894712</v>
      </c>
      <c r="S282" s="4">
        <f t="shared" si="52"/>
        <v>0.1002484158935948</v>
      </c>
      <c r="T282" s="4">
        <f t="shared" si="52"/>
        <v>9.8744497322491645E-2</v>
      </c>
      <c r="U282" s="4">
        <f t="shared" si="52"/>
        <v>9.7284178264970461E-2</v>
      </c>
      <c r="V282" s="4">
        <f t="shared" si="52"/>
        <v>9.5336881626059813E-2</v>
      </c>
      <c r="W282" s="4">
        <f t="shared" si="52"/>
        <v>9.3452199221617543E-2</v>
      </c>
      <c r="X282" s="4">
        <f t="shared" si="52"/>
        <v>9.1627158847876797E-2</v>
      </c>
      <c r="Y282" s="4">
        <f t="shared" si="52"/>
        <v>8.9858973485663782E-2</v>
      </c>
      <c r="Z282" s="4">
        <f t="shared" si="52"/>
        <v>8.814502709908309E-2</v>
      </c>
      <c r="AA282" s="4">
        <f t="shared" si="52"/>
        <v>8.6285954402441953E-2</v>
      </c>
      <c r="AB282" s="4">
        <f t="shared" si="52"/>
        <v>8.4463828867436308E-2</v>
      </c>
      <c r="AC282" s="4">
        <f t="shared" si="52"/>
        <v>8.2677559900905293E-2</v>
      </c>
      <c r="AD282" s="4">
        <f t="shared" si="52"/>
        <v>8.0926099413801744E-2</v>
      </c>
      <c r="AE282" s="4">
        <f t="shared" si="52"/>
        <v>7.9208439770510841E-2</v>
      </c>
      <c r="AF282" s="4">
        <f t="shared" si="52"/>
        <v>7.8491099107602241E-2</v>
      </c>
      <c r="AG282" s="4">
        <f t="shared" si="52"/>
        <v>7.778486051194794E-2</v>
      </c>
      <c r="AH282" s="4">
        <f t="shared" si="52"/>
        <v>7.7089468227607122E-2</v>
      </c>
      <c r="AI282" s="4">
        <f t="shared" si="48"/>
        <v>7.6404674294501332E-2</v>
      </c>
      <c r="AJ282" s="4">
        <f t="shared" si="48"/>
        <v>7.5730238253622614E-2</v>
      </c>
    </row>
    <row r="283" spans="1:36" x14ac:dyDescent="0.2">
      <c r="A283" t="str">
        <f>"casthouse_archetype_"&amp;TEXT(ROUND(Table26[[#This Row],[2016]],3),"0.000")</f>
        <v>casthouse_archetype_0.110</v>
      </c>
      <c r="B283" s="4">
        <f t="shared" si="47"/>
        <v>0.11</v>
      </c>
      <c r="C283" s="4">
        <f t="shared" si="51"/>
        <v>0.11</v>
      </c>
      <c r="D283" s="4">
        <f t="shared" si="51"/>
        <v>0.11</v>
      </c>
      <c r="E283" s="4">
        <f t="shared" si="51"/>
        <v>0.10908194643174338</v>
      </c>
      <c r="F283" s="4">
        <f t="shared" si="51"/>
        <v>0.10820752330943539</v>
      </c>
      <c r="G283" s="4">
        <f t="shared" si="51"/>
        <v>0.10737369252419635</v>
      </c>
      <c r="H283" s="4">
        <f t="shared" si="51"/>
        <v>0.10657769163783087</v>
      </c>
      <c r="I283" s="4">
        <f t="shared" si="51"/>
        <v>0.10581700330925375</v>
      </c>
      <c r="J283" s="4">
        <f t="shared" si="51"/>
        <v>0.10508932870157617</v>
      </c>
      <c r="K283" s="4">
        <f t="shared" si="51"/>
        <v>0.10439256427803603</v>
      </c>
      <c r="L283" s="4">
        <f t="shared" si="51"/>
        <v>0.10372478149342028</v>
      </c>
      <c r="M283" s="4">
        <f t="shared" si="51"/>
        <v>0.10308420896803858</v>
      </c>
      <c r="N283" s="4">
        <f t="shared" si="51"/>
        <v>0.10246921679726803</v>
      </c>
      <c r="O283" s="4">
        <f t="shared" si="51"/>
        <v>0.10187830270402887</v>
      </c>
      <c r="P283" s="4">
        <f t="shared" si="51"/>
        <v>0.10131007978649989</v>
      </c>
      <c r="Q283" s="4">
        <f t="shared" si="51"/>
        <v>9.987268920698314E-2</v>
      </c>
      <c r="R283" s="4">
        <f t="shared" si="51"/>
        <v>9.8478863931082725E-2</v>
      </c>
      <c r="S283" s="4">
        <f t="shared" si="52"/>
        <v>9.7126652920047601E-2</v>
      </c>
      <c r="T283" s="4">
        <f t="shared" si="52"/>
        <v>9.5814219922604943E-2</v>
      </c>
      <c r="U283" s="4">
        <f t="shared" si="52"/>
        <v>9.4539835155563107E-2</v>
      </c>
      <c r="V283" s="4">
        <f t="shared" si="52"/>
        <v>9.2840476949725623E-2</v>
      </c>
      <c r="W283" s="4">
        <f t="shared" si="52"/>
        <v>9.1195760656691716E-2</v>
      </c>
      <c r="X283" s="4">
        <f t="shared" si="52"/>
        <v>8.9603092506842688E-2</v>
      </c>
      <c r="Y283" s="4">
        <f t="shared" si="52"/>
        <v>8.8060040336630285E-2</v>
      </c>
      <c r="Z283" s="4">
        <f t="shared" si="52"/>
        <v>8.6564321195436278E-2</v>
      </c>
      <c r="AA283" s="4">
        <f t="shared" si="52"/>
        <v>8.4941953868775219E-2</v>
      </c>
      <c r="AB283" s="4">
        <f t="shared" si="52"/>
        <v>8.3351829427483079E-2</v>
      </c>
      <c r="AC283" s="4">
        <f t="shared" si="52"/>
        <v>8.1792996137550714E-2</v>
      </c>
      <c r="AD283" s="4">
        <f t="shared" si="52"/>
        <v>8.0264539357270653E-2</v>
      </c>
      <c r="AE283" s="4">
        <f t="shared" si="52"/>
        <v>7.8765579747657619E-2</v>
      </c>
      <c r="AF283" s="4">
        <f t="shared" si="52"/>
        <v>7.8139574075210827E-2</v>
      </c>
      <c r="AG283" s="4">
        <f t="shared" si="52"/>
        <v>7.7523256905642018E-2</v>
      </c>
      <c r="AH283" s="4">
        <f t="shared" si="52"/>
        <v>7.6916405046989544E-2</v>
      </c>
      <c r="AI283" s="4">
        <f t="shared" si="48"/>
        <v>7.6318802110550407E-2</v>
      </c>
      <c r="AJ283" s="4">
        <f t="shared" si="48"/>
        <v>7.5730238253622614E-2</v>
      </c>
    </row>
    <row r="284" spans="1:36" x14ac:dyDescent="0.2">
      <c r="A284" t="str">
        <f>"casthouse_archetype_"&amp;TEXT(ROUND(Table26[[#This Row],[2016]],3),"0.000")</f>
        <v>casthouse_archetype_0.105</v>
      </c>
      <c r="B284" s="4">
        <f t="shared" si="47"/>
        <v>0.105</v>
      </c>
      <c r="C284" s="4">
        <f t="shared" si="51"/>
        <v>0.105</v>
      </c>
      <c r="D284" s="4">
        <f t="shared" si="51"/>
        <v>0.105</v>
      </c>
      <c r="E284" s="4">
        <f t="shared" si="51"/>
        <v>0.10421589156609401</v>
      </c>
      <c r="F284" s="4">
        <f t="shared" si="51"/>
        <v>0.10346904784290463</v>
      </c>
      <c r="G284" s="4">
        <f t="shared" si="51"/>
        <v>0.10275687398533989</v>
      </c>
      <c r="H284" s="4">
        <f t="shared" si="51"/>
        <v>0.10207701059830349</v>
      </c>
      <c r="I284" s="4">
        <f t="shared" si="51"/>
        <v>0.10142730762384217</v>
      </c>
      <c r="J284" s="4">
        <f t="shared" si="51"/>
        <v>0.10080580162817054</v>
      </c>
      <c r="K284" s="4">
        <f t="shared" si="51"/>
        <v>0.1002106959831035</v>
      </c>
      <c r="L284" s="4">
        <f t="shared" si="51"/>
        <v>9.9640343520524699E-2</v>
      </c>
      <c r="M284" s="4">
        <f t="shared" si="51"/>
        <v>9.90932313071992E-2</v>
      </c>
      <c r="N284" s="4">
        <f t="shared" si="51"/>
        <v>9.8567967243574833E-2</v>
      </c>
      <c r="O284" s="4">
        <f t="shared" si="51"/>
        <v>9.8063268236628406E-2</v>
      </c>
      <c r="P284" s="4">
        <f t="shared" si="51"/>
        <v>9.7577949735204561E-2</v>
      </c>
      <c r="Q284" s="4">
        <f t="shared" si="51"/>
        <v>9.6350276192846473E-2</v>
      </c>
      <c r="R284" s="4">
        <f t="shared" si="51"/>
        <v>9.5159811723218329E-2</v>
      </c>
      <c r="S284" s="4">
        <f t="shared" si="52"/>
        <v>9.4004889946500414E-2</v>
      </c>
      <c r="T284" s="4">
        <f t="shared" si="52"/>
        <v>9.2883942522718227E-2</v>
      </c>
      <c r="U284" s="4">
        <f t="shared" si="52"/>
        <v>9.1795492046155752E-2</v>
      </c>
      <c r="V284" s="4">
        <f t="shared" si="52"/>
        <v>9.0344072273391432E-2</v>
      </c>
      <c r="W284" s="4">
        <f t="shared" si="52"/>
        <v>8.8939322091765888E-2</v>
      </c>
      <c r="X284" s="4">
        <f t="shared" si="52"/>
        <v>8.7579026165808593E-2</v>
      </c>
      <c r="Y284" s="4">
        <f t="shared" si="52"/>
        <v>8.6261107187596775E-2</v>
      </c>
      <c r="Z284" s="4">
        <f t="shared" si="52"/>
        <v>8.4983615291789466E-2</v>
      </c>
      <c r="AA284" s="4">
        <f t="shared" si="52"/>
        <v>8.3597953335108485E-2</v>
      </c>
      <c r="AB284" s="4">
        <f t="shared" si="52"/>
        <v>8.2239829987529836E-2</v>
      </c>
      <c r="AC284" s="4">
        <f t="shared" si="52"/>
        <v>8.0908432374196121E-2</v>
      </c>
      <c r="AD284" s="4">
        <f t="shared" si="52"/>
        <v>7.9602979300739576E-2</v>
      </c>
      <c r="AE284" s="4">
        <f t="shared" si="52"/>
        <v>7.832271972480441E-2</v>
      </c>
      <c r="AF284" s="4">
        <f t="shared" si="52"/>
        <v>7.7788049042819427E-2</v>
      </c>
      <c r="AG284" s="4">
        <f t="shared" si="52"/>
        <v>7.7261653299336097E-2</v>
      </c>
      <c r="AH284" s="4">
        <f t="shared" si="52"/>
        <v>7.6743341866371967E-2</v>
      </c>
      <c r="AI284" s="4">
        <f t="shared" si="48"/>
        <v>7.6232929926599496E-2</v>
      </c>
      <c r="AJ284" s="4">
        <f t="shared" si="48"/>
        <v>7.5730238253622614E-2</v>
      </c>
    </row>
    <row r="285" spans="1:36" x14ac:dyDescent="0.2">
      <c r="A285" t="str">
        <f>"casthouse_archetype_"&amp;TEXT(ROUND(Table26[[#This Row],[2016]],3),"0.000")</f>
        <v>casthouse_archetype_0.100</v>
      </c>
      <c r="B285" s="4">
        <f t="shared" si="47"/>
        <v>0.1</v>
      </c>
      <c r="C285" s="4">
        <f t="shared" si="51"/>
        <v>0.1</v>
      </c>
      <c r="D285" s="4">
        <f t="shared" si="51"/>
        <v>0.1</v>
      </c>
      <c r="E285" s="4">
        <f t="shared" si="51"/>
        <v>9.9349836700444671E-2</v>
      </c>
      <c r="F285" s="4">
        <f t="shared" si="51"/>
        <v>9.8730572376373865E-2</v>
      </c>
      <c r="G285" s="4">
        <f t="shared" si="51"/>
        <v>9.8140055446483451E-2</v>
      </c>
      <c r="H285" s="4">
        <f t="shared" si="51"/>
        <v>9.7576329558776126E-2</v>
      </c>
      <c r="I285" s="4">
        <f t="shared" si="51"/>
        <v>9.7037611938430593E-2</v>
      </c>
      <c r="J285" s="4">
        <f t="shared" si="51"/>
        <v>9.6522274554764934E-2</v>
      </c>
      <c r="K285" s="4">
        <f t="shared" si="51"/>
        <v>9.6028827688170976E-2</v>
      </c>
      <c r="L285" s="4">
        <f t="shared" si="51"/>
        <v>9.5555905547629119E-2</v>
      </c>
      <c r="M285" s="4">
        <f t="shared" si="51"/>
        <v>9.5102253646359838E-2</v>
      </c>
      <c r="N285" s="4">
        <f t="shared" si="51"/>
        <v>9.4666717689881635E-2</v>
      </c>
      <c r="O285" s="4">
        <f t="shared" si="51"/>
        <v>9.424823376922796E-2</v>
      </c>
      <c r="P285" s="4">
        <f t="shared" si="51"/>
        <v>9.3845819683909232E-2</v>
      </c>
      <c r="Q285" s="4">
        <f t="shared" ref="C285:R289" si="53">(($B285-$AJ$2)*((Q$2-$AJ$2)/($B$2-$AJ$2)))+$AJ$2</f>
        <v>9.2827863178709807E-2</v>
      </c>
      <c r="R285" s="4">
        <f t="shared" si="53"/>
        <v>9.1840759515353948E-2</v>
      </c>
      <c r="S285" s="4">
        <f t="shared" si="52"/>
        <v>9.0883126972953227E-2</v>
      </c>
      <c r="T285" s="4">
        <f t="shared" si="52"/>
        <v>8.9953665122831525E-2</v>
      </c>
      <c r="U285" s="4">
        <f t="shared" si="52"/>
        <v>8.9051148936748398E-2</v>
      </c>
      <c r="V285" s="4">
        <f t="shared" si="52"/>
        <v>8.7847667597057241E-2</v>
      </c>
      <c r="W285" s="4">
        <f t="shared" si="52"/>
        <v>8.6682883526840088E-2</v>
      </c>
      <c r="X285" s="4">
        <f t="shared" si="52"/>
        <v>8.5554959824774499E-2</v>
      </c>
      <c r="Y285" s="4">
        <f t="shared" si="52"/>
        <v>8.4462174038563292E-2</v>
      </c>
      <c r="Z285" s="4">
        <f t="shared" si="52"/>
        <v>8.3402909388142668E-2</v>
      </c>
      <c r="AA285" s="4">
        <f t="shared" si="52"/>
        <v>8.2253952801441751E-2</v>
      </c>
      <c r="AB285" s="4">
        <f t="shared" si="52"/>
        <v>8.1127830547576607E-2</v>
      </c>
      <c r="AC285" s="4">
        <f t="shared" si="52"/>
        <v>8.0023868610841542E-2</v>
      </c>
      <c r="AD285" s="4">
        <f t="shared" si="52"/>
        <v>7.8941419244208486E-2</v>
      </c>
      <c r="AE285" s="4">
        <f t="shared" si="52"/>
        <v>7.7879859701951187E-2</v>
      </c>
      <c r="AF285" s="4">
        <f t="shared" si="52"/>
        <v>7.7436524010428026E-2</v>
      </c>
      <c r="AG285" s="4">
        <f t="shared" ref="S285:AH289" si="54">(($B285-$AJ$2)*((AG$2-$AJ$2)/($B$2-$AJ$2)))+$AJ$2</f>
        <v>7.7000049693030176E-2</v>
      </c>
      <c r="AH285" s="4">
        <f t="shared" si="54"/>
        <v>7.6570278685754389E-2</v>
      </c>
      <c r="AI285" s="4">
        <f t="shared" si="48"/>
        <v>7.6147057742648586E-2</v>
      </c>
      <c r="AJ285" s="4">
        <f t="shared" si="48"/>
        <v>7.5730238253622614E-2</v>
      </c>
    </row>
    <row r="286" spans="1:36" x14ac:dyDescent="0.2">
      <c r="A286" t="str">
        <f>"casthouse_archetype_"&amp;TEXT(ROUND(Table26[[#This Row],[2016]],3),"0.000")</f>
        <v>casthouse_archetype_0.095</v>
      </c>
      <c r="B286" s="4">
        <f t="shared" si="47"/>
        <v>9.5000000000000001E-2</v>
      </c>
      <c r="C286" s="4">
        <f t="shared" si="53"/>
        <v>9.5000000000000001E-2</v>
      </c>
      <c r="D286" s="4">
        <f t="shared" si="53"/>
        <v>9.5000000000000001E-2</v>
      </c>
      <c r="E286" s="4">
        <f t="shared" si="53"/>
        <v>9.4483781834795305E-2</v>
      </c>
      <c r="F286" s="4">
        <f t="shared" si="53"/>
        <v>9.3992096909843087E-2</v>
      </c>
      <c r="G286" s="4">
        <f t="shared" si="53"/>
        <v>9.3523236907626997E-2</v>
      </c>
      <c r="H286" s="4">
        <f t="shared" si="53"/>
        <v>9.3075648519248738E-2</v>
      </c>
      <c r="I286" s="4">
        <f t="shared" si="53"/>
        <v>9.2647916253019005E-2</v>
      </c>
      <c r="J286" s="4">
        <f t="shared" si="53"/>
        <v>9.2238747481359309E-2</v>
      </c>
      <c r="K286" s="4">
        <f t="shared" si="53"/>
        <v>9.1846959393238448E-2</v>
      </c>
      <c r="L286" s="4">
        <f t="shared" si="53"/>
        <v>9.1471467574733525E-2</v>
      </c>
      <c r="M286" s="4">
        <f t="shared" si="53"/>
        <v>9.1111275985520462E-2</v>
      </c>
      <c r="N286" s="4">
        <f t="shared" si="53"/>
        <v>9.0765468136188437E-2</v>
      </c>
      <c r="O286" s="4">
        <f t="shared" si="53"/>
        <v>9.0433199301827499E-2</v>
      </c>
      <c r="P286" s="4">
        <f t="shared" si="53"/>
        <v>9.0113689632613889E-2</v>
      </c>
      <c r="Q286" s="4">
        <f t="shared" si="53"/>
        <v>8.9305450164573141E-2</v>
      </c>
      <c r="R286" s="4">
        <f t="shared" si="53"/>
        <v>8.8521707307489553E-2</v>
      </c>
      <c r="S286" s="4">
        <f t="shared" si="54"/>
        <v>8.7761363999406025E-2</v>
      </c>
      <c r="T286" s="4">
        <f t="shared" si="54"/>
        <v>8.7023387722944823E-2</v>
      </c>
      <c r="U286" s="4">
        <f t="shared" si="54"/>
        <v>8.6306805827341043E-2</v>
      </c>
      <c r="V286" s="4">
        <f t="shared" si="54"/>
        <v>8.5351262920723051E-2</v>
      </c>
      <c r="W286" s="4">
        <f t="shared" si="54"/>
        <v>8.442644496191426E-2</v>
      </c>
      <c r="X286" s="4">
        <f t="shared" si="54"/>
        <v>8.3530893483740404E-2</v>
      </c>
      <c r="Y286" s="4">
        <f t="shared" si="54"/>
        <v>8.2663240889529796E-2</v>
      </c>
      <c r="Z286" s="4">
        <f t="shared" si="54"/>
        <v>8.1822203484495856E-2</v>
      </c>
      <c r="AA286" s="4">
        <f t="shared" si="54"/>
        <v>8.0909952267775018E-2</v>
      </c>
      <c r="AB286" s="4">
        <f t="shared" si="54"/>
        <v>8.0015831107623378E-2</v>
      </c>
      <c r="AC286" s="4">
        <f t="shared" si="54"/>
        <v>7.9139304847486963E-2</v>
      </c>
      <c r="AD286" s="4">
        <f t="shared" si="54"/>
        <v>7.8279859187677409E-2</v>
      </c>
      <c r="AE286" s="4">
        <f t="shared" si="54"/>
        <v>7.7436999679097965E-2</v>
      </c>
      <c r="AF286" s="4">
        <f t="shared" si="54"/>
        <v>7.7084998978036612E-2</v>
      </c>
      <c r="AG286" s="4">
        <f t="shared" si="54"/>
        <v>7.6738446086724255E-2</v>
      </c>
      <c r="AH286" s="4">
        <f t="shared" si="54"/>
        <v>7.6397215505136812E-2</v>
      </c>
      <c r="AI286" s="4">
        <f t="shared" si="48"/>
        <v>7.6061185558697661E-2</v>
      </c>
      <c r="AJ286" s="4">
        <f t="shared" si="48"/>
        <v>7.5730238253622614E-2</v>
      </c>
    </row>
    <row r="287" spans="1:36" x14ac:dyDescent="0.2">
      <c r="A287" t="str">
        <f>"casthouse_archetype_"&amp;TEXT(ROUND(Table26[[#This Row],[2016]],3),"0.000")</f>
        <v>casthouse_archetype_0.090</v>
      </c>
      <c r="B287" s="4">
        <f t="shared" si="47"/>
        <v>0.09</v>
      </c>
      <c r="C287" s="4">
        <f t="shared" si="53"/>
        <v>0.09</v>
      </c>
      <c r="D287" s="4">
        <f t="shared" si="53"/>
        <v>0.09</v>
      </c>
      <c r="E287" s="4">
        <f t="shared" si="53"/>
        <v>8.9617726969145953E-2</v>
      </c>
      <c r="F287" s="4">
        <f t="shared" si="53"/>
        <v>8.9253621443312309E-2</v>
      </c>
      <c r="G287" s="4">
        <f t="shared" si="53"/>
        <v>8.8906418368770543E-2</v>
      </c>
      <c r="H287" s="4">
        <f t="shared" si="53"/>
        <v>8.8574967479721364E-2</v>
      </c>
      <c r="I287" s="4">
        <f t="shared" si="53"/>
        <v>8.8258220567607418E-2</v>
      </c>
      <c r="J287" s="4">
        <f t="shared" si="53"/>
        <v>8.7955220407953685E-2</v>
      </c>
      <c r="K287" s="4">
        <f t="shared" si="53"/>
        <v>8.766509109830592E-2</v>
      </c>
      <c r="L287" s="4">
        <f t="shared" si="53"/>
        <v>8.7387029601837932E-2</v>
      </c>
      <c r="M287" s="4">
        <f t="shared" si="53"/>
        <v>8.7120298324681086E-2</v>
      </c>
      <c r="N287" s="4">
        <f t="shared" si="53"/>
        <v>8.6864218582495226E-2</v>
      </c>
      <c r="O287" s="4">
        <f t="shared" si="53"/>
        <v>8.6618164834427053E-2</v>
      </c>
      <c r="P287" s="4">
        <f t="shared" si="53"/>
        <v>8.6381559581318546E-2</v>
      </c>
      <c r="Q287" s="4">
        <f t="shared" si="53"/>
        <v>8.5783037150436475E-2</v>
      </c>
      <c r="R287" s="4">
        <f t="shared" si="53"/>
        <v>8.5202655099625157E-2</v>
      </c>
      <c r="S287" s="4">
        <f t="shared" si="54"/>
        <v>8.4639601025858824E-2</v>
      </c>
      <c r="T287" s="4">
        <f t="shared" si="54"/>
        <v>8.4093110323058107E-2</v>
      </c>
      <c r="U287" s="4">
        <f t="shared" si="54"/>
        <v>8.3562462717933689E-2</v>
      </c>
      <c r="V287" s="4">
        <f t="shared" si="54"/>
        <v>8.285485824438886E-2</v>
      </c>
      <c r="W287" s="4">
        <f t="shared" si="54"/>
        <v>8.2170006396988432E-2</v>
      </c>
      <c r="X287" s="4">
        <f t="shared" si="54"/>
        <v>8.1506827142706295E-2</v>
      </c>
      <c r="Y287" s="4">
        <f t="shared" si="54"/>
        <v>8.08643077404963E-2</v>
      </c>
      <c r="Z287" s="4">
        <f t="shared" si="54"/>
        <v>8.0241497580849044E-2</v>
      </c>
      <c r="AA287" s="4">
        <f t="shared" si="54"/>
        <v>7.9565951734108284E-2</v>
      </c>
      <c r="AB287" s="4">
        <f t="shared" si="54"/>
        <v>7.8903831667670149E-2</v>
      </c>
      <c r="AC287" s="4">
        <f t="shared" si="54"/>
        <v>7.8254741084132384E-2</v>
      </c>
      <c r="AD287" s="4">
        <f t="shared" si="54"/>
        <v>7.7618299131146318E-2</v>
      </c>
      <c r="AE287" s="4">
        <f t="shared" si="54"/>
        <v>7.6994139656244742E-2</v>
      </c>
      <c r="AF287" s="4">
        <f t="shared" si="54"/>
        <v>7.6733473945645211E-2</v>
      </c>
      <c r="AG287" s="4">
        <f t="shared" si="54"/>
        <v>7.6476842480418333E-2</v>
      </c>
      <c r="AH287" s="4">
        <f t="shared" si="54"/>
        <v>7.6224152324519234E-2</v>
      </c>
      <c r="AI287" s="4">
        <f t="shared" si="48"/>
        <v>7.597531337474675E-2</v>
      </c>
      <c r="AJ287" s="4">
        <f t="shared" si="48"/>
        <v>7.5730238253622614E-2</v>
      </c>
    </row>
    <row r="288" spans="1:36" x14ac:dyDescent="0.2">
      <c r="A288" t="str">
        <f>"casthouse_archetype_"&amp;TEXT(ROUND(Table26[[#This Row],[2016]],3),"0.000")</f>
        <v>casthouse_archetype_0.085</v>
      </c>
      <c r="B288" s="4">
        <f t="shared" si="47"/>
        <v>8.5000000000000006E-2</v>
      </c>
      <c r="C288" s="4">
        <f t="shared" si="53"/>
        <v>8.5000000000000006E-2</v>
      </c>
      <c r="D288" s="4">
        <f t="shared" si="53"/>
        <v>8.5000000000000006E-2</v>
      </c>
      <c r="E288" s="4">
        <f t="shared" si="53"/>
        <v>8.47516721034966E-2</v>
      </c>
      <c r="F288" s="4">
        <f t="shared" si="53"/>
        <v>8.4515145976781558E-2</v>
      </c>
      <c r="G288" s="4">
        <f t="shared" si="53"/>
        <v>8.4289599829914102E-2</v>
      </c>
      <c r="H288" s="4">
        <f t="shared" si="53"/>
        <v>8.407428644019399E-2</v>
      </c>
      <c r="I288" s="4">
        <f t="shared" si="53"/>
        <v>8.3868524882195844E-2</v>
      </c>
      <c r="J288" s="4">
        <f t="shared" si="53"/>
        <v>8.3671693334548075E-2</v>
      </c>
      <c r="K288" s="4">
        <f t="shared" si="53"/>
        <v>8.3483222803373405E-2</v>
      </c>
      <c r="L288" s="4">
        <f t="shared" si="53"/>
        <v>8.3302591628942352E-2</v>
      </c>
      <c r="M288" s="4">
        <f t="shared" si="53"/>
        <v>8.3129320663841724E-2</v>
      </c>
      <c r="N288" s="4">
        <f t="shared" si="53"/>
        <v>8.2962969028802042E-2</v>
      </c>
      <c r="O288" s="4">
        <f t="shared" si="53"/>
        <v>8.2803130367026606E-2</v>
      </c>
      <c r="P288" s="4">
        <f t="shared" si="53"/>
        <v>8.2649429530023216E-2</v>
      </c>
      <c r="Q288" s="4">
        <f t="shared" si="53"/>
        <v>8.2260624136299809E-2</v>
      </c>
      <c r="R288" s="4">
        <f t="shared" si="53"/>
        <v>8.1883602891760762E-2</v>
      </c>
      <c r="S288" s="4">
        <f t="shared" si="54"/>
        <v>8.1517838052311636E-2</v>
      </c>
      <c r="T288" s="4">
        <f t="shared" si="54"/>
        <v>8.1162832923171419E-2</v>
      </c>
      <c r="U288" s="4">
        <f t="shared" si="54"/>
        <v>8.0818119608526348E-2</v>
      </c>
      <c r="V288" s="4">
        <f t="shared" si="54"/>
        <v>8.0358453568054669E-2</v>
      </c>
      <c r="W288" s="4">
        <f t="shared" si="54"/>
        <v>7.9913567832062632E-2</v>
      </c>
      <c r="X288" s="4">
        <f t="shared" si="54"/>
        <v>7.94827608016722E-2</v>
      </c>
      <c r="Y288" s="4">
        <f t="shared" si="54"/>
        <v>7.9065374591462803E-2</v>
      </c>
      <c r="Z288" s="4">
        <f t="shared" si="54"/>
        <v>7.8660791677202233E-2</v>
      </c>
      <c r="AA288" s="4">
        <f t="shared" si="54"/>
        <v>7.822195120044155E-2</v>
      </c>
      <c r="AB288" s="4">
        <f t="shared" si="54"/>
        <v>7.779183222771692E-2</v>
      </c>
      <c r="AC288" s="4">
        <f t="shared" si="54"/>
        <v>7.7370177320777805E-2</v>
      </c>
      <c r="AD288" s="4">
        <f t="shared" si="54"/>
        <v>7.6956739074615241E-2</v>
      </c>
      <c r="AE288" s="4">
        <f t="shared" si="54"/>
        <v>7.6551279633391534E-2</v>
      </c>
      <c r="AF288" s="4">
        <f t="shared" si="54"/>
        <v>7.6381948913253797E-2</v>
      </c>
      <c r="AG288" s="4">
        <f t="shared" si="54"/>
        <v>7.6215238874112412E-2</v>
      </c>
      <c r="AH288" s="4">
        <f t="shared" si="54"/>
        <v>7.6051089143901657E-2</v>
      </c>
      <c r="AI288" s="4">
        <f t="shared" si="48"/>
        <v>7.5889441190795826E-2</v>
      </c>
      <c r="AJ288" s="4">
        <f t="shared" si="48"/>
        <v>7.5730238253622614E-2</v>
      </c>
    </row>
    <row r="289" spans="1:36" x14ac:dyDescent="0.2">
      <c r="A289" t="str">
        <f>"casthouse_archetype_"&amp;TEXT(ROUND(Table26[[#This Row],[2016]],3),"0.000")</f>
        <v>casthouse_archetype_0.080</v>
      </c>
      <c r="B289" s="4">
        <f t="shared" si="47"/>
        <v>0.08</v>
      </c>
      <c r="C289" s="4">
        <f t="shared" si="53"/>
        <v>0.08</v>
      </c>
      <c r="D289" s="4">
        <f t="shared" si="53"/>
        <v>0.08</v>
      </c>
      <c r="E289" s="4">
        <f t="shared" si="53"/>
        <v>7.9885617237847248E-2</v>
      </c>
      <c r="F289" s="4">
        <f t="shared" si="53"/>
        <v>7.977667051025078E-2</v>
      </c>
      <c r="G289" s="4">
        <f t="shared" si="53"/>
        <v>7.9672781291057648E-2</v>
      </c>
      <c r="H289" s="4">
        <f t="shared" si="53"/>
        <v>7.9573605400666617E-2</v>
      </c>
      <c r="I289" s="4">
        <f t="shared" si="53"/>
        <v>7.9478829196784256E-2</v>
      </c>
      <c r="J289" s="4">
        <f t="shared" si="53"/>
        <v>7.9388166261142451E-2</v>
      </c>
      <c r="K289" s="4">
        <f t="shared" si="53"/>
        <v>7.9301354508440877E-2</v>
      </c>
      <c r="L289" s="4">
        <f t="shared" si="53"/>
        <v>7.9218153656046772E-2</v>
      </c>
      <c r="M289" s="4">
        <f t="shared" si="53"/>
        <v>7.9138343003002348E-2</v>
      </c>
      <c r="N289" s="4">
        <f t="shared" si="53"/>
        <v>7.906171947510883E-2</v>
      </c>
      <c r="O289" s="4">
        <f t="shared" si="53"/>
        <v>7.8988095899626146E-2</v>
      </c>
      <c r="P289" s="4">
        <f t="shared" si="53"/>
        <v>7.8917299478727873E-2</v>
      </c>
      <c r="Q289" s="4">
        <f t="shared" si="53"/>
        <v>7.8738211122163143E-2</v>
      </c>
      <c r="R289" s="4">
        <f t="shared" si="53"/>
        <v>7.8564550683896367E-2</v>
      </c>
      <c r="S289" s="4">
        <f t="shared" si="54"/>
        <v>7.8396075078764435E-2</v>
      </c>
      <c r="T289" s="4">
        <f t="shared" si="54"/>
        <v>7.8232555523284703E-2</v>
      </c>
      <c r="U289" s="4">
        <f t="shared" si="54"/>
        <v>7.8073776499118994E-2</v>
      </c>
      <c r="V289" s="4">
        <f t="shared" si="54"/>
        <v>7.7862048891720478E-2</v>
      </c>
      <c r="W289" s="4">
        <f t="shared" si="54"/>
        <v>7.7657129267136804E-2</v>
      </c>
      <c r="X289" s="4">
        <f t="shared" si="54"/>
        <v>7.7458694460638106E-2</v>
      </c>
      <c r="Y289" s="4">
        <f t="shared" si="54"/>
        <v>7.7266441442429307E-2</v>
      </c>
      <c r="Z289" s="4">
        <f t="shared" si="54"/>
        <v>7.7080085773555421E-2</v>
      </c>
      <c r="AA289" s="4">
        <f t="shared" si="54"/>
        <v>7.6877950666774816E-2</v>
      </c>
      <c r="AB289" s="4">
        <f t="shared" si="54"/>
        <v>7.6679832787763691E-2</v>
      </c>
      <c r="AC289" s="4">
        <f t="shared" si="54"/>
        <v>7.6485613557423213E-2</v>
      </c>
      <c r="AD289" s="4">
        <f t="shared" si="54"/>
        <v>7.629517901808415E-2</v>
      </c>
      <c r="AE289" s="4">
        <f t="shared" si="54"/>
        <v>7.6108419610538311E-2</v>
      </c>
      <c r="AF289" s="4">
        <f t="shared" si="54"/>
        <v>7.6030423880862397E-2</v>
      </c>
      <c r="AG289" s="4">
        <f t="shared" si="54"/>
        <v>7.5953635267806491E-2</v>
      </c>
      <c r="AH289" s="4">
        <f t="shared" si="54"/>
        <v>7.5878025963284079E-2</v>
      </c>
      <c r="AI289" s="4">
        <f t="shared" si="48"/>
        <v>7.5803569006844915E-2</v>
      </c>
      <c r="AJ289" s="4">
        <f t="shared" si="48"/>
        <v>7.5730238253622614E-2</v>
      </c>
    </row>
    <row r="290" spans="1:36" x14ac:dyDescent="0.2">
      <c r="A290" t="s">
        <v>213</v>
      </c>
      <c r="B290" s="4">
        <v>0</v>
      </c>
      <c r="C290" s="4">
        <v>0</v>
      </c>
      <c r="D290" s="4">
        <v>0</v>
      </c>
      <c r="E290" s="4">
        <v>0</v>
      </c>
      <c r="F290" s="4">
        <v>0</v>
      </c>
      <c r="G290" s="4">
        <v>0</v>
      </c>
      <c r="H290" s="4">
        <v>0</v>
      </c>
      <c r="I290" s="4">
        <v>0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4">
        <v>0</v>
      </c>
      <c r="X290" s="4">
        <v>0</v>
      </c>
      <c r="Y290" s="4">
        <v>0</v>
      </c>
      <c r="Z290" s="4">
        <v>0</v>
      </c>
      <c r="AA290" s="4">
        <v>0</v>
      </c>
      <c r="AB290" s="4">
        <v>0</v>
      </c>
      <c r="AC290" s="4">
        <v>0</v>
      </c>
      <c r="AD290" s="4">
        <v>0</v>
      </c>
      <c r="AE290" s="4">
        <v>0</v>
      </c>
      <c r="AF290" s="4">
        <v>0</v>
      </c>
      <c r="AG290" s="4">
        <v>0</v>
      </c>
      <c r="AH290" s="4">
        <v>0</v>
      </c>
      <c r="AI290" s="4">
        <v>0</v>
      </c>
      <c r="AJ290" s="4">
        <v>0</v>
      </c>
    </row>
    <row r="312" spans="2:36" x14ac:dyDescent="0.2"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</row>
  </sheetData>
  <phoneticPr fontId="2" type="noConversion"/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71A50-FD2E-4738-B1F7-FACE60F0065E}">
  <sheetPr>
    <tabColor theme="9"/>
  </sheetPr>
  <dimension ref="A1:AJ294"/>
  <sheetViews>
    <sheetView workbookViewId="0">
      <selection activeCell="E298" sqref="E298"/>
    </sheetView>
  </sheetViews>
  <sheetFormatPr baseColWidth="10" defaultColWidth="8.83203125" defaultRowHeight="15" x14ac:dyDescent="0.2"/>
  <cols>
    <col min="1" max="1" width="42.5" bestFit="1" customWidth="1"/>
    <col min="2" max="2" width="16.83203125" style="4" bestFit="1" customWidth="1"/>
  </cols>
  <sheetData>
    <row r="1" spans="1:36" x14ac:dyDescent="0.2">
      <c r="A1" t="s">
        <v>110</v>
      </c>
      <c r="B1" t="s">
        <v>175</v>
      </c>
      <c r="C1" t="s">
        <v>176</v>
      </c>
      <c r="D1" t="s">
        <v>177</v>
      </c>
      <c r="E1" t="s">
        <v>178</v>
      </c>
      <c r="F1" t="s">
        <v>179</v>
      </c>
      <c r="G1" t="s">
        <v>68</v>
      </c>
      <c r="H1" t="s">
        <v>180</v>
      </c>
      <c r="I1" t="s">
        <v>181</v>
      </c>
      <c r="J1" t="s">
        <v>182</v>
      </c>
      <c r="K1" t="s">
        <v>183</v>
      </c>
      <c r="L1" t="s">
        <v>184</v>
      </c>
      <c r="M1" t="s">
        <v>185</v>
      </c>
      <c r="N1" t="s">
        <v>186</v>
      </c>
      <c r="O1" t="s">
        <v>187</v>
      </c>
      <c r="P1" t="s">
        <v>188</v>
      </c>
      <c r="Q1" t="s">
        <v>189</v>
      </c>
      <c r="R1" t="s">
        <v>190</v>
      </c>
      <c r="S1" t="s">
        <v>191</v>
      </c>
      <c r="T1" t="s">
        <v>192</v>
      </c>
      <c r="U1" t="s">
        <v>193</v>
      </c>
      <c r="V1" t="s">
        <v>194</v>
      </c>
      <c r="W1" t="s">
        <v>195</v>
      </c>
      <c r="X1" t="s">
        <v>196</v>
      </c>
      <c r="Y1" t="s">
        <v>197</v>
      </c>
      <c r="Z1" t="s">
        <v>198</v>
      </c>
      <c r="AA1" t="s">
        <v>199</v>
      </c>
      <c r="AB1" t="s">
        <v>200</v>
      </c>
      <c r="AC1" t="s">
        <v>201</v>
      </c>
      <c r="AD1" t="s">
        <v>202</v>
      </c>
      <c r="AE1" t="s">
        <v>203</v>
      </c>
      <c r="AF1" t="s">
        <v>204</v>
      </c>
      <c r="AG1" t="s">
        <v>205</v>
      </c>
      <c r="AH1" t="s">
        <v>206</v>
      </c>
      <c r="AI1" t="s">
        <v>207</v>
      </c>
      <c r="AJ1" t="s">
        <v>208</v>
      </c>
    </row>
    <row r="2" spans="1:36" x14ac:dyDescent="0.2">
      <c r="A2" t="s">
        <v>226</v>
      </c>
      <c r="B2" s="4">
        <f>'Sectoral Slopes'!C24</f>
        <v>0.3</v>
      </c>
      <c r="C2" s="4">
        <f>'Sectoral Slopes'!D24</f>
        <v>0.3</v>
      </c>
      <c r="D2" s="4">
        <f>'Sectoral Slopes'!E24</f>
        <v>0.3</v>
      </c>
      <c r="E2" s="4">
        <f>'Sectoral Slopes'!F24</f>
        <v>0.29301070931661677</v>
      </c>
      <c r="F2" s="4">
        <f>'Sectoral Slopes'!G24</f>
        <v>0.28602141863323399</v>
      </c>
      <c r="G2" s="4">
        <f>'Sectoral Slopes'!H24</f>
        <v>0.27903212794985033</v>
      </c>
      <c r="H2" s="4">
        <f>'Sectoral Slopes'!I24</f>
        <v>0.27204283726646711</v>
      </c>
      <c r="I2" s="4">
        <f>'Sectoral Slopes'!J24</f>
        <v>0.26505354658308389</v>
      </c>
      <c r="J2" s="4">
        <f>'Sectoral Slopes'!K24</f>
        <v>0.25806425589970067</v>
      </c>
      <c r="K2" s="4">
        <f>'Sectoral Slopes'!L24</f>
        <v>0.25107496521631745</v>
      </c>
      <c r="L2" s="4">
        <f>'Sectoral Slopes'!M24</f>
        <v>0.24408567453293423</v>
      </c>
      <c r="M2" s="4">
        <f>'Sectoral Slopes'!N24</f>
        <v>0.23709638384955101</v>
      </c>
      <c r="N2" s="4">
        <f>'Sectoral Slopes'!O24</f>
        <v>0.23010709316616779</v>
      </c>
      <c r="O2" s="4">
        <f>'Sectoral Slopes'!P24</f>
        <v>0.22311780248278457</v>
      </c>
      <c r="P2" s="4">
        <f>'Sectoral Slopes'!Q24</f>
        <v>0.21612851179940146</v>
      </c>
      <c r="Q2" s="4">
        <f>'Sectoral Slopes'!R24</f>
        <v>0.21163842028796095</v>
      </c>
      <c r="R2" s="4">
        <f>'Sectoral Slopes'!S24</f>
        <v>0.20714832877652045</v>
      </c>
      <c r="S2" s="4">
        <f>'Sectoral Slopes'!T24</f>
        <v>0.20265823726507995</v>
      </c>
      <c r="T2" s="4">
        <f>'Sectoral Slopes'!U24</f>
        <v>0.19816814575363945</v>
      </c>
      <c r="U2" s="4">
        <f>'Sectoral Slopes'!V24</f>
        <v>0.19367805424219892</v>
      </c>
      <c r="V2" s="4">
        <f>'Sectoral Slopes'!W24</f>
        <v>0.188199568919312</v>
      </c>
      <c r="W2" s="4">
        <f>'Sectoral Slopes'!X24</f>
        <v>0.18272108359642508</v>
      </c>
      <c r="X2" s="4">
        <f>'Sectoral Slopes'!Y24</f>
        <v>0.17724259827353817</v>
      </c>
      <c r="Y2" s="4">
        <f>'Sectoral Slopes'!Z24</f>
        <v>0.17176411295065125</v>
      </c>
      <c r="Z2" s="4">
        <f>'Sectoral Slopes'!AA24</f>
        <v>0.16628562762776436</v>
      </c>
      <c r="AA2" s="4">
        <f>'Sectoral Slopes'!AB24</f>
        <v>0.16214069953788804</v>
      </c>
      <c r="AB2" s="4">
        <f>'Sectoral Slopes'!AC24</f>
        <v>0.15799577144801172</v>
      </c>
      <c r="AC2" s="4">
        <f>'Sectoral Slopes'!AD24</f>
        <v>0.1538508433581354</v>
      </c>
      <c r="AD2" s="4">
        <f>'Sectoral Slopes'!AE24</f>
        <v>0.14970591526825908</v>
      </c>
      <c r="AE2" s="4">
        <f>'Sectoral Slopes'!AF24</f>
        <v>0.14556098717838273</v>
      </c>
      <c r="AF2" s="4">
        <f>'Sectoral Slopes'!AG24</f>
        <v>0.12770704572965438</v>
      </c>
      <c r="AG2" s="4">
        <f>'Sectoral Slopes'!AH24</f>
        <v>0.10985310428092605</v>
      </c>
      <c r="AH2" s="4">
        <f>'Sectoral Slopes'!AI24</f>
        <v>9.1999162832197723E-2</v>
      </c>
      <c r="AI2" s="4">
        <f>'Sectoral Slopes'!AJ24</f>
        <v>7.4145221383469392E-2</v>
      </c>
      <c r="AJ2" s="4">
        <f>'Sectoral Slopes'!AK24</f>
        <v>5.6291279934741062E-2</v>
      </c>
    </row>
    <row r="4" spans="1:36" x14ac:dyDescent="0.2">
      <c r="A4" t="s">
        <v>227</v>
      </c>
      <c r="B4" t="s">
        <v>175</v>
      </c>
      <c r="C4" t="s">
        <v>176</v>
      </c>
      <c r="D4" t="s">
        <v>177</v>
      </c>
      <c r="E4" t="s">
        <v>178</v>
      </c>
      <c r="F4" t="s">
        <v>179</v>
      </c>
      <c r="G4" t="s">
        <v>68</v>
      </c>
      <c r="H4" t="s">
        <v>180</v>
      </c>
      <c r="I4" t="s">
        <v>181</v>
      </c>
      <c r="J4" t="s">
        <v>182</v>
      </c>
      <c r="K4" t="s">
        <v>183</v>
      </c>
      <c r="L4" t="s">
        <v>184</v>
      </c>
      <c r="M4" t="s">
        <v>185</v>
      </c>
      <c r="N4" t="s">
        <v>186</v>
      </c>
      <c r="O4" t="s">
        <v>187</v>
      </c>
      <c r="P4" t="s">
        <v>188</v>
      </c>
      <c r="Q4" t="s">
        <v>189</v>
      </c>
      <c r="R4" t="s">
        <v>190</v>
      </c>
      <c r="S4" t="s">
        <v>191</v>
      </c>
      <c r="T4" t="s">
        <v>192</v>
      </c>
      <c r="U4" t="s">
        <v>193</v>
      </c>
      <c r="V4" t="s">
        <v>194</v>
      </c>
      <c r="W4" t="s">
        <v>195</v>
      </c>
      <c r="X4" t="s">
        <v>196</v>
      </c>
      <c r="Y4" t="s">
        <v>197</v>
      </c>
      <c r="Z4" t="s">
        <v>198</v>
      </c>
      <c r="AA4" t="s">
        <v>199</v>
      </c>
      <c r="AB4" t="s">
        <v>200</v>
      </c>
      <c r="AC4" t="s">
        <v>201</v>
      </c>
      <c r="AD4" t="s">
        <v>202</v>
      </c>
      <c r="AE4" t="s">
        <v>203</v>
      </c>
      <c r="AF4" t="s">
        <v>204</v>
      </c>
      <c r="AG4" t="s">
        <v>205</v>
      </c>
      <c r="AH4" t="s">
        <v>206</v>
      </c>
      <c r="AI4" t="s">
        <v>207</v>
      </c>
      <c r="AJ4" t="s">
        <v>208</v>
      </c>
    </row>
    <row r="5" spans="1:36" x14ac:dyDescent="0.2">
      <c r="A5" t="str">
        <f>"semis_archetype_"&amp;TEXT(ROUND(Table269[[#This Row],[2016]],3),"0.000")</f>
        <v>semis_archetype_1.500</v>
      </c>
      <c r="B5" s="4">
        <v>1.5</v>
      </c>
      <c r="C5" s="4">
        <f t="shared" ref="C5:AJ5" si="0">(($B5-$AJ$2)*((C$2-$AJ$2)/($B$2-$AJ$2)))+$AJ$2</f>
        <v>1.5</v>
      </c>
      <c r="D5" s="4">
        <f t="shared" si="0"/>
        <v>1.5</v>
      </c>
      <c r="E5" s="4">
        <f t="shared" si="0"/>
        <v>1.4585960654014789</v>
      </c>
      <c r="F5" s="4">
        <f t="shared" si="0"/>
        <v>1.4171921308029607</v>
      </c>
      <c r="G5" s="4">
        <f t="shared" si="0"/>
        <v>1.3757881962044372</v>
      </c>
      <c r="H5" s="4">
        <f t="shared" si="0"/>
        <v>1.3343842616059163</v>
      </c>
      <c r="I5" s="4">
        <f t="shared" si="0"/>
        <v>1.2929803270073952</v>
      </c>
      <c r="J5" s="4">
        <f t="shared" si="0"/>
        <v>1.2515763924088745</v>
      </c>
      <c r="K5" s="4">
        <f t="shared" si="0"/>
        <v>1.2101724578103534</v>
      </c>
      <c r="L5" s="4">
        <f t="shared" si="0"/>
        <v>1.1687685232118326</v>
      </c>
      <c r="M5" s="4">
        <f t="shared" si="0"/>
        <v>1.1273645886133115</v>
      </c>
      <c r="N5" s="4">
        <f t="shared" si="0"/>
        <v>1.0859606540147908</v>
      </c>
      <c r="O5" s="4">
        <f t="shared" si="0"/>
        <v>1.0445567194162697</v>
      </c>
      <c r="P5" s="4">
        <f t="shared" si="0"/>
        <v>1.0031527848177495</v>
      </c>
      <c r="Q5" s="4">
        <f t="shared" si="0"/>
        <v>0.97655388319772596</v>
      </c>
      <c r="R5" s="4">
        <f t="shared" si="0"/>
        <v>0.94995498157770253</v>
      </c>
      <c r="S5" s="4">
        <f t="shared" si="0"/>
        <v>0.9233560799576791</v>
      </c>
      <c r="T5" s="4">
        <f t="shared" si="0"/>
        <v>0.89675717833765578</v>
      </c>
      <c r="U5" s="4">
        <f t="shared" si="0"/>
        <v>0.87015827671763202</v>
      </c>
      <c r="V5" s="4">
        <f t="shared" si="0"/>
        <v>0.83770421831839437</v>
      </c>
      <c r="W5" s="4">
        <f t="shared" si="0"/>
        <v>0.80525015991915683</v>
      </c>
      <c r="X5" s="4">
        <f t="shared" si="0"/>
        <v>0.77279610151991907</v>
      </c>
      <c r="Y5" s="4">
        <f t="shared" si="0"/>
        <v>0.74034204312068141</v>
      </c>
      <c r="Z5" s="4">
        <f t="shared" si="0"/>
        <v>0.70788798472144387</v>
      </c>
      <c r="AA5" s="4">
        <f t="shared" si="0"/>
        <v>0.68333380042391245</v>
      </c>
      <c r="AB5" s="4">
        <f t="shared" si="0"/>
        <v>0.65877961612638092</v>
      </c>
      <c r="AC5" s="4">
        <f t="shared" si="0"/>
        <v>0.63422543182884938</v>
      </c>
      <c r="AD5" s="4">
        <f t="shared" si="0"/>
        <v>0.60967124753131796</v>
      </c>
      <c r="AE5" s="4">
        <f t="shared" si="0"/>
        <v>0.58511706323378621</v>
      </c>
      <c r="AF5" s="4">
        <f t="shared" si="0"/>
        <v>0.47935190657397719</v>
      </c>
      <c r="AG5" s="4">
        <f t="shared" si="0"/>
        <v>0.37358674991416818</v>
      </c>
      <c r="AH5" s="4">
        <f t="shared" si="0"/>
        <v>0.26782159325435911</v>
      </c>
      <c r="AI5" s="4">
        <f t="shared" si="0"/>
        <v>0.1620564365945501</v>
      </c>
      <c r="AJ5" s="4">
        <f t="shared" si="0"/>
        <v>5.6291279934741062E-2</v>
      </c>
    </row>
    <row r="6" spans="1:36" x14ac:dyDescent="0.2">
      <c r="A6" t="str">
        <f>"semis_archetype_"&amp;TEXT(ROUND(Table269[[#This Row],[2016]],3),"0.000")</f>
        <v>semis_archetype_1.495</v>
      </c>
      <c r="B6" s="4">
        <f>MROUND(B5-0.005,0.005)</f>
        <v>1.4950000000000001</v>
      </c>
      <c r="C6" s="4">
        <f t="shared" ref="C6:O28" si="1">(($B6-$AJ$2)*((C$2-$AJ$2)/($B$2-$AJ$2)))+$AJ$2</f>
        <v>1.4950000000000001</v>
      </c>
      <c r="D6" s="4">
        <f t="shared" ref="D6:O12" si="2">(($B6-$AJ$2)*((D$2-$AJ$2)/($B$2-$AJ$2)))+$AJ$2</f>
        <v>1.4950000000000001</v>
      </c>
      <c r="E6" s="4">
        <f t="shared" si="2"/>
        <v>1.4537394597511255</v>
      </c>
      <c r="F6" s="4">
        <f t="shared" si="2"/>
        <v>1.4124789195022536</v>
      </c>
      <c r="G6" s="4">
        <f t="shared" si="2"/>
        <v>1.3712183792533765</v>
      </c>
      <c r="H6" s="4">
        <f t="shared" si="2"/>
        <v>1.3299578390045019</v>
      </c>
      <c r="I6" s="4">
        <f t="shared" si="2"/>
        <v>1.2886972987556273</v>
      </c>
      <c r="J6" s="4">
        <f t="shared" si="2"/>
        <v>1.247436758506753</v>
      </c>
      <c r="K6" s="4">
        <f t="shared" si="2"/>
        <v>1.2061762182578784</v>
      </c>
      <c r="L6" s="4">
        <f t="shared" si="2"/>
        <v>1.164915678009004</v>
      </c>
      <c r="M6" s="4">
        <f t="shared" si="2"/>
        <v>1.1236551377601294</v>
      </c>
      <c r="N6" s="4">
        <f t="shared" si="2"/>
        <v>1.0823945975112548</v>
      </c>
      <c r="O6" s="4">
        <f t="shared" si="2"/>
        <v>1.0411340572623804</v>
      </c>
      <c r="P6" s="4">
        <f t="shared" ref="P6:AE21" si="3">(($B6-$AJ$2)*((P$2-$AJ$2)/($B$2-$AJ$2)))+$AJ$2</f>
        <v>0.99987351701350646</v>
      </c>
      <c r="Q6" s="4">
        <f t="shared" si="3"/>
        <v>0.97336673543560193</v>
      </c>
      <c r="R6" s="4">
        <f t="shared" si="3"/>
        <v>0.94685995385769761</v>
      </c>
      <c r="S6" s="4">
        <f t="shared" si="3"/>
        <v>0.92035317227979341</v>
      </c>
      <c r="T6" s="4">
        <f t="shared" si="3"/>
        <v>0.89384639070188909</v>
      </c>
      <c r="U6" s="4">
        <f t="shared" si="3"/>
        <v>0.86733960912398445</v>
      </c>
      <c r="V6" s="4">
        <f t="shared" si="3"/>
        <v>0.83499794894589829</v>
      </c>
      <c r="W6" s="4">
        <f t="shared" si="3"/>
        <v>0.80265628876781214</v>
      </c>
      <c r="X6" s="4">
        <f t="shared" si="3"/>
        <v>0.77031462858972588</v>
      </c>
      <c r="Y6" s="4">
        <f t="shared" si="3"/>
        <v>0.73797296841163962</v>
      </c>
      <c r="Z6" s="4">
        <f t="shared" si="3"/>
        <v>0.70563130823355358</v>
      </c>
      <c r="AA6" s="4">
        <f t="shared" si="3"/>
        <v>0.68116216250355399</v>
      </c>
      <c r="AB6" s="4">
        <f t="shared" si="3"/>
        <v>0.65669301677355441</v>
      </c>
      <c r="AC6" s="4">
        <f t="shared" si="3"/>
        <v>0.63222387104355482</v>
      </c>
      <c r="AD6" s="4">
        <f t="shared" si="3"/>
        <v>0.60775472531355523</v>
      </c>
      <c r="AE6" s="4">
        <f t="shared" si="3"/>
        <v>0.58328557958355542</v>
      </c>
      <c r="AF6" s="4">
        <f t="shared" ref="AF6:AJ20" si="4">(($B6-$AJ$2)*((AF$2-$AJ$2)/($B$2-$AJ$2)))+$AJ$2</f>
        <v>0.47788671965379248</v>
      </c>
      <c r="AG6" s="4">
        <f t="shared" si="4"/>
        <v>0.37248785972402965</v>
      </c>
      <c r="AH6" s="4">
        <f t="shared" si="4"/>
        <v>0.26708899979426681</v>
      </c>
      <c r="AI6" s="4">
        <f t="shared" si="4"/>
        <v>0.16169013986450392</v>
      </c>
      <c r="AJ6" s="4">
        <f t="shared" si="4"/>
        <v>5.6291279934741062E-2</v>
      </c>
    </row>
    <row r="7" spans="1:36" x14ac:dyDescent="0.2">
      <c r="A7" t="str">
        <f>"semis_archetype_"&amp;TEXT(ROUND(Table269[[#This Row],[2016]],3),"0.000")</f>
        <v>semis_archetype_1.490</v>
      </c>
      <c r="B7" s="4">
        <f t="shared" ref="B7:B70" si="5">MROUND(B6-0.005,0.005)</f>
        <v>1.49</v>
      </c>
      <c r="C7" s="4">
        <f t="shared" si="1"/>
        <v>1.49</v>
      </c>
      <c r="D7" s="4">
        <f t="shared" si="2"/>
        <v>1.49</v>
      </c>
      <c r="E7" s="4">
        <f t="shared" si="2"/>
        <v>1.4488828541007719</v>
      </c>
      <c r="F7" s="4">
        <f t="shared" si="2"/>
        <v>1.4077657082015462</v>
      </c>
      <c r="G7" s="4">
        <f t="shared" si="2"/>
        <v>1.3666485623023155</v>
      </c>
      <c r="H7" s="4">
        <f t="shared" si="2"/>
        <v>1.3255314164030876</v>
      </c>
      <c r="I7" s="4">
        <f t="shared" si="2"/>
        <v>1.2844142705038593</v>
      </c>
      <c r="J7" s="4">
        <f t="shared" si="2"/>
        <v>1.2432971246046314</v>
      </c>
      <c r="K7" s="4">
        <f t="shared" si="2"/>
        <v>1.2021799787054031</v>
      </c>
      <c r="L7" s="4">
        <f t="shared" si="2"/>
        <v>1.1610628328061752</v>
      </c>
      <c r="M7" s="4">
        <f t="shared" si="2"/>
        <v>1.1199456869069468</v>
      </c>
      <c r="N7" s="4">
        <f t="shared" si="2"/>
        <v>1.0788285410077187</v>
      </c>
      <c r="O7" s="4">
        <f t="shared" si="2"/>
        <v>1.0377113951084906</v>
      </c>
      <c r="P7" s="4">
        <f t="shared" si="3"/>
        <v>0.99659424920926321</v>
      </c>
      <c r="Q7" s="4">
        <f t="shared" si="3"/>
        <v>0.97017958767347789</v>
      </c>
      <c r="R7" s="4">
        <f t="shared" si="3"/>
        <v>0.94376492613769269</v>
      </c>
      <c r="S7" s="4">
        <f t="shared" si="3"/>
        <v>0.91735026460190749</v>
      </c>
      <c r="T7" s="4">
        <f t="shared" si="3"/>
        <v>0.89093560306612229</v>
      </c>
      <c r="U7" s="4">
        <f t="shared" si="3"/>
        <v>0.86452094153033676</v>
      </c>
      <c r="V7" s="4">
        <f t="shared" si="3"/>
        <v>0.832291679573402</v>
      </c>
      <c r="W7" s="4">
        <f t="shared" si="3"/>
        <v>0.80006241761646735</v>
      </c>
      <c r="X7" s="4">
        <f t="shared" si="3"/>
        <v>0.76783315565953258</v>
      </c>
      <c r="Y7" s="4">
        <f t="shared" si="3"/>
        <v>0.73560389370259782</v>
      </c>
      <c r="Z7" s="4">
        <f t="shared" si="3"/>
        <v>0.70337463174566317</v>
      </c>
      <c r="AA7" s="4">
        <f t="shared" si="3"/>
        <v>0.67899052458319553</v>
      </c>
      <c r="AB7" s="4">
        <f t="shared" si="3"/>
        <v>0.65460641742072778</v>
      </c>
      <c r="AC7" s="4">
        <f t="shared" si="3"/>
        <v>0.63022231025826014</v>
      </c>
      <c r="AD7" s="4">
        <f t="shared" si="3"/>
        <v>0.60583820309579239</v>
      </c>
      <c r="AE7" s="4">
        <f t="shared" si="3"/>
        <v>0.58145409593332453</v>
      </c>
      <c r="AF7" s="4">
        <f t="shared" si="4"/>
        <v>0.47642153273360777</v>
      </c>
      <c r="AG7" s="4">
        <f t="shared" si="4"/>
        <v>0.37138896953389111</v>
      </c>
      <c r="AH7" s="4">
        <f t="shared" si="4"/>
        <v>0.26635640633417446</v>
      </c>
      <c r="AI7" s="4">
        <f t="shared" si="4"/>
        <v>0.16132384313445775</v>
      </c>
      <c r="AJ7" s="4">
        <f t="shared" si="4"/>
        <v>5.6291279934741062E-2</v>
      </c>
    </row>
    <row r="8" spans="1:36" x14ac:dyDescent="0.2">
      <c r="A8" t="str">
        <f>"semis_archetype_"&amp;TEXT(ROUND(Table269[[#This Row],[2016]],3),"0.000")</f>
        <v>semis_archetype_1.485</v>
      </c>
      <c r="B8" s="4">
        <f t="shared" si="5"/>
        <v>1.4850000000000001</v>
      </c>
      <c r="C8" s="4">
        <f t="shared" si="1"/>
        <v>1.4850000000000001</v>
      </c>
      <c r="D8" s="4">
        <f t="shared" si="2"/>
        <v>1.4850000000000001</v>
      </c>
      <c r="E8" s="4">
        <f t="shared" si="2"/>
        <v>1.4440262484504183</v>
      </c>
      <c r="F8" s="4">
        <f t="shared" si="2"/>
        <v>1.4030524969008391</v>
      </c>
      <c r="G8" s="4">
        <f t="shared" si="2"/>
        <v>1.3620787453512548</v>
      </c>
      <c r="H8" s="4">
        <f t="shared" si="2"/>
        <v>1.3211049938016732</v>
      </c>
      <c r="I8" s="4">
        <f t="shared" si="2"/>
        <v>1.2801312422520914</v>
      </c>
      <c r="J8" s="4">
        <f t="shared" si="2"/>
        <v>1.2391574907025098</v>
      </c>
      <c r="K8" s="4">
        <f t="shared" si="2"/>
        <v>1.198183739152928</v>
      </c>
      <c r="L8" s="4">
        <f t="shared" si="2"/>
        <v>1.1572099876033464</v>
      </c>
      <c r="M8" s="4">
        <f t="shared" si="2"/>
        <v>1.1162362360537645</v>
      </c>
      <c r="N8" s="4">
        <f t="shared" si="2"/>
        <v>1.0752624845041829</v>
      </c>
      <c r="O8" s="4">
        <f t="shared" si="2"/>
        <v>1.0342887329546013</v>
      </c>
      <c r="P8" s="4">
        <f t="shared" si="3"/>
        <v>0.99331498140502017</v>
      </c>
      <c r="Q8" s="4">
        <f t="shared" si="3"/>
        <v>0.96699243991135397</v>
      </c>
      <c r="R8" s="4">
        <f t="shared" si="3"/>
        <v>0.94066989841768778</v>
      </c>
      <c r="S8" s="4">
        <f t="shared" si="3"/>
        <v>0.91434735692402169</v>
      </c>
      <c r="T8" s="4">
        <f t="shared" si="3"/>
        <v>0.88802481543035561</v>
      </c>
      <c r="U8" s="4">
        <f t="shared" si="3"/>
        <v>0.86170227393668919</v>
      </c>
      <c r="V8" s="4">
        <f t="shared" si="3"/>
        <v>0.82958541020090593</v>
      </c>
      <c r="W8" s="4">
        <f t="shared" si="3"/>
        <v>0.79746854646512266</v>
      </c>
      <c r="X8" s="4">
        <f t="shared" si="3"/>
        <v>0.7653516827293394</v>
      </c>
      <c r="Y8" s="4">
        <f t="shared" si="3"/>
        <v>0.73323481899355614</v>
      </c>
      <c r="Z8" s="4">
        <f t="shared" si="3"/>
        <v>0.70111795525777298</v>
      </c>
      <c r="AA8" s="4">
        <f t="shared" si="3"/>
        <v>0.67681888666283718</v>
      </c>
      <c r="AB8" s="4">
        <f t="shared" si="3"/>
        <v>0.65251981806790138</v>
      </c>
      <c r="AC8" s="4">
        <f t="shared" si="3"/>
        <v>0.62822074947296558</v>
      </c>
      <c r="AD8" s="4">
        <f t="shared" si="3"/>
        <v>0.60392168087802978</v>
      </c>
      <c r="AE8" s="4">
        <f t="shared" si="3"/>
        <v>0.57962261228309375</v>
      </c>
      <c r="AF8" s="4">
        <f t="shared" si="4"/>
        <v>0.47495634581342316</v>
      </c>
      <c r="AG8" s="4">
        <f t="shared" si="4"/>
        <v>0.37029007934375269</v>
      </c>
      <c r="AH8" s="4">
        <f t="shared" si="4"/>
        <v>0.2656238128740821</v>
      </c>
      <c r="AI8" s="4">
        <f t="shared" si="4"/>
        <v>0.16095754640441157</v>
      </c>
      <c r="AJ8" s="4">
        <f t="shared" si="4"/>
        <v>5.6291279934741062E-2</v>
      </c>
    </row>
    <row r="9" spans="1:36" x14ac:dyDescent="0.2">
      <c r="A9" t="str">
        <f>"semis_archetype_"&amp;TEXT(ROUND(Table269[[#This Row],[2016]],3),"0.000")</f>
        <v>semis_archetype_1.480</v>
      </c>
      <c r="B9" s="4">
        <f t="shared" si="5"/>
        <v>1.48</v>
      </c>
      <c r="C9" s="4">
        <f t="shared" si="1"/>
        <v>1.48</v>
      </c>
      <c r="D9" s="4">
        <f t="shared" si="2"/>
        <v>1.48</v>
      </c>
      <c r="E9" s="4">
        <f t="shared" si="2"/>
        <v>1.4391696428000647</v>
      </c>
      <c r="F9" s="4">
        <f t="shared" si="2"/>
        <v>1.398339285600132</v>
      </c>
      <c r="G9" s="4">
        <f t="shared" si="2"/>
        <v>1.357508928400194</v>
      </c>
      <c r="H9" s="4">
        <f t="shared" si="2"/>
        <v>1.3166785712002589</v>
      </c>
      <c r="I9" s="4">
        <f t="shared" si="2"/>
        <v>1.2758482140003233</v>
      </c>
      <c r="J9" s="4">
        <f t="shared" si="2"/>
        <v>1.2350178568003882</v>
      </c>
      <c r="K9" s="4">
        <f t="shared" si="2"/>
        <v>1.1941874996004529</v>
      </c>
      <c r="L9" s="4">
        <f t="shared" si="2"/>
        <v>1.1533571424005176</v>
      </c>
      <c r="M9" s="4">
        <f t="shared" si="2"/>
        <v>1.1125267852005822</v>
      </c>
      <c r="N9" s="4">
        <f t="shared" si="2"/>
        <v>1.0716964280006469</v>
      </c>
      <c r="O9" s="4">
        <f t="shared" si="2"/>
        <v>1.0308660708007116</v>
      </c>
      <c r="P9" s="4">
        <f t="shared" si="3"/>
        <v>0.99003571360077702</v>
      </c>
      <c r="Q9" s="4">
        <f t="shared" si="3"/>
        <v>0.96380529214922983</v>
      </c>
      <c r="R9" s="4">
        <f t="shared" si="3"/>
        <v>0.93757487069768286</v>
      </c>
      <c r="S9" s="4">
        <f t="shared" si="3"/>
        <v>0.91134444924613578</v>
      </c>
      <c r="T9" s="4">
        <f t="shared" si="3"/>
        <v>0.88511402779458881</v>
      </c>
      <c r="U9" s="4">
        <f t="shared" si="3"/>
        <v>0.85888360634304139</v>
      </c>
      <c r="V9" s="4">
        <f t="shared" si="3"/>
        <v>0.82687914082840963</v>
      </c>
      <c r="W9" s="4">
        <f t="shared" si="3"/>
        <v>0.79487467531377787</v>
      </c>
      <c r="X9" s="4">
        <f t="shared" si="3"/>
        <v>0.7628702097991461</v>
      </c>
      <c r="Y9" s="4">
        <f t="shared" si="3"/>
        <v>0.73086574428451423</v>
      </c>
      <c r="Z9" s="4">
        <f t="shared" si="3"/>
        <v>0.69886127876988258</v>
      </c>
      <c r="AA9" s="4">
        <f t="shared" si="3"/>
        <v>0.67464724874247861</v>
      </c>
      <c r="AB9" s="4">
        <f t="shared" si="3"/>
        <v>0.65043321871507476</v>
      </c>
      <c r="AC9" s="4">
        <f t="shared" si="3"/>
        <v>0.6262191886876709</v>
      </c>
      <c r="AD9" s="4">
        <f t="shared" si="3"/>
        <v>0.60200515866026694</v>
      </c>
      <c r="AE9" s="4">
        <f t="shared" si="3"/>
        <v>0.57779112863286286</v>
      </c>
      <c r="AF9" s="4">
        <f t="shared" si="4"/>
        <v>0.47349115889323845</v>
      </c>
      <c r="AG9" s="4">
        <f t="shared" si="4"/>
        <v>0.36919118915361415</v>
      </c>
      <c r="AH9" s="4">
        <f t="shared" si="4"/>
        <v>0.26489121941398974</v>
      </c>
      <c r="AI9" s="4">
        <f t="shared" si="4"/>
        <v>0.16059124967436539</v>
      </c>
      <c r="AJ9" s="4">
        <f t="shared" si="4"/>
        <v>5.6291279934741062E-2</v>
      </c>
    </row>
    <row r="10" spans="1:36" x14ac:dyDescent="0.2">
      <c r="A10" t="str">
        <f>"semis_archetype_"&amp;TEXT(ROUND(Table269[[#This Row],[2016]],3),"0.000")</f>
        <v>semis_archetype_1.475</v>
      </c>
      <c r="B10" s="4">
        <f t="shared" si="5"/>
        <v>1.4750000000000001</v>
      </c>
      <c r="C10" s="4">
        <f t="shared" si="1"/>
        <v>1.4750000000000001</v>
      </c>
      <c r="D10" s="4">
        <f t="shared" si="2"/>
        <v>1.4750000000000001</v>
      </c>
      <c r="E10" s="4">
        <f t="shared" si="2"/>
        <v>1.434313037149711</v>
      </c>
      <c r="F10" s="4">
        <f t="shared" si="2"/>
        <v>1.3936260742994249</v>
      </c>
      <c r="G10" s="4">
        <f t="shared" si="2"/>
        <v>1.3529391114491334</v>
      </c>
      <c r="H10" s="4">
        <f t="shared" si="2"/>
        <v>1.3122521485988445</v>
      </c>
      <c r="I10" s="4">
        <f t="shared" si="2"/>
        <v>1.2715651857485555</v>
      </c>
      <c r="J10" s="4">
        <f t="shared" si="2"/>
        <v>1.2308782228982666</v>
      </c>
      <c r="K10" s="4">
        <f t="shared" si="2"/>
        <v>1.1901912600479778</v>
      </c>
      <c r="L10" s="4">
        <f t="shared" si="2"/>
        <v>1.149504297197689</v>
      </c>
      <c r="M10" s="4">
        <f t="shared" si="2"/>
        <v>1.1088173343473999</v>
      </c>
      <c r="N10" s="4">
        <f t="shared" si="2"/>
        <v>1.0681303714971111</v>
      </c>
      <c r="O10" s="4">
        <f t="shared" si="2"/>
        <v>1.0274434086468223</v>
      </c>
      <c r="P10" s="4">
        <f t="shared" si="3"/>
        <v>0.98675644579653399</v>
      </c>
      <c r="Q10" s="4">
        <f t="shared" si="3"/>
        <v>0.96061814438710591</v>
      </c>
      <c r="R10" s="4">
        <f t="shared" si="3"/>
        <v>0.93447984297767794</v>
      </c>
      <c r="S10" s="4">
        <f t="shared" si="3"/>
        <v>0.90834154156824998</v>
      </c>
      <c r="T10" s="4">
        <f t="shared" si="3"/>
        <v>0.88220324015882212</v>
      </c>
      <c r="U10" s="4">
        <f t="shared" si="3"/>
        <v>0.85606493874939382</v>
      </c>
      <c r="V10" s="4">
        <f t="shared" si="3"/>
        <v>0.82417287145591356</v>
      </c>
      <c r="W10" s="4">
        <f t="shared" si="3"/>
        <v>0.79228080416243329</v>
      </c>
      <c r="X10" s="4">
        <f t="shared" si="3"/>
        <v>0.76038873686895292</v>
      </c>
      <c r="Y10" s="4">
        <f t="shared" si="3"/>
        <v>0.72849666957547254</v>
      </c>
      <c r="Z10" s="4">
        <f t="shared" si="3"/>
        <v>0.69660460228199228</v>
      </c>
      <c r="AA10" s="4">
        <f t="shared" si="3"/>
        <v>0.67247561082212026</v>
      </c>
      <c r="AB10" s="4">
        <f t="shared" si="3"/>
        <v>0.64834661936224824</v>
      </c>
      <c r="AC10" s="4">
        <f t="shared" si="3"/>
        <v>0.62421762790237623</v>
      </c>
      <c r="AD10" s="4">
        <f t="shared" si="3"/>
        <v>0.60008863644250421</v>
      </c>
      <c r="AE10" s="4">
        <f t="shared" si="3"/>
        <v>0.57595964498263197</v>
      </c>
      <c r="AF10" s="4">
        <f t="shared" si="4"/>
        <v>0.47202597197305374</v>
      </c>
      <c r="AG10" s="4">
        <f t="shared" si="4"/>
        <v>0.36809229896347562</v>
      </c>
      <c r="AH10" s="4">
        <f t="shared" si="4"/>
        <v>0.26415862595389739</v>
      </c>
      <c r="AI10" s="4">
        <f t="shared" si="4"/>
        <v>0.16022495294431924</v>
      </c>
      <c r="AJ10" s="4">
        <f t="shared" si="4"/>
        <v>5.6291279934741062E-2</v>
      </c>
    </row>
    <row r="11" spans="1:36" x14ac:dyDescent="0.2">
      <c r="A11" t="str">
        <f>"semis_archetype_"&amp;TEXT(ROUND(Table269[[#This Row],[2016]],3),"0.000")</f>
        <v>semis_archetype_1.470</v>
      </c>
      <c r="B11" s="4">
        <f t="shared" si="5"/>
        <v>1.47</v>
      </c>
      <c r="C11" s="4">
        <f t="shared" si="1"/>
        <v>1.47</v>
      </c>
      <c r="D11" s="4">
        <f t="shared" si="2"/>
        <v>1.47</v>
      </c>
      <c r="E11" s="4">
        <f t="shared" si="2"/>
        <v>1.4294564314993574</v>
      </c>
      <c r="F11" s="4">
        <f t="shared" si="2"/>
        <v>1.3889128629987175</v>
      </c>
      <c r="G11" s="4">
        <f t="shared" si="2"/>
        <v>1.3483692944980725</v>
      </c>
      <c r="H11" s="4">
        <f t="shared" si="2"/>
        <v>1.30782572599743</v>
      </c>
      <c r="I11" s="4">
        <f t="shared" si="2"/>
        <v>1.2672821574967874</v>
      </c>
      <c r="J11" s="4">
        <f t="shared" si="2"/>
        <v>1.2267385889961451</v>
      </c>
      <c r="K11" s="4">
        <f t="shared" si="2"/>
        <v>1.1861950204955025</v>
      </c>
      <c r="L11" s="4">
        <f t="shared" si="2"/>
        <v>1.1456514519948602</v>
      </c>
      <c r="M11" s="4">
        <f t="shared" si="2"/>
        <v>1.1051078834942174</v>
      </c>
      <c r="N11" s="4">
        <f t="shared" si="2"/>
        <v>1.0645643149935751</v>
      </c>
      <c r="O11" s="4">
        <f t="shared" si="2"/>
        <v>1.0240207464929325</v>
      </c>
      <c r="P11" s="4">
        <f t="shared" si="3"/>
        <v>0.98347717799229073</v>
      </c>
      <c r="Q11" s="4">
        <f t="shared" si="3"/>
        <v>0.95743099662498177</v>
      </c>
      <c r="R11" s="4">
        <f t="shared" si="3"/>
        <v>0.93138481525767292</v>
      </c>
      <c r="S11" s="4">
        <f t="shared" si="3"/>
        <v>0.90533863389036418</v>
      </c>
      <c r="T11" s="4">
        <f t="shared" si="3"/>
        <v>0.87929245252305532</v>
      </c>
      <c r="U11" s="4">
        <f t="shared" si="3"/>
        <v>0.85324627115574614</v>
      </c>
      <c r="V11" s="4">
        <f t="shared" si="3"/>
        <v>0.82146660208341737</v>
      </c>
      <c r="W11" s="4">
        <f t="shared" si="3"/>
        <v>0.7896869330110885</v>
      </c>
      <c r="X11" s="4">
        <f t="shared" si="3"/>
        <v>0.75790726393875951</v>
      </c>
      <c r="Y11" s="4">
        <f t="shared" si="3"/>
        <v>0.72612759486643064</v>
      </c>
      <c r="Z11" s="4">
        <f t="shared" si="3"/>
        <v>0.69434792579410187</v>
      </c>
      <c r="AA11" s="4">
        <f t="shared" si="3"/>
        <v>0.6703039729017618</v>
      </c>
      <c r="AB11" s="4">
        <f t="shared" si="3"/>
        <v>0.64626002000942162</v>
      </c>
      <c r="AC11" s="4">
        <f t="shared" si="3"/>
        <v>0.62221606711708155</v>
      </c>
      <c r="AD11" s="4">
        <f t="shared" si="3"/>
        <v>0.59817211422474148</v>
      </c>
      <c r="AE11" s="4">
        <f t="shared" si="3"/>
        <v>0.57412816133240108</v>
      </c>
      <c r="AF11" s="4">
        <f t="shared" si="4"/>
        <v>0.47056078505286902</v>
      </c>
      <c r="AG11" s="4">
        <f t="shared" si="4"/>
        <v>0.36699340877333708</v>
      </c>
      <c r="AH11" s="4">
        <f t="shared" si="4"/>
        <v>0.26342603249380503</v>
      </c>
      <c r="AI11" s="4">
        <f t="shared" si="4"/>
        <v>0.15985865621427306</v>
      </c>
      <c r="AJ11" s="4">
        <f t="shared" si="4"/>
        <v>5.6291279934741062E-2</v>
      </c>
    </row>
    <row r="12" spans="1:36" x14ac:dyDescent="0.2">
      <c r="A12" t="str">
        <f>"semis_archetype_"&amp;TEXT(ROUND(Table269[[#This Row],[2016]],3),"0.000")</f>
        <v>semis_archetype_1.465</v>
      </c>
      <c r="B12" s="4">
        <f t="shared" si="5"/>
        <v>1.4650000000000001</v>
      </c>
      <c r="C12" s="4">
        <f t="shared" si="1"/>
        <v>1.4650000000000001</v>
      </c>
      <c r="D12" s="4">
        <f t="shared" si="2"/>
        <v>1.4650000000000001</v>
      </c>
      <c r="E12" s="4">
        <f t="shared" si="2"/>
        <v>1.424599825849004</v>
      </c>
      <c r="F12" s="4">
        <f t="shared" si="2"/>
        <v>1.3841996516980104</v>
      </c>
      <c r="G12" s="4">
        <f t="shared" si="2"/>
        <v>1.3437994775470117</v>
      </c>
      <c r="H12" s="4">
        <f t="shared" si="2"/>
        <v>1.3033993033960158</v>
      </c>
      <c r="I12" s="4">
        <f t="shared" si="2"/>
        <v>1.2629991292450196</v>
      </c>
      <c r="J12" s="4">
        <f t="shared" si="2"/>
        <v>1.2225989550940235</v>
      </c>
      <c r="K12" s="4">
        <f t="shared" si="2"/>
        <v>1.1821987809430274</v>
      </c>
      <c r="L12" s="4">
        <f t="shared" si="2"/>
        <v>1.1417986067920314</v>
      </c>
      <c r="M12" s="4">
        <f t="shared" si="2"/>
        <v>1.1013984326410353</v>
      </c>
      <c r="N12" s="4">
        <f t="shared" si="2"/>
        <v>1.0609982584900393</v>
      </c>
      <c r="O12" s="4">
        <f t="shared" si="2"/>
        <v>1.0205980843390432</v>
      </c>
      <c r="P12" s="4">
        <f t="shared" si="3"/>
        <v>0.98019791018804769</v>
      </c>
      <c r="Q12" s="4">
        <f t="shared" si="3"/>
        <v>0.95424384886285785</v>
      </c>
      <c r="R12" s="4">
        <f t="shared" si="3"/>
        <v>0.92828978753766811</v>
      </c>
      <c r="S12" s="4">
        <f t="shared" si="3"/>
        <v>0.90233572621247837</v>
      </c>
      <c r="T12" s="4">
        <f t="shared" si="3"/>
        <v>0.87638166488728864</v>
      </c>
      <c r="U12" s="4">
        <f t="shared" si="3"/>
        <v>0.85042760356209857</v>
      </c>
      <c r="V12" s="4">
        <f t="shared" si="3"/>
        <v>0.81876033271092119</v>
      </c>
      <c r="W12" s="4">
        <f t="shared" si="3"/>
        <v>0.78709306185974381</v>
      </c>
      <c r="X12" s="4">
        <f t="shared" si="3"/>
        <v>0.75542579100856633</v>
      </c>
      <c r="Y12" s="4">
        <f t="shared" si="3"/>
        <v>0.72375852015738895</v>
      </c>
      <c r="Z12" s="4">
        <f t="shared" si="3"/>
        <v>0.69209124930621158</v>
      </c>
      <c r="AA12" s="4">
        <f t="shared" si="3"/>
        <v>0.66813233498140334</v>
      </c>
      <c r="AB12" s="4">
        <f t="shared" si="3"/>
        <v>0.64417342065659522</v>
      </c>
      <c r="AC12" s="4">
        <f t="shared" si="3"/>
        <v>0.62021450633178699</v>
      </c>
      <c r="AD12" s="4">
        <f t="shared" si="3"/>
        <v>0.59625559200697875</v>
      </c>
      <c r="AE12" s="4">
        <f t="shared" si="3"/>
        <v>0.5722966776821703</v>
      </c>
      <c r="AF12" s="4">
        <f t="shared" si="4"/>
        <v>0.46909559813268442</v>
      </c>
      <c r="AG12" s="4">
        <f t="shared" si="4"/>
        <v>0.36589451858319866</v>
      </c>
      <c r="AH12" s="4">
        <f t="shared" si="4"/>
        <v>0.26269343903371278</v>
      </c>
      <c r="AI12" s="4">
        <f t="shared" si="4"/>
        <v>0.15949235948422691</v>
      </c>
      <c r="AJ12" s="4">
        <f t="shared" si="4"/>
        <v>5.6291279934741062E-2</v>
      </c>
    </row>
    <row r="13" spans="1:36" x14ac:dyDescent="0.2">
      <c r="A13" t="str">
        <f>"semis_archetype_"&amp;TEXT(ROUND(Table269[[#This Row],[2016]],3),"0.000")</f>
        <v>semis_archetype_1.460</v>
      </c>
      <c r="B13" s="4">
        <f t="shared" si="5"/>
        <v>1.46</v>
      </c>
      <c r="C13" s="4">
        <f t="shared" si="1"/>
        <v>1.46</v>
      </c>
      <c r="D13" s="4">
        <f t="shared" si="1"/>
        <v>1.46</v>
      </c>
      <c r="E13" s="4">
        <f t="shared" si="1"/>
        <v>1.4197432201986502</v>
      </c>
      <c r="F13" s="4">
        <f t="shared" si="1"/>
        <v>1.3794864403973031</v>
      </c>
      <c r="G13" s="4">
        <f t="shared" si="1"/>
        <v>1.3392296605959508</v>
      </c>
      <c r="H13" s="4">
        <f t="shared" si="1"/>
        <v>1.2989728807946013</v>
      </c>
      <c r="I13" s="4">
        <f t="shared" si="1"/>
        <v>1.2587161009932515</v>
      </c>
      <c r="J13" s="4">
        <f t="shared" si="1"/>
        <v>1.2184593211919019</v>
      </c>
      <c r="K13" s="4">
        <f t="shared" si="1"/>
        <v>1.1782025413905521</v>
      </c>
      <c r="L13" s="4">
        <f t="shared" si="1"/>
        <v>1.1379457615892026</v>
      </c>
      <c r="M13" s="4">
        <f t="shared" si="1"/>
        <v>1.0976889817878528</v>
      </c>
      <c r="N13" s="4">
        <f t="shared" si="1"/>
        <v>1.0574322019865032</v>
      </c>
      <c r="O13" s="4">
        <f t="shared" si="1"/>
        <v>1.0171754221851534</v>
      </c>
      <c r="P13" s="4">
        <f t="shared" si="3"/>
        <v>0.97691864238380455</v>
      </c>
      <c r="Q13" s="4">
        <f t="shared" si="3"/>
        <v>0.9510567011007337</v>
      </c>
      <c r="R13" s="4">
        <f t="shared" si="3"/>
        <v>0.92519475981766308</v>
      </c>
      <c r="S13" s="4">
        <f t="shared" si="3"/>
        <v>0.89933281853459246</v>
      </c>
      <c r="T13" s="4">
        <f t="shared" si="3"/>
        <v>0.87347087725152184</v>
      </c>
      <c r="U13" s="4">
        <f t="shared" si="3"/>
        <v>0.84760893596845088</v>
      </c>
      <c r="V13" s="4">
        <f t="shared" si="3"/>
        <v>0.81605406333842501</v>
      </c>
      <c r="W13" s="4">
        <f t="shared" si="3"/>
        <v>0.78449919070839902</v>
      </c>
      <c r="X13" s="4">
        <f t="shared" si="3"/>
        <v>0.75294431807837303</v>
      </c>
      <c r="Y13" s="4">
        <f t="shared" si="3"/>
        <v>0.72138944544834704</v>
      </c>
      <c r="Z13" s="4">
        <f t="shared" si="3"/>
        <v>0.68983457281832117</v>
      </c>
      <c r="AA13" s="4">
        <f t="shared" si="3"/>
        <v>0.66596069706104488</v>
      </c>
      <c r="AB13" s="4">
        <f t="shared" si="3"/>
        <v>0.6420868213037686</v>
      </c>
      <c r="AC13" s="4">
        <f t="shared" si="3"/>
        <v>0.61821294554649231</v>
      </c>
      <c r="AD13" s="4">
        <f t="shared" si="3"/>
        <v>0.59433906978921591</v>
      </c>
      <c r="AE13" s="4">
        <f t="shared" si="3"/>
        <v>0.5704651940319394</v>
      </c>
      <c r="AF13" s="4">
        <f t="shared" si="4"/>
        <v>0.46763041121249971</v>
      </c>
      <c r="AG13" s="4">
        <f t="shared" si="4"/>
        <v>0.36479562839306012</v>
      </c>
      <c r="AH13" s="4">
        <f t="shared" si="4"/>
        <v>0.26196084557362043</v>
      </c>
      <c r="AI13" s="4">
        <f t="shared" si="4"/>
        <v>0.15912606275418073</v>
      </c>
      <c r="AJ13" s="4">
        <f t="shared" si="4"/>
        <v>5.6291279934741062E-2</v>
      </c>
    </row>
    <row r="14" spans="1:36" x14ac:dyDescent="0.2">
      <c r="A14" t="str">
        <f>"semis_archetype_"&amp;TEXT(ROUND(Table269[[#This Row],[2016]],3),"0.000")</f>
        <v>semis_archetype_1.455</v>
      </c>
      <c r="B14" s="4">
        <f t="shared" si="5"/>
        <v>1.4550000000000001</v>
      </c>
      <c r="C14" s="4">
        <f t="shared" si="1"/>
        <v>1.4550000000000001</v>
      </c>
      <c r="D14" s="4">
        <f t="shared" si="1"/>
        <v>1.4550000000000001</v>
      </c>
      <c r="E14" s="4">
        <f t="shared" si="1"/>
        <v>1.4148866145482968</v>
      </c>
      <c r="F14" s="4">
        <f t="shared" si="1"/>
        <v>1.3747732290965959</v>
      </c>
      <c r="G14" s="4">
        <f t="shared" si="1"/>
        <v>1.3346598436448902</v>
      </c>
      <c r="H14" s="4">
        <f t="shared" si="1"/>
        <v>1.2945464581931869</v>
      </c>
      <c r="I14" s="4">
        <f t="shared" si="1"/>
        <v>1.2544330727414836</v>
      </c>
      <c r="J14" s="4">
        <f t="shared" si="1"/>
        <v>1.2143196872897806</v>
      </c>
      <c r="K14" s="4">
        <f t="shared" si="1"/>
        <v>1.1742063018380771</v>
      </c>
      <c r="L14" s="4">
        <f t="shared" si="1"/>
        <v>1.134092916386374</v>
      </c>
      <c r="M14" s="4">
        <f t="shared" si="1"/>
        <v>1.0939795309346705</v>
      </c>
      <c r="N14" s="4">
        <f t="shared" si="1"/>
        <v>1.0538661454829674</v>
      </c>
      <c r="O14" s="4">
        <f t="shared" si="1"/>
        <v>1.0137527600312641</v>
      </c>
      <c r="P14" s="4">
        <f t="shared" si="3"/>
        <v>0.97363937457956151</v>
      </c>
      <c r="Q14" s="4">
        <f t="shared" si="3"/>
        <v>0.94786955333860978</v>
      </c>
      <c r="R14" s="4">
        <f t="shared" si="3"/>
        <v>0.92209973209765828</v>
      </c>
      <c r="S14" s="4">
        <f t="shared" si="3"/>
        <v>0.89632991085670666</v>
      </c>
      <c r="T14" s="4">
        <f t="shared" si="3"/>
        <v>0.87056008961575515</v>
      </c>
      <c r="U14" s="4">
        <f t="shared" si="3"/>
        <v>0.84479026837480331</v>
      </c>
      <c r="V14" s="4">
        <f t="shared" si="3"/>
        <v>0.81334779396592882</v>
      </c>
      <c r="W14" s="4">
        <f t="shared" si="3"/>
        <v>0.78190531955705433</v>
      </c>
      <c r="X14" s="4">
        <f t="shared" si="3"/>
        <v>0.75046284514817985</v>
      </c>
      <c r="Y14" s="4">
        <f t="shared" si="3"/>
        <v>0.71902037073930536</v>
      </c>
      <c r="Z14" s="4">
        <f t="shared" si="3"/>
        <v>0.68757789633043098</v>
      </c>
      <c r="AA14" s="4">
        <f t="shared" si="3"/>
        <v>0.66378905914068653</v>
      </c>
      <c r="AB14" s="4">
        <f t="shared" si="3"/>
        <v>0.64000022195094208</v>
      </c>
      <c r="AC14" s="4">
        <f t="shared" si="3"/>
        <v>0.61621138476119763</v>
      </c>
      <c r="AD14" s="4">
        <f t="shared" si="3"/>
        <v>0.5924225475714533</v>
      </c>
      <c r="AE14" s="4">
        <f t="shared" si="3"/>
        <v>0.56863371038170862</v>
      </c>
      <c r="AF14" s="4">
        <f t="shared" si="4"/>
        <v>0.46616522429231511</v>
      </c>
      <c r="AG14" s="4">
        <f t="shared" si="4"/>
        <v>0.36369673820292159</v>
      </c>
      <c r="AH14" s="4">
        <f t="shared" si="4"/>
        <v>0.26122825211352807</v>
      </c>
      <c r="AI14" s="4">
        <f t="shared" si="4"/>
        <v>0.15875976602413455</v>
      </c>
      <c r="AJ14" s="4">
        <f t="shared" si="4"/>
        <v>5.6291279934741062E-2</v>
      </c>
    </row>
    <row r="15" spans="1:36" x14ac:dyDescent="0.2">
      <c r="A15" t="str">
        <f>"semis_archetype_"&amp;TEXT(ROUND(Table269[[#This Row],[2016]],3),"0.000")</f>
        <v>semis_archetype_1.450</v>
      </c>
      <c r="B15" s="4">
        <f t="shared" si="5"/>
        <v>1.45</v>
      </c>
      <c r="C15" s="4">
        <f t="shared" si="1"/>
        <v>1.45</v>
      </c>
      <c r="D15" s="4">
        <f t="shared" si="1"/>
        <v>1.45</v>
      </c>
      <c r="E15" s="4">
        <f t="shared" si="1"/>
        <v>1.4100300088979429</v>
      </c>
      <c r="F15" s="4">
        <f t="shared" si="1"/>
        <v>1.3700600177958888</v>
      </c>
      <c r="G15" s="4">
        <f t="shared" si="1"/>
        <v>1.3300900266938294</v>
      </c>
      <c r="H15" s="4">
        <f t="shared" si="1"/>
        <v>1.2901200355917726</v>
      </c>
      <c r="I15" s="4">
        <f t="shared" si="1"/>
        <v>1.2501500444897156</v>
      </c>
      <c r="J15" s="4">
        <f t="shared" si="1"/>
        <v>1.2101800533876588</v>
      </c>
      <c r="K15" s="4">
        <f t="shared" si="1"/>
        <v>1.170210062285602</v>
      </c>
      <c r="L15" s="4">
        <f t="shared" si="1"/>
        <v>1.1302400711835452</v>
      </c>
      <c r="M15" s="4">
        <f t="shared" si="1"/>
        <v>1.0902700800814882</v>
      </c>
      <c r="N15" s="4">
        <f t="shared" si="1"/>
        <v>1.0503000889794314</v>
      </c>
      <c r="O15" s="4">
        <f t="shared" si="1"/>
        <v>1.0103300978773746</v>
      </c>
      <c r="P15" s="4">
        <f t="shared" si="3"/>
        <v>0.97036010677531825</v>
      </c>
      <c r="Q15" s="4">
        <f t="shared" si="3"/>
        <v>0.94468240557648564</v>
      </c>
      <c r="R15" s="4">
        <f t="shared" si="3"/>
        <v>0.91900470437765325</v>
      </c>
      <c r="S15" s="4">
        <f t="shared" si="3"/>
        <v>0.89332700317882074</v>
      </c>
      <c r="T15" s="4">
        <f t="shared" si="3"/>
        <v>0.86764930197998835</v>
      </c>
      <c r="U15" s="4">
        <f t="shared" si="3"/>
        <v>0.84197160078115563</v>
      </c>
      <c r="V15" s="4">
        <f t="shared" si="3"/>
        <v>0.81064152459343264</v>
      </c>
      <c r="W15" s="4">
        <f t="shared" si="3"/>
        <v>0.77931144840570965</v>
      </c>
      <c r="X15" s="4">
        <f t="shared" si="3"/>
        <v>0.74798137221798655</v>
      </c>
      <c r="Y15" s="4">
        <f t="shared" si="3"/>
        <v>0.71665129603026345</v>
      </c>
      <c r="Z15" s="4">
        <f t="shared" si="3"/>
        <v>0.68532121984254057</v>
      </c>
      <c r="AA15" s="4">
        <f t="shared" si="3"/>
        <v>0.66161742122032807</v>
      </c>
      <c r="AB15" s="4">
        <f t="shared" si="3"/>
        <v>0.63791362259811546</v>
      </c>
      <c r="AC15" s="4">
        <f t="shared" si="3"/>
        <v>0.61420982397590296</v>
      </c>
      <c r="AD15" s="4">
        <f t="shared" si="3"/>
        <v>0.59050602535369046</v>
      </c>
      <c r="AE15" s="4">
        <f t="shared" si="3"/>
        <v>0.56680222673147773</v>
      </c>
      <c r="AF15" s="4">
        <f t="shared" si="4"/>
        <v>0.46470003737213039</v>
      </c>
      <c r="AG15" s="4">
        <f t="shared" si="4"/>
        <v>0.36259784801278305</v>
      </c>
      <c r="AH15" s="4">
        <f t="shared" si="4"/>
        <v>0.26049565865343571</v>
      </c>
      <c r="AI15" s="4">
        <f t="shared" si="4"/>
        <v>0.15839346929408837</v>
      </c>
      <c r="AJ15" s="4">
        <f t="shared" si="4"/>
        <v>5.6291279934741062E-2</v>
      </c>
    </row>
    <row r="16" spans="1:36" x14ac:dyDescent="0.2">
      <c r="A16" t="str">
        <f>"semis_archetype_"&amp;TEXT(ROUND(Table269[[#This Row],[2016]],3),"0.000")</f>
        <v>semis_archetype_1.445</v>
      </c>
      <c r="B16" s="4">
        <f t="shared" si="5"/>
        <v>1.4450000000000001</v>
      </c>
      <c r="C16" s="4">
        <f t="shared" si="1"/>
        <v>1.4450000000000001</v>
      </c>
      <c r="D16" s="4">
        <f t="shared" si="1"/>
        <v>1.4450000000000001</v>
      </c>
      <c r="E16" s="4">
        <f t="shared" si="1"/>
        <v>1.4051734032475895</v>
      </c>
      <c r="F16" s="4">
        <f t="shared" si="1"/>
        <v>1.3653468064951817</v>
      </c>
      <c r="G16" s="4">
        <f t="shared" si="1"/>
        <v>1.3255202097427685</v>
      </c>
      <c r="H16" s="4">
        <f t="shared" si="1"/>
        <v>1.2856936129903582</v>
      </c>
      <c r="I16" s="4">
        <f t="shared" si="1"/>
        <v>1.2458670162379477</v>
      </c>
      <c r="J16" s="4">
        <f t="shared" si="1"/>
        <v>1.2060404194855374</v>
      </c>
      <c r="K16" s="4">
        <f t="shared" si="1"/>
        <v>1.1662138227331269</v>
      </c>
      <c r="L16" s="4">
        <f t="shared" si="1"/>
        <v>1.1263872259807164</v>
      </c>
      <c r="M16" s="4">
        <f t="shared" si="1"/>
        <v>1.0865606292283059</v>
      </c>
      <c r="N16" s="4">
        <f t="shared" si="1"/>
        <v>1.0467340324758956</v>
      </c>
      <c r="O16" s="4">
        <f t="shared" si="1"/>
        <v>1.0069074357234851</v>
      </c>
      <c r="P16" s="4">
        <f t="shared" si="3"/>
        <v>0.96708083897107522</v>
      </c>
      <c r="Q16" s="4">
        <f t="shared" si="3"/>
        <v>0.94149525781436172</v>
      </c>
      <c r="R16" s="4">
        <f t="shared" si="3"/>
        <v>0.91590967665764833</v>
      </c>
      <c r="S16" s="4">
        <f t="shared" si="3"/>
        <v>0.89032409550093505</v>
      </c>
      <c r="T16" s="4">
        <f t="shared" si="3"/>
        <v>0.86473851434422166</v>
      </c>
      <c r="U16" s="4">
        <f t="shared" si="3"/>
        <v>0.83915293318750805</v>
      </c>
      <c r="V16" s="4">
        <f t="shared" si="3"/>
        <v>0.80793525522093645</v>
      </c>
      <c r="W16" s="4">
        <f t="shared" si="3"/>
        <v>0.77671757725436497</v>
      </c>
      <c r="X16" s="4">
        <f t="shared" si="3"/>
        <v>0.74549989928779337</v>
      </c>
      <c r="Y16" s="4">
        <f t="shared" si="3"/>
        <v>0.71428222132122177</v>
      </c>
      <c r="Z16" s="4">
        <f t="shared" si="3"/>
        <v>0.68306454335465028</v>
      </c>
      <c r="AA16" s="4">
        <f t="shared" si="3"/>
        <v>0.65944578329996961</v>
      </c>
      <c r="AB16" s="4">
        <f t="shared" si="3"/>
        <v>0.63582702324528906</v>
      </c>
      <c r="AC16" s="4">
        <f t="shared" si="3"/>
        <v>0.61220826319060839</v>
      </c>
      <c r="AD16" s="4">
        <f t="shared" si="3"/>
        <v>0.58858950313592773</v>
      </c>
      <c r="AE16" s="4">
        <f t="shared" si="3"/>
        <v>0.56497074308124695</v>
      </c>
      <c r="AF16" s="4">
        <f t="shared" si="4"/>
        <v>0.46323485045194568</v>
      </c>
      <c r="AG16" s="4">
        <f t="shared" si="4"/>
        <v>0.36149895782264452</v>
      </c>
      <c r="AH16" s="4">
        <f t="shared" si="4"/>
        <v>0.25976306519334336</v>
      </c>
      <c r="AI16" s="4">
        <f t="shared" si="4"/>
        <v>0.15802717256404222</v>
      </c>
      <c r="AJ16" s="4">
        <f t="shared" si="4"/>
        <v>5.6291279934741062E-2</v>
      </c>
    </row>
    <row r="17" spans="1:36" x14ac:dyDescent="0.2">
      <c r="A17" t="str">
        <f>"semis_archetype_"&amp;TEXT(ROUND(Table269[[#This Row],[2016]],3),"0.000")</f>
        <v>semis_archetype_1.440</v>
      </c>
      <c r="B17" s="4">
        <f t="shared" si="5"/>
        <v>1.44</v>
      </c>
      <c r="C17" s="4">
        <f t="shared" si="1"/>
        <v>1.44</v>
      </c>
      <c r="D17" s="4">
        <f t="shared" si="1"/>
        <v>1.44</v>
      </c>
      <c r="E17" s="4">
        <f t="shared" si="1"/>
        <v>1.4003167975972359</v>
      </c>
      <c r="F17" s="4">
        <f t="shared" si="1"/>
        <v>1.3606335951944744</v>
      </c>
      <c r="G17" s="4">
        <f t="shared" si="1"/>
        <v>1.3209503927917077</v>
      </c>
      <c r="H17" s="4">
        <f t="shared" si="1"/>
        <v>1.2812671903889439</v>
      </c>
      <c r="I17" s="4">
        <f t="shared" si="1"/>
        <v>1.2415839879861796</v>
      </c>
      <c r="J17" s="4">
        <f t="shared" si="1"/>
        <v>1.2019007855834156</v>
      </c>
      <c r="K17" s="4">
        <f t="shared" si="1"/>
        <v>1.1622175831806516</v>
      </c>
      <c r="L17" s="4">
        <f t="shared" si="1"/>
        <v>1.1225343807778876</v>
      </c>
      <c r="M17" s="4">
        <f t="shared" si="1"/>
        <v>1.0828511783751236</v>
      </c>
      <c r="N17" s="4">
        <f t="shared" si="1"/>
        <v>1.0431679759723596</v>
      </c>
      <c r="O17" s="4">
        <f t="shared" si="1"/>
        <v>1.0034847735695955</v>
      </c>
      <c r="P17" s="4">
        <f t="shared" si="3"/>
        <v>0.96380157116683207</v>
      </c>
      <c r="Q17" s="4">
        <f t="shared" si="3"/>
        <v>0.93830811005223769</v>
      </c>
      <c r="R17" s="4">
        <f t="shared" si="3"/>
        <v>0.91281464893764341</v>
      </c>
      <c r="S17" s="4">
        <f t="shared" si="3"/>
        <v>0.88732118782304914</v>
      </c>
      <c r="T17" s="4">
        <f t="shared" si="3"/>
        <v>0.86182772670845487</v>
      </c>
      <c r="U17" s="4">
        <f t="shared" si="3"/>
        <v>0.83633426559386037</v>
      </c>
      <c r="V17" s="4">
        <f t="shared" si="3"/>
        <v>0.80522898584844027</v>
      </c>
      <c r="W17" s="4">
        <f t="shared" si="3"/>
        <v>0.77412370610302017</v>
      </c>
      <c r="X17" s="4">
        <f t="shared" si="3"/>
        <v>0.74301842635760007</v>
      </c>
      <c r="Y17" s="4">
        <f t="shared" si="3"/>
        <v>0.71191314661217986</v>
      </c>
      <c r="Z17" s="4">
        <f t="shared" si="3"/>
        <v>0.68080786686675987</v>
      </c>
      <c r="AA17" s="4">
        <f t="shared" si="3"/>
        <v>0.65727414537961115</v>
      </c>
      <c r="AB17" s="4">
        <f t="shared" si="3"/>
        <v>0.63374042389246243</v>
      </c>
      <c r="AC17" s="4">
        <f t="shared" si="3"/>
        <v>0.61020670240531372</v>
      </c>
      <c r="AD17" s="4">
        <f t="shared" si="3"/>
        <v>0.586672980918165</v>
      </c>
      <c r="AE17" s="4">
        <f t="shared" si="3"/>
        <v>0.56313925943101606</v>
      </c>
      <c r="AF17" s="4">
        <f t="shared" si="4"/>
        <v>0.46176966353176097</v>
      </c>
      <c r="AG17" s="4">
        <f t="shared" si="4"/>
        <v>0.36040006763250598</v>
      </c>
      <c r="AH17" s="4">
        <f t="shared" si="4"/>
        <v>0.259030471733251</v>
      </c>
      <c r="AI17" s="4">
        <f t="shared" si="4"/>
        <v>0.15766087583399604</v>
      </c>
      <c r="AJ17" s="4">
        <f t="shared" si="4"/>
        <v>5.6291279934741062E-2</v>
      </c>
    </row>
    <row r="18" spans="1:36" x14ac:dyDescent="0.2">
      <c r="A18" t="str">
        <f>"semis_archetype_"&amp;TEXT(ROUND(Table269[[#This Row],[2016]],3),"0.000")</f>
        <v>semis_archetype_1.435</v>
      </c>
      <c r="B18" s="4">
        <f t="shared" si="5"/>
        <v>1.4350000000000001</v>
      </c>
      <c r="C18" s="4">
        <f t="shared" si="1"/>
        <v>1.4350000000000001</v>
      </c>
      <c r="D18" s="4">
        <f t="shared" si="1"/>
        <v>1.4350000000000001</v>
      </c>
      <c r="E18" s="4">
        <f t="shared" si="1"/>
        <v>1.3954601919468823</v>
      </c>
      <c r="F18" s="4">
        <f t="shared" si="1"/>
        <v>1.3559203838937672</v>
      </c>
      <c r="G18" s="4">
        <f t="shared" si="1"/>
        <v>1.316380575840647</v>
      </c>
      <c r="H18" s="4">
        <f t="shared" si="1"/>
        <v>1.2768407677875295</v>
      </c>
      <c r="I18" s="4">
        <f t="shared" si="1"/>
        <v>1.2373009597344118</v>
      </c>
      <c r="J18" s="4">
        <f t="shared" si="1"/>
        <v>1.1977611516812943</v>
      </c>
      <c r="K18" s="4">
        <f t="shared" si="1"/>
        <v>1.1582213436281765</v>
      </c>
      <c r="L18" s="4">
        <f t="shared" si="1"/>
        <v>1.118681535575059</v>
      </c>
      <c r="M18" s="4">
        <f t="shared" si="1"/>
        <v>1.0791417275219413</v>
      </c>
      <c r="N18" s="4">
        <f t="shared" si="1"/>
        <v>1.0396019194688237</v>
      </c>
      <c r="O18" s="4">
        <f t="shared" si="1"/>
        <v>1.000062111415706</v>
      </c>
      <c r="P18" s="4">
        <f t="shared" si="3"/>
        <v>0.96052230336258904</v>
      </c>
      <c r="Q18" s="4">
        <f t="shared" si="3"/>
        <v>0.93512096229011366</v>
      </c>
      <c r="R18" s="4">
        <f t="shared" si="3"/>
        <v>0.9097196212176385</v>
      </c>
      <c r="S18" s="4">
        <f t="shared" si="3"/>
        <v>0.88431828014516334</v>
      </c>
      <c r="T18" s="4">
        <f t="shared" si="3"/>
        <v>0.85891693907268818</v>
      </c>
      <c r="U18" s="4">
        <f t="shared" si="3"/>
        <v>0.8335155980002128</v>
      </c>
      <c r="V18" s="4">
        <f t="shared" si="3"/>
        <v>0.80252271647594409</v>
      </c>
      <c r="W18" s="4">
        <f t="shared" si="3"/>
        <v>0.77152983495167549</v>
      </c>
      <c r="X18" s="4">
        <f t="shared" si="3"/>
        <v>0.74053695342740677</v>
      </c>
      <c r="Y18" s="4">
        <f t="shared" si="3"/>
        <v>0.70954407190313817</v>
      </c>
      <c r="Z18" s="4">
        <f t="shared" si="3"/>
        <v>0.67855119037886957</v>
      </c>
      <c r="AA18" s="4">
        <f t="shared" si="3"/>
        <v>0.6551025074592528</v>
      </c>
      <c r="AB18" s="4">
        <f t="shared" si="3"/>
        <v>0.63165382453963592</v>
      </c>
      <c r="AC18" s="4">
        <f t="shared" si="3"/>
        <v>0.60820514162001915</v>
      </c>
      <c r="AD18" s="4">
        <f t="shared" si="3"/>
        <v>0.58475645870040227</v>
      </c>
      <c r="AE18" s="4">
        <f t="shared" si="3"/>
        <v>0.56130777578078517</v>
      </c>
      <c r="AF18" s="4">
        <f t="shared" si="4"/>
        <v>0.46030447661157636</v>
      </c>
      <c r="AG18" s="4">
        <f t="shared" si="4"/>
        <v>0.35930117744236756</v>
      </c>
      <c r="AH18" s="4">
        <f t="shared" si="4"/>
        <v>0.2582978782731587</v>
      </c>
      <c r="AI18" s="4">
        <f t="shared" si="4"/>
        <v>0.15729457910394989</v>
      </c>
      <c r="AJ18" s="4">
        <f t="shared" si="4"/>
        <v>5.6291279934741062E-2</v>
      </c>
    </row>
    <row r="19" spans="1:36" x14ac:dyDescent="0.2">
      <c r="A19" t="str">
        <f>"semis_archetype_"&amp;TEXT(ROUND(Table269[[#This Row],[2016]],3),"0.000")</f>
        <v>semis_archetype_1.430</v>
      </c>
      <c r="B19" s="4">
        <f t="shared" si="5"/>
        <v>1.43</v>
      </c>
      <c r="C19" s="4">
        <f t="shared" si="1"/>
        <v>1.43</v>
      </c>
      <c r="D19" s="4">
        <f t="shared" si="1"/>
        <v>1.43</v>
      </c>
      <c r="E19" s="4">
        <f t="shared" si="1"/>
        <v>1.3906035862965287</v>
      </c>
      <c r="F19" s="4">
        <f t="shared" si="1"/>
        <v>1.3512071725930599</v>
      </c>
      <c r="G19" s="4">
        <f t="shared" si="1"/>
        <v>1.3118107588895862</v>
      </c>
      <c r="H19" s="4">
        <f t="shared" si="1"/>
        <v>1.272414345186115</v>
      </c>
      <c r="I19" s="4">
        <f t="shared" si="1"/>
        <v>1.2330179314826437</v>
      </c>
      <c r="J19" s="4">
        <f t="shared" si="1"/>
        <v>1.1936215177791725</v>
      </c>
      <c r="K19" s="4">
        <f t="shared" si="1"/>
        <v>1.1542251040757012</v>
      </c>
      <c r="L19" s="4">
        <f t="shared" si="1"/>
        <v>1.1148286903722302</v>
      </c>
      <c r="M19" s="4">
        <f t="shared" si="1"/>
        <v>1.0754322766687587</v>
      </c>
      <c r="N19" s="4">
        <f t="shared" si="1"/>
        <v>1.0360358629652877</v>
      </c>
      <c r="O19" s="4">
        <f t="shared" si="1"/>
        <v>0.99663944926181636</v>
      </c>
      <c r="P19" s="4">
        <f t="shared" si="3"/>
        <v>0.95724303555834578</v>
      </c>
      <c r="Q19" s="4">
        <f t="shared" si="3"/>
        <v>0.93193381452798962</v>
      </c>
      <c r="R19" s="4">
        <f t="shared" si="3"/>
        <v>0.90662459349763358</v>
      </c>
      <c r="S19" s="4">
        <f t="shared" si="3"/>
        <v>0.88131537246727742</v>
      </c>
      <c r="T19" s="4">
        <f t="shared" si="3"/>
        <v>0.85600615143692138</v>
      </c>
      <c r="U19" s="4">
        <f t="shared" si="3"/>
        <v>0.830696930406565</v>
      </c>
      <c r="V19" s="4">
        <f t="shared" si="3"/>
        <v>0.7998164471034479</v>
      </c>
      <c r="W19" s="4">
        <f t="shared" si="3"/>
        <v>0.76893596380033069</v>
      </c>
      <c r="X19" s="4">
        <f t="shared" si="3"/>
        <v>0.73805548049721348</v>
      </c>
      <c r="Y19" s="4">
        <f t="shared" si="3"/>
        <v>0.70717499719409627</v>
      </c>
      <c r="Z19" s="4">
        <f t="shared" si="3"/>
        <v>0.67629451389097917</v>
      </c>
      <c r="AA19" s="4">
        <f t="shared" si="3"/>
        <v>0.65293086953889423</v>
      </c>
      <c r="AB19" s="4">
        <f t="shared" si="3"/>
        <v>0.6295672251868093</v>
      </c>
      <c r="AC19" s="4">
        <f t="shared" si="3"/>
        <v>0.60620358083472436</v>
      </c>
      <c r="AD19" s="4">
        <f t="shared" si="3"/>
        <v>0.58283993648263943</v>
      </c>
      <c r="AE19" s="4">
        <f t="shared" si="3"/>
        <v>0.55947629213055428</v>
      </c>
      <c r="AF19" s="4">
        <f t="shared" si="4"/>
        <v>0.45883928969139165</v>
      </c>
      <c r="AG19" s="4">
        <f t="shared" si="4"/>
        <v>0.35820228725222902</v>
      </c>
      <c r="AH19" s="4">
        <f t="shared" si="4"/>
        <v>0.25756528481306634</v>
      </c>
      <c r="AI19" s="4">
        <f t="shared" si="4"/>
        <v>0.15692828237390372</v>
      </c>
      <c r="AJ19" s="4">
        <f t="shared" si="4"/>
        <v>5.6291279934741062E-2</v>
      </c>
    </row>
    <row r="20" spans="1:36" x14ac:dyDescent="0.2">
      <c r="A20" t="str">
        <f>"semis_archetype_"&amp;TEXT(ROUND(Table269[[#This Row],[2016]],3),"0.000")</f>
        <v>semis_archetype_1.425</v>
      </c>
      <c r="B20" s="4">
        <f t="shared" si="5"/>
        <v>1.425</v>
      </c>
      <c r="C20" s="4">
        <f t="shared" si="1"/>
        <v>1.425</v>
      </c>
      <c r="D20" s="4">
        <f t="shared" si="1"/>
        <v>1.425</v>
      </c>
      <c r="E20" s="4">
        <f t="shared" si="1"/>
        <v>1.3857469806461751</v>
      </c>
      <c r="F20" s="4">
        <f t="shared" si="1"/>
        <v>1.3464939612923528</v>
      </c>
      <c r="G20" s="4">
        <f t="shared" si="1"/>
        <v>1.3072409419385256</v>
      </c>
      <c r="H20" s="4">
        <f t="shared" si="1"/>
        <v>1.2679879225847008</v>
      </c>
      <c r="I20" s="4">
        <f t="shared" si="1"/>
        <v>1.2287349032308759</v>
      </c>
      <c r="J20" s="4">
        <f t="shared" si="1"/>
        <v>1.1894818838770511</v>
      </c>
      <c r="K20" s="4">
        <f t="shared" si="1"/>
        <v>1.1502288645232261</v>
      </c>
      <c r="L20" s="4">
        <f t="shared" si="1"/>
        <v>1.1109758451694014</v>
      </c>
      <c r="M20" s="4">
        <f t="shared" si="1"/>
        <v>1.0717228258155767</v>
      </c>
      <c r="N20" s="4">
        <f t="shared" si="1"/>
        <v>1.0324698064617519</v>
      </c>
      <c r="O20" s="4">
        <f t="shared" si="1"/>
        <v>0.99321678710792694</v>
      </c>
      <c r="P20" s="4">
        <f t="shared" si="3"/>
        <v>0.95396376775410274</v>
      </c>
      <c r="Q20" s="4">
        <f t="shared" si="3"/>
        <v>0.92874666676586559</v>
      </c>
      <c r="R20" s="4">
        <f t="shared" si="3"/>
        <v>0.90352956577762866</v>
      </c>
      <c r="S20" s="4">
        <f t="shared" si="3"/>
        <v>0.87831246478939173</v>
      </c>
      <c r="T20" s="4">
        <f t="shared" si="3"/>
        <v>0.85309536380115469</v>
      </c>
      <c r="U20" s="4">
        <f t="shared" si="3"/>
        <v>0.82787826281291743</v>
      </c>
      <c r="V20" s="4">
        <f t="shared" si="3"/>
        <v>0.79711017773095172</v>
      </c>
      <c r="W20" s="4">
        <f t="shared" si="3"/>
        <v>0.76634209264898612</v>
      </c>
      <c r="X20" s="4">
        <f t="shared" si="3"/>
        <v>0.73557400756702029</v>
      </c>
      <c r="Y20" s="4">
        <f t="shared" si="3"/>
        <v>0.70480592248505458</v>
      </c>
      <c r="Z20" s="4">
        <f t="shared" si="3"/>
        <v>0.67403783740308898</v>
      </c>
      <c r="AA20" s="4">
        <f t="shared" si="3"/>
        <v>0.65075923161853588</v>
      </c>
      <c r="AB20" s="4">
        <f t="shared" si="3"/>
        <v>0.6274806258339829</v>
      </c>
      <c r="AC20" s="4">
        <f t="shared" si="3"/>
        <v>0.6042020200494298</v>
      </c>
      <c r="AD20" s="4">
        <f t="shared" si="3"/>
        <v>0.58092341426487681</v>
      </c>
      <c r="AE20" s="4">
        <f t="shared" si="3"/>
        <v>0.5576448084803235</v>
      </c>
      <c r="AF20" s="4">
        <f t="shared" si="4"/>
        <v>0.45737410277120705</v>
      </c>
      <c r="AG20" s="4">
        <f t="shared" si="4"/>
        <v>0.35710339706209049</v>
      </c>
      <c r="AH20" s="4">
        <f t="shared" si="4"/>
        <v>0.25683269135297404</v>
      </c>
      <c r="AI20" s="4">
        <f t="shared" si="4"/>
        <v>0.15656198564385754</v>
      </c>
      <c r="AJ20" s="4">
        <f t="shared" si="4"/>
        <v>5.6291279934741062E-2</v>
      </c>
    </row>
    <row r="21" spans="1:36" x14ac:dyDescent="0.2">
      <c r="A21" t="str">
        <f>"semis_archetype_"&amp;TEXT(ROUND(Table269[[#This Row],[2016]],3),"0.000")</f>
        <v>semis_archetype_1.420</v>
      </c>
      <c r="B21" s="4">
        <f t="shared" si="5"/>
        <v>1.42</v>
      </c>
      <c r="C21" s="4">
        <f t="shared" si="1"/>
        <v>1.42</v>
      </c>
      <c r="D21" s="4">
        <f t="shared" si="1"/>
        <v>1.42</v>
      </c>
      <c r="E21" s="4">
        <f t="shared" si="1"/>
        <v>1.3808903749958215</v>
      </c>
      <c r="F21" s="4">
        <f t="shared" si="1"/>
        <v>1.3417807499916454</v>
      </c>
      <c r="G21" s="4">
        <f t="shared" si="1"/>
        <v>1.3026711249874645</v>
      </c>
      <c r="H21" s="4">
        <f t="shared" si="1"/>
        <v>1.2635614999832863</v>
      </c>
      <c r="I21" s="4">
        <f t="shared" si="1"/>
        <v>1.2244518749791078</v>
      </c>
      <c r="J21" s="4">
        <f t="shared" si="1"/>
        <v>1.1853422499749295</v>
      </c>
      <c r="K21" s="4">
        <f t="shared" si="1"/>
        <v>1.1462326249707508</v>
      </c>
      <c r="L21" s="4">
        <f t="shared" si="1"/>
        <v>1.1071229999665726</v>
      </c>
      <c r="M21" s="4">
        <f t="shared" si="1"/>
        <v>1.0680133749623941</v>
      </c>
      <c r="N21" s="4">
        <f t="shared" si="1"/>
        <v>1.0289037499582159</v>
      </c>
      <c r="O21" s="4">
        <f t="shared" si="1"/>
        <v>0.98979412495403729</v>
      </c>
      <c r="P21" s="4">
        <f t="shared" si="3"/>
        <v>0.9506844999498596</v>
      </c>
      <c r="Q21" s="4">
        <f t="shared" si="3"/>
        <v>0.92555951900374156</v>
      </c>
      <c r="R21" s="4">
        <f t="shared" si="3"/>
        <v>0.90043453805762363</v>
      </c>
      <c r="S21" s="4">
        <f t="shared" si="3"/>
        <v>0.87530955711150582</v>
      </c>
      <c r="T21" s="4">
        <f t="shared" si="3"/>
        <v>0.8501845761653879</v>
      </c>
      <c r="U21" s="4">
        <f t="shared" si="3"/>
        <v>0.82505959521926975</v>
      </c>
      <c r="V21" s="4">
        <f t="shared" si="3"/>
        <v>0.79440390835845553</v>
      </c>
      <c r="W21" s="4">
        <f t="shared" si="3"/>
        <v>0.76374822149764132</v>
      </c>
      <c r="X21" s="4">
        <f t="shared" si="3"/>
        <v>0.733092534636827</v>
      </c>
      <c r="Y21" s="4">
        <f t="shared" si="3"/>
        <v>0.70243684777601267</v>
      </c>
      <c r="Z21" s="4">
        <f t="shared" si="3"/>
        <v>0.67178116091519857</v>
      </c>
      <c r="AA21" s="4">
        <f t="shared" si="3"/>
        <v>0.64858759369817742</v>
      </c>
      <c r="AB21" s="4">
        <f t="shared" si="3"/>
        <v>0.62539402648115627</v>
      </c>
      <c r="AC21" s="4">
        <f t="shared" si="3"/>
        <v>0.60220045926413512</v>
      </c>
      <c r="AD21" s="4">
        <f t="shared" si="3"/>
        <v>0.57900689204711397</v>
      </c>
      <c r="AE21" s="4">
        <f t="shared" ref="AE21:AJ36" si="6">(($B21-$AJ$2)*((AE$2-$AJ$2)/($B$2-$AJ$2)))+$AJ$2</f>
        <v>0.5558133248300926</v>
      </c>
      <c r="AF21" s="4">
        <f t="shared" si="6"/>
        <v>0.45590891585102233</v>
      </c>
      <c r="AG21" s="4">
        <f t="shared" si="6"/>
        <v>0.35600450687195195</v>
      </c>
      <c r="AH21" s="4">
        <f t="shared" si="6"/>
        <v>0.25610009789288168</v>
      </c>
      <c r="AI21" s="4">
        <f t="shared" si="6"/>
        <v>0.15619568891381136</v>
      </c>
      <c r="AJ21" s="4">
        <f t="shared" si="6"/>
        <v>5.6291279934741062E-2</v>
      </c>
    </row>
    <row r="22" spans="1:36" x14ac:dyDescent="0.2">
      <c r="A22" t="str">
        <f>"semis_archetype_"&amp;TEXT(ROUND(Table269[[#This Row],[2016]],3),"0.000")</f>
        <v>semis_archetype_1.415</v>
      </c>
      <c r="B22" s="4">
        <f t="shared" si="5"/>
        <v>1.415</v>
      </c>
      <c r="C22" s="4">
        <f t="shared" si="1"/>
        <v>1.415</v>
      </c>
      <c r="D22" s="4">
        <f t="shared" si="1"/>
        <v>1.415</v>
      </c>
      <c r="E22" s="4">
        <f t="shared" si="1"/>
        <v>1.3760337693454678</v>
      </c>
      <c r="F22" s="4">
        <f t="shared" si="1"/>
        <v>1.3370675386909385</v>
      </c>
      <c r="G22" s="4">
        <f t="shared" si="1"/>
        <v>1.2981013080364039</v>
      </c>
      <c r="H22" s="4">
        <f t="shared" si="1"/>
        <v>1.2591350773818719</v>
      </c>
      <c r="I22" s="4">
        <f t="shared" si="1"/>
        <v>1.2201688467273399</v>
      </c>
      <c r="J22" s="4">
        <f t="shared" si="1"/>
        <v>1.181202616072808</v>
      </c>
      <c r="K22" s="4">
        <f t="shared" si="1"/>
        <v>1.142236385418276</v>
      </c>
      <c r="L22" s="4">
        <f t="shared" si="1"/>
        <v>1.103270154763744</v>
      </c>
      <c r="M22" s="4">
        <f t="shared" si="1"/>
        <v>1.0643039241092118</v>
      </c>
      <c r="N22" s="4">
        <f t="shared" si="1"/>
        <v>1.0253376934546801</v>
      </c>
      <c r="O22" s="4">
        <f t="shared" si="1"/>
        <v>0.98637146280014787</v>
      </c>
      <c r="P22" s="4">
        <f t="shared" ref="P22:AE37" si="7">(($B22-$AJ$2)*((P$2-$AJ$2)/($B$2-$AJ$2)))+$AJ$2</f>
        <v>0.94740523214561656</v>
      </c>
      <c r="Q22" s="4">
        <f t="shared" si="7"/>
        <v>0.92237237124161764</v>
      </c>
      <c r="R22" s="4">
        <f t="shared" si="7"/>
        <v>0.89733951033761883</v>
      </c>
      <c r="S22" s="4">
        <f t="shared" si="7"/>
        <v>0.87230664943362002</v>
      </c>
      <c r="T22" s="4">
        <f t="shared" si="7"/>
        <v>0.84727378852962121</v>
      </c>
      <c r="U22" s="4">
        <f t="shared" si="7"/>
        <v>0.82224092762562218</v>
      </c>
      <c r="V22" s="4">
        <f t="shared" si="7"/>
        <v>0.79169763898595946</v>
      </c>
      <c r="W22" s="4">
        <f t="shared" si="7"/>
        <v>0.76115435034629664</v>
      </c>
      <c r="X22" s="4">
        <f t="shared" si="7"/>
        <v>0.73061106170663381</v>
      </c>
      <c r="Y22" s="4">
        <f t="shared" si="7"/>
        <v>0.70006777306697099</v>
      </c>
      <c r="Z22" s="4">
        <f t="shared" si="7"/>
        <v>0.66952448442730828</v>
      </c>
      <c r="AA22" s="4">
        <f t="shared" si="7"/>
        <v>0.64641595577781907</v>
      </c>
      <c r="AB22" s="4">
        <f t="shared" si="7"/>
        <v>0.62330742712832976</v>
      </c>
      <c r="AC22" s="4">
        <f t="shared" si="7"/>
        <v>0.60019889847884056</v>
      </c>
      <c r="AD22" s="4">
        <f t="shared" si="7"/>
        <v>0.57709036982935125</v>
      </c>
      <c r="AE22" s="4">
        <f t="shared" si="7"/>
        <v>0.55398184117986182</v>
      </c>
      <c r="AF22" s="4">
        <f t="shared" si="6"/>
        <v>0.45444372893083762</v>
      </c>
      <c r="AG22" s="4">
        <f t="shared" si="6"/>
        <v>0.35490561668181353</v>
      </c>
      <c r="AH22" s="4">
        <f t="shared" si="6"/>
        <v>0.25536750443278933</v>
      </c>
      <c r="AI22" s="4">
        <f t="shared" si="6"/>
        <v>0.15582939218376521</v>
      </c>
      <c r="AJ22" s="4">
        <f t="shared" si="6"/>
        <v>5.6291279934741062E-2</v>
      </c>
    </row>
    <row r="23" spans="1:36" x14ac:dyDescent="0.2">
      <c r="A23" t="str">
        <f>"semis_archetype_"&amp;TEXT(ROUND(Table269[[#This Row],[2016]],3),"0.000")</f>
        <v>semis_archetype_1.410</v>
      </c>
      <c r="B23" s="4">
        <f t="shared" si="5"/>
        <v>1.41</v>
      </c>
      <c r="C23" s="4">
        <f t="shared" si="1"/>
        <v>1.41</v>
      </c>
      <c r="D23" s="4">
        <f t="shared" si="1"/>
        <v>1.41</v>
      </c>
      <c r="E23" s="4">
        <f t="shared" si="1"/>
        <v>1.3711771636951142</v>
      </c>
      <c r="F23" s="4">
        <f t="shared" si="1"/>
        <v>1.3323543273902312</v>
      </c>
      <c r="G23" s="4">
        <f t="shared" si="1"/>
        <v>1.293531491085343</v>
      </c>
      <c r="H23" s="4">
        <f t="shared" si="1"/>
        <v>1.2547086547804576</v>
      </c>
      <c r="I23" s="4">
        <f t="shared" si="1"/>
        <v>1.2158858184755719</v>
      </c>
      <c r="J23" s="4">
        <f t="shared" si="1"/>
        <v>1.1770629821706864</v>
      </c>
      <c r="K23" s="4">
        <f t="shared" si="1"/>
        <v>1.1382401458658007</v>
      </c>
      <c r="L23" s="4">
        <f t="shared" si="1"/>
        <v>1.0994173095609152</v>
      </c>
      <c r="M23" s="4">
        <f t="shared" si="1"/>
        <v>1.0605944732560295</v>
      </c>
      <c r="N23" s="4">
        <f t="shared" si="1"/>
        <v>1.021771636951144</v>
      </c>
      <c r="O23" s="4">
        <f t="shared" si="1"/>
        <v>0.98294880064625823</v>
      </c>
      <c r="P23" s="4">
        <f t="shared" si="7"/>
        <v>0.9441259643413733</v>
      </c>
      <c r="Q23" s="4">
        <f t="shared" si="7"/>
        <v>0.9191852234794935</v>
      </c>
      <c r="R23" s="4">
        <f t="shared" si="7"/>
        <v>0.8942444826176138</v>
      </c>
      <c r="S23" s="4">
        <f t="shared" si="7"/>
        <v>0.86930374175573411</v>
      </c>
      <c r="T23" s="4">
        <f t="shared" si="7"/>
        <v>0.84436300089385441</v>
      </c>
      <c r="U23" s="4">
        <f t="shared" si="7"/>
        <v>0.81942226003197449</v>
      </c>
      <c r="V23" s="4">
        <f t="shared" si="7"/>
        <v>0.78899136961346317</v>
      </c>
      <c r="W23" s="4">
        <f t="shared" si="7"/>
        <v>0.75856047919495184</v>
      </c>
      <c r="X23" s="4">
        <f t="shared" si="7"/>
        <v>0.72812958877644052</v>
      </c>
      <c r="Y23" s="4">
        <f t="shared" si="7"/>
        <v>0.69769869835792908</v>
      </c>
      <c r="Z23" s="4">
        <f t="shared" si="7"/>
        <v>0.66726780793941787</v>
      </c>
      <c r="AA23" s="4">
        <f t="shared" si="7"/>
        <v>0.6442443178574605</v>
      </c>
      <c r="AB23" s="4">
        <f t="shared" si="7"/>
        <v>0.62122082777550314</v>
      </c>
      <c r="AC23" s="4">
        <f t="shared" si="7"/>
        <v>0.59819733769354588</v>
      </c>
      <c r="AD23" s="4">
        <f t="shared" si="7"/>
        <v>0.57517384761158852</v>
      </c>
      <c r="AE23" s="4">
        <f t="shared" si="7"/>
        <v>0.55215035752963093</v>
      </c>
      <c r="AF23" s="4">
        <f t="shared" si="6"/>
        <v>0.45297854201065291</v>
      </c>
      <c r="AG23" s="4">
        <f t="shared" si="6"/>
        <v>0.35380672649167499</v>
      </c>
      <c r="AH23" s="4">
        <f t="shared" si="6"/>
        <v>0.25463491097269697</v>
      </c>
      <c r="AI23" s="4">
        <f t="shared" si="6"/>
        <v>0.15546309545371903</v>
      </c>
      <c r="AJ23" s="4">
        <f t="shared" si="6"/>
        <v>5.6291279934741062E-2</v>
      </c>
    </row>
    <row r="24" spans="1:36" x14ac:dyDescent="0.2">
      <c r="A24" t="str">
        <f>"semis_archetype_"&amp;TEXT(ROUND(Table269[[#This Row],[2016]],3),"0.000")</f>
        <v>semis_archetype_1.405</v>
      </c>
      <c r="B24" s="4">
        <f t="shared" si="5"/>
        <v>1.405</v>
      </c>
      <c r="C24" s="4">
        <f t="shared" si="1"/>
        <v>1.405</v>
      </c>
      <c r="D24" s="4">
        <f t="shared" si="1"/>
        <v>1.405</v>
      </c>
      <c r="E24" s="4">
        <f t="shared" si="1"/>
        <v>1.3663205580447608</v>
      </c>
      <c r="F24" s="4">
        <f t="shared" si="1"/>
        <v>1.3276411160895241</v>
      </c>
      <c r="G24" s="4">
        <f t="shared" si="1"/>
        <v>1.2889616741342824</v>
      </c>
      <c r="H24" s="4">
        <f t="shared" si="1"/>
        <v>1.2502822321790432</v>
      </c>
      <c r="I24" s="4">
        <f t="shared" si="1"/>
        <v>1.211602790223804</v>
      </c>
      <c r="J24" s="4">
        <f t="shared" si="1"/>
        <v>1.1729233482685648</v>
      </c>
      <c r="K24" s="4">
        <f t="shared" si="1"/>
        <v>1.1342439063133256</v>
      </c>
      <c r="L24" s="4">
        <f t="shared" si="1"/>
        <v>1.0955644643580864</v>
      </c>
      <c r="M24" s="4">
        <f t="shared" si="1"/>
        <v>1.0568850224028472</v>
      </c>
      <c r="N24" s="4">
        <f t="shared" si="1"/>
        <v>1.0182055804476082</v>
      </c>
      <c r="O24" s="4">
        <f t="shared" si="1"/>
        <v>0.9795261384923688</v>
      </c>
      <c r="P24" s="4">
        <f t="shared" si="7"/>
        <v>0.94084669653713027</v>
      </c>
      <c r="Q24" s="4">
        <f t="shared" si="7"/>
        <v>0.91599807571736958</v>
      </c>
      <c r="R24" s="4">
        <f t="shared" si="7"/>
        <v>0.89114945489760899</v>
      </c>
      <c r="S24" s="4">
        <f t="shared" si="7"/>
        <v>0.86630083407784841</v>
      </c>
      <c r="T24" s="4">
        <f t="shared" si="7"/>
        <v>0.84145221325808783</v>
      </c>
      <c r="U24" s="4">
        <f t="shared" si="7"/>
        <v>0.81660359243832692</v>
      </c>
      <c r="V24" s="4">
        <f t="shared" si="7"/>
        <v>0.78628510024096709</v>
      </c>
      <c r="W24" s="4">
        <f t="shared" si="7"/>
        <v>0.75596660804360716</v>
      </c>
      <c r="X24" s="4">
        <f t="shared" si="7"/>
        <v>0.72564811584624733</v>
      </c>
      <c r="Y24" s="4">
        <f t="shared" si="7"/>
        <v>0.6953296236488874</v>
      </c>
      <c r="Z24" s="4">
        <f t="shared" si="7"/>
        <v>0.66501113145152757</v>
      </c>
      <c r="AA24" s="4">
        <f t="shared" si="7"/>
        <v>0.64207267993710215</v>
      </c>
      <c r="AB24" s="4">
        <f t="shared" si="7"/>
        <v>0.61913422842267674</v>
      </c>
      <c r="AC24" s="4">
        <f t="shared" si="7"/>
        <v>0.59619577690825121</v>
      </c>
      <c r="AD24" s="4">
        <f t="shared" si="7"/>
        <v>0.57325732539382579</v>
      </c>
      <c r="AE24" s="4">
        <f t="shared" si="7"/>
        <v>0.55031887387940015</v>
      </c>
      <c r="AF24" s="4">
        <f t="shared" si="6"/>
        <v>0.4515133550904683</v>
      </c>
      <c r="AG24" s="4">
        <f t="shared" si="6"/>
        <v>0.35270783630153646</v>
      </c>
      <c r="AH24" s="4">
        <f t="shared" si="6"/>
        <v>0.25390231751260467</v>
      </c>
      <c r="AI24" s="4">
        <f t="shared" si="6"/>
        <v>0.15509679872367288</v>
      </c>
      <c r="AJ24" s="4">
        <f t="shared" si="6"/>
        <v>5.6291279934741062E-2</v>
      </c>
    </row>
    <row r="25" spans="1:36" x14ac:dyDescent="0.2">
      <c r="A25" t="str">
        <f>"semis_archetype_"&amp;TEXT(ROUND(Table269[[#This Row],[2016]],3),"0.000")</f>
        <v>semis_archetype_1.400</v>
      </c>
      <c r="B25" s="4">
        <f t="shared" si="5"/>
        <v>1.4000000000000001</v>
      </c>
      <c r="C25" s="4">
        <f t="shared" si="1"/>
        <v>1.4000000000000001</v>
      </c>
      <c r="D25" s="4">
        <f t="shared" si="1"/>
        <v>1.4000000000000001</v>
      </c>
      <c r="E25" s="4">
        <f t="shared" si="1"/>
        <v>1.3614639523944072</v>
      </c>
      <c r="F25" s="4">
        <f t="shared" si="1"/>
        <v>1.3229279047888169</v>
      </c>
      <c r="G25" s="4">
        <f t="shared" si="1"/>
        <v>1.2843918571832216</v>
      </c>
      <c r="H25" s="4">
        <f t="shared" si="1"/>
        <v>1.2458558095776289</v>
      </c>
      <c r="I25" s="4">
        <f t="shared" si="1"/>
        <v>1.2073197619720362</v>
      </c>
      <c r="J25" s="4">
        <f t="shared" si="1"/>
        <v>1.1687837143664435</v>
      </c>
      <c r="K25" s="4">
        <f t="shared" si="1"/>
        <v>1.1302476667608505</v>
      </c>
      <c r="L25" s="4">
        <f t="shared" si="1"/>
        <v>1.0917116191552578</v>
      </c>
      <c r="M25" s="4">
        <f t="shared" si="1"/>
        <v>1.0531755715496649</v>
      </c>
      <c r="N25" s="4">
        <f t="shared" si="1"/>
        <v>1.0146395239440722</v>
      </c>
      <c r="O25" s="4">
        <f t="shared" si="1"/>
        <v>0.97610347633847938</v>
      </c>
      <c r="P25" s="4">
        <f t="shared" si="7"/>
        <v>0.93756742873288723</v>
      </c>
      <c r="Q25" s="4">
        <f t="shared" si="7"/>
        <v>0.91281092795524554</v>
      </c>
      <c r="R25" s="4">
        <f t="shared" si="7"/>
        <v>0.88805442717760408</v>
      </c>
      <c r="S25" s="4">
        <f t="shared" si="7"/>
        <v>0.86329792639996261</v>
      </c>
      <c r="T25" s="4">
        <f t="shared" si="7"/>
        <v>0.83854142562232115</v>
      </c>
      <c r="U25" s="4">
        <f t="shared" si="7"/>
        <v>0.81378492484467935</v>
      </c>
      <c r="V25" s="4">
        <f t="shared" si="7"/>
        <v>0.78357883086847091</v>
      </c>
      <c r="W25" s="4">
        <f t="shared" si="7"/>
        <v>0.75337273689226258</v>
      </c>
      <c r="X25" s="4">
        <f t="shared" si="7"/>
        <v>0.72316664291605404</v>
      </c>
      <c r="Y25" s="4">
        <f t="shared" si="7"/>
        <v>0.6929605489398456</v>
      </c>
      <c r="Z25" s="4">
        <f t="shared" si="7"/>
        <v>0.66275445496363727</v>
      </c>
      <c r="AA25" s="4">
        <f t="shared" si="7"/>
        <v>0.6399010420167438</v>
      </c>
      <c r="AB25" s="4">
        <f t="shared" si="7"/>
        <v>0.61704762906985022</v>
      </c>
      <c r="AC25" s="4">
        <f t="shared" si="7"/>
        <v>0.59419421612295664</v>
      </c>
      <c r="AD25" s="4">
        <f t="shared" si="7"/>
        <v>0.57134080317606306</v>
      </c>
      <c r="AE25" s="4">
        <f t="shared" si="7"/>
        <v>0.54848739022916937</v>
      </c>
      <c r="AF25" s="4">
        <f t="shared" si="6"/>
        <v>0.45004816817028359</v>
      </c>
      <c r="AG25" s="4">
        <f t="shared" si="6"/>
        <v>0.35160894611139804</v>
      </c>
      <c r="AH25" s="4">
        <f t="shared" si="6"/>
        <v>0.25316972405251237</v>
      </c>
      <c r="AI25" s="4">
        <f t="shared" si="6"/>
        <v>0.1547305019936267</v>
      </c>
      <c r="AJ25" s="4">
        <f t="shared" si="6"/>
        <v>5.6291279934741062E-2</v>
      </c>
    </row>
    <row r="26" spans="1:36" x14ac:dyDescent="0.2">
      <c r="A26" t="str">
        <f>"semis_archetype_"&amp;TEXT(ROUND(Table269[[#This Row],[2016]],3),"0.000")</f>
        <v>semis_archetype_1.395</v>
      </c>
      <c r="B26" s="4">
        <f t="shared" si="5"/>
        <v>1.395</v>
      </c>
      <c r="C26" s="4">
        <f t="shared" si="1"/>
        <v>1.395</v>
      </c>
      <c r="D26" s="4">
        <f t="shared" si="1"/>
        <v>1.395</v>
      </c>
      <c r="E26" s="4">
        <f t="shared" si="1"/>
        <v>1.3566073467440536</v>
      </c>
      <c r="F26" s="4">
        <f t="shared" si="1"/>
        <v>1.3182146934881096</v>
      </c>
      <c r="G26" s="4">
        <f t="shared" si="1"/>
        <v>1.2798220402321607</v>
      </c>
      <c r="H26" s="4">
        <f t="shared" si="1"/>
        <v>1.2414293869762145</v>
      </c>
      <c r="I26" s="4">
        <f t="shared" si="1"/>
        <v>1.2030367337202681</v>
      </c>
      <c r="J26" s="4">
        <f t="shared" si="1"/>
        <v>1.1646440804643217</v>
      </c>
      <c r="K26" s="4">
        <f t="shared" si="1"/>
        <v>1.1262514272083752</v>
      </c>
      <c r="L26" s="4">
        <f t="shared" si="1"/>
        <v>1.087858773952429</v>
      </c>
      <c r="M26" s="4">
        <f t="shared" si="1"/>
        <v>1.0494661206964826</v>
      </c>
      <c r="N26" s="4">
        <f t="shared" si="1"/>
        <v>1.0110734674405362</v>
      </c>
      <c r="O26" s="4">
        <f t="shared" si="1"/>
        <v>0.97268081418458974</v>
      </c>
      <c r="P26" s="4">
        <f t="shared" si="7"/>
        <v>0.93428816092864408</v>
      </c>
      <c r="Q26" s="4">
        <f t="shared" si="7"/>
        <v>0.90962378019312151</v>
      </c>
      <c r="R26" s="4">
        <f t="shared" si="7"/>
        <v>0.88495939945759905</v>
      </c>
      <c r="S26" s="4">
        <f t="shared" si="7"/>
        <v>0.8602950187220767</v>
      </c>
      <c r="T26" s="4">
        <f t="shared" si="7"/>
        <v>0.83563063798655435</v>
      </c>
      <c r="U26" s="4">
        <f t="shared" si="7"/>
        <v>0.81096625725103166</v>
      </c>
      <c r="V26" s="4">
        <f t="shared" si="7"/>
        <v>0.78087256149597473</v>
      </c>
      <c r="W26" s="4">
        <f t="shared" si="7"/>
        <v>0.75077886574091779</v>
      </c>
      <c r="X26" s="4">
        <f t="shared" si="7"/>
        <v>0.72068516998586074</v>
      </c>
      <c r="Y26" s="4">
        <f t="shared" si="7"/>
        <v>0.6905914742308038</v>
      </c>
      <c r="Z26" s="4">
        <f t="shared" si="7"/>
        <v>0.66049777847574698</v>
      </c>
      <c r="AA26" s="4">
        <f t="shared" si="7"/>
        <v>0.63772940409638523</v>
      </c>
      <c r="AB26" s="4">
        <f t="shared" si="7"/>
        <v>0.6149610297170236</v>
      </c>
      <c r="AC26" s="4">
        <f t="shared" si="7"/>
        <v>0.59219265533766197</v>
      </c>
      <c r="AD26" s="4">
        <f t="shared" si="7"/>
        <v>0.56942428095830033</v>
      </c>
      <c r="AE26" s="4">
        <f t="shared" si="7"/>
        <v>0.54665590657893848</v>
      </c>
      <c r="AF26" s="4">
        <f t="shared" si="6"/>
        <v>0.44858298125009888</v>
      </c>
      <c r="AG26" s="4">
        <f t="shared" si="6"/>
        <v>0.3505100559212595</v>
      </c>
      <c r="AH26" s="4">
        <f t="shared" si="6"/>
        <v>0.25243713059242001</v>
      </c>
      <c r="AI26" s="4">
        <f t="shared" si="6"/>
        <v>0.15436420526358052</v>
      </c>
      <c r="AJ26" s="4">
        <f t="shared" si="6"/>
        <v>5.6291279934741062E-2</v>
      </c>
    </row>
    <row r="27" spans="1:36" x14ac:dyDescent="0.2">
      <c r="A27" t="str">
        <f>"semis_archetype_"&amp;TEXT(ROUND(Table269[[#This Row],[2016]],3),"0.000")</f>
        <v>semis_archetype_1.390</v>
      </c>
      <c r="B27" s="4">
        <f t="shared" si="5"/>
        <v>1.3900000000000001</v>
      </c>
      <c r="C27" s="4">
        <f t="shared" si="1"/>
        <v>1.3900000000000001</v>
      </c>
      <c r="D27" s="4">
        <f t="shared" si="1"/>
        <v>1.3900000000000001</v>
      </c>
      <c r="E27" s="4">
        <f t="shared" si="1"/>
        <v>1.3517507410937</v>
      </c>
      <c r="F27" s="4">
        <f t="shared" si="1"/>
        <v>1.3135014821874025</v>
      </c>
      <c r="G27" s="4">
        <f t="shared" si="1"/>
        <v>1.2752522232811001</v>
      </c>
      <c r="H27" s="4">
        <f t="shared" si="1"/>
        <v>1.2370029643748002</v>
      </c>
      <c r="I27" s="4">
        <f t="shared" si="1"/>
        <v>1.1987537054685002</v>
      </c>
      <c r="J27" s="4">
        <f t="shared" si="1"/>
        <v>1.1605044465622003</v>
      </c>
      <c r="K27" s="4">
        <f t="shared" si="1"/>
        <v>1.1222551876559002</v>
      </c>
      <c r="L27" s="4">
        <f t="shared" si="1"/>
        <v>1.0840059287496002</v>
      </c>
      <c r="M27" s="4">
        <f t="shared" si="1"/>
        <v>1.0457566698433003</v>
      </c>
      <c r="N27" s="4">
        <f t="shared" si="1"/>
        <v>1.0075074109370004</v>
      </c>
      <c r="O27" s="4">
        <f t="shared" si="1"/>
        <v>0.96925815203070032</v>
      </c>
      <c r="P27" s="4">
        <f t="shared" si="7"/>
        <v>0.93100889312440094</v>
      </c>
      <c r="Q27" s="4">
        <f t="shared" si="7"/>
        <v>0.90643663243099759</v>
      </c>
      <c r="R27" s="4">
        <f t="shared" si="7"/>
        <v>0.88186437173759424</v>
      </c>
      <c r="S27" s="4">
        <f t="shared" si="7"/>
        <v>0.8572921110441909</v>
      </c>
      <c r="T27" s="4">
        <f t="shared" si="7"/>
        <v>0.83271985035078766</v>
      </c>
      <c r="U27" s="4">
        <f t="shared" si="7"/>
        <v>0.80814758965738409</v>
      </c>
      <c r="V27" s="4">
        <f t="shared" si="7"/>
        <v>0.77816629212347854</v>
      </c>
      <c r="W27" s="4">
        <f t="shared" si="7"/>
        <v>0.7481849945895731</v>
      </c>
      <c r="X27" s="4">
        <f t="shared" si="7"/>
        <v>0.71820369705566756</v>
      </c>
      <c r="Y27" s="4">
        <f t="shared" si="7"/>
        <v>0.68822239952176201</v>
      </c>
      <c r="Z27" s="4">
        <f t="shared" si="7"/>
        <v>0.65824110198785668</v>
      </c>
      <c r="AA27" s="4">
        <f t="shared" si="7"/>
        <v>0.63555776617602688</v>
      </c>
      <c r="AB27" s="4">
        <f t="shared" si="7"/>
        <v>0.61287443036419709</v>
      </c>
      <c r="AC27" s="4">
        <f t="shared" si="7"/>
        <v>0.5901910945523674</v>
      </c>
      <c r="AD27" s="4">
        <f t="shared" si="7"/>
        <v>0.5675077587405376</v>
      </c>
      <c r="AE27" s="4">
        <f t="shared" si="7"/>
        <v>0.54482442292870759</v>
      </c>
      <c r="AF27" s="4">
        <f t="shared" si="6"/>
        <v>0.44711779432991428</v>
      </c>
      <c r="AG27" s="4">
        <f t="shared" si="6"/>
        <v>0.34941116573112097</v>
      </c>
      <c r="AH27" s="4">
        <f t="shared" si="6"/>
        <v>0.25170453713232765</v>
      </c>
      <c r="AI27" s="4">
        <f t="shared" si="6"/>
        <v>0.15399790853353434</v>
      </c>
      <c r="AJ27" s="4">
        <f t="shared" si="6"/>
        <v>5.6291279934741062E-2</v>
      </c>
    </row>
    <row r="28" spans="1:36" x14ac:dyDescent="0.2">
      <c r="A28" t="str">
        <f>"semis_archetype_"&amp;TEXT(ROUND(Table269[[#This Row],[2016]],3),"0.000")</f>
        <v>semis_archetype_1.385</v>
      </c>
      <c r="B28" s="4">
        <f t="shared" si="5"/>
        <v>1.385</v>
      </c>
      <c r="C28" s="4">
        <f t="shared" si="1"/>
        <v>1.385</v>
      </c>
      <c r="D28" s="4">
        <f t="shared" si="1"/>
        <v>1.385</v>
      </c>
      <c r="E28" s="4">
        <f t="shared" si="1"/>
        <v>1.3468941354433464</v>
      </c>
      <c r="F28" s="4">
        <f t="shared" si="1"/>
        <v>1.3087882708866951</v>
      </c>
      <c r="G28" s="4">
        <f t="shared" si="1"/>
        <v>1.2706824063300393</v>
      </c>
      <c r="H28" s="4">
        <f t="shared" si="1"/>
        <v>1.2325765417733858</v>
      </c>
      <c r="I28" s="4">
        <f t="shared" si="1"/>
        <v>1.1944706772167322</v>
      </c>
      <c r="J28" s="4">
        <f t="shared" si="1"/>
        <v>1.1563648126600785</v>
      </c>
      <c r="K28" s="4">
        <f>(($B28-$AJ$2)*((K$2-$AJ$2)/($B$2-$AJ$2)))+$AJ$2</f>
        <v>1.1182589481034251</v>
      </c>
      <c r="L28" s="4">
        <f>(($B28-$AJ$2)*((L$2-$AJ$2)/($B$2-$AJ$2)))+$AJ$2</f>
        <v>1.0801530835467714</v>
      </c>
      <c r="M28" s="4">
        <f>(($B28-$AJ$2)*((M$2-$AJ$2)/($B$2-$AJ$2)))+$AJ$2</f>
        <v>1.042047218990118</v>
      </c>
      <c r="N28" s="4">
        <f>(($B28-$AJ$2)*((N$2-$AJ$2)/($B$2-$AJ$2)))+$AJ$2</f>
        <v>1.0039413544334643</v>
      </c>
      <c r="O28" s="4">
        <f>(($B28-$AJ$2)*((O$2-$AJ$2)/($B$2-$AJ$2)))+$AJ$2</f>
        <v>0.96583548987681067</v>
      </c>
      <c r="P28" s="4">
        <f t="shared" si="7"/>
        <v>0.92772962532015779</v>
      </c>
      <c r="Q28" s="4">
        <f t="shared" si="7"/>
        <v>0.90324948466887345</v>
      </c>
      <c r="R28" s="4">
        <f t="shared" si="7"/>
        <v>0.87876934401758922</v>
      </c>
      <c r="S28" s="4">
        <f t="shared" si="7"/>
        <v>0.85428920336630509</v>
      </c>
      <c r="T28" s="4">
        <f t="shared" si="7"/>
        <v>0.82980906271502086</v>
      </c>
      <c r="U28" s="4">
        <f t="shared" si="7"/>
        <v>0.8053289220637363</v>
      </c>
      <c r="V28" s="4">
        <f t="shared" si="7"/>
        <v>0.77546002275098236</v>
      </c>
      <c r="W28" s="4">
        <f t="shared" si="7"/>
        <v>0.74559112343822831</v>
      </c>
      <c r="X28" s="4">
        <f t="shared" si="7"/>
        <v>0.71572222412547426</v>
      </c>
      <c r="Y28" s="4">
        <f t="shared" si="7"/>
        <v>0.68585332481272021</v>
      </c>
      <c r="Z28" s="4">
        <f t="shared" si="7"/>
        <v>0.65598442549996627</v>
      </c>
      <c r="AA28" s="4">
        <f t="shared" si="7"/>
        <v>0.63338612825566842</v>
      </c>
      <c r="AB28" s="4">
        <f t="shared" si="7"/>
        <v>0.61078783101137057</v>
      </c>
      <c r="AC28" s="4">
        <f t="shared" si="7"/>
        <v>0.58818953376707261</v>
      </c>
      <c r="AD28" s="4">
        <f t="shared" si="7"/>
        <v>0.56559123652277477</v>
      </c>
      <c r="AE28" s="4">
        <f t="shared" si="7"/>
        <v>0.54299293927847669</v>
      </c>
      <c r="AF28" s="4">
        <f t="shared" si="6"/>
        <v>0.44565260740972956</v>
      </c>
      <c r="AG28" s="4">
        <f t="shared" si="6"/>
        <v>0.34831227554098243</v>
      </c>
      <c r="AH28" s="4">
        <f t="shared" si="6"/>
        <v>0.2509719436722353</v>
      </c>
      <c r="AI28" s="4">
        <f t="shared" si="6"/>
        <v>0.15363161180348817</v>
      </c>
      <c r="AJ28" s="4">
        <f t="shared" si="6"/>
        <v>5.6291279934741062E-2</v>
      </c>
    </row>
    <row r="29" spans="1:36" x14ac:dyDescent="0.2">
      <c r="A29" t="str">
        <f>"semis_archetype_"&amp;TEXT(ROUND(Table269[[#This Row],[2016]],3),"0.000")</f>
        <v>semis_archetype_1.380</v>
      </c>
      <c r="B29" s="4">
        <f t="shared" si="5"/>
        <v>1.3800000000000001</v>
      </c>
      <c r="C29" s="4">
        <f t="shared" ref="C29:O44" si="8">(($B29-$AJ$2)*((C$2-$AJ$2)/($B$2-$AJ$2)))+$AJ$2</f>
        <v>1.3800000000000001</v>
      </c>
      <c r="D29" s="4">
        <f t="shared" si="8"/>
        <v>1.3800000000000001</v>
      </c>
      <c r="E29" s="4">
        <f t="shared" si="8"/>
        <v>1.342037529792993</v>
      </c>
      <c r="F29" s="4">
        <f t="shared" si="8"/>
        <v>1.3040750595859882</v>
      </c>
      <c r="G29" s="4">
        <f t="shared" si="8"/>
        <v>1.2661125893789786</v>
      </c>
      <c r="H29" s="4">
        <f t="shared" si="8"/>
        <v>1.2281501191719715</v>
      </c>
      <c r="I29" s="4">
        <f t="shared" si="8"/>
        <v>1.1901876489649643</v>
      </c>
      <c r="J29" s="4">
        <f t="shared" si="8"/>
        <v>1.1522251787579572</v>
      </c>
      <c r="K29" s="4">
        <f t="shared" si="8"/>
        <v>1.11426270855095</v>
      </c>
      <c r="L29" s="4">
        <f t="shared" si="8"/>
        <v>1.0763002383439428</v>
      </c>
      <c r="M29" s="4">
        <f t="shared" si="8"/>
        <v>1.0383377681369357</v>
      </c>
      <c r="N29" s="4">
        <f t="shared" si="8"/>
        <v>1.0003752979299285</v>
      </c>
      <c r="O29" s="4">
        <f t="shared" si="8"/>
        <v>0.96241282772292125</v>
      </c>
      <c r="P29" s="4">
        <f t="shared" si="7"/>
        <v>0.92445035751591476</v>
      </c>
      <c r="Q29" s="4">
        <f t="shared" si="7"/>
        <v>0.90006233690674953</v>
      </c>
      <c r="R29" s="4">
        <f t="shared" si="7"/>
        <v>0.87567431629758441</v>
      </c>
      <c r="S29" s="4">
        <f t="shared" si="7"/>
        <v>0.85128629568841929</v>
      </c>
      <c r="T29" s="4">
        <f t="shared" si="7"/>
        <v>0.82689827507925417</v>
      </c>
      <c r="U29" s="4">
        <f t="shared" si="7"/>
        <v>0.80251025447008872</v>
      </c>
      <c r="V29" s="4">
        <f t="shared" si="7"/>
        <v>0.77275375337848617</v>
      </c>
      <c r="W29" s="4">
        <f t="shared" si="7"/>
        <v>0.74299725228688374</v>
      </c>
      <c r="X29" s="4">
        <f t="shared" si="7"/>
        <v>0.71324075119528108</v>
      </c>
      <c r="Y29" s="4">
        <f t="shared" si="7"/>
        <v>0.68348425010367841</v>
      </c>
      <c r="Z29" s="4">
        <f t="shared" si="7"/>
        <v>0.65372774901207598</v>
      </c>
      <c r="AA29" s="4">
        <f t="shared" si="7"/>
        <v>0.63121449033530996</v>
      </c>
      <c r="AB29" s="4">
        <f t="shared" si="7"/>
        <v>0.60870123165854406</v>
      </c>
      <c r="AC29" s="4">
        <f t="shared" si="7"/>
        <v>0.58618797298177805</v>
      </c>
      <c r="AD29" s="4">
        <f t="shared" si="7"/>
        <v>0.56367471430501215</v>
      </c>
      <c r="AE29" s="4">
        <f t="shared" si="7"/>
        <v>0.54116145562824591</v>
      </c>
      <c r="AF29" s="4">
        <f t="shared" si="6"/>
        <v>0.44418742048954496</v>
      </c>
      <c r="AG29" s="4">
        <f t="shared" si="6"/>
        <v>0.34721338535084401</v>
      </c>
      <c r="AH29" s="4">
        <f t="shared" si="6"/>
        <v>0.250239350212143</v>
      </c>
      <c r="AI29" s="4">
        <f t="shared" si="6"/>
        <v>0.15326531507344204</v>
      </c>
      <c r="AJ29" s="4">
        <f t="shared" si="6"/>
        <v>5.6291279934741062E-2</v>
      </c>
    </row>
    <row r="30" spans="1:36" x14ac:dyDescent="0.2">
      <c r="A30" t="str">
        <f>"semis_archetype_"&amp;TEXT(ROUND(Table269[[#This Row],[2016]],3),"0.000")</f>
        <v>semis_archetype_1.375</v>
      </c>
      <c r="B30" s="4">
        <f t="shared" si="5"/>
        <v>1.375</v>
      </c>
      <c r="C30" s="4">
        <f t="shared" si="8"/>
        <v>1.375</v>
      </c>
      <c r="D30" s="4">
        <f t="shared" si="8"/>
        <v>1.375</v>
      </c>
      <c r="E30" s="4">
        <f t="shared" si="8"/>
        <v>1.3371809241426391</v>
      </c>
      <c r="F30" s="4">
        <f t="shared" si="8"/>
        <v>1.2993618482852809</v>
      </c>
      <c r="G30" s="4">
        <f t="shared" si="8"/>
        <v>1.2615427724279176</v>
      </c>
      <c r="H30" s="4">
        <f t="shared" si="8"/>
        <v>1.2237236965705569</v>
      </c>
      <c r="I30" s="4">
        <f t="shared" si="8"/>
        <v>1.1859046207131962</v>
      </c>
      <c r="J30" s="4">
        <f t="shared" si="8"/>
        <v>1.1480855448558356</v>
      </c>
      <c r="K30" s="4">
        <f t="shared" si="8"/>
        <v>1.1102664689984747</v>
      </c>
      <c r="L30" s="4">
        <f t="shared" si="8"/>
        <v>1.072447393141114</v>
      </c>
      <c r="M30" s="4">
        <f t="shared" si="8"/>
        <v>1.0346283172837532</v>
      </c>
      <c r="N30" s="4">
        <f t="shared" si="8"/>
        <v>0.99680924142639249</v>
      </c>
      <c r="O30" s="4">
        <f t="shared" si="8"/>
        <v>0.95899016556903161</v>
      </c>
      <c r="P30" s="4">
        <f t="shared" si="7"/>
        <v>0.92117108971167161</v>
      </c>
      <c r="Q30" s="4">
        <f t="shared" si="7"/>
        <v>0.89687518914462538</v>
      </c>
      <c r="R30" s="4">
        <f t="shared" si="7"/>
        <v>0.87257928857757938</v>
      </c>
      <c r="S30" s="4">
        <f t="shared" si="7"/>
        <v>0.84828338801053338</v>
      </c>
      <c r="T30" s="4">
        <f t="shared" si="7"/>
        <v>0.82398748744348738</v>
      </c>
      <c r="U30" s="4">
        <f t="shared" si="7"/>
        <v>0.79969158687644104</v>
      </c>
      <c r="V30" s="4">
        <f t="shared" si="7"/>
        <v>0.77004748400598999</v>
      </c>
      <c r="W30" s="4">
        <f t="shared" si="7"/>
        <v>0.74040338113553894</v>
      </c>
      <c r="X30" s="4">
        <f t="shared" si="7"/>
        <v>0.71075927826508778</v>
      </c>
      <c r="Y30" s="4">
        <f t="shared" si="7"/>
        <v>0.68111517539463662</v>
      </c>
      <c r="Z30" s="4">
        <f t="shared" si="7"/>
        <v>0.65147107252418557</v>
      </c>
      <c r="AA30" s="4">
        <f t="shared" si="7"/>
        <v>0.6290428524149515</v>
      </c>
      <c r="AB30" s="4">
        <f t="shared" si="7"/>
        <v>0.60661463230571744</v>
      </c>
      <c r="AC30" s="4">
        <f t="shared" si="7"/>
        <v>0.58418641219648337</v>
      </c>
      <c r="AD30" s="4">
        <f t="shared" si="7"/>
        <v>0.56175819208724931</v>
      </c>
      <c r="AE30" s="4">
        <f t="shared" si="7"/>
        <v>0.53932997197801502</v>
      </c>
      <c r="AF30" s="4">
        <f t="shared" si="6"/>
        <v>0.44272223356936025</v>
      </c>
      <c r="AG30" s="4">
        <f t="shared" si="6"/>
        <v>0.34611449516070547</v>
      </c>
      <c r="AH30" s="4">
        <f t="shared" si="6"/>
        <v>0.24950675675205064</v>
      </c>
      <c r="AI30" s="4">
        <f t="shared" si="6"/>
        <v>0.15289901834339586</v>
      </c>
      <c r="AJ30" s="4">
        <f t="shared" si="6"/>
        <v>5.6291279934741062E-2</v>
      </c>
    </row>
    <row r="31" spans="1:36" x14ac:dyDescent="0.2">
      <c r="A31" t="str">
        <f>"semis_archetype_"&amp;TEXT(ROUND(Table269[[#This Row],[2016]],3),"0.000")</f>
        <v>semis_archetype_1.370</v>
      </c>
      <c r="B31" s="4">
        <f t="shared" si="5"/>
        <v>1.37</v>
      </c>
      <c r="C31" s="4">
        <f t="shared" si="8"/>
        <v>1.37</v>
      </c>
      <c r="D31" s="4">
        <f t="shared" si="8"/>
        <v>1.37</v>
      </c>
      <c r="E31" s="4">
        <f t="shared" si="8"/>
        <v>1.3323243184922857</v>
      </c>
      <c r="F31" s="4">
        <f t="shared" si="8"/>
        <v>1.2946486369845738</v>
      </c>
      <c r="G31" s="4">
        <f t="shared" si="8"/>
        <v>1.2569729554768569</v>
      </c>
      <c r="H31" s="4">
        <f t="shared" si="8"/>
        <v>1.2192972739691428</v>
      </c>
      <c r="I31" s="4">
        <f t="shared" si="8"/>
        <v>1.1816215924614284</v>
      </c>
      <c r="J31" s="4">
        <f t="shared" si="8"/>
        <v>1.143945910953714</v>
      </c>
      <c r="K31" s="4">
        <f t="shared" si="8"/>
        <v>1.1062702294459996</v>
      </c>
      <c r="L31" s="4">
        <f t="shared" si="8"/>
        <v>1.0685945479382852</v>
      </c>
      <c r="M31" s="4">
        <f t="shared" si="8"/>
        <v>1.0309188664305708</v>
      </c>
      <c r="N31" s="4">
        <f t="shared" si="8"/>
        <v>0.99324318492285657</v>
      </c>
      <c r="O31" s="4">
        <f t="shared" si="8"/>
        <v>0.95556750341514218</v>
      </c>
      <c r="P31" s="4">
        <f t="shared" si="7"/>
        <v>0.91789182190742846</v>
      </c>
      <c r="Q31" s="4">
        <f t="shared" si="7"/>
        <v>0.89368804138250146</v>
      </c>
      <c r="R31" s="4">
        <f t="shared" si="7"/>
        <v>0.86948426085757458</v>
      </c>
      <c r="S31" s="4">
        <f t="shared" si="7"/>
        <v>0.84528048033264758</v>
      </c>
      <c r="T31" s="4">
        <f t="shared" si="7"/>
        <v>0.82107669980772069</v>
      </c>
      <c r="U31" s="4">
        <f t="shared" si="7"/>
        <v>0.79687291928279347</v>
      </c>
      <c r="V31" s="4">
        <f t="shared" si="7"/>
        <v>0.76734121463349392</v>
      </c>
      <c r="W31" s="4">
        <f t="shared" si="7"/>
        <v>0.73780950998419426</v>
      </c>
      <c r="X31" s="4">
        <f t="shared" si="7"/>
        <v>0.70827780533489459</v>
      </c>
      <c r="Y31" s="4">
        <f t="shared" si="7"/>
        <v>0.67874610068559482</v>
      </c>
      <c r="Z31" s="4">
        <f t="shared" si="7"/>
        <v>0.64921439603629527</v>
      </c>
      <c r="AA31" s="4">
        <f t="shared" si="7"/>
        <v>0.62687121449459315</v>
      </c>
      <c r="AB31" s="4">
        <f t="shared" si="7"/>
        <v>0.60452803295289093</v>
      </c>
      <c r="AC31" s="4">
        <f t="shared" si="7"/>
        <v>0.58218485141118881</v>
      </c>
      <c r="AD31" s="4">
        <f t="shared" si="7"/>
        <v>0.55984166986948658</v>
      </c>
      <c r="AE31" s="4">
        <f t="shared" si="7"/>
        <v>0.53749848832778424</v>
      </c>
      <c r="AF31" s="4">
        <f t="shared" si="6"/>
        <v>0.44125704664917553</v>
      </c>
      <c r="AG31" s="4">
        <f t="shared" si="6"/>
        <v>0.34501560497056694</v>
      </c>
      <c r="AH31" s="4">
        <f t="shared" si="6"/>
        <v>0.24877416329195831</v>
      </c>
      <c r="AI31" s="4">
        <f t="shared" si="6"/>
        <v>0.15253272161334969</v>
      </c>
      <c r="AJ31" s="4">
        <f t="shared" si="6"/>
        <v>5.6291279934741062E-2</v>
      </c>
    </row>
    <row r="32" spans="1:36" x14ac:dyDescent="0.2">
      <c r="A32" t="str">
        <f>"semis_archetype_"&amp;TEXT(ROUND(Table269[[#This Row],[2016]],3),"0.000")</f>
        <v>semis_archetype_1.365</v>
      </c>
      <c r="B32" s="4">
        <f t="shared" si="5"/>
        <v>1.365</v>
      </c>
      <c r="C32" s="4">
        <f t="shared" si="8"/>
        <v>1.365</v>
      </c>
      <c r="D32" s="4">
        <f t="shared" si="8"/>
        <v>1.365</v>
      </c>
      <c r="E32" s="4">
        <f t="shared" si="8"/>
        <v>1.3274677128419319</v>
      </c>
      <c r="F32" s="4">
        <f t="shared" si="8"/>
        <v>1.2899354256838664</v>
      </c>
      <c r="G32" s="4">
        <f t="shared" si="8"/>
        <v>1.2524031385257961</v>
      </c>
      <c r="H32" s="4">
        <f t="shared" si="8"/>
        <v>1.2148708513677282</v>
      </c>
      <c r="I32" s="4">
        <f t="shared" si="8"/>
        <v>1.1773385642096603</v>
      </c>
      <c r="J32" s="4">
        <f t="shared" si="8"/>
        <v>1.1398062770515924</v>
      </c>
      <c r="K32" s="4">
        <f t="shared" si="8"/>
        <v>1.1022739898935243</v>
      </c>
      <c r="L32" s="4">
        <f t="shared" si="8"/>
        <v>1.0647417027354564</v>
      </c>
      <c r="M32" s="4">
        <f t="shared" si="8"/>
        <v>1.0272094155773885</v>
      </c>
      <c r="N32" s="4">
        <f t="shared" si="8"/>
        <v>0.98967712841932065</v>
      </c>
      <c r="O32" s="4">
        <f t="shared" si="8"/>
        <v>0.95214484126125265</v>
      </c>
      <c r="P32" s="4">
        <f t="shared" si="7"/>
        <v>0.91461255410318532</v>
      </c>
      <c r="Q32" s="4">
        <f t="shared" si="7"/>
        <v>0.89050089362037732</v>
      </c>
      <c r="R32" s="4">
        <f t="shared" si="7"/>
        <v>0.86638923313756955</v>
      </c>
      <c r="S32" s="4">
        <f t="shared" si="7"/>
        <v>0.84227757265476166</v>
      </c>
      <c r="T32" s="4">
        <f t="shared" si="7"/>
        <v>0.81816591217195389</v>
      </c>
      <c r="U32" s="4">
        <f t="shared" si="7"/>
        <v>0.79405425168914578</v>
      </c>
      <c r="V32" s="4">
        <f t="shared" si="7"/>
        <v>0.76463494526099762</v>
      </c>
      <c r="W32" s="4">
        <f t="shared" si="7"/>
        <v>0.73521563883284946</v>
      </c>
      <c r="X32" s="4">
        <f t="shared" si="7"/>
        <v>0.70579633240470119</v>
      </c>
      <c r="Y32" s="4">
        <f t="shared" si="7"/>
        <v>0.67637702597655303</v>
      </c>
      <c r="Z32" s="4">
        <f t="shared" si="7"/>
        <v>0.64695771954840497</v>
      </c>
      <c r="AA32" s="4">
        <f t="shared" si="7"/>
        <v>0.62469957657423469</v>
      </c>
      <c r="AB32" s="4">
        <f t="shared" si="7"/>
        <v>0.60244143360006441</v>
      </c>
      <c r="AC32" s="4">
        <f t="shared" si="7"/>
        <v>0.58018329062589413</v>
      </c>
      <c r="AD32" s="4">
        <f t="shared" si="7"/>
        <v>0.55792514765172385</v>
      </c>
      <c r="AE32" s="4">
        <f t="shared" si="7"/>
        <v>0.53566700467755335</v>
      </c>
      <c r="AF32" s="4">
        <f t="shared" si="6"/>
        <v>0.43979185972899082</v>
      </c>
      <c r="AG32" s="4">
        <f t="shared" si="6"/>
        <v>0.3439167147804284</v>
      </c>
      <c r="AH32" s="4">
        <f t="shared" si="6"/>
        <v>0.24804156983186595</v>
      </c>
      <c r="AI32" s="4">
        <f t="shared" si="6"/>
        <v>0.15216642488330351</v>
      </c>
      <c r="AJ32" s="4">
        <f t="shared" si="6"/>
        <v>5.6291279934741062E-2</v>
      </c>
    </row>
    <row r="33" spans="1:36" x14ac:dyDescent="0.2">
      <c r="A33" t="str">
        <f>"semis_archetype_"&amp;TEXT(ROUND(Table269[[#This Row],[2016]],3),"0.000")</f>
        <v>semis_archetype_1.360</v>
      </c>
      <c r="B33" s="4">
        <f t="shared" si="5"/>
        <v>1.36</v>
      </c>
      <c r="C33" s="4">
        <f t="shared" si="8"/>
        <v>1.36</v>
      </c>
      <c r="D33" s="4">
        <f t="shared" si="8"/>
        <v>1.36</v>
      </c>
      <c r="E33" s="4">
        <f t="shared" si="8"/>
        <v>1.3226111071915785</v>
      </c>
      <c r="F33" s="4">
        <f t="shared" si="8"/>
        <v>1.2852222143831593</v>
      </c>
      <c r="G33" s="4">
        <f t="shared" si="8"/>
        <v>1.2478333215747355</v>
      </c>
      <c r="H33" s="4">
        <f t="shared" si="8"/>
        <v>1.2104444287663139</v>
      </c>
      <c r="I33" s="4">
        <f t="shared" si="8"/>
        <v>1.1730555359578922</v>
      </c>
      <c r="J33" s="4">
        <f t="shared" si="8"/>
        <v>1.1356666431494709</v>
      </c>
      <c r="K33" s="4">
        <f t="shared" si="8"/>
        <v>1.0982777503410492</v>
      </c>
      <c r="L33" s="4">
        <f t="shared" si="8"/>
        <v>1.0608888575326278</v>
      </c>
      <c r="M33" s="4">
        <f t="shared" si="8"/>
        <v>1.0234999647242062</v>
      </c>
      <c r="N33" s="4">
        <f t="shared" si="8"/>
        <v>0.98611107191578473</v>
      </c>
      <c r="O33" s="4">
        <f t="shared" si="8"/>
        <v>0.94872217910736312</v>
      </c>
      <c r="P33" s="4">
        <f t="shared" si="7"/>
        <v>0.91133328629894228</v>
      </c>
      <c r="Q33" s="4">
        <f t="shared" si="7"/>
        <v>0.8873137458582534</v>
      </c>
      <c r="R33" s="4">
        <f t="shared" si="7"/>
        <v>0.86329420541756463</v>
      </c>
      <c r="S33" s="4">
        <f t="shared" si="7"/>
        <v>0.83927466497687597</v>
      </c>
      <c r="T33" s="4">
        <f t="shared" si="7"/>
        <v>0.8152551245361872</v>
      </c>
      <c r="U33" s="4">
        <f t="shared" si="7"/>
        <v>0.79123558409549821</v>
      </c>
      <c r="V33" s="4">
        <f t="shared" si="7"/>
        <v>0.76192867588850155</v>
      </c>
      <c r="W33" s="4">
        <f t="shared" si="7"/>
        <v>0.73262176768150478</v>
      </c>
      <c r="X33" s="4">
        <f t="shared" si="7"/>
        <v>0.703314859474508</v>
      </c>
      <c r="Y33" s="4">
        <f t="shared" si="7"/>
        <v>0.67400795126751123</v>
      </c>
      <c r="Z33" s="4">
        <f t="shared" si="7"/>
        <v>0.64470104306051468</v>
      </c>
      <c r="AA33" s="4">
        <f t="shared" si="7"/>
        <v>0.62252793865387623</v>
      </c>
      <c r="AB33" s="4">
        <f t="shared" si="7"/>
        <v>0.6003548342472379</v>
      </c>
      <c r="AC33" s="4">
        <f t="shared" si="7"/>
        <v>0.57818172984059946</v>
      </c>
      <c r="AD33" s="4">
        <f t="shared" si="7"/>
        <v>0.55600862543396112</v>
      </c>
      <c r="AE33" s="4">
        <f t="shared" si="7"/>
        <v>0.53383552102732257</v>
      </c>
      <c r="AF33" s="4">
        <f t="shared" si="6"/>
        <v>0.43832667280880622</v>
      </c>
      <c r="AG33" s="4">
        <f t="shared" si="6"/>
        <v>0.34281782459028998</v>
      </c>
      <c r="AH33" s="4">
        <f t="shared" si="6"/>
        <v>0.24730897637177363</v>
      </c>
      <c r="AI33" s="4">
        <f t="shared" si="6"/>
        <v>0.15180012815325733</v>
      </c>
      <c r="AJ33" s="4">
        <f t="shared" si="6"/>
        <v>5.6291279934741062E-2</v>
      </c>
    </row>
    <row r="34" spans="1:36" x14ac:dyDescent="0.2">
      <c r="A34" t="str">
        <f>"semis_archetype_"&amp;TEXT(ROUND(Table269[[#This Row],[2016]],3),"0.000")</f>
        <v>semis_archetype_1.355</v>
      </c>
      <c r="B34" s="4">
        <f t="shared" si="5"/>
        <v>1.355</v>
      </c>
      <c r="C34" s="4">
        <f t="shared" si="8"/>
        <v>1.355</v>
      </c>
      <c r="D34" s="4">
        <f t="shared" si="8"/>
        <v>1.355</v>
      </c>
      <c r="E34" s="4">
        <f t="shared" si="8"/>
        <v>1.3177545015412249</v>
      </c>
      <c r="F34" s="4">
        <f t="shared" si="8"/>
        <v>1.280509003082452</v>
      </c>
      <c r="G34" s="4">
        <f t="shared" si="8"/>
        <v>1.2432635046236746</v>
      </c>
      <c r="H34" s="4">
        <f t="shared" si="8"/>
        <v>1.2060180061648995</v>
      </c>
      <c r="I34" s="4">
        <f t="shared" si="8"/>
        <v>1.1687725077061244</v>
      </c>
      <c r="J34" s="4">
        <f t="shared" si="8"/>
        <v>1.1315270092473493</v>
      </c>
      <c r="K34" s="4">
        <f t="shared" si="8"/>
        <v>1.0942815107885739</v>
      </c>
      <c r="L34" s="4">
        <f t="shared" si="8"/>
        <v>1.057036012329799</v>
      </c>
      <c r="M34" s="4">
        <f t="shared" si="8"/>
        <v>1.0197905138710239</v>
      </c>
      <c r="N34" s="4">
        <f t="shared" si="8"/>
        <v>0.9825450154122487</v>
      </c>
      <c r="O34" s="4">
        <f t="shared" si="8"/>
        <v>0.94529951695347358</v>
      </c>
      <c r="P34" s="4">
        <f t="shared" si="7"/>
        <v>0.90805401849469913</v>
      </c>
      <c r="Q34" s="4">
        <f t="shared" si="7"/>
        <v>0.88412659809612926</v>
      </c>
      <c r="R34" s="4">
        <f t="shared" si="7"/>
        <v>0.86019917769755971</v>
      </c>
      <c r="S34" s="4">
        <f t="shared" si="7"/>
        <v>0.83627175729899006</v>
      </c>
      <c r="T34" s="4">
        <f t="shared" si="7"/>
        <v>0.81234433690042041</v>
      </c>
      <c r="U34" s="4">
        <f t="shared" si="7"/>
        <v>0.78841691650185053</v>
      </c>
      <c r="V34" s="4">
        <f t="shared" si="7"/>
        <v>0.75922240651600525</v>
      </c>
      <c r="W34" s="4">
        <f t="shared" si="7"/>
        <v>0.73002789653015998</v>
      </c>
      <c r="X34" s="4">
        <f t="shared" si="7"/>
        <v>0.70083338654431471</v>
      </c>
      <c r="Y34" s="4">
        <f t="shared" si="7"/>
        <v>0.67163887655846943</v>
      </c>
      <c r="Z34" s="4">
        <f t="shared" si="7"/>
        <v>0.64244436657262427</v>
      </c>
      <c r="AA34" s="4">
        <f t="shared" si="7"/>
        <v>0.62035630073351777</v>
      </c>
      <c r="AB34" s="4">
        <f t="shared" si="7"/>
        <v>0.59826823489441128</v>
      </c>
      <c r="AC34" s="4">
        <f t="shared" si="7"/>
        <v>0.57618016905530478</v>
      </c>
      <c r="AD34" s="4">
        <f t="shared" si="7"/>
        <v>0.5540921032161984</v>
      </c>
      <c r="AE34" s="4">
        <f t="shared" si="7"/>
        <v>0.53200403737709168</v>
      </c>
      <c r="AF34" s="4">
        <f t="shared" si="6"/>
        <v>0.4368614858886215</v>
      </c>
      <c r="AG34" s="4">
        <f t="shared" si="6"/>
        <v>0.34171893440015144</v>
      </c>
      <c r="AH34" s="4">
        <f t="shared" si="6"/>
        <v>0.24657638291168127</v>
      </c>
      <c r="AI34" s="4">
        <f t="shared" si="6"/>
        <v>0.15143383142321115</v>
      </c>
      <c r="AJ34" s="4">
        <f t="shared" si="6"/>
        <v>5.6291279934741062E-2</v>
      </c>
    </row>
    <row r="35" spans="1:36" x14ac:dyDescent="0.2">
      <c r="A35" t="str">
        <f>"semis_archetype_"&amp;TEXT(ROUND(Table269[[#This Row],[2016]],3),"0.000")</f>
        <v>semis_archetype_1.350</v>
      </c>
      <c r="B35" s="4">
        <f t="shared" si="5"/>
        <v>1.35</v>
      </c>
      <c r="C35" s="4">
        <f t="shared" si="8"/>
        <v>1.35</v>
      </c>
      <c r="D35" s="4">
        <f t="shared" si="8"/>
        <v>1.35</v>
      </c>
      <c r="E35" s="4">
        <f t="shared" si="8"/>
        <v>1.3128978958908712</v>
      </c>
      <c r="F35" s="4">
        <f t="shared" si="8"/>
        <v>1.2757957917817448</v>
      </c>
      <c r="G35" s="4">
        <f t="shared" si="8"/>
        <v>1.2386936876726138</v>
      </c>
      <c r="H35" s="4">
        <f t="shared" si="8"/>
        <v>1.2015915835634852</v>
      </c>
      <c r="I35" s="4">
        <f t="shared" si="8"/>
        <v>1.1644894794543563</v>
      </c>
      <c r="J35" s="4">
        <f t="shared" si="8"/>
        <v>1.1273873753452277</v>
      </c>
      <c r="K35" s="4">
        <f t="shared" si="8"/>
        <v>1.0902852712360991</v>
      </c>
      <c r="L35" s="4">
        <f t="shared" si="8"/>
        <v>1.0531831671269705</v>
      </c>
      <c r="M35" s="4">
        <f t="shared" si="8"/>
        <v>1.0160810630178416</v>
      </c>
      <c r="N35" s="4">
        <f t="shared" si="8"/>
        <v>0.97897895890871289</v>
      </c>
      <c r="O35" s="4">
        <f t="shared" si="8"/>
        <v>0.94187685479958405</v>
      </c>
      <c r="P35" s="4">
        <f t="shared" si="7"/>
        <v>0.90477475069045599</v>
      </c>
      <c r="Q35" s="4">
        <f t="shared" si="7"/>
        <v>0.88093945033400534</v>
      </c>
      <c r="R35" s="4">
        <f t="shared" si="7"/>
        <v>0.8571041499775548</v>
      </c>
      <c r="S35" s="4">
        <f t="shared" si="7"/>
        <v>0.83326884962110426</v>
      </c>
      <c r="T35" s="4">
        <f t="shared" si="7"/>
        <v>0.80943354926465372</v>
      </c>
      <c r="U35" s="4">
        <f t="shared" si="7"/>
        <v>0.78559824890820296</v>
      </c>
      <c r="V35" s="4">
        <f t="shared" si="7"/>
        <v>0.75651613714350918</v>
      </c>
      <c r="W35" s="4">
        <f t="shared" si="7"/>
        <v>0.72743402537881541</v>
      </c>
      <c r="X35" s="4">
        <f t="shared" si="7"/>
        <v>0.69835191361412152</v>
      </c>
      <c r="Y35" s="4">
        <f t="shared" si="7"/>
        <v>0.66926980184942764</v>
      </c>
      <c r="Z35" s="4">
        <f t="shared" si="7"/>
        <v>0.64018769008473397</v>
      </c>
      <c r="AA35" s="4">
        <f t="shared" si="7"/>
        <v>0.61818466281315942</v>
      </c>
      <c r="AB35" s="4">
        <f t="shared" si="7"/>
        <v>0.59618163554158476</v>
      </c>
      <c r="AC35" s="4">
        <f t="shared" si="7"/>
        <v>0.57417860827001022</v>
      </c>
      <c r="AD35" s="4">
        <f t="shared" si="7"/>
        <v>0.55217558099843567</v>
      </c>
      <c r="AE35" s="4">
        <f t="shared" si="7"/>
        <v>0.53017255372686078</v>
      </c>
      <c r="AF35" s="4">
        <f t="shared" si="6"/>
        <v>0.43539629896843679</v>
      </c>
      <c r="AG35" s="4">
        <f t="shared" si="6"/>
        <v>0.34062004421001291</v>
      </c>
      <c r="AH35" s="4">
        <f t="shared" si="6"/>
        <v>0.24584378945158894</v>
      </c>
      <c r="AI35" s="4">
        <f t="shared" si="6"/>
        <v>0.151067534693165</v>
      </c>
      <c r="AJ35" s="4">
        <f t="shared" si="6"/>
        <v>5.6291279934741062E-2</v>
      </c>
    </row>
    <row r="36" spans="1:36" x14ac:dyDescent="0.2">
      <c r="A36" t="str">
        <f>"semis_archetype_"&amp;TEXT(ROUND(Table269[[#This Row],[2016]],3),"0.000")</f>
        <v>semis_archetype_1.345</v>
      </c>
      <c r="B36" s="4">
        <f t="shared" si="5"/>
        <v>1.345</v>
      </c>
      <c r="C36" s="4">
        <f t="shared" si="8"/>
        <v>1.345</v>
      </c>
      <c r="D36" s="4">
        <f t="shared" si="8"/>
        <v>1.345</v>
      </c>
      <c r="E36" s="4">
        <f t="shared" si="8"/>
        <v>1.3080412902405176</v>
      </c>
      <c r="F36" s="4">
        <f t="shared" si="8"/>
        <v>1.2710825804810377</v>
      </c>
      <c r="G36" s="4">
        <f t="shared" si="8"/>
        <v>1.2341238707215529</v>
      </c>
      <c r="H36" s="4">
        <f t="shared" si="8"/>
        <v>1.1971651609620708</v>
      </c>
      <c r="I36" s="4">
        <f t="shared" si="8"/>
        <v>1.1602064512025883</v>
      </c>
      <c r="J36" s="4">
        <f t="shared" si="8"/>
        <v>1.1232477414431061</v>
      </c>
      <c r="K36" s="4">
        <f t="shared" si="8"/>
        <v>1.0862890316836238</v>
      </c>
      <c r="L36" s="4">
        <f t="shared" si="8"/>
        <v>1.0493303219241417</v>
      </c>
      <c r="M36" s="4">
        <f t="shared" si="8"/>
        <v>1.0123716121646591</v>
      </c>
      <c r="N36" s="4">
        <f t="shared" si="8"/>
        <v>0.97541290240517686</v>
      </c>
      <c r="O36" s="4">
        <f t="shared" si="8"/>
        <v>0.93845419264569452</v>
      </c>
      <c r="P36" s="4">
        <f t="shared" si="7"/>
        <v>0.90149548288621284</v>
      </c>
      <c r="Q36" s="4">
        <f t="shared" si="7"/>
        <v>0.8777523025718813</v>
      </c>
      <c r="R36" s="4">
        <f t="shared" si="7"/>
        <v>0.85400912225754977</v>
      </c>
      <c r="S36" s="4">
        <f t="shared" si="7"/>
        <v>0.83026594194321834</v>
      </c>
      <c r="T36" s="4">
        <f t="shared" si="7"/>
        <v>0.80652276162888692</v>
      </c>
      <c r="U36" s="4">
        <f t="shared" si="7"/>
        <v>0.78277958131455527</v>
      </c>
      <c r="V36" s="4">
        <f t="shared" si="7"/>
        <v>0.75380986777101289</v>
      </c>
      <c r="W36" s="4">
        <f t="shared" si="7"/>
        <v>0.72484015422747061</v>
      </c>
      <c r="X36" s="4">
        <f t="shared" si="7"/>
        <v>0.69587044068392823</v>
      </c>
      <c r="Y36" s="4">
        <f t="shared" si="7"/>
        <v>0.66690072714038584</v>
      </c>
      <c r="Z36" s="4">
        <f t="shared" si="7"/>
        <v>0.63793101359684357</v>
      </c>
      <c r="AA36" s="4">
        <f t="shared" si="7"/>
        <v>0.61601302489280085</v>
      </c>
      <c r="AB36" s="4">
        <f t="shared" si="7"/>
        <v>0.59409503618875825</v>
      </c>
      <c r="AC36" s="4">
        <f t="shared" si="7"/>
        <v>0.57217704748471554</v>
      </c>
      <c r="AD36" s="4">
        <f t="shared" si="7"/>
        <v>0.55025905878067283</v>
      </c>
      <c r="AE36" s="4">
        <f t="shared" si="7"/>
        <v>0.52834107007662989</v>
      </c>
      <c r="AF36" s="4">
        <f t="shared" si="6"/>
        <v>0.43393111204825208</v>
      </c>
      <c r="AG36" s="4">
        <f t="shared" si="6"/>
        <v>0.33952115401987437</v>
      </c>
      <c r="AH36" s="4">
        <f t="shared" si="6"/>
        <v>0.24511119599149658</v>
      </c>
      <c r="AI36" s="4">
        <f t="shared" si="6"/>
        <v>0.15070123796311882</v>
      </c>
      <c r="AJ36" s="4">
        <f t="shared" si="6"/>
        <v>5.6291279934741062E-2</v>
      </c>
    </row>
    <row r="37" spans="1:36" x14ac:dyDescent="0.2">
      <c r="A37" t="str">
        <f>"semis_archetype_"&amp;TEXT(ROUND(Table269[[#This Row],[2016]],3),"0.000")</f>
        <v>semis_archetype_1.340</v>
      </c>
      <c r="B37" s="4">
        <f t="shared" si="5"/>
        <v>1.34</v>
      </c>
      <c r="C37" s="4">
        <f t="shared" si="8"/>
        <v>1.34</v>
      </c>
      <c r="D37" s="4">
        <f t="shared" si="8"/>
        <v>1.34</v>
      </c>
      <c r="E37" s="4">
        <f t="shared" si="8"/>
        <v>1.303184684590164</v>
      </c>
      <c r="F37" s="4">
        <f t="shared" si="8"/>
        <v>1.2663693691803306</v>
      </c>
      <c r="G37" s="4">
        <f t="shared" si="8"/>
        <v>1.2295540537704923</v>
      </c>
      <c r="H37" s="4">
        <f t="shared" si="8"/>
        <v>1.1927387383606565</v>
      </c>
      <c r="I37" s="4">
        <f t="shared" si="8"/>
        <v>1.1559234229508204</v>
      </c>
      <c r="J37" s="4">
        <f t="shared" si="8"/>
        <v>1.1191081075409846</v>
      </c>
      <c r="K37" s="4">
        <f t="shared" si="8"/>
        <v>1.0822927921311487</v>
      </c>
      <c r="L37" s="4">
        <f t="shared" si="8"/>
        <v>1.0454774767213129</v>
      </c>
      <c r="M37" s="4">
        <f t="shared" si="8"/>
        <v>1.008662161311477</v>
      </c>
      <c r="N37" s="4">
        <f t="shared" si="8"/>
        <v>0.97184684590164105</v>
      </c>
      <c r="O37" s="4">
        <f t="shared" si="8"/>
        <v>0.9350315304918051</v>
      </c>
      <c r="P37" s="4">
        <f t="shared" si="7"/>
        <v>0.8982162150819698</v>
      </c>
      <c r="Q37" s="4">
        <f t="shared" si="7"/>
        <v>0.87456515480975727</v>
      </c>
      <c r="R37" s="4">
        <f t="shared" si="7"/>
        <v>0.85091409453754496</v>
      </c>
      <c r="S37" s="4">
        <f t="shared" si="7"/>
        <v>0.82726303426533265</v>
      </c>
      <c r="T37" s="4">
        <f t="shared" si="7"/>
        <v>0.80361197399312023</v>
      </c>
      <c r="U37" s="4">
        <f t="shared" si="7"/>
        <v>0.77996091372090759</v>
      </c>
      <c r="V37" s="4">
        <f t="shared" si="7"/>
        <v>0.75110359839851681</v>
      </c>
      <c r="W37" s="4">
        <f t="shared" si="7"/>
        <v>0.72224628307612593</v>
      </c>
      <c r="X37" s="4">
        <f t="shared" si="7"/>
        <v>0.69338896775373504</v>
      </c>
      <c r="Y37" s="4">
        <f t="shared" si="7"/>
        <v>0.66453165243134404</v>
      </c>
      <c r="Z37" s="4">
        <f t="shared" si="7"/>
        <v>0.63567433710895327</v>
      </c>
      <c r="AA37" s="4">
        <f t="shared" si="7"/>
        <v>0.6138413869724425</v>
      </c>
      <c r="AB37" s="4">
        <f t="shared" si="7"/>
        <v>0.59200843683593174</v>
      </c>
      <c r="AC37" s="4">
        <f t="shared" si="7"/>
        <v>0.57017548669942086</v>
      </c>
      <c r="AD37" s="4">
        <f t="shared" si="7"/>
        <v>0.5483425365629101</v>
      </c>
      <c r="AE37" s="4">
        <f t="shared" ref="AE37:AJ52" si="9">(($B37-$AJ$2)*((AE$2-$AJ$2)/($B$2-$AJ$2)))+$AJ$2</f>
        <v>0.52650958642639911</v>
      </c>
      <c r="AF37" s="4">
        <f t="shared" si="9"/>
        <v>0.43246592512806747</v>
      </c>
      <c r="AG37" s="4">
        <f t="shared" si="9"/>
        <v>0.33842226382973584</v>
      </c>
      <c r="AH37" s="4">
        <f t="shared" si="9"/>
        <v>0.24437860253140428</v>
      </c>
      <c r="AI37" s="4">
        <f t="shared" si="9"/>
        <v>0.15033494123307267</v>
      </c>
      <c r="AJ37" s="4">
        <f t="shared" si="9"/>
        <v>5.6291279934741062E-2</v>
      </c>
    </row>
    <row r="38" spans="1:36" x14ac:dyDescent="0.2">
      <c r="A38" t="str">
        <f>"semis_archetype_"&amp;TEXT(ROUND(Table269[[#This Row],[2016]],3),"0.000")</f>
        <v>semis_archetype_1.335</v>
      </c>
      <c r="B38" s="4">
        <f t="shared" si="5"/>
        <v>1.335</v>
      </c>
      <c r="C38" s="4">
        <f t="shared" si="8"/>
        <v>1.335</v>
      </c>
      <c r="D38" s="4">
        <f t="shared" si="8"/>
        <v>1.335</v>
      </c>
      <c r="E38" s="4">
        <f t="shared" si="8"/>
        <v>1.2983280789398104</v>
      </c>
      <c r="F38" s="4">
        <f t="shared" si="8"/>
        <v>1.2616561578796233</v>
      </c>
      <c r="G38" s="4">
        <f t="shared" si="8"/>
        <v>1.2249842368194315</v>
      </c>
      <c r="H38" s="4">
        <f t="shared" si="8"/>
        <v>1.1883123157592419</v>
      </c>
      <c r="I38" s="4">
        <f t="shared" si="8"/>
        <v>1.1516403946990523</v>
      </c>
      <c r="J38" s="4">
        <f t="shared" si="8"/>
        <v>1.114968473638863</v>
      </c>
      <c r="K38" s="4">
        <f t="shared" si="8"/>
        <v>1.0782965525786734</v>
      </c>
      <c r="L38" s="4">
        <f t="shared" si="8"/>
        <v>1.0416246315184841</v>
      </c>
      <c r="M38" s="4">
        <f t="shared" si="8"/>
        <v>1.0049527104582945</v>
      </c>
      <c r="N38" s="4">
        <f t="shared" si="8"/>
        <v>0.96828078939810502</v>
      </c>
      <c r="O38" s="4">
        <f t="shared" si="8"/>
        <v>0.93160886833791545</v>
      </c>
      <c r="P38" s="4">
        <f t="shared" ref="P38:AE53" si="10">(($B38-$AJ$2)*((P$2-$AJ$2)/($B$2-$AJ$2)))+$AJ$2</f>
        <v>0.89493694727772655</v>
      </c>
      <c r="Q38" s="4">
        <f t="shared" si="10"/>
        <v>0.87137800704763324</v>
      </c>
      <c r="R38" s="4">
        <f t="shared" si="10"/>
        <v>0.84781906681753993</v>
      </c>
      <c r="S38" s="4">
        <f t="shared" si="10"/>
        <v>0.82426012658744674</v>
      </c>
      <c r="T38" s="4">
        <f t="shared" si="10"/>
        <v>0.80070118635735343</v>
      </c>
      <c r="U38" s="4">
        <f t="shared" si="10"/>
        <v>0.77714224612725991</v>
      </c>
      <c r="V38" s="4">
        <f t="shared" si="10"/>
        <v>0.74839732902602052</v>
      </c>
      <c r="W38" s="4">
        <f t="shared" si="10"/>
        <v>0.71965241192478113</v>
      </c>
      <c r="X38" s="4">
        <f t="shared" si="10"/>
        <v>0.69090749482354175</v>
      </c>
      <c r="Y38" s="4">
        <f t="shared" si="10"/>
        <v>0.66216257772230225</v>
      </c>
      <c r="Z38" s="4">
        <f t="shared" si="10"/>
        <v>0.63341766062106297</v>
      </c>
      <c r="AA38" s="4">
        <f t="shared" si="10"/>
        <v>0.61166974905208404</v>
      </c>
      <c r="AB38" s="4">
        <f t="shared" si="10"/>
        <v>0.58992183748310512</v>
      </c>
      <c r="AC38" s="4">
        <f t="shared" si="10"/>
        <v>0.56817392591412619</v>
      </c>
      <c r="AD38" s="4">
        <f t="shared" si="10"/>
        <v>0.54642601434514737</v>
      </c>
      <c r="AE38" s="4">
        <f t="shared" si="10"/>
        <v>0.52467810277616822</v>
      </c>
      <c r="AF38" s="4">
        <f t="shared" si="9"/>
        <v>0.43100073820788276</v>
      </c>
      <c r="AG38" s="4">
        <f t="shared" si="9"/>
        <v>0.3373233736395973</v>
      </c>
      <c r="AH38" s="4">
        <f t="shared" si="9"/>
        <v>0.24364600907131193</v>
      </c>
      <c r="AI38" s="4">
        <f t="shared" si="9"/>
        <v>0.14996864450302649</v>
      </c>
      <c r="AJ38" s="4">
        <f t="shared" si="9"/>
        <v>5.6291279934741062E-2</v>
      </c>
    </row>
    <row r="39" spans="1:36" x14ac:dyDescent="0.2">
      <c r="A39" t="str">
        <f>"semis_archetype_"&amp;TEXT(ROUND(Table269[[#This Row],[2016]],3),"0.000")</f>
        <v>semis_archetype_1.330</v>
      </c>
      <c r="B39" s="4">
        <f t="shared" si="5"/>
        <v>1.33</v>
      </c>
      <c r="C39" s="4">
        <f t="shared" si="8"/>
        <v>1.33</v>
      </c>
      <c r="D39" s="4">
        <f t="shared" si="8"/>
        <v>1.33</v>
      </c>
      <c r="E39" s="4">
        <f t="shared" si="8"/>
        <v>1.293471473289457</v>
      </c>
      <c r="F39" s="4">
        <f t="shared" si="8"/>
        <v>1.2569429465789161</v>
      </c>
      <c r="G39" s="4">
        <f t="shared" si="8"/>
        <v>1.2204144198683706</v>
      </c>
      <c r="H39" s="4">
        <f t="shared" si="8"/>
        <v>1.1838858931578278</v>
      </c>
      <c r="I39" s="4">
        <f t="shared" si="8"/>
        <v>1.1473573664472845</v>
      </c>
      <c r="J39" s="4">
        <f t="shared" si="8"/>
        <v>1.1108288397367416</v>
      </c>
      <c r="K39" s="4">
        <f t="shared" si="8"/>
        <v>1.0743003130261983</v>
      </c>
      <c r="L39" s="4">
        <f t="shared" si="8"/>
        <v>1.0377717863156555</v>
      </c>
      <c r="M39" s="4">
        <f t="shared" si="8"/>
        <v>1.0012432596051122</v>
      </c>
      <c r="N39" s="4">
        <f t="shared" si="8"/>
        <v>0.96471473289456922</v>
      </c>
      <c r="O39" s="4">
        <f t="shared" si="8"/>
        <v>0.92818620618402603</v>
      </c>
      <c r="P39" s="4">
        <f t="shared" si="10"/>
        <v>0.89165767947348351</v>
      </c>
      <c r="Q39" s="4">
        <f t="shared" si="10"/>
        <v>0.86819085928550921</v>
      </c>
      <c r="R39" s="4">
        <f t="shared" si="10"/>
        <v>0.84472403909753513</v>
      </c>
      <c r="S39" s="4">
        <f t="shared" si="10"/>
        <v>0.82125721890956094</v>
      </c>
      <c r="T39" s="4">
        <f t="shared" si="10"/>
        <v>0.79779039872158675</v>
      </c>
      <c r="U39" s="4">
        <f t="shared" si="10"/>
        <v>0.77432357853361233</v>
      </c>
      <c r="V39" s="4">
        <f t="shared" si="10"/>
        <v>0.74569105965352445</v>
      </c>
      <c r="W39" s="4">
        <f t="shared" si="10"/>
        <v>0.71705854077343645</v>
      </c>
      <c r="X39" s="4">
        <f t="shared" si="10"/>
        <v>0.68842602189334845</v>
      </c>
      <c r="Y39" s="4">
        <f t="shared" si="10"/>
        <v>0.65979350301326045</v>
      </c>
      <c r="Z39" s="4">
        <f t="shared" si="10"/>
        <v>0.63116098413317268</v>
      </c>
      <c r="AA39" s="4">
        <f t="shared" si="10"/>
        <v>0.60949811113172569</v>
      </c>
      <c r="AB39" s="4">
        <f t="shared" si="10"/>
        <v>0.5878352381302786</v>
      </c>
      <c r="AC39" s="4">
        <f t="shared" si="10"/>
        <v>0.56617236512883162</v>
      </c>
      <c r="AD39" s="4">
        <f t="shared" si="10"/>
        <v>0.54450949212738464</v>
      </c>
      <c r="AE39" s="4">
        <f t="shared" si="10"/>
        <v>0.52284661912593744</v>
      </c>
      <c r="AF39" s="4">
        <f t="shared" si="9"/>
        <v>0.42953555128769816</v>
      </c>
      <c r="AG39" s="4">
        <f t="shared" si="9"/>
        <v>0.33622448344945888</v>
      </c>
      <c r="AH39" s="4">
        <f t="shared" si="9"/>
        <v>0.2429134156112196</v>
      </c>
      <c r="AI39" s="4">
        <f t="shared" si="9"/>
        <v>0.14960234777298032</v>
      </c>
      <c r="AJ39" s="4">
        <f t="shared" si="9"/>
        <v>5.6291279934741062E-2</v>
      </c>
    </row>
    <row r="40" spans="1:36" x14ac:dyDescent="0.2">
      <c r="A40" t="str">
        <f>"semis_archetype_"&amp;TEXT(ROUND(Table269[[#This Row],[2016]],3),"0.000")</f>
        <v>semis_archetype_1.325</v>
      </c>
      <c r="B40" s="4">
        <f t="shared" si="5"/>
        <v>1.325</v>
      </c>
      <c r="C40" s="4">
        <f t="shared" si="8"/>
        <v>1.325</v>
      </c>
      <c r="D40" s="4">
        <f t="shared" si="8"/>
        <v>1.325</v>
      </c>
      <c r="E40" s="4">
        <f t="shared" si="8"/>
        <v>1.2886148676391032</v>
      </c>
      <c r="F40" s="4">
        <f t="shared" si="8"/>
        <v>1.2522297352782088</v>
      </c>
      <c r="G40" s="4">
        <f t="shared" si="8"/>
        <v>1.2158446029173098</v>
      </c>
      <c r="H40" s="4">
        <f t="shared" si="8"/>
        <v>1.1794594705564132</v>
      </c>
      <c r="I40" s="4">
        <f t="shared" si="8"/>
        <v>1.1430743381955164</v>
      </c>
      <c r="J40" s="4">
        <f t="shared" si="8"/>
        <v>1.1066892058346198</v>
      </c>
      <c r="K40" s="4">
        <f t="shared" si="8"/>
        <v>1.070304073473723</v>
      </c>
      <c r="L40" s="4">
        <f t="shared" si="8"/>
        <v>1.0339189411128267</v>
      </c>
      <c r="M40" s="4">
        <f t="shared" si="8"/>
        <v>0.99753380875192976</v>
      </c>
      <c r="N40" s="4">
        <f t="shared" si="8"/>
        <v>0.96114867639103319</v>
      </c>
      <c r="O40" s="4">
        <f t="shared" si="8"/>
        <v>0.92476354403013639</v>
      </c>
      <c r="P40" s="4">
        <f t="shared" si="10"/>
        <v>0.88837841166924036</v>
      </c>
      <c r="Q40" s="4">
        <f t="shared" si="10"/>
        <v>0.86500371152338518</v>
      </c>
      <c r="R40" s="4">
        <f t="shared" si="10"/>
        <v>0.8416290113775301</v>
      </c>
      <c r="S40" s="4">
        <f t="shared" si="10"/>
        <v>0.81825431123167502</v>
      </c>
      <c r="T40" s="4">
        <f t="shared" si="10"/>
        <v>0.79487961108581995</v>
      </c>
      <c r="U40" s="4">
        <f t="shared" si="10"/>
        <v>0.77150491093996465</v>
      </c>
      <c r="V40" s="4">
        <f t="shared" si="10"/>
        <v>0.74298479028102815</v>
      </c>
      <c r="W40" s="4">
        <f t="shared" si="10"/>
        <v>0.71446466962209176</v>
      </c>
      <c r="X40" s="4">
        <f t="shared" si="10"/>
        <v>0.68594454896315515</v>
      </c>
      <c r="Y40" s="4">
        <f t="shared" si="10"/>
        <v>0.65742442830421866</v>
      </c>
      <c r="Z40" s="4">
        <f t="shared" si="10"/>
        <v>0.62890430764528227</v>
      </c>
      <c r="AA40" s="4">
        <f t="shared" si="10"/>
        <v>0.60732647321136712</v>
      </c>
      <c r="AB40" s="4">
        <f t="shared" si="10"/>
        <v>0.58574863877745209</v>
      </c>
      <c r="AC40" s="4">
        <f t="shared" si="10"/>
        <v>0.56417080434353695</v>
      </c>
      <c r="AD40" s="4">
        <f t="shared" si="10"/>
        <v>0.54259296990962191</v>
      </c>
      <c r="AE40" s="4">
        <f t="shared" si="10"/>
        <v>0.52101513547570655</v>
      </c>
      <c r="AF40" s="4">
        <f t="shared" si="9"/>
        <v>0.42807036436751345</v>
      </c>
      <c r="AG40" s="4">
        <f t="shared" si="9"/>
        <v>0.33512559325932034</v>
      </c>
      <c r="AH40" s="4">
        <f t="shared" si="9"/>
        <v>0.24218082215112724</v>
      </c>
      <c r="AI40" s="4">
        <f t="shared" si="9"/>
        <v>0.14923605104293414</v>
      </c>
      <c r="AJ40" s="4">
        <f t="shared" si="9"/>
        <v>5.6291279934741062E-2</v>
      </c>
    </row>
    <row r="41" spans="1:36" x14ac:dyDescent="0.2">
      <c r="A41" t="str">
        <f>"semis_archetype_"&amp;TEXT(ROUND(Table269[[#This Row],[2016]],3),"0.000")</f>
        <v>semis_archetype_1.320</v>
      </c>
      <c r="B41" s="4">
        <f t="shared" si="5"/>
        <v>1.32</v>
      </c>
      <c r="C41" s="4">
        <f t="shared" si="8"/>
        <v>1.32</v>
      </c>
      <c r="D41" s="4">
        <f t="shared" si="8"/>
        <v>1.32</v>
      </c>
      <c r="E41" s="4">
        <f t="shared" si="8"/>
        <v>1.2837582619887498</v>
      </c>
      <c r="F41" s="4">
        <f t="shared" si="8"/>
        <v>1.2475165239775017</v>
      </c>
      <c r="G41" s="4">
        <f t="shared" si="8"/>
        <v>1.2112747859662492</v>
      </c>
      <c r="H41" s="4">
        <f t="shared" si="8"/>
        <v>1.1750330479549989</v>
      </c>
      <c r="I41" s="4">
        <f t="shared" si="8"/>
        <v>1.1387913099437486</v>
      </c>
      <c r="J41" s="4">
        <f t="shared" si="8"/>
        <v>1.1025495719324985</v>
      </c>
      <c r="K41" s="4">
        <f t="shared" si="8"/>
        <v>1.0663078339212482</v>
      </c>
      <c r="L41" s="4">
        <f t="shared" si="8"/>
        <v>1.0300660959099979</v>
      </c>
      <c r="M41" s="4">
        <f t="shared" si="8"/>
        <v>0.99382435789874746</v>
      </c>
      <c r="N41" s="4">
        <f t="shared" si="8"/>
        <v>0.95758261988749727</v>
      </c>
      <c r="O41" s="4">
        <f t="shared" si="8"/>
        <v>0.92134088187624696</v>
      </c>
      <c r="P41" s="4">
        <f t="shared" si="10"/>
        <v>0.88509914386499733</v>
      </c>
      <c r="Q41" s="4">
        <f t="shared" si="10"/>
        <v>0.86181656376126126</v>
      </c>
      <c r="R41" s="4">
        <f t="shared" si="10"/>
        <v>0.83853398365752529</v>
      </c>
      <c r="S41" s="4">
        <f t="shared" si="10"/>
        <v>0.81525140355378933</v>
      </c>
      <c r="T41" s="4">
        <f t="shared" si="10"/>
        <v>0.79196882345005337</v>
      </c>
      <c r="U41" s="4">
        <f t="shared" si="10"/>
        <v>0.76868624334631708</v>
      </c>
      <c r="V41" s="4">
        <f t="shared" si="10"/>
        <v>0.74027852090853208</v>
      </c>
      <c r="W41" s="4">
        <f t="shared" si="10"/>
        <v>0.71187079847074708</v>
      </c>
      <c r="X41" s="4">
        <f t="shared" si="10"/>
        <v>0.68346307603296197</v>
      </c>
      <c r="Y41" s="4">
        <f t="shared" si="10"/>
        <v>0.65505535359517697</v>
      </c>
      <c r="Z41" s="4">
        <f t="shared" si="10"/>
        <v>0.62664763115739197</v>
      </c>
      <c r="AA41" s="4">
        <f t="shared" si="10"/>
        <v>0.60515483529100877</v>
      </c>
      <c r="AB41" s="4">
        <f t="shared" si="10"/>
        <v>0.58366203942462558</v>
      </c>
      <c r="AC41" s="4">
        <f t="shared" si="10"/>
        <v>0.56216924355824238</v>
      </c>
      <c r="AD41" s="4">
        <f t="shared" si="10"/>
        <v>0.54067644769185919</v>
      </c>
      <c r="AE41" s="4">
        <f t="shared" si="10"/>
        <v>0.51918365182547577</v>
      </c>
      <c r="AF41" s="4">
        <f t="shared" si="9"/>
        <v>0.42660517744732873</v>
      </c>
      <c r="AG41" s="4">
        <f t="shared" si="9"/>
        <v>0.33402670306918181</v>
      </c>
      <c r="AH41" s="4">
        <f t="shared" si="9"/>
        <v>0.24144822869103491</v>
      </c>
      <c r="AI41" s="4">
        <f t="shared" si="9"/>
        <v>0.14886975431288799</v>
      </c>
      <c r="AJ41" s="4">
        <f t="shared" si="9"/>
        <v>5.6291279934741062E-2</v>
      </c>
    </row>
    <row r="42" spans="1:36" x14ac:dyDescent="0.2">
      <c r="A42" t="str">
        <f>"semis_archetype_"&amp;TEXT(ROUND(Table269[[#This Row],[2016]],3),"0.000")</f>
        <v>semis_archetype_1.315</v>
      </c>
      <c r="B42" s="4">
        <f t="shared" si="5"/>
        <v>1.3149999999999999</v>
      </c>
      <c r="C42" s="4">
        <f t="shared" si="8"/>
        <v>1.3149999999999999</v>
      </c>
      <c r="D42" s="4">
        <f t="shared" si="8"/>
        <v>1.3149999999999999</v>
      </c>
      <c r="E42" s="4">
        <f t="shared" si="8"/>
        <v>1.2789016563383959</v>
      </c>
      <c r="F42" s="4">
        <f t="shared" si="8"/>
        <v>1.2428033126767946</v>
      </c>
      <c r="G42" s="4">
        <f t="shared" si="8"/>
        <v>1.2067049690151883</v>
      </c>
      <c r="H42" s="4">
        <f t="shared" si="8"/>
        <v>1.1706066253535845</v>
      </c>
      <c r="I42" s="4">
        <f t="shared" si="8"/>
        <v>1.1345082816919805</v>
      </c>
      <c r="J42" s="4">
        <f t="shared" si="8"/>
        <v>1.0984099380303767</v>
      </c>
      <c r="K42" s="4">
        <f t="shared" si="8"/>
        <v>1.0623115943687729</v>
      </c>
      <c r="L42" s="4">
        <f t="shared" si="8"/>
        <v>1.0262132507071691</v>
      </c>
      <c r="M42" s="4">
        <f t="shared" si="8"/>
        <v>0.99011490704556504</v>
      </c>
      <c r="N42" s="4">
        <f t="shared" si="8"/>
        <v>0.95401656338396135</v>
      </c>
      <c r="O42" s="4">
        <f t="shared" si="8"/>
        <v>0.91791821972235732</v>
      </c>
      <c r="P42" s="4">
        <f t="shared" si="10"/>
        <v>0.88181987606075407</v>
      </c>
      <c r="Q42" s="4">
        <f t="shared" si="10"/>
        <v>0.85862941599913711</v>
      </c>
      <c r="R42" s="4">
        <f t="shared" si="10"/>
        <v>0.83543895593752027</v>
      </c>
      <c r="S42" s="4">
        <f t="shared" si="10"/>
        <v>0.81224849587590342</v>
      </c>
      <c r="T42" s="4">
        <f t="shared" si="10"/>
        <v>0.78905803581428657</v>
      </c>
      <c r="U42" s="4">
        <f t="shared" si="10"/>
        <v>0.76586757575266939</v>
      </c>
      <c r="V42" s="4">
        <f t="shared" si="10"/>
        <v>0.73757225153603578</v>
      </c>
      <c r="W42" s="4">
        <f t="shared" si="10"/>
        <v>0.70927692731940228</v>
      </c>
      <c r="X42" s="4">
        <f t="shared" si="10"/>
        <v>0.68098160310276867</v>
      </c>
      <c r="Y42" s="4">
        <f t="shared" si="10"/>
        <v>0.65268627888613506</v>
      </c>
      <c r="Z42" s="4">
        <f t="shared" si="10"/>
        <v>0.62439095466950156</v>
      </c>
      <c r="AA42" s="4">
        <f t="shared" si="10"/>
        <v>0.60298319737065031</v>
      </c>
      <c r="AB42" s="4">
        <f t="shared" si="10"/>
        <v>0.58157544007179895</v>
      </c>
      <c r="AC42" s="4">
        <f t="shared" si="10"/>
        <v>0.56016768277294771</v>
      </c>
      <c r="AD42" s="4">
        <f t="shared" si="10"/>
        <v>0.53875992547409635</v>
      </c>
      <c r="AE42" s="4">
        <f t="shared" si="10"/>
        <v>0.51735216817524488</v>
      </c>
      <c r="AF42" s="4">
        <f t="shared" si="9"/>
        <v>0.42513999052714402</v>
      </c>
      <c r="AG42" s="4">
        <f t="shared" si="9"/>
        <v>0.33292781287904327</v>
      </c>
      <c r="AH42" s="4">
        <f t="shared" si="9"/>
        <v>0.24071563523094255</v>
      </c>
      <c r="AI42" s="4">
        <f t="shared" si="9"/>
        <v>0.14850345758284181</v>
      </c>
      <c r="AJ42" s="4">
        <f t="shared" si="9"/>
        <v>5.6291279934741062E-2</v>
      </c>
    </row>
    <row r="43" spans="1:36" x14ac:dyDescent="0.2">
      <c r="A43" t="str">
        <f>"semis_archetype_"&amp;TEXT(ROUND(Table269[[#This Row],[2016]],3),"0.000")</f>
        <v>semis_archetype_1.310</v>
      </c>
      <c r="B43" s="4">
        <f t="shared" si="5"/>
        <v>1.31</v>
      </c>
      <c r="C43" s="4">
        <f t="shared" si="8"/>
        <v>1.31</v>
      </c>
      <c r="D43" s="4">
        <f t="shared" si="8"/>
        <v>1.31</v>
      </c>
      <c r="E43" s="4">
        <f t="shared" si="8"/>
        <v>1.2740450506880425</v>
      </c>
      <c r="F43" s="4">
        <f t="shared" si="8"/>
        <v>1.2380901013760874</v>
      </c>
      <c r="G43" s="4">
        <f t="shared" si="8"/>
        <v>1.2021351520641277</v>
      </c>
      <c r="H43" s="4">
        <f t="shared" si="8"/>
        <v>1.1661802027521702</v>
      </c>
      <c r="I43" s="4">
        <f t="shared" si="8"/>
        <v>1.1302252534402126</v>
      </c>
      <c r="J43" s="4">
        <f t="shared" si="8"/>
        <v>1.0942703041282553</v>
      </c>
      <c r="K43" s="4">
        <f t="shared" si="8"/>
        <v>1.0583153548162978</v>
      </c>
      <c r="L43" s="4">
        <f t="shared" si="8"/>
        <v>1.0223604055043405</v>
      </c>
      <c r="M43" s="4">
        <f t="shared" si="8"/>
        <v>0.98640545619238285</v>
      </c>
      <c r="N43" s="4">
        <f t="shared" si="8"/>
        <v>0.95045050688042543</v>
      </c>
      <c r="O43" s="4">
        <f t="shared" si="8"/>
        <v>0.9144955575684679</v>
      </c>
      <c r="P43" s="4">
        <f t="shared" si="10"/>
        <v>0.87854060825651104</v>
      </c>
      <c r="Q43" s="4">
        <f t="shared" si="10"/>
        <v>0.85544226823701319</v>
      </c>
      <c r="R43" s="4">
        <f t="shared" si="10"/>
        <v>0.83234392821751535</v>
      </c>
      <c r="S43" s="4">
        <f t="shared" si="10"/>
        <v>0.80924558819801762</v>
      </c>
      <c r="T43" s="4">
        <f t="shared" si="10"/>
        <v>0.78614724817851989</v>
      </c>
      <c r="U43" s="4">
        <f t="shared" si="10"/>
        <v>0.76304890815902182</v>
      </c>
      <c r="V43" s="4">
        <f t="shared" si="10"/>
        <v>0.73486598216353971</v>
      </c>
      <c r="W43" s="4">
        <f t="shared" si="10"/>
        <v>0.7066830561680576</v>
      </c>
      <c r="X43" s="4">
        <f t="shared" si="10"/>
        <v>0.67850013017257549</v>
      </c>
      <c r="Y43" s="4">
        <f t="shared" si="10"/>
        <v>0.65031720417709338</v>
      </c>
      <c r="Z43" s="4">
        <f t="shared" si="10"/>
        <v>0.62213427818161127</v>
      </c>
      <c r="AA43" s="4">
        <f t="shared" si="10"/>
        <v>0.60081155945029185</v>
      </c>
      <c r="AB43" s="4">
        <f t="shared" si="10"/>
        <v>0.57948884071897244</v>
      </c>
      <c r="AC43" s="4">
        <f t="shared" si="10"/>
        <v>0.55816612198765303</v>
      </c>
      <c r="AD43" s="4">
        <f t="shared" si="10"/>
        <v>0.53684340325633362</v>
      </c>
      <c r="AE43" s="4">
        <f t="shared" si="10"/>
        <v>0.51552068452501398</v>
      </c>
      <c r="AF43" s="4">
        <f t="shared" si="9"/>
        <v>0.42367480360695942</v>
      </c>
      <c r="AG43" s="4">
        <f t="shared" si="9"/>
        <v>0.33182892268890485</v>
      </c>
      <c r="AH43" s="4">
        <f t="shared" si="9"/>
        <v>0.23998304177085023</v>
      </c>
      <c r="AI43" s="4">
        <f t="shared" si="9"/>
        <v>0.14813716085279566</v>
      </c>
      <c r="AJ43" s="4">
        <f t="shared" si="9"/>
        <v>5.6291279934741062E-2</v>
      </c>
    </row>
    <row r="44" spans="1:36" x14ac:dyDescent="0.2">
      <c r="A44" t="str">
        <f>"semis_archetype_"&amp;TEXT(ROUND(Table269[[#This Row],[2016]],3),"0.000")</f>
        <v>semis_archetype_1.305</v>
      </c>
      <c r="B44" s="4">
        <f t="shared" si="5"/>
        <v>1.3049999999999999</v>
      </c>
      <c r="C44" s="4">
        <f t="shared" si="8"/>
        <v>1.3049999999999999</v>
      </c>
      <c r="D44" s="4">
        <f t="shared" si="8"/>
        <v>1.3049999999999999</v>
      </c>
      <c r="E44" s="4">
        <f t="shared" si="8"/>
        <v>1.2691884450376889</v>
      </c>
      <c r="F44" s="4">
        <f t="shared" si="8"/>
        <v>1.2333768900753801</v>
      </c>
      <c r="G44" s="4">
        <f t="shared" si="8"/>
        <v>1.1975653351130666</v>
      </c>
      <c r="H44" s="4">
        <f t="shared" si="8"/>
        <v>1.1617537801507558</v>
      </c>
      <c r="I44" s="4">
        <f t="shared" si="8"/>
        <v>1.1259422251884446</v>
      </c>
      <c r="J44" s="4">
        <f t="shared" si="8"/>
        <v>1.0901306702261335</v>
      </c>
      <c r="K44" s="4">
        <f t="shared" si="8"/>
        <v>1.0543191152638225</v>
      </c>
      <c r="L44" s="4">
        <f t="shared" si="8"/>
        <v>1.0185075603015117</v>
      </c>
      <c r="M44" s="4">
        <f t="shared" si="8"/>
        <v>0.98269600533920043</v>
      </c>
      <c r="N44" s="4">
        <f t="shared" si="8"/>
        <v>0.9468844503768894</v>
      </c>
      <c r="O44" s="4">
        <f t="shared" si="8"/>
        <v>0.91107289541457837</v>
      </c>
      <c r="P44" s="4">
        <f t="shared" si="10"/>
        <v>0.87526134045226789</v>
      </c>
      <c r="Q44" s="4">
        <f t="shared" si="10"/>
        <v>0.85225512047488905</v>
      </c>
      <c r="R44" s="4">
        <f t="shared" si="10"/>
        <v>0.82924890049751043</v>
      </c>
      <c r="S44" s="4">
        <f t="shared" si="10"/>
        <v>0.8062426805201317</v>
      </c>
      <c r="T44" s="4">
        <f t="shared" si="10"/>
        <v>0.78323646054275309</v>
      </c>
      <c r="U44" s="4">
        <f t="shared" si="10"/>
        <v>0.76023024056537414</v>
      </c>
      <c r="V44" s="4">
        <f t="shared" si="10"/>
        <v>0.73215971279104353</v>
      </c>
      <c r="W44" s="4">
        <f t="shared" si="10"/>
        <v>0.7040891850167128</v>
      </c>
      <c r="X44" s="4">
        <f t="shared" si="10"/>
        <v>0.67601865724238219</v>
      </c>
      <c r="Y44" s="4">
        <f t="shared" si="10"/>
        <v>0.64794812946805147</v>
      </c>
      <c r="Z44" s="4">
        <f t="shared" si="10"/>
        <v>0.61987760169372097</v>
      </c>
      <c r="AA44" s="4">
        <f t="shared" si="10"/>
        <v>0.59863992152993339</v>
      </c>
      <c r="AB44" s="4">
        <f t="shared" si="10"/>
        <v>0.57740224136614593</v>
      </c>
      <c r="AC44" s="4">
        <f t="shared" si="10"/>
        <v>0.55616456120235835</v>
      </c>
      <c r="AD44" s="4">
        <f t="shared" si="10"/>
        <v>0.53492688103857089</v>
      </c>
      <c r="AE44" s="4">
        <f t="shared" si="10"/>
        <v>0.51368920087478309</v>
      </c>
      <c r="AF44" s="4">
        <f t="shared" si="9"/>
        <v>0.4222096166867747</v>
      </c>
      <c r="AG44" s="4">
        <f t="shared" si="9"/>
        <v>0.33073003249876631</v>
      </c>
      <c r="AH44" s="4">
        <f t="shared" si="9"/>
        <v>0.23925044831075787</v>
      </c>
      <c r="AI44" s="4">
        <f t="shared" si="9"/>
        <v>0.14777086412274948</v>
      </c>
      <c r="AJ44" s="4">
        <f t="shared" si="9"/>
        <v>5.6291279934741062E-2</v>
      </c>
    </row>
    <row r="45" spans="1:36" x14ac:dyDescent="0.2">
      <c r="A45" t="str">
        <f>"semis_archetype_"&amp;TEXT(ROUND(Table269[[#This Row],[2016]],3),"0.000")</f>
        <v>semis_archetype_1.300</v>
      </c>
      <c r="B45" s="4">
        <f t="shared" si="5"/>
        <v>1.3</v>
      </c>
      <c r="C45" s="4">
        <f t="shared" ref="C45:O60" si="11">(($B45-$AJ$2)*((C$2-$AJ$2)/($B$2-$AJ$2)))+$AJ$2</f>
        <v>1.3</v>
      </c>
      <c r="D45" s="4">
        <f t="shared" si="11"/>
        <v>1.3</v>
      </c>
      <c r="E45" s="4">
        <f t="shared" si="11"/>
        <v>1.2643318393873353</v>
      </c>
      <c r="F45" s="4">
        <f t="shared" si="11"/>
        <v>1.228663678774673</v>
      </c>
      <c r="G45" s="4">
        <f t="shared" si="11"/>
        <v>1.192995518162006</v>
      </c>
      <c r="H45" s="4">
        <f t="shared" si="11"/>
        <v>1.1573273575493415</v>
      </c>
      <c r="I45" s="4">
        <f t="shared" si="11"/>
        <v>1.1216591969366767</v>
      </c>
      <c r="J45" s="4">
        <f t="shared" si="11"/>
        <v>1.0859910363240122</v>
      </c>
      <c r="K45" s="4">
        <f t="shared" si="11"/>
        <v>1.0503228757113474</v>
      </c>
      <c r="L45" s="4">
        <f t="shared" si="11"/>
        <v>1.0146547150986829</v>
      </c>
      <c r="M45" s="4">
        <f t="shared" si="11"/>
        <v>0.97898655448601812</v>
      </c>
      <c r="N45" s="4">
        <f t="shared" si="11"/>
        <v>0.94331839387335359</v>
      </c>
      <c r="O45" s="4">
        <f t="shared" si="11"/>
        <v>0.90765023326068883</v>
      </c>
      <c r="P45" s="4">
        <f t="shared" si="10"/>
        <v>0.87198207264802485</v>
      </c>
      <c r="Q45" s="4">
        <f t="shared" si="10"/>
        <v>0.84906797271276513</v>
      </c>
      <c r="R45" s="4">
        <f t="shared" si="10"/>
        <v>0.82615387277750552</v>
      </c>
      <c r="S45" s="4">
        <f t="shared" si="10"/>
        <v>0.8032397728422459</v>
      </c>
      <c r="T45" s="4">
        <f t="shared" si="10"/>
        <v>0.7803256729069864</v>
      </c>
      <c r="U45" s="4">
        <f t="shared" si="10"/>
        <v>0.75741157297172657</v>
      </c>
      <c r="V45" s="4">
        <f t="shared" si="10"/>
        <v>0.72945344341854734</v>
      </c>
      <c r="W45" s="4">
        <f t="shared" si="10"/>
        <v>0.70149531386536823</v>
      </c>
      <c r="X45" s="4">
        <f t="shared" si="10"/>
        <v>0.67353718431218901</v>
      </c>
      <c r="Y45" s="4">
        <f t="shared" si="10"/>
        <v>0.64557905475900978</v>
      </c>
      <c r="Z45" s="4">
        <f t="shared" si="10"/>
        <v>0.61762092520583067</v>
      </c>
      <c r="AA45" s="4">
        <f t="shared" si="10"/>
        <v>0.59646828360957505</v>
      </c>
      <c r="AB45" s="4">
        <f t="shared" si="10"/>
        <v>0.57531564201331942</v>
      </c>
      <c r="AC45" s="4">
        <f t="shared" si="10"/>
        <v>0.55416300041706379</v>
      </c>
      <c r="AD45" s="4">
        <f t="shared" si="10"/>
        <v>0.53301035882080816</v>
      </c>
      <c r="AE45" s="4">
        <f t="shared" si="10"/>
        <v>0.51185771722455231</v>
      </c>
      <c r="AF45" s="4">
        <f t="shared" si="9"/>
        <v>0.42074442976658999</v>
      </c>
      <c r="AG45" s="4">
        <f t="shared" si="9"/>
        <v>0.32963114230862778</v>
      </c>
      <c r="AH45" s="4">
        <f t="shared" si="9"/>
        <v>0.23851785485066554</v>
      </c>
      <c r="AI45" s="4">
        <f t="shared" si="9"/>
        <v>0.1474045673927033</v>
      </c>
      <c r="AJ45" s="4">
        <f t="shared" si="9"/>
        <v>5.6291279934741062E-2</v>
      </c>
    </row>
    <row r="46" spans="1:36" x14ac:dyDescent="0.2">
      <c r="A46" t="str">
        <f>"semis_archetype_"&amp;TEXT(ROUND(Table269[[#This Row],[2016]],3),"0.000")</f>
        <v>semis_archetype_1.295</v>
      </c>
      <c r="B46" s="4">
        <f t="shared" si="5"/>
        <v>1.2949999999999999</v>
      </c>
      <c r="C46" s="4">
        <f t="shared" si="11"/>
        <v>1.2949999999999999</v>
      </c>
      <c r="D46" s="4">
        <f t="shared" si="11"/>
        <v>1.2949999999999999</v>
      </c>
      <c r="E46" s="4">
        <f t="shared" si="11"/>
        <v>1.2594752337369817</v>
      </c>
      <c r="F46" s="4">
        <f t="shared" si="11"/>
        <v>1.2239504674739656</v>
      </c>
      <c r="G46" s="4">
        <f t="shared" si="11"/>
        <v>1.1884257012109452</v>
      </c>
      <c r="H46" s="4">
        <f t="shared" si="11"/>
        <v>1.1529009349479269</v>
      </c>
      <c r="I46" s="4">
        <f t="shared" si="11"/>
        <v>1.1173761686849086</v>
      </c>
      <c r="J46" s="4">
        <f t="shared" si="11"/>
        <v>1.0818514024218906</v>
      </c>
      <c r="K46" s="4">
        <f t="shared" si="11"/>
        <v>1.0463266361588723</v>
      </c>
      <c r="L46" s="4">
        <f t="shared" si="11"/>
        <v>1.0108018698958541</v>
      </c>
      <c r="M46" s="4">
        <f t="shared" si="11"/>
        <v>0.97527710363283571</v>
      </c>
      <c r="N46" s="4">
        <f t="shared" si="11"/>
        <v>0.93975233736981756</v>
      </c>
      <c r="O46" s="4">
        <f t="shared" si="11"/>
        <v>0.9042275711067993</v>
      </c>
      <c r="P46" s="4">
        <f t="shared" si="10"/>
        <v>0.8687028048437816</v>
      </c>
      <c r="Q46" s="4">
        <f t="shared" si="10"/>
        <v>0.84588082495064099</v>
      </c>
      <c r="R46" s="4">
        <f t="shared" si="10"/>
        <v>0.82305884505750049</v>
      </c>
      <c r="S46" s="4">
        <f t="shared" si="10"/>
        <v>0.8002368651643601</v>
      </c>
      <c r="T46" s="4">
        <f t="shared" si="10"/>
        <v>0.7774148852712196</v>
      </c>
      <c r="U46" s="4">
        <f t="shared" si="10"/>
        <v>0.75459290537807877</v>
      </c>
      <c r="V46" s="4">
        <f t="shared" si="10"/>
        <v>0.72674717404605116</v>
      </c>
      <c r="W46" s="4">
        <f t="shared" si="10"/>
        <v>0.69890144271402344</v>
      </c>
      <c r="X46" s="4">
        <f t="shared" si="10"/>
        <v>0.67105571138199571</v>
      </c>
      <c r="Y46" s="4">
        <f t="shared" si="10"/>
        <v>0.64320998004996788</v>
      </c>
      <c r="Z46" s="4">
        <f t="shared" si="10"/>
        <v>0.61536424871794027</v>
      </c>
      <c r="AA46" s="4">
        <f t="shared" si="10"/>
        <v>0.59429664568921658</v>
      </c>
      <c r="AB46" s="4">
        <f t="shared" si="10"/>
        <v>0.57322904266049279</v>
      </c>
      <c r="AC46" s="4">
        <f t="shared" si="10"/>
        <v>0.55216143963176911</v>
      </c>
      <c r="AD46" s="4">
        <f t="shared" si="10"/>
        <v>0.53109383660304543</v>
      </c>
      <c r="AE46" s="4">
        <f t="shared" si="10"/>
        <v>0.51002623357432142</v>
      </c>
      <c r="AF46" s="4">
        <f t="shared" si="9"/>
        <v>0.41927924284640528</v>
      </c>
      <c r="AG46" s="4">
        <f t="shared" si="9"/>
        <v>0.32853225211848924</v>
      </c>
      <c r="AH46" s="4">
        <f t="shared" si="9"/>
        <v>0.23778526139057318</v>
      </c>
      <c r="AI46" s="4">
        <f t="shared" si="9"/>
        <v>0.14703827066265712</v>
      </c>
      <c r="AJ46" s="4">
        <f t="shared" si="9"/>
        <v>5.6291279934741062E-2</v>
      </c>
    </row>
    <row r="47" spans="1:36" x14ac:dyDescent="0.2">
      <c r="A47" t="str">
        <f>"semis_archetype_"&amp;TEXT(ROUND(Table269[[#This Row],[2016]],3),"0.000")</f>
        <v>semis_archetype_1.290</v>
      </c>
      <c r="B47" s="4">
        <f t="shared" si="5"/>
        <v>1.29</v>
      </c>
      <c r="C47" s="4">
        <f t="shared" si="11"/>
        <v>1.29</v>
      </c>
      <c r="D47" s="4">
        <f t="shared" si="11"/>
        <v>1.29</v>
      </c>
      <c r="E47" s="4">
        <f t="shared" si="11"/>
        <v>1.2546186280866281</v>
      </c>
      <c r="F47" s="4">
        <f t="shared" si="11"/>
        <v>1.2192372561732585</v>
      </c>
      <c r="G47" s="4">
        <f t="shared" si="11"/>
        <v>1.1838558842598845</v>
      </c>
      <c r="H47" s="4">
        <f t="shared" si="11"/>
        <v>1.1484745123465128</v>
      </c>
      <c r="I47" s="4">
        <f t="shared" si="11"/>
        <v>1.1130931404331408</v>
      </c>
      <c r="J47" s="4">
        <f t="shared" si="11"/>
        <v>1.077711768519769</v>
      </c>
      <c r="K47" s="4">
        <f t="shared" si="11"/>
        <v>1.0423303966063973</v>
      </c>
      <c r="L47" s="4">
        <f t="shared" si="11"/>
        <v>1.0069490246930255</v>
      </c>
      <c r="M47" s="4">
        <f t="shared" si="11"/>
        <v>0.97156765277965351</v>
      </c>
      <c r="N47" s="4">
        <f t="shared" si="11"/>
        <v>0.93618628086628175</v>
      </c>
      <c r="O47" s="4">
        <f t="shared" si="11"/>
        <v>0.90080490895290977</v>
      </c>
      <c r="P47" s="4">
        <f t="shared" si="10"/>
        <v>0.86542353703953856</v>
      </c>
      <c r="Q47" s="4">
        <f t="shared" si="10"/>
        <v>0.84269367718851707</v>
      </c>
      <c r="R47" s="4">
        <f t="shared" si="10"/>
        <v>0.81996381733749568</v>
      </c>
      <c r="S47" s="4">
        <f t="shared" si="10"/>
        <v>0.7972339574864743</v>
      </c>
      <c r="T47" s="4">
        <f t="shared" si="10"/>
        <v>0.77450409763545291</v>
      </c>
      <c r="U47" s="4">
        <f t="shared" si="10"/>
        <v>0.7517742377844312</v>
      </c>
      <c r="V47" s="4">
        <f t="shared" si="10"/>
        <v>0.72404090467355497</v>
      </c>
      <c r="W47" s="4">
        <f t="shared" si="10"/>
        <v>0.69630757156267875</v>
      </c>
      <c r="X47" s="4">
        <f t="shared" si="10"/>
        <v>0.66857423845180242</v>
      </c>
      <c r="Y47" s="4">
        <f t="shared" si="10"/>
        <v>0.64084090534092619</v>
      </c>
      <c r="Z47" s="4">
        <f t="shared" si="10"/>
        <v>0.61310757223004997</v>
      </c>
      <c r="AA47" s="4">
        <f t="shared" si="10"/>
        <v>0.59212500776885812</v>
      </c>
      <c r="AB47" s="4">
        <f t="shared" si="10"/>
        <v>0.57114244330766628</v>
      </c>
      <c r="AC47" s="4">
        <f t="shared" si="10"/>
        <v>0.55015987884647455</v>
      </c>
      <c r="AD47" s="4">
        <f t="shared" si="10"/>
        <v>0.5291773143852827</v>
      </c>
      <c r="AE47" s="4">
        <f t="shared" si="10"/>
        <v>0.50819474992409064</v>
      </c>
      <c r="AF47" s="4">
        <f t="shared" si="9"/>
        <v>0.41781405592622067</v>
      </c>
      <c r="AG47" s="4">
        <f t="shared" si="9"/>
        <v>0.32743336192835082</v>
      </c>
      <c r="AH47" s="4">
        <f t="shared" si="9"/>
        <v>0.23705266793048088</v>
      </c>
      <c r="AI47" s="4">
        <f t="shared" si="9"/>
        <v>0.14667197393261097</v>
      </c>
      <c r="AJ47" s="4">
        <f t="shared" si="9"/>
        <v>5.6291279934741062E-2</v>
      </c>
    </row>
    <row r="48" spans="1:36" x14ac:dyDescent="0.2">
      <c r="A48" t="str">
        <f>"semis_archetype_"&amp;TEXT(ROUND(Table269[[#This Row],[2016]],3),"0.000")</f>
        <v>semis_archetype_1.285</v>
      </c>
      <c r="B48" s="4">
        <f t="shared" si="5"/>
        <v>1.2849999999999999</v>
      </c>
      <c r="C48" s="4">
        <f t="shared" si="11"/>
        <v>1.2849999999999999</v>
      </c>
      <c r="D48" s="4">
        <f t="shared" si="11"/>
        <v>1.2849999999999999</v>
      </c>
      <c r="E48" s="4">
        <f t="shared" si="11"/>
        <v>1.2497620224362744</v>
      </c>
      <c r="F48" s="4">
        <f t="shared" si="11"/>
        <v>1.2145240448725512</v>
      </c>
      <c r="G48" s="4">
        <f t="shared" si="11"/>
        <v>1.1792860673088237</v>
      </c>
      <c r="H48" s="4">
        <f t="shared" si="11"/>
        <v>1.1440480897450982</v>
      </c>
      <c r="I48" s="4">
        <f t="shared" si="11"/>
        <v>1.1088101121813727</v>
      </c>
      <c r="J48" s="4">
        <f t="shared" si="11"/>
        <v>1.0735721346176474</v>
      </c>
      <c r="K48" s="4">
        <f t="shared" si="11"/>
        <v>1.038334157053922</v>
      </c>
      <c r="L48" s="4">
        <f t="shared" si="11"/>
        <v>1.0030961794901967</v>
      </c>
      <c r="M48" s="4">
        <f t="shared" si="11"/>
        <v>0.9678582019264711</v>
      </c>
      <c r="N48" s="4">
        <f t="shared" si="11"/>
        <v>0.93262022436274572</v>
      </c>
      <c r="O48" s="4">
        <f t="shared" si="11"/>
        <v>0.89738224679902023</v>
      </c>
      <c r="P48" s="4">
        <f t="shared" si="10"/>
        <v>0.86214426923529541</v>
      </c>
      <c r="Q48" s="4">
        <f t="shared" si="10"/>
        <v>0.83950652942639292</v>
      </c>
      <c r="R48" s="4">
        <f t="shared" si="10"/>
        <v>0.81686878961749065</v>
      </c>
      <c r="S48" s="4">
        <f t="shared" si="10"/>
        <v>0.79423104980858839</v>
      </c>
      <c r="T48" s="4">
        <f t="shared" si="10"/>
        <v>0.77159330999968612</v>
      </c>
      <c r="U48" s="4">
        <f t="shared" si="10"/>
        <v>0.74895557019078352</v>
      </c>
      <c r="V48" s="4">
        <f t="shared" si="10"/>
        <v>0.72133463530105879</v>
      </c>
      <c r="W48" s="4">
        <f t="shared" si="10"/>
        <v>0.69371370041133396</v>
      </c>
      <c r="X48" s="4">
        <f t="shared" si="10"/>
        <v>0.66609276552160912</v>
      </c>
      <c r="Y48" s="4">
        <f t="shared" si="10"/>
        <v>0.63847183063188429</v>
      </c>
      <c r="Z48" s="4">
        <f t="shared" si="10"/>
        <v>0.61085089574215956</v>
      </c>
      <c r="AA48" s="4">
        <f t="shared" si="10"/>
        <v>0.58995336984849966</v>
      </c>
      <c r="AB48" s="4">
        <f t="shared" si="10"/>
        <v>0.56905584395483977</v>
      </c>
      <c r="AC48" s="4">
        <f t="shared" si="10"/>
        <v>0.54815831806117987</v>
      </c>
      <c r="AD48" s="4">
        <f t="shared" si="10"/>
        <v>0.52726079216751987</v>
      </c>
      <c r="AE48" s="4">
        <f t="shared" si="10"/>
        <v>0.50636326627385975</v>
      </c>
      <c r="AF48" s="4">
        <f t="shared" si="9"/>
        <v>0.41634886900603596</v>
      </c>
      <c r="AG48" s="4">
        <f t="shared" si="9"/>
        <v>0.32633447173821228</v>
      </c>
      <c r="AH48" s="4">
        <f t="shared" si="9"/>
        <v>0.23632007447038852</v>
      </c>
      <c r="AI48" s="4">
        <f t="shared" si="9"/>
        <v>0.14630567720256479</v>
      </c>
      <c r="AJ48" s="4">
        <f t="shared" si="9"/>
        <v>5.6291279934741062E-2</v>
      </c>
    </row>
    <row r="49" spans="1:36" x14ac:dyDescent="0.2">
      <c r="A49" t="str">
        <f>"semis_archetype_"&amp;TEXT(ROUND(Table269[[#This Row],[2016]],3),"0.000")</f>
        <v>semis_archetype_1.280</v>
      </c>
      <c r="B49" s="4">
        <f t="shared" si="5"/>
        <v>1.28</v>
      </c>
      <c r="C49" s="4">
        <f t="shared" si="11"/>
        <v>1.28</v>
      </c>
      <c r="D49" s="4">
        <f t="shared" si="11"/>
        <v>1.28</v>
      </c>
      <c r="E49" s="4">
        <f t="shared" si="11"/>
        <v>1.244905416785921</v>
      </c>
      <c r="F49" s="4">
        <f t="shared" si="11"/>
        <v>1.2098108335718443</v>
      </c>
      <c r="G49" s="4">
        <f t="shared" si="11"/>
        <v>1.1747162503577628</v>
      </c>
      <c r="H49" s="4">
        <f t="shared" si="11"/>
        <v>1.1396216671436838</v>
      </c>
      <c r="I49" s="4">
        <f t="shared" si="11"/>
        <v>1.1045270839296049</v>
      </c>
      <c r="J49" s="4">
        <f t="shared" si="11"/>
        <v>1.0694325007155259</v>
      </c>
      <c r="K49" s="4">
        <f t="shared" si="11"/>
        <v>1.0343379175014469</v>
      </c>
      <c r="L49" s="4">
        <f t="shared" si="11"/>
        <v>0.99924333428736789</v>
      </c>
      <c r="M49" s="4">
        <f t="shared" si="11"/>
        <v>0.96414875107328879</v>
      </c>
      <c r="N49" s="4">
        <f t="shared" si="11"/>
        <v>0.9290541678592098</v>
      </c>
      <c r="O49" s="4">
        <f t="shared" si="11"/>
        <v>0.89395958464513081</v>
      </c>
      <c r="P49" s="4">
        <f t="shared" si="10"/>
        <v>0.85886500143105238</v>
      </c>
      <c r="Q49" s="4">
        <f t="shared" si="10"/>
        <v>0.836319381664269</v>
      </c>
      <c r="R49" s="4">
        <f t="shared" si="10"/>
        <v>0.81377376189748585</v>
      </c>
      <c r="S49" s="4">
        <f t="shared" si="10"/>
        <v>0.79122814213070258</v>
      </c>
      <c r="T49" s="4">
        <f t="shared" si="10"/>
        <v>0.76868252236391943</v>
      </c>
      <c r="U49" s="4">
        <f t="shared" si="10"/>
        <v>0.74613690259713594</v>
      </c>
      <c r="V49" s="4">
        <f t="shared" si="10"/>
        <v>0.71862836592856261</v>
      </c>
      <c r="W49" s="4">
        <f t="shared" si="10"/>
        <v>0.69111982925998927</v>
      </c>
      <c r="X49" s="4">
        <f t="shared" si="10"/>
        <v>0.66361129259141594</v>
      </c>
      <c r="Y49" s="4">
        <f t="shared" si="10"/>
        <v>0.6361027559228426</v>
      </c>
      <c r="Z49" s="4">
        <f t="shared" si="10"/>
        <v>0.60859421925426926</v>
      </c>
      <c r="AA49" s="4">
        <f t="shared" si="10"/>
        <v>0.58778173192814132</v>
      </c>
      <c r="AB49" s="4">
        <f t="shared" si="10"/>
        <v>0.56696924460201326</v>
      </c>
      <c r="AC49" s="4">
        <f t="shared" si="10"/>
        <v>0.5461567572758852</v>
      </c>
      <c r="AD49" s="4">
        <f t="shared" si="10"/>
        <v>0.52534426994975714</v>
      </c>
      <c r="AE49" s="4">
        <f t="shared" si="10"/>
        <v>0.50453178262362897</v>
      </c>
      <c r="AF49" s="4">
        <f t="shared" si="9"/>
        <v>0.41488368208585136</v>
      </c>
      <c r="AG49" s="4">
        <f t="shared" si="9"/>
        <v>0.32523558154807375</v>
      </c>
      <c r="AH49" s="4">
        <f t="shared" si="9"/>
        <v>0.2355874810102962</v>
      </c>
      <c r="AI49" s="4">
        <f t="shared" si="9"/>
        <v>0.14593938047251864</v>
      </c>
      <c r="AJ49" s="4">
        <f t="shared" si="9"/>
        <v>5.6291279934741062E-2</v>
      </c>
    </row>
    <row r="50" spans="1:36" x14ac:dyDescent="0.2">
      <c r="A50" t="str">
        <f>"semis_archetype_"&amp;TEXT(ROUND(Table269[[#This Row],[2016]],3),"0.000")</f>
        <v>semis_archetype_1.275</v>
      </c>
      <c r="B50" s="4">
        <f t="shared" si="5"/>
        <v>1.2750000000000001</v>
      </c>
      <c r="C50" s="4">
        <f t="shared" si="11"/>
        <v>1.2750000000000001</v>
      </c>
      <c r="D50" s="4">
        <f t="shared" si="11"/>
        <v>1.2750000000000001</v>
      </c>
      <c r="E50" s="4">
        <f t="shared" si="11"/>
        <v>1.2400488111355674</v>
      </c>
      <c r="F50" s="4">
        <f t="shared" si="11"/>
        <v>1.2050976222711371</v>
      </c>
      <c r="G50" s="4">
        <f t="shared" si="11"/>
        <v>1.1701464334067022</v>
      </c>
      <c r="H50" s="4">
        <f t="shared" si="11"/>
        <v>1.1351952445422697</v>
      </c>
      <c r="I50" s="4">
        <f t="shared" si="11"/>
        <v>1.100244055677837</v>
      </c>
      <c r="J50" s="4">
        <f t="shared" si="11"/>
        <v>1.0652928668134045</v>
      </c>
      <c r="K50" s="4">
        <f t="shared" si="11"/>
        <v>1.0303416779489718</v>
      </c>
      <c r="L50" s="4">
        <f t="shared" si="11"/>
        <v>0.9953904890845392</v>
      </c>
      <c r="M50" s="4">
        <f t="shared" si="11"/>
        <v>0.9604393002201066</v>
      </c>
      <c r="N50" s="4">
        <f t="shared" si="11"/>
        <v>0.92548811135567399</v>
      </c>
      <c r="O50" s="4">
        <f t="shared" si="11"/>
        <v>0.89053692249124128</v>
      </c>
      <c r="P50" s="4">
        <f t="shared" si="10"/>
        <v>0.85558573362680934</v>
      </c>
      <c r="Q50" s="4">
        <f t="shared" si="10"/>
        <v>0.83313223390214508</v>
      </c>
      <c r="R50" s="4">
        <f t="shared" si="10"/>
        <v>0.81067873417748093</v>
      </c>
      <c r="S50" s="4">
        <f t="shared" si="10"/>
        <v>0.78822523445281689</v>
      </c>
      <c r="T50" s="4">
        <f t="shared" si="10"/>
        <v>0.76577173472815274</v>
      </c>
      <c r="U50" s="4">
        <f t="shared" si="10"/>
        <v>0.74331823500348837</v>
      </c>
      <c r="V50" s="4">
        <f t="shared" si="10"/>
        <v>0.71592209655606653</v>
      </c>
      <c r="W50" s="4">
        <f t="shared" si="10"/>
        <v>0.6885259581086447</v>
      </c>
      <c r="X50" s="4">
        <f t="shared" si="10"/>
        <v>0.66112981966122275</v>
      </c>
      <c r="Y50" s="4">
        <f t="shared" si="10"/>
        <v>0.6337336812138008</v>
      </c>
      <c r="Z50" s="4">
        <f t="shared" si="10"/>
        <v>0.60633754276637908</v>
      </c>
      <c r="AA50" s="4">
        <f t="shared" si="10"/>
        <v>0.58561009400778286</v>
      </c>
      <c r="AB50" s="4">
        <f t="shared" si="10"/>
        <v>0.56488264524918674</v>
      </c>
      <c r="AC50" s="4">
        <f t="shared" si="10"/>
        <v>0.54415519649059063</v>
      </c>
      <c r="AD50" s="4">
        <f t="shared" si="10"/>
        <v>0.52342774773199452</v>
      </c>
      <c r="AE50" s="4">
        <f t="shared" si="10"/>
        <v>0.50270029897339819</v>
      </c>
      <c r="AF50" s="4">
        <f t="shared" si="9"/>
        <v>0.41341849516566664</v>
      </c>
      <c r="AG50" s="4">
        <f t="shared" si="9"/>
        <v>0.32413669135793532</v>
      </c>
      <c r="AH50" s="4">
        <f t="shared" si="9"/>
        <v>0.23485488755020387</v>
      </c>
      <c r="AI50" s="4">
        <f t="shared" si="9"/>
        <v>0.14557308374247246</v>
      </c>
      <c r="AJ50" s="4">
        <f t="shared" si="9"/>
        <v>5.6291279934741062E-2</v>
      </c>
    </row>
    <row r="51" spans="1:36" x14ac:dyDescent="0.2">
      <c r="A51" t="str">
        <f>"semis_archetype_"&amp;TEXT(ROUND(Table269[[#This Row],[2016]],3),"0.000")</f>
        <v>semis_archetype_1.270</v>
      </c>
      <c r="B51" s="4">
        <f t="shared" si="5"/>
        <v>1.27</v>
      </c>
      <c r="C51" s="4">
        <f t="shared" si="11"/>
        <v>1.27</v>
      </c>
      <c r="D51" s="4">
        <f t="shared" si="11"/>
        <v>1.27</v>
      </c>
      <c r="E51" s="4">
        <f t="shared" si="11"/>
        <v>1.2351922054852138</v>
      </c>
      <c r="F51" s="4">
        <f t="shared" si="11"/>
        <v>1.2003844109704298</v>
      </c>
      <c r="G51" s="4">
        <f t="shared" si="11"/>
        <v>1.1655766164556414</v>
      </c>
      <c r="H51" s="4">
        <f t="shared" si="11"/>
        <v>1.1307688219408552</v>
      </c>
      <c r="I51" s="4">
        <f t="shared" si="11"/>
        <v>1.0959610274260689</v>
      </c>
      <c r="J51" s="4">
        <f t="shared" si="11"/>
        <v>1.0611532329112827</v>
      </c>
      <c r="K51" s="4">
        <f t="shared" si="11"/>
        <v>1.0263454383964965</v>
      </c>
      <c r="L51" s="4">
        <f t="shared" si="11"/>
        <v>0.9915376438817104</v>
      </c>
      <c r="M51" s="4">
        <f t="shared" si="11"/>
        <v>0.95672984936692407</v>
      </c>
      <c r="N51" s="4">
        <f t="shared" si="11"/>
        <v>0.92192205485213796</v>
      </c>
      <c r="O51" s="4">
        <f t="shared" si="11"/>
        <v>0.88711426033735175</v>
      </c>
      <c r="P51" s="4">
        <f t="shared" si="10"/>
        <v>0.85230646582256608</v>
      </c>
      <c r="Q51" s="4">
        <f t="shared" si="10"/>
        <v>0.82994508614002094</v>
      </c>
      <c r="R51" s="4">
        <f t="shared" si="10"/>
        <v>0.80758370645747601</v>
      </c>
      <c r="S51" s="4">
        <f t="shared" si="10"/>
        <v>0.78522232677493098</v>
      </c>
      <c r="T51" s="4">
        <f t="shared" si="10"/>
        <v>0.76286094709238594</v>
      </c>
      <c r="U51" s="4">
        <f t="shared" si="10"/>
        <v>0.74049956740984069</v>
      </c>
      <c r="V51" s="4">
        <f t="shared" si="10"/>
        <v>0.71321582718357024</v>
      </c>
      <c r="W51" s="4">
        <f t="shared" si="10"/>
        <v>0.6859320869572999</v>
      </c>
      <c r="X51" s="4">
        <f t="shared" si="10"/>
        <v>0.65864834673102945</v>
      </c>
      <c r="Y51" s="4">
        <f t="shared" si="10"/>
        <v>0.63136460650475901</v>
      </c>
      <c r="Z51" s="4">
        <f t="shared" si="10"/>
        <v>0.60408086627848867</v>
      </c>
      <c r="AA51" s="4">
        <f t="shared" si="10"/>
        <v>0.5834384560874244</v>
      </c>
      <c r="AB51" s="4">
        <f t="shared" si="10"/>
        <v>0.56279604589636012</v>
      </c>
      <c r="AC51" s="4">
        <f t="shared" si="10"/>
        <v>0.54215363570529596</v>
      </c>
      <c r="AD51" s="4">
        <f t="shared" si="10"/>
        <v>0.52151122551423168</v>
      </c>
      <c r="AE51" s="4">
        <f t="shared" si="10"/>
        <v>0.50086881532316729</v>
      </c>
      <c r="AF51" s="4">
        <f t="shared" si="9"/>
        <v>0.41195330824548193</v>
      </c>
      <c r="AG51" s="4">
        <f t="shared" si="9"/>
        <v>0.32303780116779679</v>
      </c>
      <c r="AH51" s="4">
        <f t="shared" si="9"/>
        <v>0.23412229409011151</v>
      </c>
      <c r="AI51" s="4">
        <f t="shared" si="9"/>
        <v>0.14520678701242629</v>
      </c>
      <c r="AJ51" s="4">
        <f t="shared" si="9"/>
        <v>5.6291279934741062E-2</v>
      </c>
    </row>
    <row r="52" spans="1:36" x14ac:dyDescent="0.2">
      <c r="A52" t="str">
        <f>"semis_archetype_"&amp;TEXT(ROUND(Table269[[#This Row],[2016]],3),"0.000")</f>
        <v>semis_archetype_1.265</v>
      </c>
      <c r="B52" s="4">
        <f t="shared" si="5"/>
        <v>1.2650000000000001</v>
      </c>
      <c r="C52" s="4">
        <f t="shared" si="11"/>
        <v>1.2650000000000001</v>
      </c>
      <c r="D52" s="4">
        <f t="shared" si="11"/>
        <v>1.2650000000000001</v>
      </c>
      <c r="E52" s="4">
        <f t="shared" si="11"/>
        <v>1.2303355998348602</v>
      </c>
      <c r="F52" s="4">
        <f t="shared" si="11"/>
        <v>1.1956711996697227</v>
      </c>
      <c r="G52" s="4">
        <f t="shared" si="11"/>
        <v>1.1610067995045807</v>
      </c>
      <c r="H52" s="4">
        <f t="shared" si="11"/>
        <v>1.126342399339441</v>
      </c>
      <c r="I52" s="4">
        <f t="shared" si="11"/>
        <v>1.0916779991743011</v>
      </c>
      <c r="J52" s="4">
        <f t="shared" si="11"/>
        <v>1.0570135990091614</v>
      </c>
      <c r="K52" s="4">
        <f t="shared" si="11"/>
        <v>1.0223491988440214</v>
      </c>
      <c r="L52" s="4">
        <f t="shared" si="11"/>
        <v>0.9876847986788817</v>
      </c>
      <c r="M52" s="4">
        <f t="shared" si="11"/>
        <v>0.95302039851374187</v>
      </c>
      <c r="N52" s="4">
        <f t="shared" si="11"/>
        <v>0.91835599834860215</v>
      </c>
      <c r="O52" s="4">
        <f t="shared" si="11"/>
        <v>0.88369159818346221</v>
      </c>
      <c r="P52" s="4">
        <f t="shared" si="10"/>
        <v>0.84902719801832305</v>
      </c>
      <c r="Q52" s="4">
        <f t="shared" si="10"/>
        <v>0.82675793837789702</v>
      </c>
      <c r="R52" s="4">
        <f t="shared" si="10"/>
        <v>0.8044886787374711</v>
      </c>
      <c r="S52" s="4">
        <f t="shared" si="10"/>
        <v>0.78221941909704518</v>
      </c>
      <c r="T52" s="4">
        <f t="shared" si="10"/>
        <v>0.75995015945661926</v>
      </c>
      <c r="U52" s="4">
        <f t="shared" si="10"/>
        <v>0.73768089981619311</v>
      </c>
      <c r="V52" s="4">
        <f t="shared" si="10"/>
        <v>0.71050955781107417</v>
      </c>
      <c r="W52" s="4">
        <f t="shared" si="10"/>
        <v>0.68333821580595522</v>
      </c>
      <c r="X52" s="4">
        <f t="shared" si="10"/>
        <v>0.65616687380083627</v>
      </c>
      <c r="Y52" s="4">
        <f t="shared" si="10"/>
        <v>0.62899553179571721</v>
      </c>
      <c r="Z52" s="4">
        <f t="shared" si="10"/>
        <v>0.60182418979059837</v>
      </c>
      <c r="AA52" s="4">
        <f t="shared" si="10"/>
        <v>0.58126681816706605</v>
      </c>
      <c r="AB52" s="4">
        <f t="shared" si="10"/>
        <v>0.56070944654353361</v>
      </c>
      <c r="AC52" s="4">
        <f t="shared" si="10"/>
        <v>0.54015207492000139</v>
      </c>
      <c r="AD52" s="4">
        <f t="shared" si="10"/>
        <v>0.51959470329646895</v>
      </c>
      <c r="AE52" s="4">
        <f t="shared" si="10"/>
        <v>0.4990373316729364</v>
      </c>
      <c r="AF52" s="4">
        <f t="shared" si="9"/>
        <v>0.41048812132529733</v>
      </c>
      <c r="AG52" s="4">
        <f t="shared" si="9"/>
        <v>0.32193891097765825</v>
      </c>
      <c r="AH52" s="4">
        <f t="shared" si="9"/>
        <v>0.23338970063001918</v>
      </c>
      <c r="AI52" s="4">
        <f t="shared" si="9"/>
        <v>0.14484049028238011</v>
      </c>
      <c r="AJ52" s="4">
        <f t="shared" si="9"/>
        <v>5.6291279934741062E-2</v>
      </c>
    </row>
    <row r="53" spans="1:36" x14ac:dyDescent="0.2">
      <c r="A53" t="str">
        <f>"semis_archetype_"&amp;TEXT(ROUND(Table269[[#This Row],[2016]],3),"0.000")</f>
        <v>semis_archetype_1.260</v>
      </c>
      <c r="B53" s="4">
        <f t="shared" si="5"/>
        <v>1.26</v>
      </c>
      <c r="C53" s="4">
        <f t="shared" si="11"/>
        <v>1.26</v>
      </c>
      <c r="D53" s="4">
        <f t="shared" si="11"/>
        <v>1.26</v>
      </c>
      <c r="E53" s="4">
        <f t="shared" si="11"/>
        <v>1.2254789941845066</v>
      </c>
      <c r="F53" s="4">
        <f t="shared" si="11"/>
        <v>1.1909579883690153</v>
      </c>
      <c r="G53" s="4">
        <f t="shared" si="11"/>
        <v>1.1564369825535197</v>
      </c>
      <c r="H53" s="4">
        <f t="shared" si="11"/>
        <v>1.1219159767380265</v>
      </c>
      <c r="I53" s="4">
        <f t="shared" si="11"/>
        <v>1.087394970922533</v>
      </c>
      <c r="J53" s="4">
        <f t="shared" si="11"/>
        <v>1.0528739651070398</v>
      </c>
      <c r="K53" s="4">
        <f t="shared" si="11"/>
        <v>1.0183529592915463</v>
      </c>
      <c r="L53" s="4">
        <f t="shared" si="11"/>
        <v>0.9838319534760529</v>
      </c>
      <c r="M53" s="4">
        <f t="shared" si="11"/>
        <v>0.94931094766055946</v>
      </c>
      <c r="N53" s="4">
        <f t="shared" si="11"/>
        <v>0.91478994184506612</v>
      </c>
      <c r="O53" s="4">
        <f t="shared" si="11"/>
        <v>0.88026893602957268</v>
      </c>
      <c r="P53" s="4">
        <f t="shared" si="10"/>
        <v>0.8457479302140799</v>
      </c>
      <c r="Q53" s="4">
        <f t="shared" si="10"/>
        <v>0.82357079061577287</v>
      </c>
      <c r="R53" s="4">
        <f t="shared" si="10"/>
        <v>0.80139365101746607</v>
      </c>
      <c r="S53" s="4">
        <f t="shared" si="10"/>
        <v>0.77921651141915926</v>
      </c>
      <c r="T53" s="4">
        <f t="shared" si="10"/>
        <v>0.75703937182085246</v>
      </c>
      <c r="U53" s="4">
        <f t="shared" si="10"/>
        <v>0.73486223222254543</v>
      </c>
      <c r="V53" s="4">
        <f t="shared" si="10"/>
        <v>0.70780328843857787</v>
      </c>
      <c r="W53" s="4">
        <f t="shared" si="10"/>
        <v>0.68074434465461042</v>
      </c>
      <c r="X53" s="4">
        <f t="shared" si="10"/>
        <v>0.65368540087064297</v>
      </c>
      <c r="Y53" s="4">
        <f t="shared" si="10"/>
        <v>0.62662645708667541</v>
      </c>
      <c r="Z53" s="4">
        <f t="shared" si="10"/>
        <v>0.59956751330270797</v>
      </c>
      <c r="AA53" s="4">
        <f t="shared" si="10"/>
        <v>0.57909518024670747</v>
      </c>
      <c r="AB53" s="4">
        <f t="shared" si="10"/>
        <v>0.55862284719070709</v>
      </c>
      <c r="AC53" s="4">
        <f t="shared" si="10"/>
        <v>0.5381505141347066</v>
      </c>
      <c r="AD53" s="4">
        <f t="shared" si="10"/>
        <v>0.51767818107870622</v>
      </c>
      <c r="AE53" s="4">
        <f t="shared" ref="AE53:AJ68" si="12">(($B53-$AJ$2)*((AE$2-$AJ$2)/($B$2-$AJ$2)))+$AJ$2</f>
        <v>0.49720584802270551</v>
      </c>
      <c r="AF53" s="4">
        <f t="shared" si="12"/>
        <v>0.40902293440511261</v>
      </c>
      <c r="AG53" s="4">
        <f t="shared" si="12"/>
        <v>0.32084002078751972</v>
      </c>
      <c r="AH53" s="4">
        <f t="shared" si="12"/>
        <v>0.23265710716992682</v>
      </c>
      <c r="AI53" s="4">
        <f t="shared" si="12"/>
        <v>0.14447419355233393</v>
      </c>
      <c r="AJ53" s="4">
        <f t="shared" si="12"/>
        <v>5.6291279934741062E-2</v>
      </c>
    </row>
    <row r="54" spans="1:36" x14ac:dyDescent="0.2">
      <c r="A54" t="str">
        <f>"semis_archetype_"&amp;TEXT(ROUND(Table269[[#This Row],[2016]],3),"0.000")</f>
        <v>semis_archetype_1.255</v>
      </c>
      <c r="B54" s="4">
        <f t="shared" si="5"/>
        <v>1.2550000000000001</v>
      </c>
      <c r="C54" s="4">
        <f t="shared" si="11"/>
        <v>1.2550000000000001</v>
      </c>
      <c r="D54" s="4">
        <f t="shared" si="11"/>
        <v>1.2550000000000001</v>
      </c>
      <c r="E54" s="4">
        <f t="shared" si="11"/>
        <v>1.2206223885341532</v>
      </c>
      <c r="F54" s="4">
        <f t="shared" si="11"/>
        <v>1.1862447770683082</v>
      </c>
      <c r="G54" s="4">
        <f t="shared" si="11"/>
        <v>1.1518671656024591</v>
      </c>
      <c r="H54" s="4">
        <f t="shared" si="11"/>
        <v>1.1174895541366121</v>
      </c>
      <c r="I54" s="4">
        <f t="shared" si="11"/>
        <v>1.0831119426707652</v>
      </c>
      <c r="J54" s="4">
        <f t="shared" si="11"/>
        <v>1.0487343312049182</v>
      </c>
      <c r="K54" s="4">
        <f t="shared" si="11"/>
        <v>1.0143567197390713</v>
      </c>
      <c r="L54" s="4">
        <f t="shared" si="11"/>
        <v>0.97997910827322421</v>
      </c>
      <c r="M54" s="4">
        <f t="shared" si="11"/>
        <v>0.94560149680737715</v>
      </c>
      <c r="N54" s="4">
        <f t="shared" si="11"/>
        <v>0.91122388534153032</v>
      </c>
      <c r="O54" s="4">
        <f t="shared" si="11"/>
        <v>0.87684627387568326</v>
      </c>
      <c r="P54" s="4">
        <f t="shared" ref="P54:AE69" si="13">(($B54-$AJ$2)*((P$2-$AJ$2)/($B$2-$AJ$2)))+$AJ$2</f>
        <v>0.84246866240983687</v>
      </c>
      <c r="Q54" s="4">
        <f t="shared" si="13"/>
        <v>0.82038364285364895</v>
      </c>
      <c r="R54" s="4">
        <f t="shared" si="13"/>
        <v>0.79829862329746126</v>
      </c>
      <c r="S54" s="4">
        <f t="shared" si="13"/>
        <v>0.77621360374127357</v>
      </c>
      <c r="T54" s="4">
        <f t="shared" si="13"/>
        <v>0.75412858418508577</v>
      </c>
      <c r="U54" s="4">
        <f t="shared" si="13"/>
        <v>0.73204356462889786</v>
      </c>
      <c r="V54" s="4">
        <f t="shared" si="13"/>
        <v>0.7050970190660818</v>
      </c>
      <c r="W54" s="4">
        <f t="shared" si="13"/>
        <v>0.67815047350326585</v>
      </c>
      <c r="X54" s="4">
        <f t="shared" si="13"/>
        <v>0.65120392794044968</v>
      </c>
      <c r="Y54" s="4">
        <f t="shared" si="13"/>
        <v>0.62425738237763362</v>
      </c>
      <c r="Z54" s="4">
        <f t="shared" si="13"/>
        <v>0.59731083681481767</v>
      </c>
      <c r="AA54" s="4">
        <f t="shared" si="13"/>
        <v>0.57692354232634913</v>
      </c>
      <c r="AB54" s="4">
        <f t="shared" si="13"/>
        <v>0.55653624783788058</v>
      </c>
      <c r="AC54" s="4">
        <f t="shared" si="13"/>
        <v>0.53614895334941204</v>
      </c>
      <c r="AD54" s="4">
        <f t="shared" si="13"/>
        <v>0.51576165886094349</v>
      </c>
      <c r="AE54" s="4">
        <f t="shared" si="13"/>
        <v>0.49537436437247473</v>
      </c>
      <c r="AF54" s="4">
        <f t="shared" si="12"/>
        <v>0.40755774748492801</v>
      </c>
      <c r="AG54" s="4">
        <f t="shared" si="12"/>
        <v>0.3197411305973813</v>
      </c>
      <c r="AH54" s="4">
        <f t="shared" si="12"/>
        <v>0.23192451370983452</v>
      </c>
      <c r="AI54" s="4">
        <f t="shared" si="12"/>
        <v>0.14410789682228781</v>
      </c>
      <c r="AJ54" s="4">
        <f t="shared" si="12"/>
        <v>5.6291279934741062E-2</v>
      </c>
    </row>
    <row r="55" spans="1:36" x14ac:dyDescent="0.2">
      <c r="A55" t="str">
        <f>"semis_archetype_"&amp;TEXT(ROUND(Table269[[#This Row],[2016]],3),"0.000")</f>
        <v>semis_archetype_1.250</v>
      </c>
      <c r="B55" s="4">
        <f t="shared" si="5"/>
        <v>1.25</v>
      </c>
      <c r="C55" s="4">
        <f t="shared" si="11"/>
        <v>1.25</v>
      </c>
      <c r="D55" s="4">
        <f t="shared" si="11"/>
        <v>1.25</v>
      </c>
      <c r="E55" s="4">
        <f t="shared" si="11"/>
        <v>1.2157657828837993</v>
      </c>
      <c r="F55" s="4">
        <f t="shared" si="11"/>
        <v>1.1815315657676009</v>
      </c>
      <c r="G55" s="4">
        <f t="shared" si="11"/>
        <v>1.1472973486513982</v>
      </c>
      <c r="H55" s="4">
        <f t="shared" si="11"/>
        <v>1.1130631315351978</v>
      </c>
      <c r="I55" s="4">
        <f t="shared" si="11"/>
        <v>1.0788289144189971</v>
      </c>
      <c r="J55" s="4">
        <f t="shared" si="11"/>
        <v>1.0445946973027966</v>
      </c>
      <c r="K55" s="4">
        <f t="shared" si="11"/>
        <v>1.010360480186596</v>
      </c>
      <c r="L55" s="4">
        <f t="shared" si="11"/>
        <v>0.97612626307039541</v>
      </c>
      <c r="M55" s="4">
        <f t="shared" si="11"/>
        <v>0.94189204595419473</v>
      </c>
      <c r="N55" s="4">
        <f t="shared" si="11"/>
        <v>0.90765782883799428</v>
      </c>
      <c r="O55" s="4">
        <f t="shared" si="11"/>
        <v>0.87342361172179361</v>
      </c>
      <c r="P55" s="4">
        <f t="shared" si="13"/>
        <v>0.83918939460559361</v>
      </c>
      <c r="Q55" s="4">
        <f t="shared" si="13"/>
        <v>0.81719649509152492</v>
      </c>
      <c r="R55" s="4">
        <f t="shared" si="13"/>
        <v>0.79520359557745623</v>
      </c>
      <c r="S55" s="4">
        <f t="shared" si="13"/>
        <v>0.77321069606338766</v>
      </c>
      <c r="T55" s="4">
        <f t="shared" si="13"/>
        <v>0.75121779654931897</v>
      </c>
      <c r="U55" s="4">
        <f t="shared" si="13"/>
        <v>0.72922489703525006</v>
      </c>
      <c r="V55" s="4">
        <f t="shared" si="13"/>
        <v>0.70239074969358561</v>
      </c>
      <c r="W55" s="4">
        <f t="shared" si="13"/>
        <v>0.67555660235192105</v>
      </c>
      <c r="X55" s="4">
        <f t="shared" si="13"/>
        <v>0.64872245501025638</v>
      </c>
      <c r="Y55" s="4">
        <f t="shared" si="13"/>
        <v>0.62188830766859182</v>
      </c>
      <c r="Z55" s="4">
        <f t="shared" si="13"/>
        <v>0.59505416032692726</v>
      </c>
      <c r="AA55" s="4">
        <f t="shared" si="13"/>
        <v>0.57475190440599067</v>
      </c>
      <c r="AB55" s="4">
        <f t="shared" si="13"/>
        <v>0.55444964848505407</v>
      </c>
      <c r="AC55" s="4">
        <f t="shared" si="13"/>
        <v>0.53414739256411736</v>
      </c>
      <c r="AD55" s="4">
        <f t="shared" si="13"/>
        <v>0.51384513664318066</v>
      </c>
      <c r="AE55" s="4">
        <f t="shared" si="13"/>
        <v>0.49354288072224384</v>
      </c>
      <c r="AF55" s="4">
        <f t="shared" si="12"/>
        <v>0.4060925605647433</v>
      </c>
      <c r="AG55" s="4">
        <f t="shared" si="12"/>
        <v>0.31864224040724276</v>
      </c>
      <c r="AH55" s="4">
        <f t="shared" si="12"/>
        <v>0.23119192024974217</v>
      </c>
      <c r="AI55" s="4">
        <f t="shared" si="12"/>
        <v>0.14374160009224163</v>
      </c>
      <c r="AJ55" s="4">
        <f t="shared" si="12"/>
        <v>5.6291279934741062E-2</v>
      </c>
    </row>
    <row r="56" spans="1:36" x14ac:dyDescent="0.2">
      <c r="A56" t="str">
        <f>"semis_archetype_"&amp;TEXT(ROUND(Table269[[#This Row],[2016]],3),"0.000")</f>
        <v>semis_archetype_1.245</v>
      </c>
      <c r="B56" s="4">
        <f t="shared" si="5"/>
        <v>1.2450000000000001</v>
      </c>
      <c r="C56" s="4">
        <f t="shared" si="11"/>
        <v>1.2450000000000001</v>
      </c>
      <c r="D56" s="4">
        <f t="shared" si="11"/>
        <v>1.2450000000000001</v>
      </c>
      <c r="E56" s="4">
        <f t="shared" si="11"/>
        <v>1.2109091772334459</v>
      </c>
      <c r="F56" s="4">
        <f t="shared" si="11"/>
        <v>1.176818354466894</v>
      </c>
      <c r="G56" s="4">
        <f t="shared" si="11"/>
        <v>1.1427275317003376</v>
      </c>
      <c r="H56" s="4">
        <f t="shared" si="11"/>
        <v>1.1086367089337834</v>
      </c>
      <c r="I56" s="4">
        <f t="shared" si="11"/>
        <v>1.0745458861672292</v>
      </c>
      <c r="J56" s="4">
        <f t="shared" si="11"/>
        <v>1.0404550634006751</v>
      </c>
      <c r="K56" s="4">
        <f t="shared" si="11"/>
        <v>1.0063642406341209</v>
      </c>
      <c r="L56" s="4">
        <f t="shared" si="11"/>
        <v>0.97227341786756671</v>
      </c>
      <c r="M56" s="4">
        <f t="shared" si="11"/>
        <v>0.93818259510101254</v>
      </c>
      <c r="N56" s="4">
        <f t="shared" si="11"/>
        <v>0.90409177233445837</v>
      </c>
      <c r="O56" s="4">
        <f t="shared" si="11"/>
        <v>0.87000094956790419</v>
      </c>
      <c r="P56" s="4">
        <f t="shared" si="13"/>
        <v>0.83591012680135057</v>
      </c>
      <c r="Q56" s="4">
        <f t="shared" si="13"/>
        <v>0.81400934732940089</v>
      </c>
      <c r="R56" s="4">
        <f t="shared" si="13"/>
        <v>0.79210856785745143</v>
      </c>
      <c r="S56" s="4">
        <f t="shared" si="13"/>
        <v>0.77020778838550186</v>
      </c>
      <c r="T56" s="4">
        <f t="shared" si="13"/>
        <v>0.74830700891355229</v>
      </c>
      <c r="U56" s="4">
        <f t="shared" si="13"/>
        <v>0.72640622944160249</v>
      </c>
      <c r="V56" s="4">
        <f t="shared" si="13"/>
        <v>0.69968448032108943</v>
      </c>
      <c r="W56" s="4">
        <f t="shared" si="13"/>
        <v>0.67296273120057637</v>
      </c>
      <c r="X56" s="4">
        <f t="shared" si="13"/>
        <v>0.6462409820800632</v>
      </c>
      <c r="Y56" s="4">
        <f t="shared" si="13"/>
        <v>0.61951923295955003</v>
      </c>
      <c r="Z56" s="4">
        <f t="shared" si="13"/>
        <v>0.59279748383903708</v>
      </c>
      <c r="AA56" s="4">
        <f t="shared" si="13"/>
        <v>0.57258026648563232</v>
      </c>
      <c r="AB56" s="4">
        <f t="shared" si="13"/>
        <v>0.55236304913222756</v>
      </c>
      <c r="AC56" s="4">
        <f t="shared" si="13"/>
        <v>0.5321458317788228</v>
      </c>
      <c r="AD56" s="4">
        <f t="shared" si="13"/>
        <v>0.51192861442541804</v>
      </c>
      <c r="AE56" s="4">
        <f t="shared" si="13"/>
        <v>0.49171139707201306</v>
      </c>
      <c r="AF56" s="4">
        <f t="shared" si="12"/>
        <v>0.40462737364455859</v>
      </c>
      <c r="AG56" s="4">
        <f t="shared" si="12"/>
        <v>0.31754335021710423</v>
      </c>
      <c r="AH56" s="4">
        <f t="shared" si="12"/>
        <v>0.23045932678964984</v>
      </c>
      <c r="AI56" s="4">
        <f t="shared" si="12"/>
        <v>0.14337530336219545</v>
      </c>
      <c r="AJ56" s="4">
        <f t="shared" si="12"/>
        <v>5.6291279934741062E-2</v>
      </c>
    </row>
    <row r="57" spans="1:36" x14ac:dyDescent="0.2">
      <c r="A57" t="str">
        <f>"semis_archetype_"&amp;TEXT(ROUND(Table269[[#This Row],[2016]],3),"0.000")</f>
        <v>semis_archetype_1.240</v>
      </c>
      <c r="B57" s="4">
        <f t="shared" si="5"/>
        <v>1.24</v>
      </c>
      <c r="C57" s="4">
        <f t="shared" si="11"/>
        <v>1.24</v>
      </c>
      <c r="D57" s="4">
        <f t="shared" si="11"/>
        <v>1.24</v>
      </c>
      <c r="E57" s="4">
        <f t="shared" si="11"/>
        <v>1.2060525715830921</v>
      </c>
      <c r="F57" s="4">
        <f t="shared" si="11"/>
        <v>1.1721051431661866</v>
      </c>
      <c r="G57" s="4">
        <f t="shared" si="11"/>
        <v>1.1381577147492767</v>
      </c>
      <c r="H57" s="4">
        <f t="shared" si="11"/>
        <v>1.1042102863323691</v>
      </c>
      <c r="I57" s="4">
        <f t="shared" si="11"/>
        <v>1.0702628579154612</v>
      </c>
      <c r="J57" s="4">
        <f t="shared" si="11"/>
        <v>1.0363154294985535</v>
      </c>
      <c r="K57" s="4">
        <f t="shared" si="11"/>
        <v>1.0023680010816456</v>
      </c>
      <c r="L57" s="4">
        <f t="shared" si="11"/>
        <v>0.96842057266473791</v>
      </c>
      <c r="M57" s="4">
        <f t="shared" si="11"/>
        <v>0.93447314424783012</v>
      </c>
      <c r="N57" s="4">
        <f t="shared" si="11"/>
        <v>0.90052571583092245</v>
      </c>
      <c r="O57" s="4">
        <f t="shared" si="11"/>
        <v>0.86657828741401455</v>
      </c>
      <c r="P57" s="4">
        <f t="shared" si="13"/>
        <v>0.83263085899710743</v>
      </c>
      <c r="Q57" s="4">
        <f t="shared" si="13"/>
        <v>0.81082219956727686</v>
      </c>
      <c r="R57" s="4">
        <f t="shared" si="13"/>
        <v>0.7890135401374464</v>
      </c>
      <c r="S57" s="4">
        <f t="shared" si="13"/>
        <v>0.76720488070761594</v>
      </c>
      <c r="T57" s="4">
        <f t="shared" si="13"/>
        <v>0.74539622127778549</v>
      </c>
      <c r="U57" s="4">
        <f t="shared" si="13"/>
        <v>0.72358756184795481</v>
      </c>
      <c r="V57" s="4">
        <f t="shared" si="13"/>
        <v>0.69697821094859325</v>
      </c>
      <c r="W57" s="4">
        <f t="shared" si="13"/>
        <v>0.67036886004923157</v>
      </c>
      <c r="X57" s="4">
        <f t="shared" si="13"/>
        <v>0.6437595091498699</v>
      </c>
      <c r="Y57" s="4">
        <f t="shared" si="13"/>
        <v>0.61715015825050823</v>
      </c>
      <c r="Z57" s="4">
        <f t="shared" si="13"/>
        <v>0.59054080735114667</v>
      </c>
      <c r="AA57" s="4">
        <f t="shared" si="13"/>
        <v>0.57040862856527375</v>
      </c>
      <c r="AB57" s="4">
        <f t="shared" si="13"/>
        <v>0.55027644977940093</v>
      </c>
      <c r="AC57" s="4">
        <f t="shared" si="13"/>
        <v>0.53014427099352812</v>
      </c>
      <c r="AD57" s="4">
        <f t="shared" si="13"/>
        <v>0.5100120922076552</v>
      </c>
      <c r="AE57" s="4">
        <f t="shared" si="13"/>
        <v>0.48987991342178216</v>
      </c>
      <c r="AF57" s="4">
        <f t="shared" si="12"/>
        <v>0.40316218672437387</v>
      </c>
      <c r="AG57" s="4">
        <f t="shared" si="12"/>
        <v>0.31644446002696569</v>
      </c>
      <c r="AH57" s="4">
        <f t="shared" si="12"/>
        <v>0.22972673332955748</v>
      </c>
      <c r="AI57" s="4">
        <f t="shared" si="12"/>
        <v>0.14300900663214927</v>
      </c>
      <c r="AJ57" s="4">
        <f t="shared" si="12"/>
        <v>5.6291279934741062E-2</v>
      </c>
    </row>
    <row r="58" spans="1:36" x14ac:dyDescent="0.2">
      <c r="A58" t="str">
        <f>"semis_archetype_"&amp;TEXT(ROUND(Table269[[#This Row],[2016]],3),"0.000")</f>
        <v>semis_archetype_1.235</v>
      </c>
      <c r="B58" s="4">
        <f t="shared" si="5"/>
        <v>1.2350000000000001</v>
      </c>
      <c r="C58" s="4">
        <f t="shared" si="11"/>
        <v>1.2350000000000001</v>
      </c>
      <c r="D58" s="4">
        <f t="shared" si="11"/>
        <v>1.2350000000000001</v>
      </c>
      <c r="E58" s="4">
        <f t="shared" si="11"/>
        <v>1.2011959659327387</v>
      </c>
      <c r="F58" s="4">
        <f t="shared" si="11"/>
        <v>1.1673919318654795</v>
      </c>
      <c r="G58" s="4">
        <f t="shared" si="11"/>
        <v>1.1335878977982159</v>
      </c>
      <c r="H58" s="4">
        <f t="shared" si="11"/>
        <v>1.0997838637309547</v>
      </c>
      <c r="I58" s="4">
        <f t="shared" si="11"/>
        <v>1.0659798296636933</v>
      </c>
      <c r="J58" s="4">
        <f t="shared" si="11"/>
        <v>1.0321757955964319</v>
      </c>
      <c r="K58" s="4">
        <f t="shared" si="11"/>
        <v>0.99837176152917051</v>
      </c>
      <c r="L58" s="4">
        <f t="shared" si="11"/>
        <v>0.96456772746190922</v>
      </c>
      <c r="M58" s="4">
        <f t="shared" si="11"/>
        <v>0.93076369339464782</v>
      </c>
      <c r="N58" s="4">
        <f t="shared" si="11"/>
        <v>0.89695965932738653</v>
      </c>
      <c r="O58" s="4">
        <f t="shared" si="11"/>
        <v>0.86315562526012513</v>
      </c>
      <c r="P58" s="4">
        <f t="shared" si="13"/>
        <v>0.82935159119286439</v>
      </c>
      <c r="Q58" s="4">
        <f t="shared" si="13"/>
        <v>0.80763505180515294</v>
      </c>
      <c r="R58" s="4">
        <f t="shared" si="13"/>
        <v>0.78591851241744159</v>
      </c>
      <c r="S58" s="4">
        <f t="shared" si="13"/>
        <v>0.76420197302973025</v>
      </c>
      <c r="T58" s="4">
        <f t="shared" si="13"/>
        <v>0.74248543364201891</v>
      </c>
      <c r="U58" s="4">
        <f t="shared" si="13"/>
        <v>0.72076889425430724</v>
      </c>
      <c r="V58" s="4">
        <f t="shared" si="13"/>
        <v>0.69427194157609706</v>
      </c>
      <c r="W58" s="4">
        <f t="shared" si="13"/>
        <v>0.66777498889788689</v>
      </c>
      <c r="X58" s="4">
        <f t="shared" si="13"/>
        <v>0.64127803621967672</v>
      </c>
      <c r="Y58" s="4">
        <f t="shared" si="13"/>
        <v>0.61478108354146643</v>
      </c>
      <c r="Z58" s="4">
        <f t="shared" si="13"/>
        <v>0.58828413086325637</v>
      </c>
      <c r="AA58" s="4">
        <f t="shared" si="13"/>
        <v>0.5682369906449154</v>
      </c>
      <c r="AB58" s="4">
        <f t="shared" si="13"/>
        <v>0.54818985042657442</v>
      </c>
      <c r="AC58" s="4">
        <f t="shared" si="13"/>
        <v>0.52814271020823345</v>
      </c>
      <c r="AD58" s="4">
        <f t="shared" si="13"/>
        <v>0.50809556998989247</v>
      </c>
      <c r="AE58" s="4">
        <f t="shared" si="13"/>
        <v>0.48804842977155138</v>
      </c>
      <c r="AF58" s="4">
        <f t="shared" si="12"/>
        <v>0.40169699980418927</v>
      </c>
      <c r="AG58" s="4">
        <f t="shared" si="12"/>
        <v>0.31534556983682727</v>
      </c>
      <c r="AH58" s="4">
        <f t="shared" si="12"/>
        <v>0.22899413986946515</v>
      </c>
      <c r="AI58" s="4">
        <f t="shared" si="12"/>
        <v>0.14264270990210309</v>
      </c>
      <c r="AJ58" s="4">
        <f t="shared" si="12"/>
        <v>5.6291279934741062E-2</v>
      </c>
    </row>
    <row r="59" spans="1:36" x14ac:dyDescent="0.2">
      <c r="A59" t="str">
        <f>"semis_archetype_"&amp;TEXT(ROUND(Table269[[#This Row],[2016]],3),"0.000")</f>
        <v>semis_archetype_1.230</v>
      </c>
      <c r="B59" s="4">
        <f t="shared" si="5"/>
        <v>1.23</v>
      </c>
      <c r="C59" s="4">
        <f t="shared" si="11"/>
        <v>1.23</v>
      </c>
      <c r="D59" s="4">
        <f t="shared" si="11"/>
        <v>1.23</v>
      </c>
      <c r="E59" s="4">
        <f t="shared" si="11"/>
        <v>1.1963393602823851</v>
      </c>
      <c r="F59" s="4">
        <f t="shared" si="11"/>
        <v>1.1626787205647722</v>
      </c>
      <c r="G59" s="4">
        <f t="shared" si="11"/>
        <v>1.129018080847155</v>
      </c>
      <c r="H59" s="4">
        <f t="shared" si="11"/>
        <v>1.0953574411295401</v>
      </c>
      <c r="I59" s="4">
        <f t="shared" si="11"/>
        <v>1.0616968014119252</v>
      </c>
      <c r="J59" s="4">
        <f t="shared" si="11"/>
        <v>1.0280361616943103</v>
      </c>
      <c r="K59" s="4">
        <f t="shared" si="11"/>
        <v>0.99437552197669532</v>
      </c>
      <c r="L59" s="4">
        <f t="shared" si="11"/>
        <v>0.96071488225908042</v>
      </c>
      <c r="M59" s="4">
        <f t="shared" si="11"/>
        <v>0.9270542425414654</v>
      </c>
      <c r="N59" s="4">
        <f t="shared" si="11"/>
        <v>0.8933936028238505</v>
      </c>
      <c r="O59" s="4">
        <f t="shared" si="11"/>
        <v>0.85973296310623548</v>
      </c>
      <c r="P59" s="4">
        <f t="shared" si="13"/>
        <v>0.82607232338862113</v>
      </c>
      <c r="Q59" s="4">
        <f t="shared" si="13"/>
        <v>0.80444790404302879</v>
      </c>
      <c r="R59" s="4">
        <f t="shared" si="13"/>
        <v>0.78282348469743657</v>
      </c>
      <c r="S59" s="4">
        <f t="shared" si="13"/>
        <v>0.76119906535184434</v>
      </c>
      <c r="T59" s="4">
        <f t="shared" si="13"/>
        <v>0.739574646006252</v>
      </c>
      <c r="U59" s="4">
        <f t="shared" si="13"/>
        <v>0.71795022666065955</v>
      </c>
      <c r="V59" s="4">
        <f t="shared" si="13"/>
        <v>0.69156567220360088</v>
      </c>
      <c r="W59" s="4">
        <f t="shared" si="13"/>
        <v>0.66518111774654209</v>
      </c>
      <c r="X59" s="4">
        <f t="shared" si="13"/>
        <v>0.63879656328948342</v>
      </c>
      <c r="Y59" s="4">
        <f t="shared" si="13"/>
        <v>0.61241200883242464</v>
      </c>
      <c r="Z59" s="4">
        <f t="shared" si="13"/>
        <v>0.58602745437536596</v>
      </c>
      <c r="AA59" s="4">
        <f t="shared" si="13"/>
        <v>0.56606535272455694</v>
      </c>
      <c r="AB59" s="4">
        <f t="shared" si="13"/>
        <v>0.54610325107374791</v>
      </c>
      <c r="AC59" s="4">
        <f t="shared" si="13"/>
        <v>0.52614114942293877</v>
      </c>
      <c r="AD59" s="4">
        <f t="shared" si="13"/>
        <v>0.50617904777212974</v>
      </c>
      <c r="AE59" s="4">
        <f t="shared" si="13"/>
        <v>0.48621694612132049</v>
      </c>
      <c r="AF59" s="4">
        <f t="shared" si="12"/>
        <v>0.40023181288400456</v>
      </c>
      <c r="AG59" s="4">
        <f t="shared" si="12"/>
        <v>0.31424667964668873</v>
      </c>
      <c r="AH59" s="4">
        <f t="shared" si="12"/>
        <v>0.2282615464093728</v>
      </c>
      <c r="AI59" s="4">
        <f t="shared" si="12"/>
        <v>0.14227641317205691</v>
      </c>
      <c r="AJ59" s="4">
        <f t="shared" si="12"/>
        <v>5.6291279934741062E-2</v>
      </c>
    </row>
    <row r="60" spans="1:36" x14ac:dyDescent="0.2">
      <c r="A60" t="str">
        <f>"semis_archetype_"&amp;TEXT(ROUND(Table269[[#This Row],[2016]],3),"0.000")</f>
        <v>semis_archetype_1.225</v>
      </c>
      <c r="B60" s="4">
        <f t="shared" si="5"/>
        <v>1.2250000000000001</v>
      </c>
      <c r="C60" s="4">
        <f t="shared" si="11"/>
        <v>1.2250000000000001</v>
      </c>
      <c r="D60" s="4">
        <f t="shared" si="11"/>
        <v>1.2250000000000001</v>
      </c>
      <c r="E60" s="4">
        <f t="shared" si="11"/>
        <v>1.1914827546320315</v>
      </c>
      <c r="F60" s="4">
        <f t="shared" si="11"/>
        <v>1.1579655092640651</v>
      </c>
      <c r="G60" s="4">
        <f t="shared" si="11"/>
        <v>1.1244482638960944</v>
      </c>
      <c r="H60" s="4">
        <f t="shared" si="11"/>
        <v>1.090931018528126</v>
      </c>
      <c r="I60" s="4">
        <f t="shared" si="11"/>
        <v>1.0574137731601574</v>
      </c>
      <c r="J60" s="4">
        <f t="shared" si="11"/>
        <v>1.023896527792189</v>
      </c>
      <c r="K60" s="4">
        <f t="shared" si="11"/>
        <v>0.99037928242422024</v>
      </c>
      <c r="L60" s="4">
        <f t="shared" si="11"/>
        <v>0.95686203705625172</v>
      </c>
      <c r="M60" s="4">
        <f t="shared" si="11"/>
        <v>0.92334479168828321</v>
      </c>
      <c r="N60" s="4">
        <f t="shared" si="11"/>
        <v>0.88982754632031469</v>
      </c>
      <c r="O60" s="4">
        <f t="shared" si="11"/>
        <v>0.85631030095234606</v>
      </c>
      <c r="P60" s="4">
        <f t="shared" si="13"/>
        <v>0.8227930555843781</v>
      </c>
      <c r="Q60" s="4">
        <f t="shared" si="13"/>
        <v>0.80126075628090487</v>
      </c>
      <c r="R60" s="4">
        <f t="shared" si="13"/>
        <v>0.77972845697743165</v>
      </c>
      <c r="S60" s="4">
        <f t="shared" si="13"/>
        <v>0.75819615767395854</v>
      </c>
      <c r="T60" s="4">
        <f t="shared" si="13"/>
        <v>0.73666385837048542</v>
      </c>
      <c r="U60" s="4">
        <f t="shared" si="13"/>
        <v>0.71513155906701198</v>
      </c>
      <c r="V60" s="4">
        <f t="shared" si="13"/>
        <v>0.68885940283110469</v>
      </c>
      <c r="W60" s="4">
        <f t="shared" si="13"/>
        <v>0.66258724659519752</v>
      </c>
      <c r="X60" s="4">
        <f t="shared" si="13"/>
        <v>0.63631509035929024</v>
      </c>
      <c r="Y60" s="4">
        <f t="shared" si="13"/>
        <v>0.61004293412338284</v>
      </c>
      <c r="Z60" s="4">
        <f t="shared" si="13"/>
        <v>0.58377077788747567</v>
      </c>
      <c r="AA60" s="4">
        <f t="shared" si="13"/>
        <v>0.56389371480419848</v>
      </c>
      <c r="AB60" s="4">
        <f t="shared" si="13"/>
        <v>0.5440166517209214</v>
      </c>
      <c r="AC60" s="4">
        <f t="shared" si="13"/>
        <v>0.5241395886376442</v>
      </c>
      <c r="AD60" s="4">
        <f t="shared" si="13"/>
        <v>0.50426252555436701</v>
      </c>
      <c r="AE60" s="4">
        <f t="shared" si="13"/>
        <v>0.4843854624710896</v>
      </c>
      <c r="AF60" s="4">
        <f t="shared" si="12"/>
        <v>0.39876662596381984</v>
      </c>
      <c r="AG60" s="4">
        <f t="shared" si="12"/>
        <v>0.3131477894565502</v>
      </c>
      <c r="AH60" s="4">
        <f t="shared" si="12"/>
        <v>0.22752895294928047</v>
      </c>
      <c r="AI60" s="4">
        <f t="shared" si="12"/>
        <v>0.14191011644201076</v>
      </c>
      <c r="AJ60" s="4">
        <f t="shared" si="12"/>
        <v>5.6291279934741062E-2</v>
      </c>
    </row>
    <row r="61" spans="1:36" x14ac:dyDescent="0.2">
      <c r="A61" t="str">
        <f>"semis_archetype_"&amp;TEXT(ROUND(Table269[[#This Row],[2016]],3),"0.000")</f>
        <v>semis_archetype_1.220</v>
      </c>
      <c r="B61" s="4">
        <f t="shared" si="5"/>
        <v>1.22</v>
      </c>
      <c r="C61" s="4">
        <f t="shared" ref="C61:O76" si="14">(($B61-$AJ$2)*((C$2-$AJ$2)/($B$2-$AJ$2)))+$AJ$2</f>
        <v>1.22</v>
      </c>
      <c r="D61" s="4">
        <f t="shared" si="14"/>
        <v>1.22</v>
      </c>
      <c r="E61" s="4">
        <f t="shared" si="14"/>
        <v>1.1866261489816778</v>
      </c>
      <c r="F61" s="4">
        <f t="shared" si="14"/>
        <v>1.1532522979633577</v>
      </c>
      <c r="G61" s="4">
        <f t="shared" si="14"/>
        <v>1.1198784469450336</v>
      </c>
      <c r="H61" s="4">
        <f t="shared" si="14"/>
        <v>1.0865045959267114</v>
      </c>
      <c r="I61" s="4">
        <f t="shared" si="14"/>
        <v>1.0531307449083893</v>
      </c>
      <c r="J61" s="4">
        <f t="shared" si="14"/>
        <v>1.0197568938900672</v>
      </c>
      <c r="K61" s="4">
        <f t="shared" si="14"/>
        <v>0.98638304287174494</v>
      </c>
      <c r="L61" s="4">
        <f t="shared" si="14"/>
        <v>0.95300919185342292</v>
      </c>
      <c r="M61" s="4">
        <f t="shared" si="14"/>
        <v>0.91963534083510068</v>
      </c>
      <c r="N61" s="4">
        <f t="shared" si="14"/>
        <v>0.88626148981677866</v>
      </c>
      <c r="O61" s="4">
        <f t="shared" si="14"/>
        <v>0.85288763879845653</v>
      </c>
      <c r="P61" s="4">
        <f t="shared" si="13"/>
        <v>0.81951378778013495</v>
      </c>
      <c r="Q61" s="4">
        <f t="shared" si="13"/>
        <v>0.79807360851878073</v>
      </c>
      <c r="R61" s="4">
        <f t="shared" si="13"/>
        <v>0.77663342925742673</v>
      </c>
      <c r="S61" s="4">
        <f t="shared" si="13"/>
        <v>0.75519324999607262</v>
      </c>
      <c r="T61" s="4">
        <f t="shared" si="13"/>
        <v>0.73375307073471863</v>
      </c>
      <c r="U61" s="4">
        <f t="shared" si="13"/>
        <v>0.7123128914733643</v>
      </c>
      <c r="V61" s="4">
        <f t="shared" si="13"/>
        <v>0.68615313345860851</v>
      </c>
      <c r="W61" s="4">
        <f t="shared" si="13"/>
        <v>0.65999337544385273</v>
      </c>
      <c r="X61" s="4">
        <f t="shared" si="13"/>
        <v>0.63383361742909683</v>
      </c>
      <c r="Y61" s="4">
        <f t="shared" si="13"/>
        <v>0.60767385941434104</v>
      </c>
      <c r="Z61" s="4">
        <f t="shared" si="13"/>
        <v>0.58151410139958526</v>
      </c>
      <c r="AA61" s="4">
        <f t="shared" si="13"/>
        <v>0.56172207688384002</v>
      </c>
      <c r="AB61" s="4">
        <f t="shared" si="13"/>
        <v>0.54193005236809477</v>
      </c>
      <c r="AC61" s="4">
        <f t="shared" si="13"/>
        <v>0.52213802785234953</v>
      </c>
      <c r="AD61" s="4">
        <f t="shared" si="13"/>
        <v>0.50234600333660417</v>
      </c>
      <c r="AE61" s="4">
        <f t="shared" si="13"/>
        <v>0.48255397882085871</v>
      </c>
      <c r="AF61" s="4">
        <f t="shared" si="12"/>
        <v>0.39730143904363513</v>
      </c>
      <c r="AG61" s="4">
        <f t="shared" si="12"/>
        <v>0.31204889926641166</v>
      </c>
      <c r="AH61" s="4">
        <f t="shared" si="12"/>
        <v>0.22679635948918811</v>
      </c>
      <c r="AI61" s="4">
        <f t="shared" si="12"/>
        <v>0.14154381971196459</v>
      </c>
      <c r="AJ61" s="4">
        <f t="shared" si="12"/>
        <v>5.6291279934741062E-2</v>
      </c>
    </row>
    <row r="62" spans="1:36" x14ac:dyDescent="0.2">
      <c r="A62" t="str">
        <f>"semis_archetype_"&amp;TEXT(ROUND(Table269[[#This Row],[2016]],3),"0.000")</f>
        <v>semis_archetype_1.215</v>
      </c>
      <c r="B62" s="4">
        <f t="shared" si="5"/>
        <v>1.2150000000000001</v>
      </c>
      <c r="C62" s="4">
        <f t="shared" si="14"/>
        <v>1.2150000000000001</v>
      </c>
      <c r="D62" s="4">
        <f t="shared" si="14"/>
        <v>1.2150000000000001</v>
      </c>
      <c r="E62" s="4">
        <f t="shared" si="14"/>
        <v>1.1817695433313242</v>
      </c>
      <c r="F62" s="4">
        <f t="shared" si="14"/>
        <v>1.1485390866626506</v>
      </c>
      <c r="G62" s="4">
        <f t="shared" si="14"/>
        <v>1.1153086299939727</v>
      </c>
      <c r="H62" s="4">
        <f t="shared" si="14"/>
        <v>1.0820781733252971</v>
      </c>
      <c r="I62" s="4">
        <f t="shared" si="14"/>
        <v>1.0488477166566215</v>
      </c>
      <c r="J62" s="4">
        <f t="shared" si="14"/>
        <v>1.0156172599879458</v>
      </c>
      <c r="K62" s="4">
        <f t="shared" si="14"/>
        <v>0.98238680331926997</v>
      </c>
      <c r="L62" s="4">
        <f t="shared" si="14"/>
        <v>0.94915634665059423</v>
      </c>
      <c r="M62" s="4">
        <f t="shared" si="14"/>
        <v>0.91592588998191848</v>
      </c>
      <c r="N62" s="4">
        <f t="shared" si="14"/>
        <v>0.88269543331324285</v>
      </c>
      <c r="O62" s="4">
        <f t="shared" si="14"/>
        <v>0.84946497664456699</v>
      </c>
      <c r="P62" s="4">
        <f t="shared" si="13"/>
        <v>0.81623451997589191</v>
      </c>
      <c r="Q62" s="4">
        <f t="shared" si="13"/>
        <v>0.79488646075665681</v>
      </c>
      <c r="R62" s="4">
        <f t="shared" si="13"/>
        <v>0.77353840153742182</v>
      </c>
      <c r="S62" s="4">
        <f t="shared" si="13"/>
        <v>0.75219034231818682</v>
      </c>
      <c r="T62" s="4">
        <f t="shared" si="13"/>
        <v>0.73084228309895194</v>
      </c>
      <c r="U62" s="4">
        <f t="shared" si="13"/>
        <v>0.70949422387971672</v>
      </c>
      <c r="V62" s="4">
        <f t="shared" si="13"/>
        <v>0.68344686408611233</v>
      </c>
      <c r="W62" s="4">
        <f t="shared" si="13"/>
        <v>0.65739950429250804</v>
      </c>
      <c r="X62" s="4">
        <f t="shared" si="13"/>
        <v>0.63135214449890364</v>
      </c>
      <c r="Y62" s="4">
        <f t="shared" si="13"/>
        <v>0.60530478470529925</v>
      </c>
      <c r="Z62" s="4">
        <f t="shared" si="13"/>
        <v>0.57925742491169507</v>
      </c>
      <c r="AA62" s="4">
        <f t="shared" si="13"/>
        <v>0.55955043896348167</v>
      </c>
      <c r="AB62" s="4">
        <f t="shared" si="13"/>
        <v>0.53984345301526826</v>
      </c>
      <c r="AC62" s="4">
        <f t="shared" si="13"/>
        <v>0.52013646706705485</v>
      </c>
      <c r="AD62" s="4">
        <f t="shared" si="13"/>
        <v>0.50042948111884156</v>
      </c>
      <c r="AE62" s="4">
        <f t="shared" si="13"/>
        <v>0.48072249517062793</v>
      </c>
      <c r="AF62" s="4">
        <f t="shared" si="12"/>
        <v>0.39583625212345053</v>
      </c>
      <c r="AG62" s="4">
        <f t="shared" si="12"/>
        <v>0.31095000907627313</v>
      </c>
      <c r="AH62" s="4">
        <f t="shared" si="12"/>
        <v>0.22606376602909578</v>
      </c>
      <c r="AI62" s="4">
        <f t="shared" si="12"/>
        <v>0.14117752298191844</v>
      </c>
      <c r="AJ62" s="4">
        <f t="shared" si="12"/>
        <v>5.6291279934741062E-2</v>
      </c>
    </row>
    <row r="63" spans="1:36" x14ac:dyDescent="0.2">
      <c r="A63" t="str">
        <f>"semis_archetype_"&amp;TEXT(ROUND(Table269[[#This Row],[2016]],3),"0.000")</f>
        <v>semis_archetype_1.210</v>
      </c>
      <c r="B63" s="4">
        <f t="shared" si="5"/>
        <v>1.21</v>
      </c>
      <c r="C63" s="4">
        <f t="shared" si="14"/>
        <v>1.21</v>
      </c>
      <c r="D63" s="4">
        <f t="shared" si="14"/>
        <v>1.21</v>
      </c>
      <c r="E63" s="4">
        <f t="shared" si="14"/>
        <v>1.1769129376809706</v>
      </c>
      <c r="F63" s="4">
        <f t="shared" si="14"/>
        <v>1.1438258753619435</v>
      </c>
      <c r="G63" s="4">
        <f t="shared" si="14"/>
        <v>1.1107388130429119</v>
      </c>
      <c r="H63" s="4">
        <f t="shared" si="14"/>
        <v>1.0776517507238828</v>
      </c>
      <c r="I63" s="4">
        <f t="shared" si="14"/>
        <v>1.0445646884048534</v>
      </c>
      <c r="J63" s="4">
        <f t="shared" si="14"/>
        <v>1.011477626085824</v>
      </c>
      <c r="K63" s="4">
        <f t="shared" si="14"/>
        <v>0.97839056376679467</v>
      </c>
      <c r="L63" s="4">
        <f t="shared" si="14"/>
        <v>0.94530350144776543</v>
      </c>
      <c r="M63" s="4">
        <f t="shared" si="14"/>
        <v>0.91221643912873607</v>
      </c>
      <c r="N63" s="4">
        <f t="shared" si="14"/>
        <v>0.87912937680970682</v>
      </c>
      <c r="O63" s="4">
        <f t="shared" si="14"/>
        <v>0.84604231449067746</v>
      </c>
      <c r="P63" s="4">
        <f t="shared" si="13"/>
        <v>0.81295525217164866</v>
      </c>
      <c r="Q63" s="4">
        <f t="shared" si="13"/>
        <v>0.79169931299453267</v>
      </c>
      <c r="R63" s="4">
        <f t="shared" si="13"/>
        <v>0.77044337381741679</v>
      </c>
      <c r="S63" s="4">
        <f t="shared" si="13"/>
        <v>0.74918743464030102</v>
      </c>
      <c r="T63" s="4">
        <f t="shared" si="13"/>
        <v>0.72793149546318514</v>
      </c>
      <c r="U63" s="4">
        <f t="shared" si="13"/>
        <v>0.70667555628606904</v>
      </c>
      <c r="V63" s="4">
        <f t="shared" si="13"/>
        <v>0.68074059471361614</v>
      </c>
      <c r="W63" s="4">
        <f t="shared" si="13"/>
        <v>0.65480563314116325</v>
      </c>
      <c r="X63" s="4">
        <f t="shared" si="13"/>
        <v>0.62887067156871035</v>
      </c>
      <c r="Y63" s="4">
        <f t="shared" si="13"/>
        <v>0.60293570999625745</v>
      </c>
      <c r="Z63" s="4">
        <f t="shared" si="13"/>
        <v>0.57700074842380467</v>
      </c>
      <c r="AA63" s="4">
        <f t="shared" si="13"/>
        <v>0.55737880104312321</v>
      </c>
      <c r="AB63" s="4">
        <f t="shared" si="13"/>
        <v>0.53775685366244175</v>
      </c>
      <c r="AC63" s="4">
        <f t="shared" si="13"/>
        <v>0.51813490628176018</v>
      </c>
      <c r="AD63" s="4">
        <f t="shared" si="13"/>
        <v>0.49851295890107872</v>
      </c>
      <c r="AE63" s="4">
        <f t="shared" si="13"/>
        <v>0.47889101152039704</v>
      </c>
      <c r="AF63" s="4">
        <f t="shared" si="12"/>
        <v>0.39437106520326581</v>
      </c>
      <c r="AG63" s="4">
        <f t="shared" si="12"/>
        <v>0.30985111888613459</v>
      </c>
      <c r="AH63" s="4">
        <f t="shared" si="12"/>
        <v>0.22533117256900342</v>
      </c>
      <c r="AI63" s="4">
        <f t="shared" si="12"/>
        <v>0.14081122625187226</v>
      </c>
      <c r="AJ63" s="4">
        <f t="shared" si="12"/>
        <v>5.6291279934741062E-2</v>
      </c>
    </row>
    <row r="64" spans="1:36" x14ac:dyDescent="0.2">
      <c r="A64" t="str">
        <f>"semis_archetype_"&amp;TEXT(ROUND(Table269[[#This Row],[2016]],3),"0.000")</f>
        <v>semis_archetype_1.205</v>
      </c>
      <c r="B64" s="4">
        <f t="shared" si="5"/>
        <v>1.2050000000000001</v>
      </c>
      <c r="C64" s="4">
        <f t="shared" si="14"/>
        <v>1.2050000000000001</v>
      </c>
      <c r="D64" s="4">
        <f t="shared" si="14"/>
        <v>1.2050000000000001</v>
      </c>
      <c r="E64" s="4">
        <f t="shared" si="14"/>
        <v>1.172056332030617</v>
      </c>
      <c r="F64" s="4">
        <f t="shared" si="14"/>
        <v>1.1391126640612363</v>
      </c>
      <c r="G64" s="4">
        <f t="shared" si="14"/>
        <v>1.1061689960918513</v>
      </c>
      <c r="H64" s="4">
        <f t="shared" si="14"/>
        <v>1.0732253281224684</v>
      </c>
      <c r="I64" s="4">
        <f t="shared" si="14"/>
        <v>1.0402816601530855</v>
      </c>
      <c r="J64" s="4">
        <f t="shared" si="14"/>
        <v>1.0073379921837027</v>
      </c>
      <c r="K64" s="4">
        <f t="shared" si="14"/>
        <v>0.9743943242143196</v>
      </c>
      <c r="L64" s="4">
        <f t="shared" si="14"/>
        <v>0.94145065624493673</v>
      </c>
      <c r="M64" s="4">
        <f t="shared" si="14"/>
        <v>0.90850698827555376</v>
      </c>
      <c r="N64" s="4">
        <f t="shared" si="14"/>
        <v>0.8755633203061709</v>
      </c>
      <c r="O64" s="4">
        <f t="shared" si="14"/>
        <v>0.84261965233678793</v>
      </c>
      <c r="P64" s="4">
        <f t="shared" si="13"/>
        <v>0.80967598436740562</v>
      </c>
      <c r="Q64" s="4">
        <f t="shared" si="13"/>
        <v>0.78851216523240875</v>
      </c>
      <c r="R64" s="4">
        <f t="shared" si="13"/>
        <v>0.76734834609741198</v>
      </c>
      <c r="S64" s="4">
        <f t="shared" si="13"/>
        <v>0.74618452696241522</v>
      </c>
      <c r="T64" s="4">
        <f t="shared" si="13"/>
        <v>0.72502070782741845</v>
      </c>
      <c r="U64" s="4">
        <f t="shared" si="13"/>
        <v>0.70385688869242136</v>
      </c>
      <c r="V64" s="4">
        <f t="shared" si="13"/>
        <v>0.67803432534111996</v>
      </c>
      <c r="W64" s="4">
        <f t="shared" si="13"/>
        <v>0.65221176198981856</v>
      </c>
      <c r="X64" s="4">
        <f t="shared" si="13"/>
        <v>0.62638919863851716</v>
      </c>
      <c r="Y64" s="4">
        <f t="shared" si="13"/>
        <v>0.60056663528721566</v>
      </c>
      <c r="Z64" s="4">
        <f t="shared" si="13"/>
        <v>0.57474407193591437</v>
      </c>
      <c r="AA64" s="4">
        <f t="shared" si="13"/>
        <v>0.55520716312276475</v>
      </c>
      <c r="AB64" s="4">
        <f t="shared" si="13"/>
        <v>0.53567025430961523</v>
      </c>
      <c r="AC64" s="4">
        <f t="shared" si="13"/>
        <v>0.51613334549646561</v>
      </c>
      <c r="AD64" s="4">
        <f t="shared" si="13"/>
        <v>0.49659643668331599</v>
      </c>
      <c r="AE64" s="4">
        <f t="shared" si="13"/>
        <v>0.47705952787016626</v>
      </c>
      <c r="AF64" s="4">
        <f t="shared" si="12"/>
        <v>0.39290587828308121</v>
      </c>
      <c r="AG64" s="4">
        <f t="shared" si="12"/>
        <v>0.30875222869599617</v>
      </c>
      <c r="AH64" s="4">
        <f t="shared" si="12"/>
        <v>0.22459857910891112</v>
      </c>
      <c r="AI64" s="4">
        <f t="shared" si="12"/>
        <v>0.14044492952182608</v>
      </c>
      <c r="AJ64" s="4">
        <f t="shared" si="12"/>
        <v>5.6291279934741062E-2</v>
      </c>
    </row>
    <row r="65" spans="1:36" x14ac:dyDescent="0.2">
      <c r="A65" t="str">
        <f>"semis_archetype_"&amp;TEXT(ROUND(Table269[[#This Row],[2016]],3),"0.000")</f>
        <v>semis_archetype_1.200</v>
      </c>
      <c r="B65" s="4">
        <f t="shared" si="5"/>
        <v>1.2</v>
      </c>
      <c r="C65" s="4">
        <f t="shared" si="14"/>
        <v>1.2</v>
      </c>
      <c r="D65" s="4">
        <f t="shared" si="14"/>
        <v>1.2</v>
      </c>
      <c r="E65" s="4">
        <f t="shared" si="14"/>
        <v>1.1671997263802634</v>
      </c>
      <c r="F65" s="4">
        <f t="shared" si="14"/>
        <v>1.134399452760529</v>
      </c>
      <c r="G65" s="4">
        <f t="shared" si="14"/>
        <v>1.1015991791407904</v>
      </c>
      <c r="H65" s="4">
        <f t="shared" si="14"/>
        <v>1.0687989055210541</v>
      </c>
      <c r="I65" s="4">
        <f t="shared" si="14"/>
        <v>1.0359986319013175</v>
      </c>
      <c r="J65" s="4">
        <f t="shared" si="14"/>
        <v>1.0031983582815811</v>
      </c>
      <c r="K65" s="4">
        <f t="shared" si="14"/>
        <v>0.97039808466184441</v>
      </c>
      <c r="L65" s="4">
        <f t="shared" si="14"/>
        <v>0.93759781104210793</v>
      </c>
      <c r="M65" s="4">
        <f t="shared" si="14"/>
        <v>0.90479753742237135</v>
      </c>
      <c r="N65" s="4">
        <f t="shared" si="14"/>
        <v>0.87199726380263498</v>
      </c>
      <c r="O65" s="4">
        <f t="shared" si="14"/>
        <v>0.83919699018289839</v>
      </c>
      <c r="P65" s="4">
        <f t="shared" si="13"/>
        <v>0.80639671656316247</v>
      </c>
      <c r="Q65" s="4">
        <f t="shared" si="13"/>
        <v>0.7853250174702846</v>
      </c>
      <c r="R65" s="4">
        <f t="shared" si="13"/>
        <v>0.76425331837740695</v>
      </c>
      <c r="S65" s="4">
        <f t="shared" si="13"/>
        <v>0.7431816192845293</v>
      </c>
      <c r="T65" s="4">
        <f t="shared" si="13"/>
        <v>0.72210992019165166</v>
      </c>
      <c r="U65" s="4">
        <f t="shared" si="13"/>
        <v>0.70103822109877367</v>
      </c>
      <c r="V65" s="4">
        <f t="shared" si="13"/>
        <v>0.67532805596862377</v>
      </c>
      <c r="W65" s="4">
        <f t="shared" si="13"/>
        <v>0.64961789083847388</v>
      </c>
      <c r="X65" s="4">
        <f t="shared" si="13"/>
        <v>0.62390772570832387</v>
      </c>
      <c r="Y65" s="4">
        <f t="shared" si="13"/>
        <v>0.59819756057817386</v>
      </c>
      <c r="Z65" s="4">
        <f t="shared" si="13"/>
        <v>0.57248739544802396</v>
      </c>
      <c r="AA65" s="4">
        <f t="shared" si="13"/>
        <v>0.55303552520240629</v>
      </c>
      <c r="AB65" s="4">
        <f t="shared" si="13"/>
        <v>0.53358365495678861</v>
      </c>
      <c r="AC65" s="4">
        <f t="shared" si="13"/>
        <v>0.51413178471117094</v>
      </c>
      <c r="AD65" s="4">
        <f t="shared" si="13"/>
        <v>0.49467991446555326</v>
      </c>
      <c r="AE65" s="4">
        <f t="shared" si="13"/>
        <v>0.47522804421993536</v>
      </c>
      <c r="AF65" s="4">
        <f t="shared" si="12"/>
        <v>0.3914406913628965</v>
      </c>
      <c r="AG65" s="4">
        <f t="shared" si="12"/>
        <v>0.30765333850585763</v>
      </c>
      <c r="AH65" s="4">
        <f t="shared" si="12"/>
        <v>0.22386598564881877</v>
      </c>
      <c r="AI65" s="4">
        <f t="shared" si="12"/>
        <v>0.1400786327917799</v>
      </c>
      <c r="AJ65" s="4">
        <f t="shared" si="12"/>
        <v>5.6291279934741062E-2</v>
      </c>
    </row>
    <row r="66" spans="1:36" x14ac:dyDescent="0.2">
      <c r="A66" t="str">
        <f>"semis_archetype_"&amp;TEXT(ROUND(Table269[[#This Row],[2016]],3),"0.000")</f>
        <v>semis_archetype_1.195</v>
      </c>
      <c r="B66" s="4">
        <f t="shared" si="5"/>
        <v>1.1950000000000001</v>
      </c>
      <c r="C66" s="4">
        <f t="shared" si="14"/>
        <v>1.1950000000000001</v>
      </c>
      <c r="D66" s="4">
        <f t="shared" si="14"/>
        <v>1.1950000000000001</v>
      </c>
      <c r="E66" s="4">
        <f t="shared" si="14"/>
        <v>1.16234312072991</v>
      </c>
      <c r="F66" s="4">
        <f t="shared" si="14"/>
        <v>1.1296862414598219</v>
      </c>
      <c r="G66" s="4">
        <f t="shared" si="14"/>
        <v>1.0970293621897298</v>
      </c>
      <c r="H66" s="4">
        <f t="shared" si="14"/>
        <v>1.0643724829196397</v>
      </c>
      <c r="I66" s="4">
        <f t="shared" si="14"/>
        <v>1.0317156036495496</v>
      </c>
      <c r="J66" s="4">
        <f t="shared" si="14"/>
        <v>0.99905872437945953</v>
      </c>
      <c r="K66" s="4">
        <f t="shared" si="14"/>
        <v>0.96640184510936933</v>
      </c>
      <c r="L66" s="4">
        <f t="shared" si="14"/>
        <v>0.93374496583927924</v>
      </c>
      <c r="M66" s="4">
        <f t="shared" si="14"/>
        <v>0.90108808656918915</v>
      </c>
      <c r="N66" s="4">
        <f t="shared" si="14"/>
        <v>0.86843120729909906</v>
      </c>
      <c r="O66" s="4">
        <f t="shared" si="14"/>
        <v>0.83577432802900897</v>
      </c>
      <c r="P66" s="4">
        <f t="shared" si="13"/>
        <v>0.80311744875891944</v>
      </c>
      <c r="Q66" s="4">
        <f t="shared" si="13"/>
        <v>0.78213786970816068</v>
      </c>
      <c r="R66" s="4">
        <f t="shared" si="13"/>
        <v>0.76115829065740215</v>
      </c>
      <c r="S66" s="4">
        <f t="shared" si="13"/>
        <v>0.7401787116066435</v>
      </c>
      <c r="T66" s="4">
        <f t="shared" si="13"/>
        <v>0.71919913255588497</v>
      </c>
      <c r="U66" s="4">
        <f t="shared" si="13"/>
        <v>0.6982195535051261</v>
      </c>
      <c r="V66" s="4">
        <f t="shared" si="13"/>
        <v>0.6726217865961277</v>
      </c>
      <c r="W66" s="4">
        <f t="shared" si="13"/>
        <v>0.64702401968712919</v>
      </c>
      <c r="X66" s="4">
        <f t="shared" si="13"/>
        <v>0.62142625277813068</v>
      </c>
      <c r="Y66" s="4">
        <f t="shared" si="13"/>
        <v>0.59582848586913206</v>
      </c>
      <c r="Z66" s="4">
        <f t="shared" si="13"/>
        <v>0.57023071896013366</v>
      </c>
      <c r="AA66" s="4">
        <f t="shared" si="13"/>
        <v>0.55086388728204794</v>
      </c>
      <c r="AB66" s="4">
        <f t="shared" si="13"/>
        <v>0.5314970556039621</v>
      </c>
      <c r="AC66" s="4">
        <f t="shared" si="13"/>
        <v>0.51213022392587637</v>
      </c>
      <c r="AD66" s="4">
        <f t="shared" si="13"/>
        <v>0.49276339224779053</v>
      </c>
      <c r="AE66" s="4">
        <f t="shared" si="13"/>
        <v>0.47339656056970458</v>
      </c>
      <c r="AF66" s="4">
        <f t="shared" si="12"/>
        <v>0.38997550444271178</v>
      </c>
      <c r="AG66" s="4">
        <f t="shared" si="12"/>
        <v>0.3065544483157191</v>
      </c>
      <c r="AH66" s="4">
        <f t="shared" si="12"/>
        <v>0.22313339218872644</v>
      </c>
      <c r="AI66" s="4">
        <f t="shared" si="12"/>
        <v>0.13971233606173375</v>
      </c>
      <c r="AJ66" s="4">
        <f t="shared" si="12"/>
        <v>5.6291279934741062E-2</v>
      </c>
    </row>
    <row r="67" spans="1:36" x14ac:dyDescent="0.2">
      <c r="A67" t="str">
        <f>"semis_archetype_"&amp;TEXT(ROUND(Table269[[#This Row],[2016]],3),"0.000")</f>
        <v>semis_archetype_1.190</v>
      </c>
      <c r="B67" s="4">
        <f t="shared" si="5"/>
        <v>1.19</v>
      </c>
      <c r="C67" s="4">
        <f t="shared" si="14"/>
        <v>1.19</v>
      </c>
      <c r="D67" s="4">
        <f t="shared" si="14"/>
        <v>1.19</v>
      </c>
      <c r="E67" s="4">
        <f t="shared" si="14"/>
        <v>1.1574865150795561</v>
      </c>
      <c r="F67" s="4">
        <f t="shared" si="14"/>
        <v>1.1249730301591145</v>
      </c>
      <c r="G67" s="4">
        <f t="shared" si="14"/>
        <v>1.0924595452386687</v>
      </c>
      <c r="H67" s="4">
        <f t="shared" si="14"/>
        <v>1.0599460603182251</v>
      </c>
      <c r="I67" s="4">
        <f t="shared" si="14"/>
        <v>1.0274325753977815</v>
      </c>
      <c r="J67" s="4">
        <f t="shared" si="14"/>
        <v>0.99491909047733784</v>
      </c>
      <c r="K67" s="4">
        <f t="shared" si="14"/>
        <v>0.96240560555689403</v>
      </c>
      <c r="L67" s="4">
        <f t="shared" si="14"/>
        <v>0.92989212063645044</v>
      </c>
      <c r="M67" s="4">
        <f t="shared" si="14"/>
        <v>0.89737863571600673</v>
      </c>
      <c r="N67" s="4">
        <f t="shared" si="14"/>
        <v>0.86486515079556303</v>
      </c>
      <c r="O67" s="4">
        <f t="shared" si="14"/>
        <v>0.83235166587511933</v>
      </c>
      <c r="P67" s="4">
        <f t="shared" si="13"/>
        <v>0.79983818095467618</v>
      </c>
      <c r="Q67" s="4">
        <f t="shared" si="13"/>
        <v>0.77895072194603665</v>
      </c>
      <c r="R67" s="4">
        <f t="shared" si="13"/>
        <v>0.75806326293739712</v>
      </c>
      <c r="S67" s="4">
        <f t="shared" si="13"/>
        <v>0.73717580392875759</v>
      </c>
      <c r="T67" s="4">
        <f t="shared" si="13"/>
        <v>0.71628834492011817</v>
      </c>
      <c r="U67" s="4">
        <f t="shared" si="13"/>
        <v>0.69540088591147842</v>
      </c>
      <c r="V67" s="4">
        <f t="shared" si="13"/>
        <v>0.66991551722363141</v>
      </c>
      <c r="W67" s="4">
        <f t="shared" si="13"/>
        <v>0.6444301485357844</v>
      </c>
      <c r="X67" s="4">
        <f t="shared" si="13"/>
        <v>0.61894477984793739</v>
      </c>
      <c r="Y67" s="4">
        <f t="shared" si="13"/>
        <v>0.59345941116009027</v>
      </c>
      <c r="Z67" s="4">
        <f t="shared" si="13"/>
        <v>0.56797404247224337</v>
      </c>
      <c r="AA67" s="4">
        <f t="shared" si="13"/>
        <v>0.54869224936168948</v>
      </c>
      <c r="AB67" s="4">
        <f t="shared" si="13"/>
        <v>0.52941045625113559</v>
      </c>
      <c r="AC67" s="4">
        <f t="shared" si="13"/>
        <v>0.51012866314058158</v>
      </c>
      <c r="AD67" s="4">
        <f t="shared" si="13"/>
        <v>0.49084687003002769</v>
      </c>
      <c r="AE67" s="4">
        <f t="shared" si="13"/>
        <v>0.47156507691947369</v>
      </c>
      <c r="AF67" s="4">
        <f t="shared" si="12"/>
        <v>0.38851031752252707</v>
      </c>
      <c r="AG67" s="4">
        <f t="shared" si="12"/>
        <v>0.30545555812558056</v>
      </c>
      <c r="AH67" s="4">
        <f t="shared" si="12"/>
        <v>0.22240079872863408</v>
      </c>
      <c r="AI67" s="4">
        <f t="shared" si="12"/>
        <v>0.13934603933168757</v>
      </c>
      <c r="AJ67" s="4">
        <f t="shared" si="12"/>
        <v>5.6291279934741062E-2</v>
      </c>
    </row>
    <row r="68" spans="1:36" x14ac:dyDescent="0.2">
      <c r="A68" t="str">
        <f>"semis_archetype_"&amp;TEXT(ROUND(Table269[[#This Row],[2016]],3),"0.000")</f>
        <v>semis_archetype_1.185</v>
      </c>
      <c r="B68" s="4">
        <f t="shared" si="5"/>
        <v>1.1850000000000001</v>
      </c>
      <c r="C68" s="4">
        <f t="shared" si="14"/>
        <v>1.1850000000000001</v>
      </c>
      <c r="D68" s="4">
        <f t="shared" si="14"/>
        <v>1.1850000000000001</v>
      </c>
      <c r="E68" s="4">
        <f t="shared" si="14"/>
        <v>1.1526299094292027</v>
      </c>
      <c r="F68" s="4">
        <f t="shared" si="14"/>
        <v>1.1202598188584074</v>
      </c>
      <c r="G68" s="4">
        <f t="shared" si="14"/>
        <v>1.0878897282876081</v>
      </c>
      <c r="H68" s="4">
        <f t="shared" si="14"/>
        <v>1.055519637716811</v>
      </c>
      <c r="I68" s="4">
        <f t="shared" si="14"/>
        <v>1.0231495471460137</v>
      </c>
      <c r="J68" s="4">
        <f t="shared" si="14"/>
        <v>0.99077945657521638</v>
      </c>
      <c r="K68" s="4">
        <f t="shared" si="14"/>
        <v>0.95840936600441906</v>
      </c>
      <c r="L68" s="4">
        <f t="shared" si="14"/>
        <v>0.92603927543362174</v>
      </c>
      <c r="M68" s="4">
        <f t="shared" si="14"/>
        <v>0.89366918486282443</v>
      </c>
      <c r="N68" s="4">
        <f t="shared" si="14"/>
        <v>0.86129909429202722</v>
      </c>
      <c r="O68" s="4">
        <f t="shared" si="14"/>
        <v>0.82892900372122991</v>
      </c>
      <c r="P68" s="4">
        <f t="shared" si="13"/>
        <v>0.79655891315043315</v>
      </c>
      <c r="Q68" s="4">
        <f t="shared" si="13"/>
        <v>0.77576357418391262</v>
      </c>
      <c r="R68" s="4">
        <f t="shared" si="13"/>
        <v>0.75496823521739231</v>
      </c>
      <c r="S68" s="4">
        <f t="shared" si="13"/>
        <v>0.7341728962508719</v>
      </c>
      <c r="T68" s="4">
        <f t="shared" si="13"/>
        <v>0.71337755728435148</v>
      </c>
      <c r="U68" s="4">
        <f t="shared" si="13"/>
        <v>0.69258221831783084</v>
      </c>
      <c r="V68" s="4">
        <f t="shared" si="13"/>
        <v>0.66720924785113533</v>
      </c>
      <c r="W68" s="4">
        <f t="shared" si="13"/>
        <v>0.64183627738443971</v>
      </c>
      <c r="X68" s="4">
        <f t="shared" si="13"/>
        <v>0.61646330691774409</v>
      </c>
      <c r="Y68" s="4">
        <f t="shared" si="13"/>
        <v>0.59109033645104847</v>
      </c>
      <c r="Z68" s="4">
        <f t="shared" si="13"/>
        <v>0.56571736598435307</v>
      </c>
      <c r="AA68" s="4">
        <f t="shared" si="13"/>
        <v>0.54652061144133102</v>
      </c>
      <c r="AB68" s="4">
        <f t="shared" si="13"/>
        <v>0.52732385689830907</v>
      </c>
      <c r="AC68" s="4">
        <f t="shared" si="13"/>
        <v>0.50812710235528702</v>
      </c>
      <c r="AD68" s="4">
        <f t="shared" si="13"/>
        <v>0.48893034781226508</v>
      </c>
      <c r="AE68" s="4">
        <f t="shared" si="13"/>
        <v>0.4697335932692428</v>
      </c>
      <c r="AF68" s="4">
        <f t="shared" si="12"/>
        <v>0.38704513060234247</v>
      </c>
      <c r="AG68" s="4">
        <f t="shared" si="12"/>
        <v>0.30435666793544214</v>
      </c>
      <c r="AH68" s="4">
        <f t="shared" si="12"/>
        <v>0.22166820526854175</v>
      </c>
      <c r="AI68" s="4">
        <f t="shared" si="12"/>
        <v>0.13897974260164142</v>
      </c>
      <c r="AJ68" s="4">
        <f t="shared" si="12"/>
        <v>5.6291279934741062E-2</v>
      </c>
    </row>
    <row r="69" spans="1:36" x14ac:dyDescent="0.2">
      <c r="A69" t="str">
        <f>"semis_archetype_"&amp;TEXT(ROUND(Table269[[#This Row],[2016]],3),"0.000")</f>
        <v>semis_archetype_1.180</v>
      </c>
      <c r="B69" s="4">
        <f t="shared" si="5"/>
        <v>1.18</v>
      </c>
      <c r="C69" s="4">
        <f t="shared" si="14"/>
        <v>1.18</v>
      </c>
      <c r="D69" s="4">
        <f t="shared" si="14"/>
        <v>1.18</v>
      </c>
      <c r="E69" s="4">
        <f t="shared" si="14"/>
        <v>1.1477733037788489</v>
      </c>
      <c r="F69" s="4">
        <f t="shared" si="14"/>
        <v>1.1155466075577003</v>
      </c>
      <c r="G69" s="4">
        <f t="shared" si="14"/>
        <v>1.0833199113365473</v>
      </c>
      <c r="H69" s="4">
        <f t="shared" si="14"/>
        <v>1.0510932151153964</v>
      </c>
      <c r="I69" s="4">
        <f t="shared" si="14"/>
        <v>1.0188665188942456</v>
      </c>
      <c r="J69" s="4">
        <f t="shared" si="14"/>
        <v>0.98663982267309469</v>
      </c>
      <c r="K69" s="4">
        <f t="shared" si="14"/>
        <v>0.95441312645194376</v>
      </c>
      <c r="L69" s="4">
        <f t="shared" si="14"/>
        <v>0.92218643023079294</v>
      </c>
      <c r="M69" s="4">
        <f t="shared" si="14"/>
        <v>0.88995973400964201</v>
      </c>
      <c r="N69" s="4">
        <f t="shared" si="14"/>
        <v>0.85773303778849119</v>
      </c>
      <c r="O69" s="4">
        <f t="shared" si="14"/>
        <v>0.82550634156734026</v>
      </c>
      <c r="P69" s="4">
        <f t="shared" si="13"/>
        <v>0.79327964534619</v>
      </c>
      <c r="Q69" s="4">
        <f t="shared" si="13"/>
        <v>0.77257642642178859</v>
      </c>
      <c r="R69" s="4">
        <f t="shared" si="13"/>
        <v>0.75187320749738729</v>
      </c>
      <c r="S69" s="4">
        <f t="shared" si="13"/>
        <v>0.73116998857298598</v>
      </c>
      <c r="T69" s="4">
        <f t="shared" si="13"/>
        <v>0.71046676964858468</v>
      </c>
      <c r="U69" s="4">
        <f t="shared" si="13"/>
        <v>0.68976355072418316</v>
      </c>
      <c r="V69" s="4">
        <f t="shared" si="13"/>
        <v>0.66450297847863904</v>
      </c>
      <c r="W69" s="4">
        <f t="shared" si="13"/>
        <v>0.63924240623309492</v>
      </c>
      <c r="X69" s="4">
        <f t="shared" si="13"/>
        <v>0.6139818339875508</v>
      </c>
      <c r="Y69" s="4">
        <f t="shared" si="13"/>
        <v>0.58872126174200667</v>
      </c>
      <c r="Z69" s="4">
        <f t="shared" si="13"/>
        <v>0.56346068949646266</v>
      </c>
      <c r="AA69" s="4">
        <f t="shared" si="13"/>
        <v>0.54434897352097256</v>
      </c>
      <c r="AB69" s="4">
        <f t="shared" si="13"/>
        <v>0.52523725754548245</v>
      </c>
      <c r="AC69" s="4">
        <f t="shared" si="13"/>
        <v>0.50612554156999234</v>
      </c>
      <c r="AD69" s="4">
        <f t="shared" si="13"/>
        <v>0.48701382559450224</v>
      </c>
      <c r="AE69" s="4">
        <f t="shared" ref="AE69:AJ84" si="15">(($B69-$AJ$2)*((AE$2-$AJ$2)/($B$2-$AJ$2)))+$AJ$2</f>
        <v>0.46790210961901191</v>
      </c>
      <c r="AF69" s="4">
        <f t="shared" si="15"/>
        <v>0.38557994368215776</v>
      </c>
      <c r="AG69" s="4">
        <f t="shared" si="15"/>
        <v>0.3032577777453036</v>
      </c>
      <c r="AH69" s="4">
        <f t="shared" si="15"/>
        <v>0.22093561180844939</v>
      </c>
      <c r="AI69" s="4">
        <f t="shared" si="15"/>
        <v>0.13861344587159524</v>
      </c>
      <c r="AJ69" s="4">
        <f t="shared" si="15"/>
        <v>5.6291279934741062E-2</v>
      </c>
    </row>
    <row r="70" spans="1:36" x14ac:dyDescent="0.2">
      <c r="A70" t="str">
        <f>"semis_archetype_"&amp;TEXT(ROUND(Table269[[#This Row],[2016]],3),"0.000")</f>
        <v>semis_archetype_1.175</v>
      </c>
      <c r="B70" s="4">
        <f t="shared" si="5"/>
        <v>1.175</v>
      </c>
      <c r="C70" s="4">
        <f t="shared" si="14"/>
        <v>1.175</v>
      </c>
      <c r="D70" s="4">
        <f t="shared" si="14"/>
        <v>1.175</v>
      </c>
      <c r="E70" s="4">
        <f t="shared" si="14"/>
        <v>1.1429166981284955</v>
      </c>
      <c r="F70" s="4">
        <f t="shared" si="14"/>
        <v>1.1108333962569932</v>
      </c>
      <c r="G70" s="4">
        <f t="shared" si="14"/>
        <v>1.0787500943854866</v>
      </c>
      <c r="H70" s="4">
        <f t="shared" si="14"/>
        <v>1.0466667925139823</v>
      </c>
      <c r="I70" s="4">
        <f t="shared" si="14"/>
        <v>1.0145834906424778</v>
      </c>
      <c r="J70" s="4">
        <f t="shared" si="14"/>
        <v>0.98250018877097323</v>
      </c>
      <c r="K70" s="4">
        <f t="shared" si="14"/>
        <v>0.95041688689946868</v>
      </c>
      <c r="L70" s="4">
        <f t="shared" si="14"/>
        <v>0.91833358502796425</v>
      </c>
      <c r="M70" s="4">
        <f t="shared" si="14"/>
        <v>0.88625028315645982</v>
      </c>
      <c r="N70" s="4">
        <f t="shared" si="14"/>
        <v>0.85416698128495538</v>
      </c>
      <c r="O70" s="4">
        <f t="shared" si="14"/>
        <v>0.82208367941345084</v>
      </c>
      <c r="P70" s="4">
        <f t="shared" ref="P70:AE85" si="16">(($B70-$AJ$2)*((P$2-$AJ$2)/($B$2-$AJ$2)))+$AJ$2</f>
        <v>0.79000037754194696</v>
      </c>
      <c r="Q70" s="4">
        <f t="shared" si="16"/>
        <v>0.76938927865966455</v>
      </c>
      <c r="R70" s="4">
        <f t="shared" si="16"/>
        <v>0.74877817977738237</v>
      </c>
      <c r="S70" s="4">
        <f t="shared" si="16"/>
        <v>0.72816708089510018</v>
      </c>
      <c r="T70" s="4">
        <f t="shared" si="16"/>
        <v>0.707555982012818</v>
      </c>
      <c r="U70" s="4">
        <f t="shared" si="16"/>
        <v>0.68694488313053559</v>
      </c>
      <c r="V70" s="4">
        <f t="shared" si="16"/>
        <v>0.66179670910614297</v>
      </c>
      <c r="W70" s="4">
        <f t="shared" si="16"/>
        <v>0.63664853508175034</v>
      </c>
      <c r="X70" s="4">
        <f t="shared" si="16"/>
        <v>0.61150036105735761</v>
      </c>
      <c r="Y70" s="4">
        <f t="shared" si="16"/>
        <v>0.58635218703296488</v>
      </c>
      <c r="Z70" s="4">
        <f t="shared" si="16"/>
        <v>0.56120401300857237</v>
      </c>
      <c r="AA70" s="4">
        <f t="shared" si="16"/>
        <v>0.54217733560061421</v>
      </c>
      <c r="AB70" s="4">
        <f t="shared" si="16"/>
        <v>0.52315065819265594</v>
      </c>
      <c r="AC70" s="4">
        <f t="shared" si="16"/>
        <v>0.50412398078469778</v>
      </c>
      <c r="AD70" s="4">
        <f t="shared" si="16"/>
        <v>0.48509730337673951</v>
      </c>
      <c r="AE70" s="4">
        <f t="shared" si="16"/>
        <v>0.46607062596878113</v>
      </c>
      <c r="AF70" s="4">
        <f t="shared" si="15"/>
        <v>0.38411475676197304</v>
      </c>
      <c r="AG70" s="4">
        <f t="shared" si="15"/>
        <v>0.30215888755516507</v>
      </c>
      <c r="AH70" s="4">
        <f t="shared" si="15"/>
        <v>0.22020301834835707</v>
      </c>
      <c r="AI70" s="4">
        <f t="shared" si="15"/>
        <v>0.13824714914154906</v>
      </c>
      <c r="AJ70" s="4">
        <f t="shared" si="15"/>
        <v>5.6291279934741062E-2</v>
      </c>
    </row>
    <row r="71" spans="1:36" x14ac:dyDescent="0.2">
      <c r="A71" t="str">
        <f>"semis_archetype_"&amp;TEXT(ROUND(Table269[[#This Row],[2016]],3),"0.000")</f>
        <v>semis_archetype_1.170</v>
      </c>
      <c r="B71" s="4">
        <f t="shared" ref="B71:B134" si="17">MROUND(B70-0.005,0.005)</f>
        <v>1.17</v>
      </c>
      <c r="C71" s="4">
        <f t="shared" si="14"/>
        <v>1.17</v>
      </c>
      <c r="D71" s="4">
        <f t="shared" si="14"/>
        <v>1.17</v>
      </c>
      <c r="E71" s="4">
        <f t="shared" si="14"/>
        <v>1.1380600924781419</v>
      </c>
      <c r="F71" s="4">
        <f t="shared" si="14"/>
        <v>1.1061201849562858</v>
      </c>
      <c r="G71" s="4">
        <f t="shared" si="14"/>
        <v>1.0741802774344258</v>
      </c>
      <c r="H71" s="4">
        <f t="shared" si="14"/>
        <v>1.0422403699125677</v>
      </c>
      <c r="I71" s="4">
        <f t="shared" si="14"/>
        <v>1.0103004623907097</v>
      </c>
      <c r="J71" s="4">
        <f t="shared" si="14"/>
        <v>0.97836055486885154</v>
      </c>
      <c r="K71" s="4">
        <f t="shared" si="14"/>
        <v>0.94642064734699349</v>
      </c>
      <c r="L71" s="4">
        <f t="shared" si="14"/>
        <v>0.91448073982513545</v>
      </c>
      <c r="M71" s="4">
        <f t="shared" si="14"/>
        <v>0.88254083230327729</v>
      </c>
      <c r="N71" s="4">
        <f t="shared" si="14"/>
        <v>0.85060092478141935</v>
      </c>
      <c r="O71" s="4">
        <f t="shared" si="14"/>
        <v>0.8186610172595612</v>
      </c>
      <c r="P71" s="4">
        <f t="shared" si="16"/>
        <v>0.78672110973770371</v>
      </c>
      <c r="Q71" s="4">
        <f t="shared" si="16"/>
        <v>0.76620213089754052</v>
      </c>
      <c r="R71" s="4">
        <f t="shared" si="16"/>
        <v>0.74568315205737745</v>
      </c>
      <c r="S71" s="4">
        <f t="shared" si="16"/>
        <v>0.72516417321721427</v>
      </c>
      <c r="T71" s="4">
        <f t="shared" si="16"/>
        <v>0.7046451943770512</v>
      </c>
      <c r="U71" s="4">
        <f t="shared" si="16"/>
        <v>0.6841262155368879</v>
      </c>
      <c r="V71" s="4">
        <f t="shared" si="16"/>
        <v>0.65909043973364667</v>
      </c>
      <c r="W71" s="4">
        <f t="shared" si="16"/>
        <v>0.63405466393040555</v>
      </c>
      <c r="X71" s="4">
        <f t="shared" si="16"/>
        <v>0.60901888812716432</v>
      </c>
      <c r="Y71" s="4">
        <f t="shared" si="16"/>
        <v>0.58398311232392308</v>
      </c>
      <c r="Z71" s="4">
        <f t="shared" si="16"/>
        <v>0.55894733652068196</v>
      </c>
      <c r="AA71" s="4">
        <f t="shared" si="16"/>
        <v>0.54000569768025575</v>
      </c>
      <c r="AB71" s="4">
        <f t="shared" si="16"/>
        <v>0.52106405883982942</v>
      </c>
      <c r="AC71" s="4">
        <f t="shared" si="16"/>
        <v>0.5021224199994031</v>
      </c>
      <c r="AD71" s="4">
        <f t="shared" si="16"/>
        <v>0.48318078115897678</v>
      </c>
      <c r="AE71" s="4">
        <f t="shared" si="16"/>
        <v>0.46423914231855024</v>
      </c>
      <c r="AF71" s="4">
        <f t="shared" si="15"/>
        <v>0.38264956984178833</v>
      </c>
      <c r="AG71" s="4">
        <f t="shared" si="15"/>
        <v>0.30105999736502653</v>
      </c>
      <c r="AH71" s="4">
        <f t="shared" si="15"/>
        <v>0.21947042488826471</v>
      </c>
      <c r="AI71" s="4">
        <f t="shared" si="15"/>
        <v>0.13788085241150289</v>
      </c>
      <c r="AJ71" s="4">
        <f t="shared" si="15"/>
        <v>5.6291279934741062E-2</v>
      </c>
    </row>
    <row r="72" spans="1:36" x14ac:dyDescent="0.2">
      <c r="A72" t="str">
        <f>"semis_archetype_"&amp;TEXT(ROUND(Table269[[#This Row],[2016]],3),"0.000")</f>
        <v>semis_archetype_1.165</v>
      </c>
      <c r="B72" s="4">
        <f t="shared" si="17"/>
        <v>1.165</v>
      </c>
      <c r="C72" s="4">
        <f t="shared" si="14"/>
        <v>1.165</v>
      </c>
      <c r="D72" s="4">
        <f t="shared" si="14"/>
        <v>1.165</v>
      </c>
      <c r="E72" s="4">
        <f t="shared" si="14"/>
        <v>1.1332034868277883</v>
      </c>
      <c r="F72" s="4">
        <f t="shared" si="14"/>
        <v>1.1014069736555787</v>
      </c>
      <c r="G72" s="4">
        <f t="shared" si="14"/>
        <v>1.0696104604833649</v>
      </c>
      <c r="H72" s="4">
        <f t="shared" si="14"/>
        <v>1.0378139473111534</v>
      </c>
      <c r="I72" s="4">
        <f t="shared" si="14"/>
        <v>1.0060174341389418</v>
      </c>
      <c r="J72" s="4">
        <f t="shared" si="14"/>
        <v>0.97422092096673008</v>
      </c>
      <c r="K72" s="4">
        <f t="shared" si="14"/>
        <v>0.94242440779451842</v>
      </c>
      <c r="L72" s="4">
        <f t="shared" si="14"/>
        <v>0.91062789462230675</v>
      </c>
      <c r="M72" s="4">
        <f t="shared" si="14"/>
        <v>0.87883138145009509</v>
      </c>
      <c r="N72" s="4">
        <f t="shared" si="14"/>
        <v>0.84703486827788355</v>
      </c>
      <c r="O72" s="4">
        <f t="shared" si="14"/>
        <v>0.81523835510567177</v>
      </c>
      <c r="P72" s="4">
        <f t="shared" si="16"/>
        <v>0.78344184193346067</v>
      </c>
      <c r="Q72" s="4">
        <f t="shared" si="16"/>
        <v>0.7630149831354166</v>
      </c>
      <c r="R72" s="4">
        <f t="shared" si="16"/>
        <v>0.74258812433737253</v>
      </c>
      <c r="S72" s="4">
        <f t="shared" si="16"/>
        <v>0.72216126553932858</v>
      </c>
      <c r="T72" s="4">
        <f t="shared" si="16"/>
        <v>0.70173440674128451</v>
      </c>
      <c r="U72" s="4">
        <f t="shared" si="16"/>
        <v>0.68130754794324033</v>
      </c>
      <c r="V72" s="4">
        <f t="shared" si="16"/>
        <v>0.6563841703611506</v>
      </c>
      <c r="W72" s="4">
        <f t="shared" si="16"/>
        <v>0.63146079277906086</v>
      </c>
      <c r="X72" s="4">
        <f t="shared" si="16"/>
        <v>0.60653741519697113</v>
      </c>
      <c r="Y72" s="4">
        <f t="shared" si="16"/>
        <v>0.58161403761488129</v>
      </c>
      <c r="Z72" s="4">
        <f t="shared" si="16"/>
        <v>0.55669066003279166</v>
      </c>
      <c r="AA72" s="4">
        <f t="shared" si="16"/>
        <v>0.53783405975989729</v>
      </c>
      <c r="AB72" s="4">
        <f t="shared" si="16"/>
        <v>0.51897745948700291</v>
      </c>
      <c r="AC72" s="4">
        <f t="shared" si="16"/>
        <v>0.50012085921410843</v>
      </c>
      <c r="AD72" s="4">
        <f t="shared" si="16"/>
        <v>0.48126425894121405</v>
      </c>
      <c r="AE72" s="4">
        <f t="shared" si="16"/>
        <v>0.46240765866831945</v>
      </c>
      <c r="AF72" s="4">
        <f t="shared" si="15"/>
        <v>0.38118438292160373</v>
      </c>
      <c r="AG72" s="4">
        <f t="shared" si="15"/>
        <v>0.29996110717488811</v>
      </c>
      <c r="AH72" s="4">
        <f t="shared" si="15"/>
        <v>0.21873783142817241</v>
      </c>
      <c r="AI72" s="4">
        <f t="shared" si="15"/>
        <v>0.13751455568145673</v>
      </c>
      <c r="AJ72" s="4">
        <f t="shared" si="15"/>
        <v>5.6291279934741062E-2</v>
      </c>
    </row>
    <row r="73" spans="1:36" x14ac:dyDescent="0.2">
      <c r="A73" t="str">
        <f>"semis_archetype_"&amp;TEXT(ROUND(Table269[[#This Row],[2016]],3),"0.000")</f>
        <v>semis_archetype_1.160</v>
      </c>
      <c r="B73" s="4">
        <f t="shared" si="17"/>
        <v>1.1599999999999999</v>
      </c>
      <c r="C73" s="4">
        <f t="shared" si="14"/>
        <v>1.1599999999999999</v>
      </c>
      <c r="D73" s="4">
        <f t="shared" si="14"/>
        <v>1.1599999999999999</v>
      </c>
      <c r="E73" s="4">
        <f t="shared" si="14"/>
        <v>1.1283468811774346</v>
      </c>
      <c r="F73" s="4">
        <f t="shared" si="14"/>
        <v>1.0966937623548714</v>
      </c>
      <c r="G73" s="4">
        <f t="shared" si="14"/>
        <v>1.0650406435323041</v>
      </c>
      <c r="H73" s="4">
        <f t="shared" si="14"/>
        <v>1.033387524709739</v>
      </c>
      <c r="I73" s="4">
        <f t="shared" si="14"/>
        <v>1.0017344058871738</v>
      </c>
      <c r="J73" s="4">
        <f t="shared" si="14"/>
        <v>0.9700812870646085</v>
      </c>
      <c r="K73" s="4">
        <f t="shared" si="14"/>
        <v>0.93842816824204311</v>
      </c>
      <c r="L73" s="4">
        <f t="shared" si="14"/>
        <v>0.90677504941947795</v>
      </c>
      <c r="M73" s="4">
        <f t="shared" si="14"/>
        <v>0.87512193059691268</v>
      </c>
      <c r="N73" s="4">
        <f t="shared" si="14"/>
        <v>0.84346881177434752</v>
      </c>
      <c r="O73" s="4">
        <f t="shared" si="14"/>
        <v>0.81181569295178213</v>
      </c>
      <c r="P73" s="4">
        <f t="shared" si="16"/>
        <v>0.78016257412921752</v>
      </c>
      <c r="Q73" s="4">
        <f t="shared" si="16"/>
        <v>0.75982783537329246</v>
      </c>
      <c r="R73" s="4">
        <f t="shared" si="16"/>
        <v>0.73949309661736751</v>
      </c>
      <c r="S73" s="4">
        <f t="shared" si="16"/>
        <v>0.71915835786144267</v>
      </c>
      <c r="T73" s="4">
        <f t="shared" si="16"/>
        <v>0.69882361910551771</v>
      </c>
      <c r="U73" s="4">
        <f t="shared" si="16"/>
        <v>0.67848888034959254</v>
      </c>
      <c r="V73" s="4">
        <f t="shared" si="16"/>
        <v>0.6536779009886543</v>
      </c>
      <c r="W73" s="4">
        <f t="shared" si="16"/>
        <v>0.62886692162771607</v>
      </c>
      <c r="X73" s="4">
        <f t="shared" si="16"/>
        <v>0.60405594226677783</v>
      </c>
      <c r="Y73" s="4">
        <f t="shared" si="16"/>
        <v>0.57924496290583949</v>
      </c>
      <c r="Z73" s="4">
        <f t="shared" si="16"/>
        <v>0.55443398354490137</v>
      </c>
      <c r="AA73" s="4">
        <f t="shared" si="16"/>
        <v>0.53566242183953883</v>
      </c>
      <c r="AB73" s="4">
        <f t="shared" si="16"/>
        <v>0.51689086013417629</v>
      </c>
      <c r="AC73" s="4">
        <f t="shared" si="16"/>
        <v>0.49811929842881375</v>
      </c>
      <c r="AD73" s="4">
        <f t="shared" si="16"/>
        <v>0.47934773672345121</v>
      </c>
      <c r="AE73" s="4">
        <f t="shared" si="16"/>
        <v>0.46057617501808856</v>
      </c>
      <c r="AF73" s="4">
        <f t="shared" si="15"/>
        <v>0.37971919600141901</v>
      </c>
      <c r="AG73" s="4">
        <f t="shared" si="15"/>
        <v>0.29886221698474957</v>
      </c>
      <c r="AH73" s="4">
        <f t="shared" si="15"/>
        <v>0.21800523796808005</v>
      </c>
      <c r="AI73" s="4">
        <f t="shared" si="15"/>
        <v>0.13714825895141056</v>
      </c>
      <c r="AJ73" s="4">
        <f t="shared" si="15"/>
        <v>5.6291279934741062E-2</v>
      </c>
    </row>
    <row r="74" spans="1:36" x14ac:dyDescent="0.2">
      <c r="A74" t="str">
        <f>"semis_archetype_"&amp;TEXT(ROUND(Table269[[#This Row],[2016]],3),"0.000")</f>
        <v>semis_archetype_1.155</v>
      </c>
      <c r="B74" s="4">
        <f t="shared" si="17"/>
        <v>1.155</v>
      </c>
      <c r="C74" s="4">
        <f t="shared" si="14"/>
        <v>1.155</v>
      </c>
      <c r="D74" s="4">
        <f t="shared" si="14"/>
        <v>1.155</v>
      </c>
      <c r="E74" s="4">
        <f t="shared" si="14"/>
        <v>1.123490275527081</v>
      </c>
      <c r="F74" s="4">
        <f t="shared" si="14"/>
        <v>1.0919805510541643</v>
      </c>
      <c r="G74" s="4">
        <f t="shared" si="14"/>
        <v>1.0604708265812435</v>
      </c>
      <c r="H74" s="4">
        <f t="shared" si="14"/>
        <v>1.0289611021083247</v>
      </c>
      <c r="I74" s="4">
        <f t="shared" si="14"/>
        <v>0.99745137763540581</v>
      </c>
      <c r="J74" s="4">
        <f t="shared" si="14"/>
        <v>0.96594165316248704</v>
      </c>
      <c r="K74" s="4">
        <f t="shared" si="14"/>
        <v>0.93443192868956804</v>
      </c>
      <c r="L74" s="4">
        <f t="shared" si="14"/>
        <v>0.90292220421664926</v>
      </c>
      <c r="M74" s="4">
        <f t="shared" si="14"/>
        <v>0.87141247974373037</v>
      </c>
      <c r="N74" s="4">
        <f t="shared" si="14"/>
        <v>0.8399027552708116</v>
      </c>
      <c r="O74" s="4">
        <f t="shared" si="14"/>
        <v>0.80839303079789271</v>
      </c>
      <c r="P74" s="4">
        <f t="shared" si="16"/>
        <v>0.77688330632497449</v>
      </c>
      <c r="Q74" s="4">
        <f t="shared" si="16"/>
        <v>0.75664068761116854</v>
      </c>
      <c r="R74" s="4">
        <f t="shared" si="16"/>
        <v>0.7363980688973627</v>
      </c>
      <c r="S74" s="4">
        <f t="shared" si="16"/>
        <v>0.71615545018355686</v>
      </c>
      <c r="T74" s="4">
        <f t="shared" si="16"/>
        <v>0.69591283146975103</v>
      </c>
      <c r="U74" s="4">
        <f t="shared" si="16"/>
        <v>0.67567021275594497</v>
      </c>
      <c r="V74" s="4">
        <f t="shared" si="16"/>
        <v>0.65097163161615823</v>
      </c>
      <c r="W74" s="4">
        <f t="shared" si="16"/>
        <v>0.62627305047637138</v>
      </c>
      <c r="X74" s="4">
        <f t="shared" si="16"/>
        <v>0.60157446933658465</v>
      </c>
      <c r="Y74" s="4">
        <f t="shared" si="16"/>
        <v>0.5768758881967978</v>
      </c>
      <c r="Z74" s="4">
        <f t="shared" si="16"/>
        <v>0.55217730705701107</v>
      </c>
      <c r="AA74" s="4">
        <f t="shared" si="16"/>
        <v>0.53349078391918048</v>
      </c>
      <c r="AB74" s="4">
        <f t="shared" si="16"/>
        <v>0.51480426078134978</v>
      </c>
      <c r="AC74" s="4">
        <f t="shared" si="16"/>
        <v>0.49611773764351919</v>
      </c>
      <c r="AD74" s="4">
        <f t="shared" si="16"/>
        <v>0.47743121450568859</v>
      </c>
      <c r="AE74" s="4">
        <f t="shared" si="16"/>
        <v>0.45874469136785778</v>
      </c>
      <c r="AF74" s="4">
        <f t="shared" si="15"/>
        <v>0.37825400908123441</v>
      </c>
      <c r="AG74" s="4">
        <f t="shared" si="15"/>
        <v>0.29776332679461104</v>
      </c>
      <c r="AH74" s="4">
        <f t="shared" si="15"/>
        <v>0.21727264450798772</v>
      </c>
      <c r="AI74" s="4">
        <f t="shared" si="15"/>
        <v>0.13678196222136441</v>
      </c>
      <c r="AJ74" s="4">
        <f t="shared" si="15"/>
        <v>5.6291279934741062E-2</v>
      </c>
    </row>
    <row r="75" spans="1:36" x14ac:dyDescent="0.2">
      <c r="A75" t="str">
        <f>"semis_archetype_"&amp;TEXT(ROUND(Table269[[#This Row],[2016]],3),"0.000")</f>
        <v>semis_archetype_1.150</v>
      </c>
      <c r="B75" s="4">
        <f t="shared" si="17"/>
        <v>1.1500000000000001</v>
      </c>
      <c r="C75" s="4">
        <f t="shared" si="14"/>
        <v>1.1500000000000001</v>
      </c>
      <c r="D75" s="4">
        <f t="shared" si="14"/>
        <v>1.1500000000000001</v>
      </c>
      <c r="E75" s="4">
        <f t="shared" si="14"/>
        <v>1.1186336698767276</v>
      </c>
      <c r="F75" s="4">
        <f t="shared" si="14"/>
        <v>1.0872673397534571</v>
      </c>
      <c r="G75" s="4">
        <f t="shared" si="14"/>
        <v>1.0559010096301829</v>
      </c>
      <c r="H75" s="4">
        <f t="shared" si="14"/>
        <v>1.0245346795069104</v>
      </c>
      <c r="I75" s="4">
        <f t="shared" si="14"/>
        <v>0.99316834938363785</v>
      </c>
      <c r="J75" s="4">
        <f t="shared" si="14"/>
        <v>0.96180201926036557</v>
      </c>
      <c r="K75" s="4">
        <f t="shared" si="14"/>
        <v>0.93043568913709307</v>
      </c>
      <c r="L75" s="4">
        <f t="shared" si="14"/>
        <v>0.89906935901382068</v>
      </c>
      <c r="M75" s="4">
        <f t="shared" si="14"/>
        <v>0.86770302889054818</v>
      </c>
      <c r="N75" s="4">
        <f t="shared" si="14"/>
        <v>0.83633669876727579</v>
      </c>
      <c r="O75" s="4">
        <f t="shared" si="14"/>
        <v>0.80497036864400329</v>
      </c>
      <c r="P75" s="4">
        <f t="shared" si="16"/>
        <v>0.77360403852073134</v>
      </c>
      <c r="Q75" s="4">
        <f t="shared" si="16"/>
        <v>0.75345353984904451</v>
      </c>
      <c r="R75" s="4">
        <f t="shared" si="16"/>
        <v>0.73330304117735778</v>
      </c>
      <c r="S75" s="4">
        <f t="shared" si="16"/>
        <v>0.71315254250567106</v>
      </c>
      <c r="T75" s="4">
        <f t="shared" si="16"/>
        <v>0.69300204383398434</v>
      </c>
      <c r="U75" s="4">
        <f t="shared" si="16"/>
        <v>0.67285154516229739</v>
      </c>
      <c r="V75" s="4">
        <f t="shared" si="16"/>
        <v>0.64826536224366216</v>
      </c>
      <c r="W75" s="4">
        <f t="shared" si="16"/>
        <v>0.62367917932502681</v>
      </c>
      <c r="X75" s="4">
        <f t="shared" si="16"/>
        <v>0.59909299640639135</v>
      </c>
      <c r="Y75" s="4">
        <f t="shared" si="16"/>
        <v>0.57450681348775601</v>
      </c>
      <c r="Z75" s="4">
        <f t="shared" si="16"/>
        <v>0.54992063056912077</v>
      </c>
      <c r="AA75" s="4">
        <f t="shared" si="16"/>
        <v>0.53131914599882202</v>
      </c>
      <c r="AB75" s="4">
        <f t="shared" si="16"/>
        <v>0.51271766142852326</v>
      </c>
      <c r="AC75" s="4">
        <f t="shared" si="16"/>
        <v>0.49411617685822462</v>
      </c>
      <c r="AD75" s="4">
        <f t="shared" si="16"/>
        <v>0.47551469228792587</v>
      </c>
      <c r="AE75" s="4">
        <f t="shared" si="16"/>
        <v>0.45691320771762689</v>
      </c>
      <c r="AF75" s="4">
        <f t="shared" si="15"/>
        <v>0.3767888221610497</v>
      </c>
      <c r="AG75" s="4">
        <f t="shared" si="15"/>
        <v>0.29666443660447256</v>
      </c>
      <c r="AH75" s="4">
        <f t="shared" si="15"/>
        <v>0.21654005104789539</v>
      </c>
      <c r="AI75" s="4">
        <f t="shared" si="15"/>
        <v>0.13641566549131823</v>
      </c>
      <c r="AJ75" s="4">
        <f t="shared" si="15"/>
        <v>5.6291279934741062E-2</v>
      </c>
    </row>
    <row r="76" spans="1:36" x14ac:dyDescent="0.2">
      <c r="A76" t="str">
        <f>"semis_archetype_"&amp;TEXT(ROUND(Table269[[#This Row],[2016]],3),"0.000")</f>
        <v>semis_archetype_1.145</v>
      </c>
      <c r="B76" s="4">
        <f t="shared" si="17"/>
        <v>1.145</v>
      </c>
      <c r="C76" s="4">
        <f t="shared" si="14"/>
        <v>1.145</v>
      </c>
      <c r="D76" s="4">
        <f t="shared" si="14"/>
        <v>1.145</v>
      </c>
      <c r="E76" s="4">
        <f t="shared" si="14"/>
        <v>1.113777064226374</v>
      </c>
      <c r="F76" s="4">
        <f t="shared" si="14"/>
        <v>1.08255412845275</v>
      </c>
      <c r="G76" s="4">
        <f t="shared" si="14"/>
        <v>1.051331192679122</v>
      </c>
      <c r="H76" s="4">
        <f t="shared" si="14"/>
        <v>1.020108256905496</v>
      </c>
      <c r="I76" s="4">
        <f t="shared" si="14"/>
        <v>0.98888532113186989</v>
      </c>
      <c r="J76" s="4">
        <f t="shared" si="14"/>
        <v>0.95766238535824388</v>
      </c>
      <c r="K76" s="4">
        <f t="shared" si="14"/>
        <v>0.92643944958461777</v>
      </c>
      <c r="L76" s="4">
        <f t="shared" si="14"/>
        <v>0.89521651381099177</v>
      </c>
      <c r="M76" s="4">
        <f t="shared" si="14"/>
        <v>0.86399357803736576</v>
      </c>
      <c r="N76" s="4">
        <f t="shared" si="14"/>
        <v>0.83277064226373976</v>
      </c>
      <c r="O76" s="4">
        <f t="shared" si="14"/>
        <v>0.80154770649011364</v>
      </c>
      <c r="P76" s="4">
        <f t="shared" si="16"/>
        <v>0.77032477071648819</v>
      </c>
      <c r="Q76" s="4">
        <f t="shared" si="16"/>
        <v>0.75026639208692048</v>
      </c>
      <c r="R76" s="4">
        <f t="shared" si="16"/>
        <v>0.73020801345735287</v>
      </c>
      <c r="S76" s="4">
        <f t="shared" si="16"/>
        <v>0.71014963482778526</v>
      </c>
      <c r="T76" s="4">
        <f t="shared" si="16"/>
        <v>0.69009125619821754</v>
      </c>
      <c r="U76" s="4">
        <f t="shared" si="16"/>
        <v>0.67003287756864971</v>
      </c>
      <c r="V76" s="4">
        <f t="shared" si="16"/>
        <v>0.64555909287116586</v>
      </c>
      <c r="W76" s="4">
        <f t="shared" si="16"/>
        <v>0.62108530817368202</v>
      </c>
      <c r="X76" s="4">
        <f t="shared" si="16"/>
        <v>0.59661152347619806</v>
      </c>
      <c r="Y76" s="4">
        <f t="shared" si="16"/>
        <v>0.57213773877871421</v>
      </c>
      <c r="Z76" s="4">
        <f t="shared" si="16"/>
        <v>0.54766395408123036</v>
      </c>
      <c r="AA76" s="4">
        <f t="shared" si="16"/>
        <v>0.52914750807846356</v>
      </c>
      <c r="AB76" s="4">
        <f t="shared" si="16"/>
        <v>0.51063106207569675</v>
      </c>
      <c r="AC76" s="4">
        <f t="shared" si="16"/>
        <v>0.49211461607292994</v>
      </c>
      <c r="AD76" s="4">
        <f t="shared" si="16"/>
        <v>0.47359817007016303</v>
      </c>
      <c r="AE76" s="4">
        <f t="shared" si="16"/>
        <v>0.455081724067396</v>
      </c>
      <c r="AF76" s="4">
        <f t="shared" si="15"/>
        <v>0.37532363524086498</v>
      </c>
      <c r="AG76" s="4">
        <f t="shared" si="15"/>
        <v>0.29556554641433408</v>
      </c>
      <c r="AH76" s="4">
        <f t="shared" si="15"/>
        <v>0.21580745758780304</v>
      </c>
      <c r="AI76" s="4">
        <f t="shared" si="15"/>
        <v>0.13604936876127205</v>
      </c>
      <c r="AJ76" s="4">
        <f t="shared" si="15"/>
        <v>5.6291279934741062E-2</v>
      </c>
    </row>
    <row r="77" spans="1:36" x14ac:dyDescent="0.2">
      <c r="A77" t="str">
        <f>"semis_archetype_"&amp;TEXT(ROUND(Table269[[#This Row],[2016]],3),"0.000")</f>
        <v>semis_archetype_1.140</v>
      </c>
      <c r="B77" s="4">
        <f t="shared" si="17"/>
        <v>1.1400000000000001</v>
      </c>
      <c r="C77" s="4">
        <f t="shared" ref="C77:O92" si="18">(($B77-$AJ$2)*((C$2-$AJ$2)/($B$2-$AJ$2)))+$AJ$2</f>
        <v>1.1400000000000001</v>
      </c>
      <c r="D77" s="4">
        <f t="shared" si="18"/>
        <v>1.1400000000000001</v>
      </c>
      <c r="E77" s="4">
        <f t="shared" si="18"/>
        <v>1.1089204585760204</v>
      </c>
      <c r="F77" s="4">
        <f t="shared" si="18"/>
        <v>1.0778409171520429</v>
      </c>
      <c r="G77" s="4">
        <f t="shared" si="18"/>
        <v>1.0467613757280612</v>
      </c>
      <c r="H77" s="4">
        <f t="shared" si="18"/>
        <v>1.0156818343040817</v>
      </c>
      <c r="I77" s="4">
        <f t="shared" si="18"/>
        <v>0.98460229288010193</v>
      </c>
      <c r="J77" s="4">
        <f t="shared" si="18"/>
        <v>0.95352275145612242</v>
      </c>
      <c r="K77" s="4">
        <f t="shared" si="18"/>
        <v>0.92244321003214269</v>
      </c>
      <c r="L77" s="4">
        <f t="shared" si="18"/>
        <v>0.89136366860816318</v>
      </c>
      <c r="M77" s="4">
        <f t="shared" si="18"/>
        <v>0.86028412718418346</v>
      </c>
      <c r="N77" s="4">
        <f t="shared" si="18"/>
        <v>0.82920458576020395</v>
      </c>
      <c r="O77" s="4">
        <f t="shared" si="18"/>
        <v>0.79812504433622422</v>
      </c>
      <c r="P77" s="4">
        <f t="shared" si="16"/>
        <v>0.76704550291224516</v>
      </c>
      <c r="Q77" s="4">
        <f t="shared" si="16"/>
        <v>0.74707924432479655</v>
      </c>
      <c r="R77" s="4">
        <f t="shared" si="16"/>
        <v>0.72711298573734795</v>
      </c>
      <c r="S77" s="4">
        <f t="shared" si="16"/>
        <v>0.70714672714989946</v>
      </c>
      <c r="T77" s="4">
        <f t="shared" si="16"/>
        <v>0.68718046856245096</v>
      </c>
      <c r="U77" s="4">
        <f t="shared" si="16"/>
        <v>0.66721420997500214</v>
      </c>
      <c r="V77" s="4">
        <f t="shared" si="16"/>
        <v>0.64285282349866979</v>
      </c>
      <c r="W77" s="4">
        <f t="shared" si="16"/>
        <v>0.61849143702233733</v>
      </c>
      <c r="X77" s="4">
        <f t="shared" si="16"/>
        <v>0.59413005054600487</v>
      </c>
      <c r="Y77" s="4">
        <f t="shared" si="16"/>
        <v>0.56976866406967241</v>
      </c>
      <c r="Z77" s="4">
        <f t="shared" si="16"/>
        <v>0.54540727759334007</v>
      </c>
      <c r="AA77" s="4">
        <f t="shared" si="16"/>
        <v>0.52697587015810521</v>
      </c>
      <c r="AB77" s="4">
        <f t="shared" si="16"/>
        <v>0.50854446272287024</v>
      </c>
      <c r="AC77" s="4">
        <f t="shared" si="16"/>
        <v>0.49011305528763527</v>
      </c>
      <c r="AD77" s="4">
        <f t="shared" si="16"/>
        <v>0.4716816478524003</v>
      </c>
      <c r="AE77" s="4">
        <f t="shared" si="16"/>
        <v>0.45325024041716522</v>
      </c>
      <c r="AF77" s="4">
        <f t="shared" si="15"/>
        <v>0.37385844832068038</v>
      </c>
      <c r="AG77" s="4">
        <f t="shared" si="15"/>
        <v>0.29446665622419554</v>
      </c>
      <c r="AH77" s="4">
        <f t="shared" si="15"/>
        <v>0.21507486412771071</v>
      </c>
      <c r="AI77" s="4">
        <f t="shared" si="15"/>
        <v>0.13568307203122587</v>
      </c>
      <c r="AJ77" s="4">
        <f t="shared" si="15"/>
        <v>5.6291279934741062E-2</v>
      </c>
    </row>
    <row r="78" spans="1:36" x14ac:dyDescent="0.2">
      <c r="A78" t="str">
        <f>"semis_archetype_"&amp;TEXT(ROUND(Table269[[#This Row],[2016]],3),"0.000")</f>
        <v>semis_archetype_1.135</v>
      </c>
      <c r="B78" s="4">
        <f t="shared" si="17"/>
        <v>1.135</v>
      </c>
      <c r="C78" s="4">
        <f t="shared" si="18"/>
        <v>1.135</v>
      </c>
      <c r="D78" s="4">
        <f t="shared" si="18"/>
        <v>1.135</v>
      </c>
      <c r="E78" s="4">
        <f t="shared" si="18"/>
        <v>1.1040638529256668</v>
      </c>
      <c r="F78" s="4">
        <f t="shared" si="18"/>
        <v>1.0731277058513355</v>
      </c>
      <c r="G78" s="4">
        <f t="shared" si="18"/>
        <v>1.0421915587770003</v>
      </c>
      <c r="H78" s="4">
        <f t="shared" si="18"/>
        <v>1.0112554117026673</v>
      </c>
      <c r="I78" s="4">
        <f t="shared" si="18"/>
        <v>0.98031926462833385</v>
      </c>
      <c r="J78" s="4">
        <f t="shared" si="18"/>
        <v>0.94938311755400073</v>
      </c>
      <c r="K78" s="4">
        <f t="shared" si="18"/>
        <v>0.9184469704796675</v>
      </c>
      <c r="L78" s="4">
        <f t="shared" si="18"/>
        <v>0.88751082340533427</v>
      </c>
      <c r="M78" s="4">
        <f t="shared" si="18"/>
        <v>0.85657467633100104</v>
      </c>
      <c r="N78" s="4">
        <f t="shared" si="18"/>
        <v>0.82563852925666792</v>
      </c>
      <c r="O78" s="4">
        <f t="shared" si="18"/>
        <v>0.79470238218233469</v>
      </c>
      <c r="P78" s="4">
        <f t="shared" si="16"/>
        <v>0.76376623510800201</v>
      </c>
      <c r="Q78" s="4">
        <f t="shared" si="16"/>
        <v>0.74389209656267241</v>
      </c>
      <c r="R78" s="4">
        <f t="shared" si="16"/>
        <v>0.72401795801734303</v>
      </c>
      <c r="S78" s="4">
        <f t="shared" si="16"/>
        <v>0.70414381947201354</v>
      </c>
      <c r="T78" s="4">
        <f t="shared" si="16"/>
        <v>0.68426968092668417</v>
      </c>
      <c r="U78" s="4">
        <f t="shared" si="16"/>
        <v>0.66439554238135445</v>
      </c>
      <c r="V78" s="4">
        <f t="shared" si="16"/>
        <v>0.64014655412617349</v>
      </c>
      <c r="W78" s="4">
        <f t="shared" si="16"/>
        <v>0.61589756587099254</v>
      </c>
      <c r="X78" s="4">
        <f t="shared" si="16"/>
        <v>0.59164857761581158</v>
      </c>
      <c r="Y78" s="4">
        <f t="shared" si="16"/>
        <v>0.56739958936063062</v>
      </c>
      <c r="Z78" s="4">
        <f t="shared" si="16"/>
        <v>0.54315060110544977</v>
      </c>
      <c r="AA78" s="4">
        <f t="shared" si="16"/>
        <v>0.52480423223774664</v>
      </c>
      <c r="AB78" s="4">
        <f t="shared" si="16"/>
        <v>0.50645786337004361</v>
      </c>
      <c r="AC78" s="4">
        <f t="shared" si="16"/>
        <v>0.48811149450234059</v>
      </c>
      <c r="AD78" s="4">
        <f t="shared" si="16"/>
        <v>0.46976512563463757</v>
      </c>
      <c r="AE78" s="4">
        <f t="shared" si="16"/>
        <v>0.45141875676693433</v>
      </c>
      <c r="AF78" s="4">
        <f t="shared" si="15"/>
        <v>0.37239326140049567</v>
      </c>
      <c r="AG78" s="4">
        <f t="shared" si="15"/>
        <v>0.29336776603405701</v>
      </c>
      <c r="AH78" s="4">
        <f t="shared" si="15"/>
        <v>0.21434227066761835</v>
      </c>
      <c r="AI78" s="4">
        <f t="shared" si="15"/>
        <v>0.13531677530117969</v>
      </c>
      <c r="AJ78" s="4">
        <f t="shared" si="15"/>
        <v>5.6291279934741062E-2</v>
      </c>
    </row>
    <row r="79" spans="1:36" x14ac:dyDescent="0.2">
      <c r="A79" t="str">
        <f>"semis_archetype_"&amp;TEXT(ROUND(Table269[[#This Row],[2016]],3),"0.000")</f>
        <v>semis_archetype_1.130</v>
      </c>
      <c r="B79" s="4">
        <f t="shared" si="17"/>
        <v>1.1300000000000001</v>
      </c>
      <c r="C79" s="4">
        <f t="shared" si="18"/>
        <v>1.1300000000000001</v>
      </c>
      <c r="D79" s="4">
        <f t="shared" si="18"/>
        <v>1.1300000000000001</v>
      </c>
      <c r="E79" s="4">
        <f t="shared" si="18"/>
        <v>1.0992072472753132</v>
      </c>
      <c r="F79" s="4">
        <f t="shared" si="18"/>
        <v>1.0684144945506284</v>
      </c>
      <c r="G79" s="4">
        <f t="shared" si="18"/>
        <v>1.0376217418259397</v>
      </c>
      <c r="H79" s="4">
        <f t="shared" si="18"/>
        <v>1.006828989101253</v>
      </c>
      <c r="I79" s="4">
        <f t="shared" si="18"/>
        <v>0.976036236376566</v>
      </c>
      <c r="J79" s="4">
        <f t="shared" si="18"/>
        <v>0.94524348365187927</v>
      </c>
      <c r="K79" s="4">
        <f t="shared" si="18"/>
        <v>0.91445073092719242</v>
      </c>
      <c r="L79" s="4">
        <f t="shared" si="18"/>
        <v>0.88365797820250569</v>
      </c>
      <c r="M79" s="4">
        <f t="shared" si="18"/>
        <v>0.85286522547781884</v>
      </c>
      <c r="N79" s="4">
        <f t="shared" si="18"/>
        <v>0.822072472753132</v>
      </c>
      <c r="O79" s="4">
        <f t="shared" si="18"/>
        <v>0.79127972002844515</v>
      </c>
      <c r="P79" s="4">
        <f t="shared" si="16"/>
        <v>0.76048696730375887</v>
      </c>
      <c r="Q79" s="4">
        <f t="shared" si="16"/>
        <v>0.74070494880054849</v>
      </c>
      <c r="R79" s="4">
        <f t="shared" si="16"/>
        <v>0.72092293029733812</v>
      </c>
      <c r="S79" s="4">
        <f t="shared" si="16"/>
        <v>0.70114091179412774</v>
      </c>
      <c r="T79" s="4">
        <f t="shared" si="16"/>
        <v>0.68135889329091748</v>
      </c>
      <c r="U79" s="4">
        <f t="shared" si="16"/>
        <v>0.66157687478770688</v>
      </c>
      <c r="V79" s="4">
        <f t="shared" si="16"/>
        <v>0.63744028475367742</v>
      </c>
      <c r="W79" s="4">
        <f t="shared" si="16"/>
        <v>0.61330369471964796</v>
      </c>
      <c r="X79" s="4">
        <f t="shared" si="16"/>
        <v>0.58916710468561839</v>
      </c>
      <c r="Y79" s="4">
        <f t="shared" si="16"/>
        <v>0.56503051465158882</v>
      </c>
      <c r="Z79" s="4">
        <f t="shared" si="16"/>
        <v>0.54089392461755947</v>
      </c>
      <c r="AA79" s="4">
        <f t="shared" si="16"/>
        <v>0.52263259431738829</v>
      </c>
      <c r="AB79" s="4">
        <f t="shared" si="16"/>
        <v>0.5043712640172171</v>
      </c>
      <c r="AC79" s="4">
        <f t="shared" si="16"/>
        <v>0.48610993371704603</v>
      </c>
      <c r="AD79" s="4">
        <f t="shared" si="16"/>
        <v>0.46784860341687484</v>
      </c>
      <c r="AE79" s="4">
        <f t="shared" si="16"/>
        <v>0.44958727311670355</v>
      </c>
      <c r="AF79" s="4">
        <f t="shared" si="15"/>
        <v>0.37092807448031095</v>
      </c>
      <c r="AG79" s="4">
        <f t="shared" si="15"/>
        <v>0.29226887584391853</v>
      </c>
      <c r="AH79" s="4">
        <f t="shared" si="15"/>
        <v>0.21360967720752602</v>
      </c>
      <c r="AI79" s="4">
        <f t="shared" si="15"/>
        <v>0.13495047857113354</v>
      </c>
      <c r="AJ79" s="4">
        <f t="shared" si="15"/>
        <v>5.6291279934741062E-2</v>
      </c>
    </row>
    <row r="80" spans="1:36" x14ac:dyDescent="0.2">
      <c r="A80" t="str">
        <f>"semis_archetype_"&amp;TEXT(ROUND(Table269[[#This Row],[2016]],3),"0.000")</f>
        <v>semis_archetype_1.125</v>
      </c>
      <c r="B80" s="4">
        <f t="shared" si="17"/>
        <v>1.125</v>
      </c>
      <c r="C80" s="4">
        <f t="shared" si="18"/>
        <v>1.125</v>
      </c>
      <c r="D80" s="4">
        <f t="shared" si="18"/>
        <v>1.125</v>
      </c>
      <c r="E80" s="4">
        <f t="shared" si="18"/>
        <v>1.0943506416249595</v>
      </c>
      <c r="F80" s="4">
        <f t="shared" si="18"/>
        <v>1.0637012832499211</v>
      </c>
      <c r="G80" s="4">
        <f t="shared" si="18"/>
        <v>1.0330519248748788</v>
      </c>
      <c r="H80" s="4">
        <f t="shared" si="18"/>
        <v>1.0024025664998384</v>
      </c>
      <c r="I80" s="4">
        <f t="shared" si="18"/>
        <v>0.97175320812479793</v>
      </c>
      <c r="J80" s="4">
        <f t="shared" si="18"/>
        <v>0.94110384974975758</v>
      </c>
      <c r="K80" s="4">
        <f t="shared" si="18"/>
        <v>0.91045449137471712</v>
      </c>
      <c r="L80" s="4">
        <f t="shared" si="18"/>
        <v>0.87980513299967689</v>
      </c>
      <c r="M80" s="4">
        <f t="shared" si="18"/>
        <v>0.84915577462463643</v>
      </c>
      <c r="N80" s="4">
        <f t="shared" si="18"/>
        <v>0.81850641624959608</v>
      </c>
      <c r="O80" s="4">
        <f t="shared" si="18"/>
        <v>0.78785705787455562</v>
      </c>
      <c r="P80" s="4">
        <f t="shared" si="16"/>
        <v>0.75720769949951572</v>
      </c>
      <c r="Q80" s="4">
        <f t="shared" si="16"/>
        <v>0.73751780103842435</v>
      </c>
      <c r="R80" s="4">
        <f t="shared" si="16"/>
        <v>0.71782790257733309</v>
      </c>
      <c r="S80" s="4">
        <f t="shared" si="16"/>
        <v>0.69813800411624183</v>
      </c>
      <c r="T80" s="4">
        <f t="shared" si="16"/>
        <v>0.67844810565515068</v>
      </c>
      <c r="U80" s="4">
        <f t="shared" si="16"/>
        <v>0.6587582071940592</v>
      </c>
      <c r="V80" s="4">
        <f t="shared" si="16"/>
        <v>0.63473401538118113</v>
      </c>
      <c r="W80" s="4">
        <f t="shared" si="16"/>
        <v>0.61070982356830317</v>
      </c>
      <c r="X80" s="4">
        <f t="shared" si="16"/>
        <v>0.5866856317554251</v>
      </c>
      <c r="Y80" s="4">
        <f t="shared" si="16"/>
        <v>0.56266143994254703</v>
      </c>
      <c r="Z80" s="4">
        <f t="shared" si="16"/>
        <v>0.53863724812966907</v>
      </c>
      <c r="AA80" s="4">
        <f t="shared" si="16"/>
        <v>0.52046095639702983</v>
      </c>
      <c r="AB80" s="4">
        <f t="shared" si="16"/>
        <v>0.50228466466439059</v>
      </c>
      <c r="AC80" s="4">
        <f t="shared" si="16"/>
        <v>0.48410837293175135</v>
      </c>
      <c r="AD80" s="4">
        <f t="shared" si="16"/>
        <v>0.46593208119911211</v>
      </c>
      <c r="AE80" s="4">
        <f t="shared" si="16"/>
        <v>0.44775578946647265</v>
      </c>
      <c r="AF80" s="4">
        <f t="shared" si="15"/>
        <v>0.36946288756012624</v>
      </c>
      <c r="AG80" s="4">
        <f t="shared" si="15"/>
        <v>0.29116998565377999</v>
      </c>
      <c r="AH80" s="4">
        <f t="shared" si="15"/>
        <v>0.21287708374743367</v>
      </c>
      <c r="AI80" s="4">
        <f t="shared" si="15"/>
        <v>0.13458418184108736</v>
      </c>
      <c r="AJ80" s="4">
        <f t="shared" si="15"/>
        <v>5.6291279934741062E-2</v>
      </c>
    </row>
    <row r="81" spans="1:36" x14ac:dyDescent="0.2">
      <c r="A81" t="str">
        <f>"semis_archetype_"&amp;TEXT(ROUND(Table269[[#This Row],[2016]],3),"0.000")</f>
        <v>semis_archetype_1.120</v>
      </c>
      <c r="B81" s="4">
        <f t="shared" si="17"/>
        <v>1.1200000000000001</v>
      </c>
      <c r="C81" s="4">
        <f t="shared" si="18"/>
        <v>1.1200000000000001</v>
      </c>
      <c r="D81" s="4">
        <f t="shared" si="18"/>
        <v>1.1200000000000001</v>
      </c>
      <c r="E81" s="4">
        <f t="shared" si="18"/>
        <v>1.0894940359746061</v>
      </c>
      <c r="F81" s="4">
        <f t="shared" si="18"/>
        <v>1.058988071949214</v>
      </c>
      <c r="G81" s="4">
        <f t="shared" si="18"/>
        <v>1.0284821079238182</v>
      </c>
      <c r="H81" s="4">
        <f t="shared" si="18"/>
        <v>0.99797614389842415</v>
      </c>
      <c r="I81" s="4">
        <f t="shared" si="18"/>
        <v>0.96747017987303008</v>
      </c>
      <c r="J81" s="4">
        <f t="shared" si="18"/>
        <v>0.93696421584763612</v>
      </c>
      <c r="K81" s="4">
        <f t="shared" si="18"/>
        <v>0.90645825182224216</v>
      </c>
      <c r="L81" s="4">
        <f t="shared" si="18"/>
        <v>0.87595228779684819</v>
      </c>
      <c r="M81" s="4">
        <f t="shared" si="18"/>
        <v>0.84544632377145412</v>
      </c>
      <c r="N81" s="4">
        <f t="shared" si="18"/>
        <v>0.81494035974606016</v>
      </c>
      <c r="O81" s="4">
        <f t="shared" si="18"/>
        <v>0.78443439572066609</v>
      </c>
      <c r="P81" s="4">
        <f t="shared" si="16"/>
        <v>0.75392843169527268</v>
      </c>
      <c r="Q81" s="4">
        <f t="shared" si="16"/>
        <v>0.73433065327630043</v>
      </c>
      <c r="R81" s="4">
        <f t="shared" si="16"/>
        <v>0.71473287485732828</v>
      </c>
      <c r="S81" s="4">
        <f t="shared" si="16"/>
        <v>0.69513509643835614</v>
      </c>
      <c r="T81" s="4">
        <f t="shared" si="16"/>
        <v>0.67553731801938399</v>
      </c>
      <c r="U81" s="4">
        <f t="shared" si="16"/>
        <v>0.65593953960041163</v>
      </c>
      <c r="V81" s="4">
        <f t="shared" si="16"/>
        <v>0.63202774600868505</v>
      </c>
      <c r="W81" s="4">
        <f t="shared" si="16"/>
        <v>0.60811595241695848</v>
      </c>
      <c r="X81" s="4">
        <f t="shared" si="16"/>
        <v>0.58420415882523191</v>
      </c>
      <c r="Y81" s="4">
        <f t="shared" si="16"/>
        <v>0.56029236523350523</v>
      </c>
      <c r="Z81" s="4">
        <f t="shared" si="16"/>
        <v>0.53638057164177877</v>
      </c>
      <c r="AA81" s="4">
        <f t="shared" si="16"/>
        <v>0.51828931847667137</v>
      </c>
      <c r="AB81" s="4">
        <f t="shared" si="16"/>
        <v>0.50019806531156408</v>
      </c>
      <c r="AC81" s="4">
        <f t="shared" si="16"/>
        <v>0.48210681214645668</v>
      </c>
      <c r="AD81" s="4">
        <f t="shared" si="16"/>
        <v>0.46401555898134939</v>
      </c>
      <c r="AE81" s="4">
        <f t="shared" si="16"/>
        <v>0.44592430581624187</v>
      </c>
      <c r="AF81" s="4">
        <f t="shared" si="15"/>
        <v>0.36799770063994164</v>
      </c>
      <c r="AG81" s="4">
        <f t="shared" si="15"/>
        <v>0.29007109546364152</v>
      </c>
      <c r="AH81" s="4">
        <f t="shared" si="15"/>
        <v>0.21214449028734136</v>
      </c>
      <c r="AI81" s="4">
        <f t="shared" si="15"/>
        <v>0.13421788511104121</v>
      </c>
      <c r="AJ81" s="4">
        <f t="shared" si="15"/>
        <v>5.6291279934741062E-2</v>
      </c>
    </row>
    <row r="82" spans="1:36" x14ac:dyDescent="0.2">
      <c r="A82" t="str">
        <f>"semis_archetype_"&amp;TEXT(ROUND(Table269[[#This Row],[2016]],3),"0.000")</f>
        <v>semis_archetype_1.115</v>
      </c>
      <c r="B82" s="4">
        <f t="shared" si="17"/>
        <v>1.115</v>
      </c>
      <c r="C82" s="4">
        <f t="shared" si="18"/>
        <v>1.115</v>
      </c>
      <c r="D82" s="4">
        <f t="shared" si="18"/>
        <v>1.115</v>
      </c>
      <c r="E82" s="4">
        <f t="shared" si="18"/>
        <v>1.0846374303242523</v>
      </c>
      <c r="F82" s="4">
        <f t="shared" si="18"/>
        <v>1.0542748606485068</v>
      </c>
      <c r="G82" s="4">
        <f t="shared" si="18"/>
        <v>1.0239122909727572</v>
      </c>
      <c r="H82" s="4">
        <f t="shared" si="18"/>
        <v>0.99354972129700969</v>
      </c>
      <c r="I82" s="4">
        <f t="shared" si="18"/>
        <v>0.96318715162126201</v>
      </c>
      <c r="J82" s="4">
        <f t="shared" si="18"/>
        <v>0.93282458194551454</v>
      </c>
      <c r="K82" s="4">
        <f t="shared" si="18"/>
        <v>0.90246201226976686</v>
      </c>
      <c r="L82" s="4">
        <f t="shared" si="18"/>
        <v>0.87209944259401939</v>
      </c>
      <c r="M82" s="4">
        <f t="shared" si="18"/>
        <v>0.84173687291827171</v>
      </c>
      <c r="N82" s="4">
        <f t="shared" si="18"/>
        <v>0.81137430324252413</v>
      </c>
      <c r="O82" s="4">
        <f t="shared" si="18"/>
        <v>0.78101173356677656</v>
      </c>
      <c r="P82" s="4">
        <f t="shared" si="16"/>
        <v>0.75064916389102954</v>
      </c>
      <c r="Q82" s="4">
        <f t="shared" si="16"/>
        <v>0.73114350551417628</v>
      </c>
      <c r="R82" s="4">
        <f t="shared" si="16"/>
        <v>0.71163784713732325</v>
      </c>
      <c r="S82" s="4">
        <f t="shared" si="16"/>
        <v>0.69213218876047022</v>
      </c>
      <c r="T82" s="4">
        <f t="shared" si="16"/>
        <v>0.67262653038361719</v>
      </c>
      <c r="U82" s="4">
        <f t="shared" si="16"/>
        <v>0.65312087200676383</v>
      </c>
      <c r="V82" s="4">
        <f t="shared" si="16"/>
        <v>0.62932147663618876</v>
      </c>
      <c r="W82" s="4">
        <f t="shared" si="16"/>
        <v>0.60552208126561369</v>
      </c>
      <c r="X82" s="4">
        <f t="shared" si="16"/>
        <v>0.5817226858950385</v>
      </c>
      <c r="Y82" s="4">
        <f t="shared" si="16"/>
        <v>0.55792329052446343</v>
      </c>
      <c r="Z82" s="4">
        <f t="shared" si="16"/>
        <v>0.53412389515388836</v>
      </c>
      <c r="AA82" s="4">
        <f t="shared" si="16"/>
        <v>0.51611768055631291</v>
      </c>
      <c r="AB82" s="4">
        <f t="shared" si="16"/>
        <v>0.49811146595873745</v>
      </c>
      <c r="AC82" s="4">
        <f t="shared" si="16"/>
        <v>0.480105251361162</v>
      </c>
      <c r="AD82" s="4">
        <f t="shared" si="16"/>
        <v>0.46209903676358655</v>
      </c>
      <c r="AE82" s="4">
        <f t="shared" si="16"/>
        <v>0.44409282216601098</v>
      </c>
      <c r="AF82" s="4">
        <f t="shared" si="15"/>
        <v>0.36653251371975692</v>
      </c>
      <c r="AG82" s="4">
        <f t="shared" si="15"/>
        <v>0.28897220527350298</v>
      </c>
      <c r="AH82" s="4">
        <f t="shared" si="15"/>
        <v>0.21141189682724901</v>
      </c>
      <c r="AI82" s="4">
        <f t="shared" si="15"/>
        <v>0.13385158838099503</v>
      </c>
      <c r="AJ82" s="4">
        <f t="shared" si="15"/>
        <v>5.6291279934741062E-2</v>
      </c>
    </row>
    <row r="83" spans="1:36" x14ac:dyDescent="0.2">
      <c r="A83" t="str">
        <f>"semis_archetype_"&amp;TEXT(ROUND(Table269[[#This Row],[2016]],3),"0.000")</f>
        <v>semis_archetype_1.110</v>
      </c>
      <c r="B83" s="4">
        <f t="shared" si="17"/>
        <v>1.1100000000000001</v>
      </c>
      <c r="C83" s="4">
        <f t="shared" si="18"/>
        <v>1.1100000000000001</v>
      </c>
      <c r="D83" s="4">
        <f t="shared" si="18"/>
        <v>1.1100000000000001</v>
      </c>
      <c r="E83" s="4">
        <f t="shared" si="18"/>
        <v>1.0797808246738989</v>
      </c>
      <c r="F83" s="4">
        <f t="shared" si="18"/>
        <v>1.0495616493477997</v>
      </c>
      <c r="G83" s="4">
        <f t="shared" si="18"/>
        <v>1.0193424740216965</v>
      </c>
      <c r="H83" s="4">
        <f t="shared" si="18"/>
        <v>0.98912329869559534</v>
      </c>
      <c r="I83" s="4">
        <f t="shared" si="18"/>
        <v>0.95890412336949415</v>
      </c>
      <c r="J83" s="4">
        <f t="shared" si="18"/>
        <v>0.92868494804339308</v>
      </c>
      <c r="K83" s="4">
        <f t="shared" si="18"/>
        <v>0.89846577271729178</v>
      </c>
      <c r="L83" s="4">
        <f t="shared" si="18"/>
        <v>0.8682465973911907</v>
      </c>
      <c r="M83" s="4">
        <f t="shared" si="18"/>
        <v>0.8380274220650894</v>
      </c>
      <c r="N83" s="4">
        <f t="shared" si="18"/>
        <v>0.80780824673898832</v>
      </c>
      <c r="O83" s="4">
        <f t="shared" si="18"/>
        <v>0.77758907141288713</v>
      </c>
      <c r="P83" s="4">
        <f t="shared" si="16"/>
        <v>0.74736989608678639</v>
      </c>
      <c r="Q83" s="4">
        <f t="shared" si="16"/>
        <v>0.72795635775205236</v>
      </c>
      <c r="R83" s="4">
        <f t="shared" si="16"/>
        <v>0.70854281941731845</v>
      </c>
      <c r="S83" s="4">
        <f t="shared" si="16"/>
        <v>0.68912928108258442</v>
      </c>
      <c r="T83" s="4">
        <f t="shared" si="16"/>
        <v>0.66971574274785051</v>
      </c>
      <c r="U83" s="4">
        <f t="shared" si="16"/>
        <v>0.65030220441311626</v>
      </c>
      <c r="V83" s="4">
        <f t="shared" si="16"/>
        <v>0.62661520726369269</v>
      </c>
      <c r="W83" s="4">
        <f t="shared" si="16"/>
        <v>0.602928210114269</v>
      </c>
      <c r="X83" s="4">
        <f t="shared" si="16"/>
        <v>0.57924121296484532</v>
      </c>
      <c r="Y83" s="4">
        <f t="shared" si="16"/>
        <v>0.55555421581542164</v>
      </c>
      <c r="Z83" s="4">
        <f t="shared" si="16"/>
        <v>0.53186721866599806</v>
      </c>
      <c r="AA83" s="4">
        <f t="shared" si="16"/>
        <v>0.51394604263595456</v>
      </c>
      <c r="AB83" s="4">
        <f t="shared" si="16"/>
        <v>0.49602486660591094</v>
      </c>
      <c r="AC83" s="4">
        <f t="shared" si="16"/>
        <v>0.47810369057586743</v>
      </c>
      <c r="AD83" s="4">
        <f t="shared" si="16"/>
        <v>0.46018251454582382</v>
      </c>
      <c r="AE83" s="4">
        <f t="shared" si="16"/>
        <v>0.44226133851578009</v>
      </c>
      <c r="AF83" s="4">
        <f t="shared" si="15"/>
        <v>0.36506732679957232</v>
      </c>
      <c r="AG83" s="4">
        <f t="shared" si="15"/>
        <v>0.2878733150833645</v>
      </c>
      <c r="AH83" s="4">
        <f t="shared" si="15"/>
        <v>0.21067930336715668</v>
      </c>
      <c r="AI83" s="4">
        <f t="shared" si="15"/>
        <v>0.13348529165094886</v>
      </c>
      <c r="AJ83" s="4">
        <f t="shared" si="15"/>
        <v>5.6291279934741062E-2</v>
      </c>
    </row>
    <row r="84" spans="1:36" x14ac:dyDescent="0.2">
      <c r="A84" t="str">
        <f>"semis_archetype_"&amp;TEXT(ROUND(Table269[[#This Row],[2016]],3),"0.000")</f>
        <v>semis_archetype_1.105</v>
      </c>
      <c r="B84" s="4">
        <f t="shared" si="17"/>
        <v>1.105</v>
      </c>
      <c r="C84" s="4">
        <f t="shared" si="18"/>
        <v>1.105</v>
      </c>
      <c r="D84" s="4">
        <f t="shared" si="18"/>
        <v>1.105</v>
      </c>
      <c r="E84" s="4">
        <f t="shared" si="18"/>
        <v>1.0749242190235451</v>
      </c>
      <c r="F84" s="4">
        <f t="shared" si="18"/>
        <v>1.0448484380470924</v>
      </c>
      <c r="G84" s="4">
        <f t="shared" si="18"/>
        <v>1.0147726570706357</v>
      </c>
      <c r="H84" s="4">
        <f t="shared" si="18"/>
        <v>0.98469687609418088</v>
      </c>
      <c r="I84" s="4">
        <f t="shared" si="18"/>
        <v>0.95462109511772608</v>
      </c>
      <c r="J84" s="4">
        <f t="shared" si="18"/>
        <v>0.92454531414127139</v>
      </c>
      <c r="K84" s="4">
        <f t="shared" si="18"/>
        <v>0.89446953316481659</v>
      </c>
      <c r="L84" s="4">
        <f t="shared" si="18"/>
        <v>0.8643937521883619</v>
      </c>
      <c r="M84" s="4">
        <f t="shared" si="18"/>
        <v>0.83431797121190698</v>
      </c>
      <c r="N84" s="4">
        <f t="shared" si="18"/>
        <v>0.80424219023545229</v>
      </c>
      <c r="O84" s="4">
        <f t="shared" si="18"/>
        <v>0.77416640925899749</v>
      </c>
      <c r="P84" s="4">
        <f t="shared" si="16"/>
        <v>0.74409062828254324</v>
      </c>
      <c r="Q84" s="4">
        <f t="shared" si="16"/>
        <v>0.72476920998992822</v>
      </c>
      <c r="R84" s="4">
        <f t="shared" si="16"/>
        <v>0.70544779169731342</v>
      </c>
      <c r="S84" s="4">
        <f t="shared" si="16"/>
        <v>0.68612637340469851</v>
      </c>
      <c r="T84" s="4">
        <f t="shared" si="16"/>
        <v>0.66680495511208371</v>
      </c>
      <c r="U84" s="4">
        <f t="shared" si="16"/>
        <v>0.64748353681946857</v>
      </c>
      <c r="V84" s="4">
        <f t="shared" si="16"/>
        <v>0.62390893789119639</v>
      </c>
      <c r="W84" s="4">
        <f t="shared" si="16"/>
        <v>0.60033433896292421</v>
      </c>
      <c r="X84" s="4">
        <f t="shared" si="16"/>
        <v>0.57675974003465202</v>
      </c>
      <c r="Y84" s="4">
        <f t="shared" si="16"/>
        <v>0.55318514110637984</v>
      </c>
      <c r="Z84" s="4">
        <f t="shared" si="16"/>
        <v>0.52961054217810777</v>
      </c>
      <c r="AA84" s="4">
        <f t="shared" si="16"/>
        <v>0.5117744047155961</v>
      </c>
      <c r="AB84" s="4">
        <f t="shared" si="16"/>
        <v>0.49393826725308443</v>
      </c>
      <c r="AC84" s="4">
        <f t="shared" si="16"/>
        <v>0.47610212979057276</v>
      </c>
      <c r="AD84" s="4">
        <f t="shared" si="16"/>
        <v>0.45826599232806109</v>
      </c>
      <c r="AE84" s="4">
        <f t="shared" si="16"/>
        <v>0.4404298548655492</v>
      </c>
      <c r="AF84" s="4">
        <f t="shared" si="15"/>
        <v>0.36360213987938761</v>
      </c>
      <c r="AG84" s="4">
        <f t="shared" si="15"/>
        <v>0.28677442489322597</v>
      </c>
      <c r="AH84" s="4">
        <f t="shared" si="15"/>
        <v>0.20994670990706432</v>
      </c>
      <c r="AI84" s="4">
        <f t="shared" si="15"/>
        <v>0.13311899492090268</v>
      </c>
      <c r="AJ84" s="4">
        <f t="shared" si="15"/>
        <v>5.6291279934741062E-2</v>
      </c>
    </row>
    <row r="85" spans="1:36" x14ac:dyDescent="0.2">
      <c r="A85" t="str">
        <f>"semis_archetype_"&amp;TEXT(ROUND(Table269[[#This Row],[2016]],3),"0.000")</f>
        <v>semis_archetype_1.100</v>
      </c>
      <c r="B85" s="4">
        <f t="shared" si="17"/>
        <v>1.1000000000000001</v>
      </c>
      <c r="C85" s="4">
        <f t="shared" si="18"/>
        <v>1.1000000000000001</v>
      </c>
      <c r="D85" s="4">
        <f t="shared" si="18"/>
        <v>1.1000000000000001</v>
      </c>
      <c r="E85" s="4">
        <f t="shared" si="18"/>
        <v>1.0700676133731917</v>
      </c>
      <c r="F85" s="4">
        <f t="shared" si="18"/>
        <v>1.0401352267463853</v>
      </c>
      <c r="G85" s="4">
        <f t="shared" si="18"/>
        <v>1.0102028401195751</v>
      </c>
      <c r="H85" s="4">
        <f t="shared" si="18"/>
        <v>0.98027045349276665</v>
      </c>
      <c r="I85" s="4">
        <f t="shared" si="18"/>
        <v>0.95033806686595823</v>
      </c>
      <c r="J85" s="4">
        <f t="shared" si="18"/>
        <v>0.92040568023914993</v>
      </c>
      <c r="K85" s="4">
        <f t="shared" si="18"/>
        <v>0.89047329361234151</v>
      </c>
      <c r="L85" s="4">
        <f t="shared" si="18"/>
        <v>0.8605409069855332</v>
      </c>
      <c r="M85" s="4">
        <f t="shared" si="18"/>
        <v>0.83060852035872479</v>
      </c>
      <c r="N85" s="4">
        <f t="shared" si="18"/>
        <v>0.80067613373191648</v>
      </c>
      <c r="O85" s="4">
        <f t="shared" si="18"/>
        <v>0.77074374710510807</v>
      </c>
      <c r="P85" s="4">
        <f t="shared" si="16"/>
        <v>0.74081136047830021</v>
      </c>
      <c r="Q85" s="4">
        <f t="shared" si="16"/>
        <v>0.7215820622278043</v>
      </c>
      <c r="R85" s="4">
        <f t="shared" si="16"/>
        <v>0.7023527639773085</v>
      </c>
      <c r="S85" s="4">
        <f t="shared" si="16"/>
        <v>0.68312346572681282</v>
      </c>
      <c r="T85" s="4">
        <f t="shared" si="16"/>
        <v>0.66389416747631702</v>
      </c>
      <c r="U85" s="4">
        <f t="shared" si="16"/>
        <v>0.644664869225821</v>
      </c>
      <c r="V85" s="4">
        <f t="shared" si="16"/>
        <v>0.62120266851870032</v>
      </c>
      <c r="W85" s="4">
        <f t="shared" si="16"/>
        <v>0.59774046781157963</v>
      </c>
      <c r="X85" s="4">
        <f t="shared" si="16"/>
        <v>0.57427826710445884</v>
      </c>
      <c r="Y85" s="4">
        <f t="shared" si="16"/>
        <v>0.55081606639733804</v>
      </c>
      <c r="Z85" s="4">
        <f t="shared" si="16"/>
        <v>0.52735386569021747</v>
      </c>
      <c r="AA85" s="4">
        <f t="shared" si="16"/>
        <v>0.50960276679523764</v>
      </c>
      <c r="AB85" s="4">
        <f t="shared" si="16"/>
        <v>0.49185166790025792</v>
      </c>
      <c r="AC85" s="4">
        <f t="shared" si="16"/>
        <v>0.47410056900527819</v>
      </c>
      <c r="AD85" s="4">
        <f t="shared" si="16"/>
        <v>0.45634947011029836</v>
      </c>
      <c r="AE85" s="4">
        <f t="shared" ref="AE85:AJ100" si="19">(($B85-$AJ$2)*((AE$2-$AJ$2)/($B$2-$AJ$2)))+$AJ$2</f>
        <v>0.43859837121531842</v>
      </c>
      <c r="AF85" s="4">
        <f t="shared" si="19"/>
        <v>0.3621369529592029</v>
      </c>
      <c r="AG85" s="4">
        <f t="shared" si="19"/>
        <v>0.28567553470308749</v>
      </c>
      <c r="AH85" s="4">
        <f t="shared" si="19"/>
        <v>0.20921411644697199</v>
      </c>
      <c r="AI85" s="4">
        <f t="shared" si="19"/>
        <v>0.13275269819085653</v>
      </c>
      <c r="AJ85" s="4">
        <f t="shared" si="19"/>
        <v>5.6291279934741062E-2</v>
      </c>
    </row>
    <row r="86" spans="1:36" x14ac:dyDescent="0.2">
      <c r="A86" t="str">
        <f>"semis_archetype_"&amp;TEXT(ROUND(Table269[[#This Row],[2016]],3),"0.000")</f>
        <v>semis_archetype_1.095</v>
      </c>
      <c r="B86" s="4">
        <f t="shared" si="17"/>
        <v>1.095</v>
      </c>
      <c r="C86" s="4">
        <f t="shared" si="18"/>
        <v>1.095</v>
      </c>
      <c r="D86" s="4">
        <f t="shared" si="18"/>
        <v>1.095</v>
      </c>
      <c r="E86" s="4">
        <f t="shared" si="18"/>
        <v>1.0652110077228381</v>
      </c>
      <c r="F86" s="4">
        <f t="shared" si="18"/>
        <v>1.0354220154456779</v>
      </c>
      <c r="G86" s="4">
        <f t="shared" si="18"/>
        <v>1.0056330231685142</v>
      </c>
      <c r="H86" s="4">
        <f t="shared" si="18"/>
        <v>0.97584403089135219</v>
      </c>
      <c r="I86" s="4">
        <f t="shared" si="18"/>
        <v>0.94605503861419016</v>
      </c>
      <c r="J86" s="4">
        <f t="shared" si="18"/>
        <v>0.91626604633702824</v>
      </c>
      <c r="K86" s="4">
        <f t="shared" si="18"/>
        <v>0.88647705405986621</v>
      </c>
      <c r="L86" s="4">
        <f t="shared" si="18"/>
        <v>0.8566880617827044</v>
      </c>
      <c r="M86" s="4">
        <f t="shared" si="18"/>
        <v>0.82689906950554237</v>
      </c>
      <c r="N86" s="4">
        <f t="shared" si="18"/>
        <v>0.79711007722838045</v>
      </c>
      <c r="O86" s="4">
        <f t="shared" si="18"/>
        <v>0.76732108495121842</v>
      </c>
      <c r="P86" s="4">
        <f t="shared" ref="P86:AE101" si="20">(($B86-$AJ$2)*((P$2-$AJ$2)/($B$2-$AJ$2)))+$AJ$2</f>
        <v>0.73753209267405706</v>
      </c>
      <c r="Q86" s="4">
        <f t="shared" si="20"/>
        <v>0.71839491446568027</v>
      </c>
      <c r="R86" s="4">
        <f t="shared" si="20"/>
        <v>0.69925773625730359</v>
      </c>
      <c r="S86" s="4">
        <f t="shared" si="20"/>
        <v>0.6801205580489269</v>
      </c>
      <c r="T86" s="4">
        <f t="shared" si="20"/>
        <v>0.66098337984055022</v>
      </c>
      <c r="U86" s="4">
        <f t="shared" si="20"/>
        <v>0.64184620163217332</v>
      </c>
      <c r="V86" s="4">
        <f t="shared" si="20"/>
        <v>0.61849639914620402</v>
      </c>
      <c r="W86" s="4">
        <f t="shared" si="20"/>
        <v>0.59514659666023484</v>
      </c>
      <c r="X86" s="4">
        <f t="shared" si="20"/>
        <v>0.57179679417426554</v>
      </c>
      <c r="Y86" s="4">
        <f t="shared" si="20"/>
        <v>0.54844699168829625</v>
      </c>
      <c r="Z86" s="4">
        <f t="shared" si="20"/>
        <v>0.52509718920232706</v>
      </c>
      <c r="AA86" s="4">
        <f t="shared" si="20"/>
        <v>0.50743112887487918</v>
      </c>
      <c r="AB86" s="4">
        <f t="shared" si="20"/>
        <v>0.48976506854743129</v>
      </c>
      <c r="AC86" s="4">
        <f t="shared" si="20"/>
        <v>0.47209900821998341</v>
      </c>
      <c r="AD86" s="4">
        <f t="shared" si="20"/>
        <v>0.45443294789253563</v>
      </c>
      <c r="AE86" s="4">
        <f t="shared" si="20"/>
        <v>0.43676688756508752</v>
      </c>
      <c r="AF86" s="4">
        <f t="shared" si="19"/>
        <v>0.36067176603901818</v>
      </c>
      <c r="AG86" s="4">
        <f t="shared" si="19"/>
        <v>0.28457664451294895</v>
      </c>
      <c r="AH86" s="4">
        <f t="shared" si="19"/>
        <v>0.20848152298687964</v>
      </c>
      <c r="AI86" s="4">
        <f t="shared" si="19"/>
        <v>0.13238640146081035</v>
      </c>
      <c r="AJ86" s="4">
        <f t="shared" si="19"/>
        <v>5.6291279934741062E-2</v>
      </c>
    </row>
    <row r="87" spans="1:36" x14ac:dyDescent="0.2">
      <c r="A87" t="str">
        <f>"semis_archetype_"&amp;TEXT(ROUND(Table269[[#This Row],[2016]],3),"0.000")</f>
        <v>semis_archetype_1.090</v>
      </c>
      <c r="B87" s="4">
        <f t="shared" si="17"/>
        <v>1.0900000000000001</v>
      </c>
      <c r="C87" s="4">
        <f t="shared" si="18"/>
        <v>1.0900000000000001</v>
      </c>
      <c r="D87" s="4">
        <f t="shared" si="18"/>
        <v>1.0900000000000001</v>
      </c>
      <c r="E87" s="4">
        <f t="shared" si="18"/>
        <v>1.0603544020724844</v>
      </c>
      <c r="F87" s="4">
        <f t="shared" si="18"/>
        <v>1.0307088041449708</v>
      </c>
      <c r="G87" s="4">
        <f t="shared" si="18"/>
        <v>1.0010632062174534</v>
      </c>
      <c r="H87" s="4">
        <f t="shared" si="18"/>
        <v>0.97141760828993784</v>
      </c>
      <c r="I87" s="4">
        <f t="shared" si="18"/>
        <v>0.94177201036242231</v>
      </c>
      <c r="J87" s="4">
        <f t="shared" si="18"/>
        <v>0.91212641243490677</v>
      </c>
      <c r="K87" s="4">
        <f t="shared" si="18"/>
        <v>0.88248081450739113</v>
      </c>
      <c r="L87" s="4">
        <f t="shared" si="18"/>
        <v>0.85283521657987571</v>
      </c>
      <c r="M87" s="4">
        <f t="shared" si="18"/>
        <v>0.82318961865236007</v>
      </c>
      <c r="N87" s="4">
        <f t="shared" si="18"/>
        <v>0.79354402072484465</v>
      </c>
      <c r="O87" s="4">
        <f t="shared" si="18"/>
        <v>0.763898422797329</v>
      </c>
      <c r="P87" s="4">
        <f t="shared" si="20"/>
        <v>0.73425282486981391</v>
      </c>
      <c r="Q87" s="4">
        <f t="shared" si="20"/>
        <v>0.71520776670355624</v>
      </c>
      <c r="R87" s="4">
        <f t="shared" si="20"/>
        <v>0.69616270853729867</v>
      </c>
      <c r="S87" s="4">
        <f t="shared" si="20"/>
        <v>0.6771176503710411</v>
      </c>
      <c r="T87" s="4">
        <f t="shared" si="20"/>
        <v>0.65807259220478354</v>
      </c>
      <c r="U87" s="4">
        <f t="shared" si="20"/>
        <v>0.63902753403852575</v>
      </c>
      <c r="V87" s="4">
        <f t="shared" si="20"/>
        <v>0.61579012977370795</v>
      </c>
      <c r="W87" s="4">
        <f t="shared" si="20"/>
        <v>0.59255272550889015</v>
      </c>
      <c r="X87" s="4">
        <f t="shared" si="20"/>
        <v>0.56931532124407236</v>
      </c>
      <c r="Y87" s="4">
        <f t="shared" si="20"/>
        <v>0.54607791697925445</v>
      </c>
      <c r="Z87" s="4">
        <f t="shared" si="20"/>
        <v>0.52284051271443677</v>
      </c>
      <c r="AA87" s="4">
        <f t="shared" si="20"/>
        <v>0.50525949095452083</v>
      </c>
      <c r="AB87" s="4">
        <f t="shared" si="20"/>
        <v>0.48767846919460478</v>
      </c>
      <c r="AC87" s="4">
        <f t="shared" si="20"/>
        <v>0.47009744743468884</v>
      </c>
      <c r="AD87" s="4">
        <f t="shared" si="20"/>
        <v>0.4525164256747729</v>
      </c>
      <c r="AE87" s="4">
        <f t="shared" si="20"/>
        <v>0.43493540391485674</v>
      </c>
      <c r="AF87" s="4">
        <f t="shared" si="19"/>
        <v>0.35920657911883358</v>
      </c>
      <c r="AG87" s="4">
        <f t="shared" si="19"/>
        <v>0.28347775432281042</v>
      </c>
      <c r="AH87" s="4">
        <f t="shared" si="19"/>
        <v>0.20774892952678731</v>
      </c>
      <c r="AI87" s="4">
        <f t="shared" si="19"/>
        <v>0.1320201047307642</v>
      </c>
      <c r="AJ87" s="4">
        <f t="shared" si="19"/>
        <v>5.6291279934741062E-2</v>
      </c>
    </row>
    <row r="88" spans="1:36" x14ac:dyDescent="0.2">
      <c r="A88" t="str">
        <f>"semis_archetype_"&amp;TEXT(ROUND(Table269[[#This Row],[2016]],3),"0.000")</f>
        <v>semis_archetype_1.085</v>
      </c>
      <c r="B88" s="4">
        <f t="shared" si="17"/>
        <v>1.085</v>
      </c>
      <c r="C88" s="4">
        <f t="shared" si="18"/>
        <v>1.085</v>
      </c>
      <c r="D88" s="4">
        <f t="shared" si="18"/>
        <v>1.085</v>
      </c>
      <c r="E88" s="4">
        <f t="shared" si="18"/>
        <v>1.0554977964221308</v>
      </c>
      <c r="F88" s="4">
        <f t="shared" si="18"/>
        <v>1.0259955928442637</v>
      </c>
      <c r="G88" s="4">
        <f t="shared" si="18"/>
        <v>0.99649338926639253</v>
      </c>
      <c r="H88" s="4">
        <f t="shared" si="18"/>
        <v>0.96699118568852338</v>
      </c>
      <c r="I88" s="4">
        <f t="shared" si="18"/>
        <v>0.93748898211065423</v>
      </c>
      <c r="J88" s="4">
        <f t="shared" si="18"/>
        <v>0.90798677853278509</v>
      </c>
      <c r="K88" s="4">
        <f t="shared" si="18"/>
        <v>0.87848457495491594</v>
      </c>
      <c r="L88" s="4">
        <f t="shared" si="18"/>
        <v>0.84898237137704691</v>
      </c>
      <c r="M88" s="4">
        <f t="shared" si="18"/>
        <v>0.81948016779917765</v>
      </c>
      <c r="N88" s="4">
        <f t="shared" si="18"/>
        <v>0.78997796422130862</v>
      </c>
      <c r="O88" s="4">
        <f t="shared" si="18"/>
        <v>0.76047576064343936</v>
      </c>
      <c r="P88" s="4">
        <f t="shared" si="20"/>
        <v>0.73097355706557077</v>
      </c>
      <c r="Q88" s="4">
        <f t="shared" si="20"/>
        <v>0.7120206189414322</v>
      </c>
      <c r="R88" s="4">
        <f t="shared" si="20"/>
        <v>0.69306768081729375</v>
      </c>
      <c r="S88" s="4">
        <f t="shared" si="20"/>
        <v>0.67411474269315519</v>
      </c>
      <c r="T88" s="4">
        <f t="shared" si="20"/>
        <v>0.65516180456901674</v>
      </c>
      <c r="U88" s="4">
        <f t="shared" si="20"/>
        <v>0.63620886644487806</v>
      </c>
      <c r="V88" s="4">
        <f t="shared" si="20"/>
        <v>0.61308386040121177</v>
      </c>
      <c r="W88" s="4">
        <f t="shared" si="20"/>
        <v>0.58995885435754536</v>
      </c>
      <c r="X88" s="4">
        <f t="shared" si="20"/>
        <v>0.56683384831387906</v>
      </c>
      <c r="Y88" s="4">
        <f t="shared" si="20"/>
        <v>0.54370884227021266</v>
      </c>
      <c r="Z88" s="4">
        <f t="shared" si="20"/>
        <v>0.52058383622654636</v>
      </c>
      <c r="AA88" s="4">
        <f t="shared" si="20"/>
        <v>0.50308785303416237</v>
      </c>
      <c r="AB88" s="4">
        <f t="shared" si="20"/>
        <v>0.48559186984177827</v>
      </c>
      <c r="AC88" s="4">
        <f t="shared" si="20"/>
        <v>0.46809588664939417</v>
      </c>
      <c r="AD88" s="4">
        <f t="shared" si="20"/>
        <v>0.45059990345701006</v>
      </c>
      <c r="AE88" s="4">
        <f t="shared" si="20"/>
        <v>0.43310392026462585</v>
      </c>
      <c r="AF88" s="4">
        <f t="shared" si="19"/>
        <v>0.35774139219864887</v>
      </c>
      <c r="AG88" s="4">
        <f t="shared" si="19"/>
        <v>0.28237886413267188</v>
      </c>
      <c r="AH88" s="4">
        <f t="shared" si="19"/>
        <v>0.20701633606669495</v>
      </c>
      <c r="AI88" s="4">
        <f t="shared" si="19"/>
        <v>0.13165380800071802</v>
      </c>
      <c r="AJ88" s="4">
        <f t="shared" si="19"/>
        <v>5.6291279934741062E-2</v>
      </c>
    </row>
    <row r="89" spans="1:36" x14ac:dyDescent="0.2">
      <c r="A89" t="str">
        <f>"semis_archetype_"&amp;TEXT(ROUND(Table269[[#This Row],[2016]],3),"0.000")</f>
        <v>semis_archetype_1.080</v>
      </c>
      <c r="B89" s="4">
        <f t="shared" si="17"/>
        <v>1.08</v>
      </c>
      <c r="C89" s="4">
        <f t="shared" si="18"/>
        <v>1.08</v>
      </c>
      <c r="D89" s="4">
        <f t="shared" si="18"/>
        <v>1.08</v>
      </c>
      <c r="E89" s="4">
        <f t="shared" si="18"/>
        <v>1.0506411907717774</v>
      </c>
      <c r="F89" s="4">
        <f t="shared" si="18"/>
        <v>1.0212823815435565</v>
      </c>
      <c r="G89" s="4">
        <f t="shared" si="18"/>
        <v>0.99192357231533179</v>
      </c>
      <c r="H89" s="4">
        <f t="shared" si="18"/>
        <v>0.96256476308710914</v>
      </c>
      <c r="I89" s="4">
        <f t="shared" si="18"/>
        <v>0.93320595385888638</v>
      </c>
      <c r="J89" s="4">
        <f t="shared" si="18"/>
        <v>0.90384714463066362</v>
      </c>
      <c r="K89" s="4">
        <f t="shared" si="18"/>
        <v>0.87448833540244086</v>
      </c>
      <c r="L89" s="4">
        <f t="shared" si="18"/>
        <v>0.84512952617421822</v>
      </c>
      <c r="M89" s="4">
        <f t="shared" si="18"/>
        <v>0.81577071694599546</v>
      </c>
      <c r="N89" s="4">
        <f t="shared" si="18"/>
        <v>0.7864119077177727</v>
      </c>
      <c r="O89" s="4">
        <f t="shared" si="18"/>
        <v>0.75705309848954994</v>
      </c>
      <c r="P89" s="4">
        <f t="shared" si="20"/>
        <v>0.72769428926132773</v>
      </c>
      <c r="Q89" s="4">
        <f t="shared" si="20"/>
        <v>0.70883347117930817</v>
      </c>
      <c r="R89" s="4">
        <f t="shared" si="20"/>
        <v>0.68997265309728883</v>
      </c>
      <c r="S89" s="4">
        <f t="shared" si="20"/>
        <v>0.6711118350152695</v>
      </c>
      <c r="T89" s="4">
        <f t="shared" si="20"/>
        <v>0.65225101693325005</v>
      </c>
      <c r="U89" s="4">
        <f t="shared" si="20"/>
        <v>0.63339019885123049</v>
      </c>
      <c r="V89" s="4">
        <f t="shared" si="20"/>
        <v>0.61037759102871558</v>
      </c>
      <c r="W89" s="4">
        <f t="shared" si="20"/>
        <v>0.58736498320620067</v>
      </c>
      <c r="X89" s="4">
        <f t="shared" si="20"/>
        <v>0.56435237538368577</v>
      </c>
      <c r="Y89" s="4">
        <f t="shared" si="20"/>
        <v>0.54133976756117086</v>
      </c>
      <c r="Z89" s="4">
        <f t="shared" si="20"/>
        <v>0.51832715973865606</v>
      </c>
      <c r="AA89" s="4">
        <f t="shared" si="20"/>
        <v>0.50091621511380391</v>
      </c>
      <c r="AB89" s="4">
        <f t="shared" si="20"/>
        <v>0.48350527048895175</v>
      </c>
      <c r="AC89" s="4">
        <f t="shared" si="20"/>
        <v>0.4660943258640996</v>
      </c>
      <c r="AD89" s="4">
        <f t="shared" si="20"/>
        <v>0.44868338123924734</v>
      </c>
      <c r="AE89" s="4">
        <f t="shared" si="20"/>
        <v>0.43127243661439507</v>
      </c>
      <c r="AF89" s="4">
        <f t="shared" si="19"/>
        <v>0.35627620527846426</v>
      </c>
      <c r="AG89" s="4">
        <f t="shared" si="19"/>
        <v>0.28127997394253346</v>
      </c>
      <c r="AH89" s="4">
        <f t="shared" si="19"/>
        <v>0.20628374260660265</v>
      </c>
      <c r="AI89" s="4">
        <f t="shared" si="19"/>
        <v>0.13128751127067184</v>
      </c>
      <c r="AJ89" s="4">
        <f t="shared" si="19"/>
        <v>5.6291279934741062E-2</v>
      </c>
    </row>
    <row r="90" spans="1:36" x14ac:dyDescent="0.2">
      <c r="A90" t="str">
        <f>"semis_archetype_"&amp;TEXT(ROUND(Table269[[#This Row],[2016]],3),"0.000")</f>
        <v>semis_archetype_1.075</v>
      </c>
      <c r="B90" s="4">
        <f t="shared" si="17"/>
        <v>1.075</v>
      </c>
      <c r="C90" s="4">
        <f t="shared" si="18"/>
        <v>1.075</v>
      </c>
      <c r="D90" s="4">
        <f t="shared" si="18"/>
        <v>1.075</v>
      </c>
      <c r="E90" s="4">
        <f t="shared" si="18"/>
        <v>1.0457845851214236</v>
      </c>
      <c r="F90" s="4">
        <f t="shared" si="18"/>
        <v>1.0165691702428492</v>
      </c>
      <c r="G90" s="4">
        <f t="shared" si="18"/>
        <v>0.98735375536427095</v>
      </c>
      <c r="H90" s="4">
        <f t="shared" si="18"/>
        <v>0.95813834048569468</v>
      </c>
      <c r="I90" s="4">
        <f t="shared" si="18"/>
        <v>0.92892292560711831</v>
      </c>
      <c r="J90" s="4">
        <f t="shared" si="18"/>
        <v>0.89970751072854205</v>
      </c>
      <c r="K90" s="4">
        <f t="shared" si="18"/>
        <v>0.87049209584996567</v>
      </c>
      <c r="L90" s="4">
        <f t="shared" si="18"/>
        <v>0.84127668097138941</v>
      </c>
      <c r="M90" s="4">
        <f t="shared" si="18"/>
        <v>0.81206126609281304</v>
      </c>
      <c r="N90" s="4">
        <f t="shared" si="18"/>
        <v>0.78284585121423678</v>
      </c>
      <c r="O90" s="4">
        <f t="shared" si="18"/>
        <v>0.75363043633566029</v>
      </c>
      <c r="P90" s="4">
        <f t="shared" si="20"/>
        <v>0.72441502145708447</v>
      </c>
      <c r="Q90" s="4">
        <f t="shared" si="20"/>
        <v>0.70564632341718414</v>
      </c>
      <c r="R90" s="4">
        <f t="shared" si="20"/>
        <v>0.68687762537728381</v>
      </c>
      <c r="S90" s="4">
        <f t="shared" si="20"/>
        <v>0.66810892733738358</v>
      </c>
      <c r="T90" s="4">
        <f t="shared" si="20"/>
        <v>0.64934022929748325</v>
      </c>
      <c r="U90" s="4">
        <f t="shared" si="20"/>
        <v>0.63057153125758281</v>
      </c>
      <c r="V90" s="4">
        <f t="shared" si="20"/>
        <v>0.6076713216562194</v>
      </c>
      <c r="W90" s="4">
        <f t="shared" si="20"/>
        <v>0.58477111205485599</v>
      </c>
      <c r="X90" s="4">
        <f t="shared" si="20"/>
        <v>0.56187090245349247</v>
      </c>
      <c r="Y90" s="4">
        <f t="shared" si="20"/>
        <v>0.53897069285212906</v>
      </c>
      <c r="Z90" s="4">
        <f t="shared" si="20"/>
        <v>0.51607048325076577</v>
      </c>
      <c r="AA90" s="4">
        <f t="shared" si="20"/>
        <v>0.49874457719344545</v>
      </c>
      <c r="AB90" s="4">
        <f t="shared" si="20"/>
        <v>0.48141867113612513</v>
      </c>
      <c r="AC90" s="4">
        <f t="shared" si="20"/>
        <v>0.46409276507880493</v>
      </c>
      <c r="AD90" s="4">
        <f t="shared" si="20"/>
        <v>0.44676685902148461</v>
      </c>
      <c r="AE90" s="4">
        <f t="shared" si="20"/>
        <v>0.42944095296416418</v>
      </c>
      <c r="AF90" s="4">
        <f t="shared" si="19"/>
        <v>0.35481101835827955</v>
      </c>
      <c r="AG90" s="4">
        <f t="shared" si="19"/>
        <v>0.28018108375239492</v>
      </c>
      <c r="AH90" s="4">
        <f t="shared" si="19"/>
        <v>0.20555114914651029</v>
      </c>
      <c r="AI90" s="4">
        <f t="shared" si="19"/>
        <v>0.13092121454062566</v>
      </c>
      <c r="AJ90" s="4">
        <f t="shared" si="19"/>
        <v>5.6291279934741062E-2</v>
      </c>
    </row>
    <row r="91" spans="1:36" x14ac:dyDescent="0.2">
      <c r="A91" t="str">
        <f>"semis_archetype_"&amp;TEXT(ROUND(Table269[[#This Row],[2016]],3),"0.000")</f>
        <v>semis_archetype_1.070</v>
      </c>
      <c r="B91" s="4">
        <f t="shared" si="17"/>
        <v>1.07</v>
      </c>
      <c r="C91" s="4">
        <f t="shared" si="18"/>
        <v>1.07</v>
      </c>
      <c r="D91" s="4">
        <f t="shared" si="18"/>
        <v>1.07</v>
      </c>
      <c r="E91" s="4">
        <f t="shared" si="18"/>
        <v>1.0409279794710702</v>
      </c>
      <c r="F91" s="4">
        <f t="shared" si="18"/>
        <v>1.0118559589421421</v>
      </c>
      <c r="G91" s="4">
        <f t="shared" si="18"/>
        <v>0.98278393841321021</v>
      </c>
      <c r="H91" s="4">
        <f t="shared" si="18"/>
        <v>0.95371191788428034</v>
      </c>
      <c r="I91" s="4">
        <f t="shared" si="18"/>
        <v>0.92463989735535046</v>
      </c>
      <c r="J91" s="4">
        <f t="shared" si="18"/>
        <v>0.89556787682642058</v>
      </c>
      <c r="K91" s="4">
        <f t="shared" si="18"/>
        <v>0.8664958562974906</v>
      </c>
      <c r="L91" s="4">
        <f t="shared" si="18"/>
        <v>0.83742383576856072</v>
      </c>
      <c r="M91" s="4">
        <f t="shared" si="18"/>
        <v>0.80835181523963073</v>
      </c>
      <c r="N91" s="4">
        <f t="shared" si="18"/>
        <v>0.77927979471070086</v>
      </c>
      <c r="O91" s="4">
        <f t="shared" si="18"/>
        <v>0.75020777418177087</v>
      </c>
      <c r="P91" s="4">
        <f t="shared" si="20"/>
        <v>0.72113575365284144</v>
      </c>
      <c r="Q91" s="4">
        <f t="shared" si="20"/>
        <v>0.70245917565506022</v>
      </c>
      <c r="R91" s="4">
        <f t="shared" si="20"/>
        <v>0.683782597657279</v>
      </c>
      <c r="S91" s="4">
        <f t="shared" si="20"/>
        <v>0.66510601965949778</v>
      </c>
      <c r="T91" s="4">
        <f t="shared" si="20"/>
        <v>0.64642944166171656</v>
      </c>
      <c r="U91" s="4">
        <f t="shared" si="20"/>
        <v>0.62775286366393523</v>
      </c>
      <c r="V91" s="4">
        <f t="shared" si="20"/>
        <v>0.60496505228372321</v>
      </c>
      <c r="W91" s="4">
        <f t="shared" si="20"/>
        <v>0.58217724090351131</v>
      </c>
      <c r="X91" s="4">
        <f t="shared" si="20"/>
        <v>0.55938942952329929</v>
      </c>
      <c r="Y91" s="4">
        <f t="shared" si="20"/>
        <v>0.53660161814308738</v>
      </c>
      <c r="Z91" s="4">
        <f t="shared" si="20"/>
        <v>0.51381380676287547</v>
      </c>
      <c r="AA91" s="4">
        <f t="shared" si="20"/>
        <v>0.4965729392730871</v>
      </c>
      <c r="AB91" s="4">
        <f t="shared" si="20"/>
        <v>0.47933207178329862</v>
      </c>
      <c r="AC91" s="4">
        <f t="shared" si="20"/>
        <v>0.46209120429351025</v>
      </c>
      <c r="AD91" s="4">
        <f t="shared" si="20"/>
        <v>0.44485033680372188</v>
      </c>
      <c r="AE91" s="4">
        <f t="shared" si="20"/>
        <v>0.42760946931393329</v>
      </c>
      <c r="AF91" s="4">
        <f t="shared" si="19"/>
        <v>0.35334583143809484</v>
      </c>
      <c r="AG91" s="4">
        <f t="shared" si="19"/>
        <v>0.27908219356225639</v>
      </c>
      <c r="AH91" s="4">
        <f t="shared" si="19"/>
        <v>0.20481855568641796</v>
      </c>
      <c r="AI91" s="4">
        <f t="shared" si="19"/>
        <v>0.13055491781057951</v>
      </c>
      <c r="AJ91" s="4">
        <f t="shared" si="19"/>
        <v>5.6291279934741062E-2</v>
      </c>
    </row>
    <row r="92" spans="1:36" x14ac:dyDescent="0.2">
      <c r="A92" t="str">
        <f>"semis_archetype_"&amp;TEXT(ROUND(Table269[[#This Row],[2016]],3),"0.000")</f>
        <v>semis_archetype_1.065</v>
      </c>
      <c r="B92" s="4">
        <f t="shared" si="17"/>
        <v>1.0649999999999999</v>
      </c>
      <c r="C92" s="4">
        <f t="shared" si="18"/>
        <v>1.0649999999999999</v>
      </c>
      <c r="D92" s="4">
        <f t="shared" si="18"/>
        <v>1.0649999999999999</v>
      </c>
      <c r="E92" s="4">
        <f t="shared" si="18"/>
        <v>1.0360713738207163</v>
      </c>
      <c r="F92" s="4">
        <f t="shared" si="18"/>
        <v>1.0071427476414347</v>
      </c>
      <c r="G92" s="4">
        <f t="shared" si="18"/>
        <v>0.97821412146214937</v>
      </c>
      <c r="H92" s="4">
        <f t="shared" si="18"/>
        <v>0.94928549528286588</v>
      </c>
      <c r="I92" s="4">
        <f t="shared" si="18"/>
        <v>0.92035686910358239</v>
      </c>
      <c r="J92" s="4">
        <f t="shared" si="18"/>
        <v>0.8914282429242989</v>
      </c>
      <c r="K92" s="4">
        <f t="shared" si="18"/>
        <v>0.8624996167450153</v>
      </c>
      <c r="L92" s="4">
        <f t="shared" si="18"/>
        <v>0.83357099056573192</v>
      </c>
      <c r="M92" s="4">
        <f t="shared" si="18"/>
        <v>0.80464236438644832</v>
      </c>
      <c r="N92" s="4">
        <f t="shared" si="18"/>
        <v>0.77571373820716483</v>
      </c>
      <c r="O92" s="4">
        <f t="shared" si="18"/>
        <v>0.74678511202788134</v>
      </c>
      <c r="P92" s="4">
        <f t="shared" si="20"/>
        <v>0.71785648584859829</v>
      </c>
      <c r="Q92" s="4">
        <f t="shared" si="20"/>
        <v>0.69927202789293608</v>
      </c>
      <c r="R92" s="4">
        <f t="shared" si="20"/>
        <v>0.68068756993727397</v>
      </c>
      <c r="S92" s="4">
        <f t="shared" si="20"/>
        <v>0.66210311198161187</v>
      </c>
      <c r="T92" s="4">
        <f t="shared" si="20"/>
        <v>0.64351865402594977</v>
      </c>
      <c r="U92" s="4">
        <f t="shared" si="20"/>
        <v>0.62493419607028744</v>
      </c>
      <c r="V92" s="4">
        <f t="shared" si="20"/>
        <v>0.60225878291122703</v>
      </c>
      <c r="W92" s="4">
        <f t="shared" si="20"/>
        <v>0.57958336975216651</v>
      </c>
      <c r="X92" s="4">
        <f t="shared" si="20"/>
        <v>0.55690795659310599</v>
      </c>
      <c r="Y92" s="4">
        <f t="shared" si="20"/>
        <v>0.53423254343404547</v>
      </c>
      <c r="Z92" s="4">
        <f t="shared" si="20"/>
        <v>0.51155713027498506</v>
      </c>
      <c r="AA92" s="4">
        <f t="shared" si="20"/>
        <v>0.49440130135272853</v>
      </c>
      <c r="AB92" s="4">
        <f t="shared" si="20"/>
        <v>0.47724547243047211</v>
      </c>
      <c r="AC92" s="4">
        <f t="shared" si="20"/>
        <v>0.46008964350821557</v>
      </c>
      <c r="AD92" s="4">
        <f t="shared" si="20"/>
        <v>0.44293381458595915</v>
      </c>
      <c r="AE92" s="4">
        <f t="shared" si="20"/>
        <v>0.4257779856637024</v>
      </c>
      <c r="AF92" s="4">
        <f t="shared" si="19"/>
        <v>0.35188064451791012</v>
      </c>
      <c r="AG92" s="4">
        <f t="shared" si="19"/>
        <v>0.27798330337211785</v>
      </c>
      <c r="AH92" s="4">
        <f t="shared" si="19"/>
        <v>0.20408596222632561</v>
      </c>
      <c r="AI92" s="4">
        <f t="shared" si="19"/>
        <v>0.13018862108053333</v>
      </c>
      <c r="AJ92" s="4">
        <f t="shared" si="19"/>
        <v>5.6291279934741062E-2</v>
      </c>
    </row>
    <row r="93" spans="1:36" x14ac:dyDescent="0.2">
      <c r="A93" t="str">
        <f>"semis_archetype_"&amp;TEXT(ROUND(Table269[[#This Row],[2016]],3),"0.000")</f>
        <v>semis_archetype_1.060</v>
      </c>
      <c r="B93" s="4">
        <f t="shared" si="17"/>
        <v>1.06</v>
      </c>
      <c r="C93" s="4">
        <f t="shared" ref="C93:O93" si="21">(($B93-$AJ$2)*((C$2-$AJ$2)/($B$2-$AJ$2)))+$AJ$2</f>
        <v>1.06</v>
      </c>
      <c r="D93" s="4">
        <f t="shared" si="21"/>
        <v>1.06</v>
      </c>
      <c r="E93" s="4">
        <f t="shared" si="21"/>
        <v>1.0312147681703629</v>
      </c>
      <c r="F93" s="4">
        <f t="shared" si="21"/>
        <v>1.0024295363407276</v>
      </c>
      <c r="G93" s="4">
        <f t="shared" si="21"/>
        <v>0.97364430451108863</v>
      </c>
      <c r="H93" s="4">
        <f t="shared" si="21"/>
        <v>0.94485907268145164</v>
      </c>
      <c r="I93" s="4">
        <f t="shared" si="21"/>
        <v>0.91607384085181442</v>
      </c>
      <c r="J93" s="4">
        <f t="shared" si="21"/>
        <v>0.88728860902217743</v>
      </c>
      <c r="K93" s="4">
        <f t="shared" si="21"/>
        <v>0.85850337719254022</v>
      </c>
      <c r="L93" s="4">
        <f t="shared" si="21"/>
        <v>0.82971814536290323</v>
      </c>
      <c r="M93" s="4">
        <f t="shared" si="21"/>
        <v>0.80093291353326601</v>
      </c>
      <c r="N93" s="4">
        <f t="shared" si="21"/>
        <v>0.77214768170362902</v>
      </c>
      <c r="O93" s="4">
        <f t="shared" si="21"/>
        <v>0.7433624498739918</v>
      </c>
      <c r="P93" s="4">
        <f t="shared" si="20"/>
        <v>0.71457721804435526</v>
      </c>
      <c r="Q93" s="4">
        <f t="shared" si="20"/>
        <v>0.69608488013081216</v>
      </c>
      <c r="R93" s="4">
        <f t="shared" si="20"/>
        <v>0.67759254221726917</v>
      </c>
      <c r="S93" s="4">
        <f t="shared" si="20"/>
        <v>0.65910020430372618</v>
      </c>
      <c r="T93" s="4">
        <f t="shared" si="20"/>
        <v>0.64060786639018308</v>
      </c>
      <c r="U93" s="4">
        <f t="shared" si="20"/>
        <v>0.62211552847663987</v>
      </c>
      <c r="V93" s="4">
        <f t="shared" si="20"/>
        <v>0.59955251353873085</v>
      </c>
      <c r="W93" s="4">
        <f t="shared" si="20"/>
        <v>0.57698949860082183</v>
      </c>
      <c r="X93" s="4">
        <f t="shared" si="20"/>
        <v>0.55442648366291281</v>
      </c>
      <c r="Y93" s="4">
        <f t="shared" si="20"/>
        <v>0.53186346872500379</v>
      </c>
      <c r="Z93" s="4">
        <f t="shared" si="20"/>
        <v>0.50930045378709476</v>
      </c>
      <c r="AA93" s="4">
        <f t="shared" si="20"/>
        <v>0.49222966343237018</v>
      </c>
      <c r="AB93" s="4">
        <f t="shared" si="20"/>
        <v>0.47515887307764559</v>
      </c>
      <c r="AC93" s="4">
        <f t="shared" si="20"/>
        <v>0.45808808272292101</v>
      </c>
      <c r="AD93" s="4">
        <f t="shared" si="20"/>
        <v>0.44101729236819642</v>
      </c>
      <c r="AE93" s="4">
        <f t="shared" si="20"/>
        <v>0.42394650201347162</v>
      </c>
      <c r="AF93" s="4">
        <f t="shared" si="19"/>
        <v>0.35041545759772552</v>
      </c>
      <c r="AG93" s="4">
        <f t="shared" si="19"/>
        <v>0.27688441318197943</v>
      </c>
      <c r="AH93" s="4">
        <f t="shared" si="19"/>
        <v>0.20335336876623328</v>
      </c>
      <c r="AI93" s="4">
        <f t="shared" si="19"/>
        <v>0.12982232435048718</v>
      </c>
      <c r="AJ93" s="4">
        <f t="shared" si="19"/>
        <v>5.6291279934741062E-2</v>
      </c>
    </row>
    <row r="94" spans="1:36" x14ac:dyDescent="0.2">
      <c r="A94" t="s">
        <v>213</v>
      </c>
      <c r="B94" s="4">
        <f t="shared" si="17"/>
        <v>1.0549999999999999</v>
      </c>
      <c r="C94" s="4">
        <v>0</v>
      </c>
      <c r="D94" s="4">
        <v>0</v>
      </c>
      <c r="E94" s="4">
        <v>0</v>
      </c>
      <c r="F94" s="4">
        <v>0</v>
      </c>
      <c r="G94" s="4">
        <v>0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f t="shared" si="20"/>
        <v>0.711297950240112</v>
      </c>
      <c r="Q94" s="4">
        <f t="shared" si="20"/>
        <v>0.69289773236868801</v>
      </c>
      <c r="R94" s="4">
        <f t="shared" si="20"/>
        <v>0.67449751449726414</v>
      </c>
      <c r="S94" s="4">
        <f t="shared" si="20"/>
        <v>0.65609729662584026</v>
      </c>
      <c r="T94" s="4">
        <f t="shared" si="20"/>
        <v>0.63769707875441628</v>
      </c>
      <c r="U94" s="4">
        <f t="shared" si="20"/>
        <v>0.61929686088299218</v>
      </c>
      <c r="V94" s="4">
        <f t="shared" si="20"/>
        <v>0.59684624416623466</v>
      </c>
      <c r="W94" s="4">
        <f t="shared" si="20"/>
        <v>0.57439562744947703</v>
      </c>
      <c r="X94" s="4">
        <f t="shared" si="20"/>
        <v>0.55194501073271951</v>
      </c>
      <c r="Y94" s="4">
        <f t="shared" si="20"/>
        <v>0.52949439401596188</v>
      </c>
      <c r="Z94" s="4">
        <f t="shared" si="20"/>
        <v>0.50704377729920436</v>
      </c>
      <c r="AA94" s="4">
        <f t="shared" si="20"/>
        <v>0.49005802551201172</v>
      </c>
      <c r="AB94" s="4">
        <f t="shared" si="20"/>
        <v>0.47307227372481897</v>
      </c>
      <c r="AC94" s="4">
        <f t="shared" si="20"/>
        <v>0.45608652193762633</v>
      </c>
      <c r="AD94" s="4">
        <f t="shared" si="20"/>
        <v>0.43910077015043358</v>
      </c>
      <c r="AE94" s="4">
        <f t="shared" si="20"/>
        <v>0.42211501836324072</v>
      </c>
      <c r="AF94" s="4">
        <f t="shared" si="19"/>
        <v>0.34895027067754081</v>
      </c>
      <c r="AG94" s="4">
        <f t="shared" si="19"/>
        <v>0.27578552299184089</v>
      </c>
      <c r="AH94" s="4">
        <f t="shared" si="19"/>
        <v>0.20262077530614092</v>
      </c>
      <c r="AI94" s="4">
        <f t="shared" si="19"/>
        <v>0.12945602762044101</v>
      </c>
      <c r="AJ94" s="4">
        <f t="shared" si="19"/>
        <v>5.6291279934741062E-2</v>
      </c>
    </row>
    <row r="95" spans="1:36" x14ac:dyDescent="0.2">
      <c r="A95" t="str">
        <f>"semis_archetype_"&amp;TEXT(ROUND(Table269[[#This Row],[2016]],3),"0.000")</f>
        <v>semis_archetype_1.050</v>
      </c>
      <c r="B95" s="4">
        <f t="shared" si="17"/>
        <v>1.05</v>
      </c>
      <c r="C95" s="4">
        <f t="shared" ref="C95:C126" si="22">(($B95-$AE$2)*((C$2-$AE$2)/($B$2-$AE$2)))+$AE$2</f>
        <v>1.05</v>
      </c>
      <c r="D95" s="4">
        <f t="shared" ref="D95:D126" si="23">(($B95-$AE$2)*((D$2-$AE$2)/($B$2-$AE$2)))+$AE$2</f>
        <v>1.05</v>
      </c>
      <c r="E95" s="4">
        <f t="shared" ref="E95:E126" si="24">(($B95-$AE$2)*((E$2-$AE$2)/($B$2-$AE$2)))+$AE$2</f>
        <v>1.0090687155368969</v>
      </c>
      <c r="F95" s="4">
        <f t="shared" ref="F95:F126" si="25">(($B95-$AE$2)*((F$2-$AE$2)/($B$2-$AE$2)))+$AE$2</f>
        <v>0.96813743107379646</v>
      </c>
      <c r="G95" s="4">
        <f t="shared" ref="G95:G126" si="26">(($B95-$AE$2)*((G$2-$AE$2)/($B$2-$AE$2)))+$AE$2</f>
        <v>0.92720614661069067</v>
      </c>
      <c r="H95" s="4">
        <f t="shared" ref="H95:H126" si="27">(($B95-$AE$2)*((H$2-$AE$2)/($B$2-$AE$2)))+$AE$2</f>
        <v>0.88627486214758755</v>
      </c>
      <c r="I95" s="4">
        <f t="shared" ref="I95:I126" si="28">(($B95-$AE$2)*((I$2-$AE$2)/($B$2-$AE$2)))+$AE$2</f>
        <v>0.84534357768448443</v>
      </c>
      <c r="J95" s="4">
        <f t="shared" ref="J95:J126" si="29">(($B95-$AE$2)*((J$2-$AE$2)/($B$2-$AE$2)))+$AE$2</f>
        <v>0.8044122932213813</v>
      </c>
      <c r="K95" s="4">
        <f t="shared" ref="K95:K126" si="30">(($B95-$AE$2)*((K$2-$AE$2)/($B$2-$AE$2)))+$AE$2</f>
        <v>0.76348100875827818</v>
      </c>
      <c r="L95" s="4">
        <f t="shared" ref="L95:L126" si="31">(($B95-$AE$2)*((L$2-$AE$2)/($B$2-$AE$2)))+$AE$2</f>
        <v>0.72254972429517506</v>
      </c>
      <c r="M95" s="4">
        <f t="shared" ref="M95:M126" si="32">(($B95-$AE$2)*((M$2-$AE$2)/($B$2-$AE$2)))+$AE$2</f>
        <v>0.68161843983207193</v>
      </c>
      <c r="N95" s="4">
        <f t="shared" ref="N95:N126" si="33">(($B95-$AE$2)*((N$2-$AE$2)/($B$2-$AE$2)))+$AE$2</f>
        <v>0.64068715536896881</v>
      </c>
      <c r="O95" s="4">
        <f t="shared" ref="O95:O126" si="34">(($B95-$AE$2)*((O$2-$AE$2)/($B$2-$AE$2)))+$AE$2</f>
        <v>0.59975587090586568</v>
      </c>
      <c r="P95" s="4">
        <f t="shared" si="20"/>
        <v>0.70801868243586896</v>
      </c>
      <c r="Q95" s="4">
        <f t="shared" si="20"/>
        <v>0.68971058460656409</v>
      </c>
      <c r="R95" s="4">
        <f t="shared" si="20"/>
        <v>0.67140248677725922</v>
      </c>
      <c r="S95" s="4">
        <f t="shared" si="20"/>
        <v>0.65309438894795446</v>
      </c>
      <c r="T95" s="4">
        <f t="shared" si="20"/>
        <v>0.6347862911186497</v>
      </c>
      <c r="U95" s="4">
        <f t="shared" si="20"/>
        <v>0.61647819328934461</v>
      </c>
      <c r="V95" s="4">
        <f t="shared" si="20"/>
        <v>0.59413997479373848</v>
      </c>
      <c r="W95" s="4">
        <f t="shared" si="20"/>
        <v>0.57180175629813246</v>
      </c>
      <c r="X95" s="4">
        <f t="shared" si="20"/>
        <v>0.54946353780252633</v>
      </c>
      <c r="Y95" s="4">
        <f t="shared" si="20"/>
        <v>0.52712531930692019</v>
      </c>
      <c r="Z95" s="4">
        <f t="shared" si="20"/>
        <v>0.50478710081131406</v>
      </c>
      <c r="AA95" s="4">
        <f t="shared" si="20"/>
        <v>0.48788638759165326</v>
      </c>
      <c r="AB95" s="4">
        <f t="shared" si="20"/>
        <v>0.47098567437199246</v>
      </c>
      <c r="AC95" s="4">
        <f t="shared" si="20"/>
        <v>0.45408496115233166</v>
      </c>
      <c r="AD95" s="4">
        <f t="shared" si="20"/>
        <v>0.43718424793267086</v>
      </c>
      <c r="AE95" s="4">
        <f t="shared" si="20"/>
        <v>0.42028353471300994</v>
      </c>
      <c r="AF95" s="4">
        <f t="shared" si="19"/>
        <v>0.34748508375735609</v>
      </c>
      <c r="AG95" s="4">
        <f t="shared" si="19"/>
        <v>0.27468663280170236</v>
      </c>
      <c r="AH95" s="4">
        <f t="shared" si="19"/>
        <v>0.20188818184604859</v>
      </c>
      <c r="AI95" s="4">
        <f t="shared" si="19"/>
        <v>0.12908973089039483</v>
      </c>
      <c r="AJ95" s="4">
        <f t="shared" si="19"/>
        <v>5.6291279934741062E-2</v>
      </c>
    </row>
    <row r="96" spans="1:36" x14ac:dyDescent="0.2">
      <c r="A96" t="str">
        <f>"semis_archetype_"&amp;TEXT(ROUND(Table269[[#This Row],[2016]],3),"0.000")</f>
        <v>semis_archetype_1.045</v>
      </c>
      <c r="B96" s="4">
        <f t="shared" si="17"/>
        <v>1.0449999999999999</v>
      </c>
      <c r="C96" s="4">
        <f t="shared" si="22"/>
        <v>1.0449999999999999</v>
      </c>
      <c r="D96" s="4">
        <f t="shared" si="23"/>
        <v>1.0449999999999999</v>
      </c>
      <c r="E96" s="4">
        <f t="shared" si="24"/>
        <v>1.0042949954954281</v>
      </c>
      <c r="F96" s="4">
        <f t="shared" si="25"/>
        <v>0.96358999099085929</v>
      </c>
      <c r="G96" s="4">
        <f t="shared" si="26"/>
        <v>0.92288498648628492</v>
      </c>
      <c r="H96" s="4">
        <f t="shared" si="27"/>
        <v>0.88217998198171332</v>
      </c>
      <c r="I96" s="4">
        <f t="shared" si="28"/>
        <v>0.84147497747714173</v>
      </c>
      <c r="J96" s="4">
        <f t="shared" si="29"/>
        <v>0.80076997297257002</v>
      </c>
      <c r="K96" s="4">
        <f t="shared" si="30"/>
        <v>0.76006496846799831</v>
      </c>
      <c r="L96" s="4">
        <f t="shared" si="31"/>
        <v>0.71935996396342672</v>
      </c>
      <c r="M96" s="4">
        <f t="shared" si="32"/>
        <v>0.67865495945885501</v>
      </c>
      <c r="N96" s="4">
        <f t="shared" si="33"/>
        <v>0.63794995495428342</v>
      </c>
      <c r="O96" s="4">
        <f t="shared" si="34"/>
        <v>0.59724495044971171</v>
      </c>
      <c r="P96" s="4">
        <f t="shared" si="20"/>
        <v>0.70473941463162582</v>
      </c>
      <c r="Q96" s="4">
        <f t="shared" si="20"/>
        <v>0.68652343684443995</v>
      </c>
      <c r="R96" s="4">
        <f t="shared" si="20"/>
        <v>0.66830745905725431</v>
      </c>
      <c r="S96" s="4">
        <f t="shared" si="20"/>
        <v>0.65009148127006855</v>
      </c>
      <c r="T96" s="4">
        <f t="shared" si="20"/>
        <v>0.63187550348288279</v>
      </c>
      <c r="U96" s="4">
        <f t="shared" si="20"/>
        <v>0.61365952569569693</v>
      </c>
      <c r="V96" s="4">
        <f t="shared" si="20"/>
        <v>0.5914337054212423</v>
      </c>
      <c r="W96" s="4">
        <f t="shared" si="20"/>
        <v>0.56920788514678766</v>
      </c>
      <c r="X96" s="4">
        <f t="shared" si="20"/>
        <v>0.54698206487233303</v>
      </c>
      <c r="Y96" s="4">
        <f t="shared" si="20"/>
        <v>0.52475624459787829</v>
      </c>
      <c r="Z96" s="4">
        <f t="shared" si="20"/>
        <v>0.50253042432342376</v>
      </c>
      <c r="AA96" s="4">
        <f t="shared" si="20"/>
        <v>0.4857147496712948</v>
      </c>
      <c r="AB96" s="4">
        <f t="shared" si="20"/>
        <v>0.46889907501916595</v>
      </c>
      <c r="AC96" s="4">
        <f t="shared" si="20"/>
        <v>0.45208340036703698</v>
      </c>
      <c r="AD96" s="4">
        <f t="shared" si="20"/>
        <v>0.43526772571490813</v>
      </c>
      <c r="AE96" s="4">
        <f t="shared" si="20"/>
        <v>0.41845205106277905</v>
      </c>
      <c r="AF96" s="4">
        <f t="shared" si="19"/>
        <v>0.34601989683717138</v>
      </c>
      <c r="AG96" s="4">
        <f t="shared" si="19"/>
        <v>0.27358774261156382</v>
      </c>
      <c r="AH96" s="4">
        <f t="shared" si="19"/>
        <v>0.20115558838595624</v>
      </c>
      <c r="AI96" s="4">
        <f t="shared" si="19"/>
        <v>0.12872343416034865</v>
      </c>
      <c r="AJ96" s="4">
        <f t="shared" si="19"/>
        <v>5.6291279934741062E-2</v>
      </c>
    </row>
    <row r="97" spans="1:36" x14ac:dyDescent="0.2">
      <c r="A97" t="str">
        <f>"semis_archetype_"&amp;TEXT(ROUND(Table269[[#This Row],[2016]],3),"0.000")</f>
        <v>semis_archetype_1.040</v>
      </c>
      <c r="B97" s="4">
        <f t="shared" si="17"/>
        <v>1.04</v>
      </c>
      <c r="C97" s="4">
        <f t="shared" si="22"/>
        <v>1.04</v>
      </c>
      <c r="D97" s="4">
        <f t="shared" si="23"/>
        <v>1.04</v>
      </c>
      <c r="E97" s="4">
        <f t="shared" si="24"/>
        <v>0.99952127545395986</v>
      </c>
      <c r="F97" s="4">
        <f t="shared" si="25"/>
        <v>0.95904255090792223</v>
      </c>
      <c r="G97" s="4">
        <f t="shared" si="26"/>
        <v>0.9185638263618795</v>
      </c>
      <c r="H97" s="4">
        <f t="shared" si="27"/>
        <v>0.87808510181583921</v>
      </c>
      <c r="I97" s="4">
        <f t="shared" si="28"/>
        <v>0.83760637726979914</v>
      </c>
      <c r="J97" s="4">
        <f t="shared" si="29"/>
        <v>0.79712765272375885</v>
      </c>
      <c r="K97" s="4">
        <f t="shared" si="30"/>
        <v>0.75664892817771867</v>
      </c>
      <c r="L97" s="4">
        <f t="shared" si="31"/>
        <v>0.71617020363167849</v>
      </c>
      <c r="M97" s="4">
        <f t="shared" si="32"/>
        <v>0.67569147908563831</v>
      </c>
      <c r="N97" s="4">
        <f t="shared" si="33"/>
        <v>0.63521275453959813</v>
      </c>
      <c r="O97" s="4">
        <f t="shared" si="34"/>
        <v>0.59473402999355796</v>
      </c>
      <c r="P97" s="4">
        <f t="shared" si="20"/>
        <v>0.70146014682738278</v>
      </c>
      <c r="Q97" s="4">
        <f t="shared" si="20"/>
        <v>0.68333628908231603</v>
      </c>
      <c r="R97" s="4">
        <f t="shared" si="20"/>
        <v>0.66521243133724939</v>
      </c>
      <c r="S97" s="4">
        <f t="shared" si="20"/>
        <v>0.64708857359218275</v>
      </c>
      <c r="T97" s="4">
        <f t="shared" si="20"/>
        <v>0.62896471584711622</v>
      </c>
      <c r="U97" s="4">
        <f t="shared" si="20"/>
        <v>0.61084085810204936</v>
      </c>
      <c r="V97" s="4">
        <f t="shared" si="20"/>
        <v>0.58872743604874611</v>
      </c>
      <c r="W97" s="4">
        <f t="shared" si="20"/>
        <v>0.56661401399544298</v>
      </c>
      <c r="X97" s="4">
        <f t="shared" si="20"/>
        <v>0.54450059194213973</v>
      </c>
      <c r="Y97" s="4">
        <f t="shared" si="20"/>
        <v>0.5223871698888366</v>
      </c>
      <c r="Z97" s="4">
        <f t="shared" si="20"/>
        <v>0.50027374783553347</v>
      </c>
      <c r="AA97" s="4">
        <f t="shared" si="20"/>
        <v>0.48354311175093645</v>
      </c>
      <c r="AB97" s="4">
        <f t="shared" si="20"/>
        <v>0.46681247566633943</v>
      </c>
      <c r="AC97" s="4">
        <f t="shared" si="20"/>
        <v>0.45008183958174242</v>
      </c>
      <c r="AD97" s="4">
        <f t="shared" si="20"/>
        <v>0.4333512034971454</v>
      </c>
      <c r="AE97" s="4">
        <f t="shared" si="20"/>
        <v>0.41662056741254827</v>
      </c>
      <c r="AF97" s="4">
        <f t="shared" si="19"/>
        <v>0.34455470991698678</v>
      </c>
      <c r="AG97" s="4">
        <f t="shared" si="19"/>
        <v>0.2724888524214254</v>
      </c>
      <c r="AH97" s="4">
        <f t="shared" si="19"/>
        <v>0.20042299492586391</v>
      </c>
      <c r="AI97" s="4">
        <f t="shared" si="19"/>
        <v>0.12835713743030247</v>
      </c>
      <c r="AJ97" s="4">
        <f t="shared" si="19"/>
        <v>5.6291279934741062E-2</v>
      </c>
    </row>
    <row r="98" spans="1:36" x14ac:dyDescent="0.2">
      <c r="A98" t="str">
        <f>"semis_archetype_"&amp;TEXT(ROUND(Table269[[#This Row],[2016]],3),"0.000")</f>
        <v>semis_archetype_1.035</v>
      </c>
      <c r="B98" s="4">
        <f t="shared" si="17"/>
        <v>1.0349999999999999</v>
      </c>
      <c r="C98" s="4">
        <f t="shared" si="22"/>
        <v>1.0349999999999999</v>
      </c>
      <c r="D98" s="4">
        <f t="shared" si="23"/>
        <v>1.0349999999999999</v>
      </c>
      <c r="E98" s="4">
        <f t="shared" si="24"/>
        <v>0.99474755541249116</v>
      </c>
      <c r="F98" s="4">
        <f t="shared" si="25"/>
        <v>0.95449511082498506</v>
      </c>
      <c r="G98" s="4">
        <f t="shared" si="26"/>
        <v>0.91424266623747374</v>
      </c>
      <c r="H98" s="4">
        <f t="shared" si="27"/>
        <v>0.87399022164996498</v>
      </c>
      <c r="I98" s="4">
        <f t="shared" si="28"/>
        <v>0.83373777706245633</v>
      </c>
      <c r="J98" s="4">
        <f t="shared" si="29"/>
        <v>0.79348533247494757</v>
      </c>
      <c r="K98" s="4">
        <f t="shared" si="30"/>
        <v>0.75323288788743881</v>
      </c>
      <c r="L98" s="4">
        <f t="shared" si="31"/>
        <v>0.71298044329993016</v>
      </c>
      <c r="M98" s="4">
        <f t="shared" si="32"/>
        <v>0.67272799871242139</v>
      </c>
      <c r="N98" s="4">
        <f t="shared" si="33"/>
        <v>0.63247555412491274</v>
      </c>
      <c r="O98" s="4">
        <f t="shared" si="34"/>
        <v>0.59222310953740398</v>
      </c>
      <c r="P98" s="4">
        <f t="shared" si="20"/>
        <v>0.69818087902313952</v>
      </c>
      <c r="Q98" s="4">
        <f t="shared" si="20"/>
        <v>0.68014914132019189</v>
      </c>
      <c r="R98" s="4">
        <f t="shared" si="20"/>
        <v>0.66211740361724447</v>
      </c>
      <c r="S98" s="4">
        <f t="shared" si="20"/>
        <v>0.64408566591429695</v>
      </c>
      <c r="T98" s="4">
        <f t="shared" si="20"/>
        <v>0.62605392821134942</v>
      </c>
      <c r="U98" s="4">
        <f t="shared" si="20"/>
        <v>0.60802219050840167</v>
      </c>
      <c r="V98" s="4">
        <f t="shared" si="20"/>
        <v>0.58602116667624993</v>
      </c>
      <c r="W98" s="4">
        <f t="shared" si="20"/>
        <v>0.56402014284409818</v>
      </c>
      <c r="X98" s="4">
        <f t="shared" si="20"/>
        <v>0.54201911901194644</v>
      </c>
      <c r="Y98" s="4">
        <f t="shared" si="20"/>
        <v>0.52001809517979469</v>
      </c>
      <c r="Z98" s="4">
        <f t="shared" si="20"/>
        <v>0.49801707134764306</v>
      </c>
      <c r="AA98" s="4">
        <f t="shared" si="20"/>
        <v>0.48137147383057799</v>
      </c>
      <c r="AB98" s="4">
        <f t="shared" si="20"/>
        <v>0.46472587631351281</v>
      </c>
      <c r="AC98" s="4">
        <f t="shared" si="20"/>
        <v>0.44808027879644774</v>
      </c>
      <c r="AD98" s="4">
        <f t="shared" si="20"/>
        <v>0.43143468127938267</v>
      </c>
      <c r="AE98" s="4">
        <f t="shared" si="20"/>
        <v>0.41478908376231738</v>
      </c>
      <c r="AF98" s="4">
        <f t="shared" si="19"/>
        <v>0.34308952299680207</v>
      </c>
      <c r="AG98" s="4">
        <f t="shared" si="19"/>
        <v>0.27138996223128686</v>
      </c>
      <c r="AH98" s="4">
        <f t="shared" si="19"/>
        <v>0.19969040146577155</v>
      </c>
      <c r="AI98" s="4">
        <f t="shared" si="19"/>
        <v>0.12799084070025629</v>
      </c>
      <c r="AJ98" s="4">
        <f t="shared" si="19"/>
        <v>5.6291279934741062E-2</v>
      </c>
    </row>
    <row r="99" spans="1:36" x14ac:dyDescent="0.2">
      <c r="A99" t="str">
        <f>"semis_archetype_"&amp;TEXT(ROUND(Table269[[#This Row],[2016]],3),"0.000")</f>
        <v>semis_archetype_1.030</v>
      </c>
      <c r="B99" s="4">
        <f t="shared" si="17"/>
        <v>1.03</v>
      </c>
      <c r="C99" s="4">
        <f t="shared" si="22"/>
        <v>1.03</v>
      </c>
      <c r="D99" s="4">
        <f t="shared" si="23"/>
        <v>1.03</v>
      </c>
      <c r="E99" s="4">
        <f t="shared" si="24"/>
        <v>0.98997383537102268</v>
      </c>
      <c r="F99" s="4">
        <f t="shared" si="25"/>
        <v>0.94994767074204811</v>
      </c>
      <c r="G99" s="4">
        <f t="shared" si="26"/>
        <v>0.90992150611306821</v>
      </c>
      <c r="H99" s="4">
        <f t="shared" si="27"/>
        <v>0.86989534148409098</v>
      </c>
      <c r="I99" s="4">
        <f t="shared" si="28"/>
        <v>0.82986917685511374</v>
      </c>
      <c r="J99" s="4">
        <f t="shared" si="29"/>
        <v>0.78984301222613651</v>
      </c>
      <c r="K99" s="4">
        <f t="shared" si="30"/>
        <v>0.74981684759715916</v>
      </c>
      <c r="L99" s="4">
        <f t="shared" si="31"/>
        <v>0.70979068296818193</v>
      </c>
      <c r="M99" s="4">
        <f t="shared" si="32"/>
        <v>0.6697645183392047</v>
      </c>
      <c r="N99" s="4">
        <f t="shared" si="33"/>
        <v>0.62973835371022746</v>
      </c>
      <c r="O99" s="4">
        <f t="shared" si="34"/>
        <v>0.58971218908125023</v>
      </c>
      <c r="P99" s="4">
        <f t="shared" si="20"/>
        <v>0.69490161121889649</v>
      </c>
      <c r="Q99" s="4">
        <f t="shared" si="20"/>
        <v>0.67696199355806796</v>
      </c>
      <c r="R99" s="4">
        <f t="shared" si="20"/>
        <v>0.65902237589723955</v>
      </c>
      <c r="S99" s="4">
        <f t="shared" si="20"/>
        <v>0.64108275823641114</v>
      </c>
      <c r="T99" s="4">
        <f t="shared" si="20"/>
        <v>0.62314314057558273</v>
      </c>
      <c r="U99" s="4">
        <f t="shared" si="20"/>
        <v>0.6052035229147541</v>
      </c>
      <c r="V99" s="4">
        <f t="shared" si="20"/>
        <v>0.58331489730375385</v>
      </c>
      <c r="W99" s="4">
        <f t="shared" si="20"/>
        <v>0.5614262716927535</v>
      </c>
      <c r="X99" s="4">
        <f t="shared" si="20"/>
        <v>0.53953764608175325</v>
      </c>
      <c r="Y99" s="4">
        <f t="shared" si="20"/>
        <v>0.51764902047075301</v>
      </c>
      <c r="Z99" s="4">
        <f t="shared" si="20"/>
        <v>0.49576039485975276</v>
      </c>
      <c r="AA99" s="4">
        <f t="shared" si="20"/>
        <v>0.47919983591021953</v>
      </c>
      <c r="AB99" s="4">
        <f t="shared" si="20"/>
        <v>0.4626392769606863</v>
      </c>
      <c r="AC99" s="4">
        <f t="shared" si="20"/>
        <v>0.44607871801115317</v>
      </c>
      <c r="AD99" s="4">
        <f t="shared" si="20"/>
        <v>0.42951815906161994</v>
      </c>
      <c r="AE99" s="4">
        <f t="shared" si="20"/>
        <v>0.4129576001120866</v>
      </c>
      <c r="AF99" s="4">
        <f t="shared" si="19"/>
        <v>0.34162433607661746</v>
      </c>
      <c r="AG99" s="4">
        <f t="shared" si="19"/>
        <v>0.27029107204114833</v>
      </c>
      <c r="AH99" s="4">
        <f t="shared" si="19"/>
        <v>0.19895780800567925</v>
      </c>
      <c r="AI99" s="4">
        <f t="shared" si="19"/>
        <v>0.12762454397021017</v>
      </c>
      <c r="AJ99" s="4">
        <f t="shared" si="19"/>
        <v>5.6291279934741062E-2</v>
      </c>
    </row>
    <row r="100" spans="1:36" x14ac:dyDescent="0.2">
      <c r="A100" t="str">
        <f>"semis_archetype_"&amp;TEXT(ROUND(Table269[[#This Row],[2016]],3),"0.000")</f>
        <v>semis_archetype_1.025</v>
      </c>
      <c r="B100" s="4">
        <f t="shared" si="17"/>
        <v>1.0249999999999999</v>
      </c>
      <c r="C100" s="4">
        <f t="shared" si="22"/>
        <v>1.0249999999999999</v>
      </c>
      <c r="D100" s="4">
        <f t="shared" si="23"/>
        <v>1.0249999999999999</v>
      </c>
      <c r="E100" s="4">
        <f t="shared" si="24"/>
        <v>0.98520011532955409</v>
      </c>
      <c r="F100" s="4">
        <f t="shared" si="25"/>
        <v>0.94540023065911094</v>
      </c>
      <c r="G100" s="4">
        <f t="shared" si="26"/>
        <v>0.90560034598866257</v>
      </c>
      <c r="H100" s="4">
        <f t="shared" si="27"/>
        <v>0.86580046131821675</v>
      </c>
      <c r="I100" s="4">
        <f t="shared" si="28"/>
        <v>0.82600057664777105</v>
      </c>
      <c r="J100" s="4">
        <f t="shared" si="29"/>
        <v>0.78620069197732512</v>
      </c>
      <c r="K100" s="4">
        <f t="shared" si="30"/>
        <v>0.7464008073068793</v>
      </c>
      <c r="L100" s="4">
        <f t="shared" si="31"/>
        <v>0.70660092263643359</v>
      </c>
      <c r="M100" s="4">
        <f t="shared" si="32"/>
        <v>0.66680103796598778</v>
      </c>
      <c r="N100" s="4">
        <f t="shared" si="33"/>
        <v>0.62700115329554207</v>
      </c>
      <c r="O100" s="4">
        <f t="shared" si="34"/>
        <v>0.58720126862509625</v>
      </c>
      <c r="P100" s="4">
        <f t="shared" si="20"/>
        <v>0.69162234341465334</v>
      </c>
      <c r="Q100" s="4">
        <f t="shared" si="20"/>
        <v>0.67377484579594393</v>
      </c>
      <c r="R100" s="4">
        <f t="shared" si="20"/>
        <v>0.65592734817723453</v>
      </c>
      <c r="S100" s="4">
        <f t="shared" si="20"/>
        <v>0.63807985055852523</v>
      </c>
      <c r="T100" s="4">
        <f t="shared" si="20"/>
        <v>0.62023235293981593</v>
      </c>
      <c r="U100" s="4">
        <f t="shared" si="20"/>
        <v>0.60238485532110631</v>
      </c>
      <c r="V100" s="4">
        <f t="shared" si="20"/>
        <v>0.58060862793125756</v>
      </c>
      <c r="W100" s="4">
        <f t="shared" si="20"/>
        <v>0.55883240054140881</v>
      </c>
      <c r="X100" s="4">
        <f t="shared" si="20"/>
        <v>0.53705617315155996</v>
      </c>
      <c r="Y100" s="4">
        <f t="shared" si="20"/>
        <v>0.5152799457617111</v>
      </c>
      <c r="Z100" s="4">
        <f t="shared" si="20"/>
        <v>0.49350371837186235</v>
      </c>
      <c r="AA100" s="4">
        <f t="shared" si="20"/>
        <v>0.47702819798986107</v>
      </c>
      <c r="AB100" s="4">
        <f t="shared" si="20"/>
        <v>0.46055267760785978</v>
      </c>
      <c r="AC100" s="4">
        <f t="shared" si="20"/>
        <v>0.4440771572258585</v>
      </c>
      <c r="AD100" s="4">
        <f t="shared" si="20"/>
        <v>0.4276016368438571</v>
      </c>
      <c r="AE100" s="4">
        <f t="shared" si="20"/>
        <v>0.41112611646185571</v>
      </c>
      <c r="AF100" s="4">
        <f t="shared" si="19"/>
        <v>0.34015914915643275</v>
      </c>
      <c r="AG100" s="4">
        <f t="shared" si="19"/>
        <v>0.26919218185100979</v>
      </c>
      <c r="AH100" s="4">
        <f t="shared" si="19"/>
        <v>0.19822521454558689</v>
      </c>
      <c r="AI100" s="4">
        <f t="shared" si="19"/>
        <v>0.12725824724016399</v>
      </c>
      <c r="AJ100" s="4">
        <f t="shared" si="19"/>
        <v>5.6291279934741062E-2</v>
      </c>
    </row>
    <row r="101" spans="1:36" x14ac:dyDescent="0.2">
      <c r="A101" t="str">
        <f>"semis_archetype_"&amp;TEXT(ROUND(Table269[[#This Row],[2016]],3),"0.000")</f>
        <v>semis_archetype_1.020</v>
      </c>
      <c r="B101" s="4">
        <f t="shared" si="17"/>
        <v>1.02</v>
      </c>
      <c r="C101" s="4">
        <f t="shared" si="22"/>
        <v>1.02</v>
      </c>
      <c r="D101" s="4">
        <f t="shared" si="23"/>
        <v>1.02</v>
      </c>
      <c r="E101" s="4">
        <f t="shared" si="24"/>
        <v>0.98042639528808562</v>
      </c>
      <c r="F101" s="4">
        <f t="shared" si="25"/>
        <v>0.94085279057617388</v>
      </c>
      <c r="G101" s="4">
        <f t="shared" si="26"/>
        <v>0.90127918586425704</v>
      </c>
      <c r="H101" s="4">
        <f t="shared" si="27"/>
        <v>0.86170558115234264</v>
      </c>
      <c r="I101" s="4">
        <f t="shared" si="28"/>
        <v>0.82213197644042846</v>
      </c>
      <c r="J101" s="4">
        <f t="shared" si="29"/>
        <v>0.78255837172851406</v>
      </c>
      <c r="K101" s="4">
        <f t="shared" si="30"/>
        <v>0.74298476701659966</v>
      </c>
      <c r="L101" s="4">
        <f t="shared" si="31"/>
        <v>0.70341116230468537</v>
      </c>
      <c r="M101" s="4">
        <f t="shared" si="32"/>
        <v>0.66383755759277108</v>
      </c>
      <c r="N101" s="4">
        <f t="shared" si="33"/>
        <v>0.62426395288085679</v>
      </c>
      <c r="O101" s="4">
        <f t="shared" si="34"/>
        <v>0.5846903481689425</v>
      </c>
      <c r="P101" s="4">
        <f t="shared" si="20"/>
        <v>0.6883430756104103</v>
      </c>
      <c r="Q101" s="4">
        <f t="shared" si="20"/>
        <v>0.6705876980338199</v>
      </c>
      <c r="R101" s="4">
        <f t="shared" si="20"/>
        <v>0.65283232045722972</v>
      </c>
      <c r="S101" s="4">
        <f t="shared" si="20"/>
        <v>0.63507694288063943</v>
      </c>
      <c r="T101" s="4">
        <f t="shared" si="20"/>
        <v>0.61732156530404925</v>
      </c>
      <c r="U101" s="4">
        <f t="shared" si="20"/>
        <v>0.59956618772745873</v>
      </c>
      <c r="V101" s="4">
        <f t="shared" si="20"/>
        <v>0.57790235855876149</v>
      </c>
      <c r="W101" s="4">
        <f t="shared" si="20"/>
        <v>0.55623852939006413</v>
      </c>
      <c r="X101" s="4">
        <f t="shared" si="20"/>
        <v>0.53457470022136677</v>
      </c>
      <c r="Y101" s="4">
        <f t="shared" si="20"/>
        <v>0.51291087105266941</v>
      </c>
      <c r="Z101" s="4">
        <f t="shared" si="20"/>
        <v>0.49124704188397206</v>
      </c>
      <c r="AA101" s="4">
        <f t="shared" si="20"/>
        <v>0.47485656006950272</v>
      </c>
      <c r="AB101" s="4">
        <f t="shared" si="20"/>
        <v>0.45846607825503327</v>
      </c>
      <c r="AC101" s="4">
        <f t="shared" si="20"/>
        <v>0.44207559644056382</v>
      </c>
      <c r="AD101" s="4">
        <f t="shared" si="20"/>
        <v>0.42568511462609437</v>
      </c>
      <c r="AE101" s="4">
        <f t="shared" ref="AE101:AJ116" si="35">(($B101-$AJ$2)*((AE$2-$AJ$2)/($B$2-$AJ$2)))+$AJ$2</f>
        <v>0.40929463281162481</v>
      </c>
      <c r="AF101" s="4">
        <f t="shared" si="35"/>
        <v>0.33869396223624804</v>
      </c>
      <c r="AG101" s="4">
        <f t="shared" si="35"/>
        <v>0.26809329166087131</v>
      </c>
      <c r="AH101" s="4">
        <f t="shared" si="35"/>
        <v>0.19749262108549456</v>
      </c>
      <c r="AI101" s="4">
        <f t="shared" si="35"/>
        <v>0.12689195051011781</v>
      </c>
      <c r="AJ101" s="4">
        <f t="shared" si="35"/>
        <v>5.6291279934741062E-2</v>
      </c>
    </row>
    <row r="102" spans="1:36" x14ac:dyDescent="0.2">
      <c r="A102" t="str">
        <f>"semis_archetype_"&amp;TEXT(ROUND(Table269[[#This Row],[2016]],3),"0.000")</f>
        <v>semis_archetype_1.015</v>
      </c>
      <c r="B102" s="4">
        <f t="shared" si="17"/>
        <v>1.0150000000000001</v>
      </c>
      <c r="C102" s="4">
        <f t="shared" si="22"/>
        <v>1.0150000000000001</v>
      </c>
      <c r="D102" s="4">
        <f t="shared" si="23"/>
        <v>1.0150000000000001</v>
      </c>
      <c r="E102" s="4">
        <f t="shared" si="24"/>
        <v>0.97565267524661725</v>
      </c>
      <c r="F102" s="4">
        <f t="shared" si="25"/>
        <v>0.93630535049323693</v>
      </c>
      <c r="G102" s="4">
        <f t="shared" si="26"/>
        <v>0.89695802573985151</v>
      </c>
      <c r="H102" s="4">
        <f t="shared" si="27"/>
        <v>0.85761070098646863</v>
      </c>
      <c r="I102" s="4">
        <f t="shared" si="28"/>
        <v>0.81826337623308587</v>
      </c>
      <c r="J102" s="4">
        <f t="shared" si="29"/>
        <v>0.77891605147970289</v>
      </c>
      <c r="K102" s="4">
        <f t="shared" si="30"/>
        <v>0.73956872672632001</v>
      </c>
      <c r="L102" s="4">
        <f t="shared" si="31"/>
        <v>0.70022140197293725</v>
      </c>
      <c r="M102" s="4">
        <f t="shared" si="32"/>
        <v>0.66087407721955427</v>
      </c>
      <c r="N102" s="4">
        <f t="shared" si="33"/>
        <v>0.62152675246617151</v>
      </c>
      <c r="O102" s="4">
        <f t="shared" si="34"/>
        <v>0.58217942771278863</v>
      </c>
      <c r="P102" s="4">
        <f t="shared" ref="P102:AE117" si="36">(($B102-$AJ$2)*((P$2-$AJ$2)/($B$2-$AJ$2)))+$AJ$2</f>
        <v>0.68506380780616727</v>
      </c>
      <c r="Q102" s="4">
        <f t="shared" si="36"/>
        <v>0.66740055027169598</v>
      </c>
      <c r="R102" s="4">
        <f t="shared" si="36"/>
        <v>0.6497372927372248</v>
      </c>
      <c r="S102" s="4">
        <f t="shared" si="36"/>
        <v>0.63207403520275374</v>
      </c>
      <c r="T102" s="4">
        <f t="shared" si="36"/>
        <v>0.61441077766828256</v>
      </c>
      <c r="U102" s="4">
        <f t="shared" si="36"/>
        <v>0.59674752013381116</v>
      </c>
      <c r="V102" s="4">
        <f t="shared" si="36"/>
        <v>0.5751960891862653</v>
      </c>
      <c r="W102" s="4">
        <f t="shared" si="36"/>
        <v>0.55364465823871944</v>
      </c>
      <c r="X102" s="4">
        <f t="shared" si="36"/>
        <v>0.53209322729117359</v>
      </c>
      <c r="Y102" s="4">
        <f t="shared" si="36"/>
        <v>0.51054179634362762</v>
      </c>
      <c r="Z102" s="4">
        <f t="shared" si="36"/>
        <v>0.48899036539608187</v>
      </c>
      <c r="AA102" s="4">
        <f t="shared" si="36"/>
        <v>0.47268492214914426</v>
      </c>
      <c r="AB102" s="4">
        <f t="shared" si="36"/>
        <v>0.45637947890220676</v>
      </c>
      <c r="AC102" s="4">
        <f t="shared" si="36"/>
        <v>0.44007403565526926</v>
      </c>
      <c r="AD102" s="4">
        <f t="shared" si="36"/>
        <v>0.42376859240833176</v>
      </c>
      <c r="AE102" s="4">
        <f t="shared" si="36"/>
        <v>0.40746314916139403</v>
      </c>
      <c r="AF102" s="4">
        <f t="shared" si="35"/>
        <v>0.33722877531606343</v>
      </c>
      <c r="AG102" s="4">
        <f t="shared" si="35"/>
        <v>0.26699440147073283</v>
      </c>
      <c r="AH102" s="4">
        <f t="shared" si="35"/>
        <v>0.19676002762540223</v>
      </c>
      <c r="AI102" s="4">
        <f t="shared" si="35"/>
        <v>0.12652565378007163</v>
      </c>
      <c r="AJ102" s="4">
        <f t="shared" si="35"/>
        <v>5.6291279934741062E-2</v>
      </c>
    </row>
    <row r="103" spans="1:36" x14ac:dyDescent="0.2">
      <c r="A103" t="str">
        <f>"semis_archetype_"&amp;TEXT(ROUND(Table269[[#This Row],[2016]],3),"0.000")</f>
        <v>semis_archetype_1.010</v>
      </c>
      <c r="B103" s="4">
        <f t="shared" si="17"/>
        <v>1.01</v>
      </c>
      <c r="C103" s="4">
        <f t="shared" si="22"/>
        <v>1.01</v>
      </c>
      <c r="D103" s="4">
        <f t="shared" si="23"/>
        <v>1.01</v>
      </c>
      <c r="E103" s="4">
        <f t="shared" si="24"/>
        <v>0.97087895520514855</v>
      </c>
      <c r="F103" s="4">
        <f t="shared" si="25"/>
        <v>0.93175791041029976</v>
      </c>
      <c r="G103" s="4">
        <f t="shared" si="26"/>
        <v>0.89263686561544586</v>
      </c>
      <c r="H103" s="4">
        <f t="shared" si="27"/>
        <v>0.85351582082059441</v>
      </c>
      <c r="I103" s="4">
        <f t="shared" si="28"/>
        <v>0.81439477602574306</v>
      </c>
      <c r="J103" s="4">
        <f t="shared" si="29"/>
        <v>0.77527373123089161</v>
      </c>
      <c r="K103" s="4">
        <f t="shared" si="30"/>
        <v>0.73615268643604015</v>
      </c>
      <c r="L103" s="4">
        <f t="shared" si="31"/>
        <v>0.69703164164118891</v>
      </c>
      <c r="M103" s="4">
        <f t="shared" si="32"/>
        <v>0.65791059684633746</v>
      </c>
      <c r="N103" s="4">
        <f t="shared" si="33"/>
        <v>0.61878955205148611</v>
      </c>
      <c r="O103" s="4">
        <f t="shared" si="34"/>
        <v>0.57966850725663466</v>
      </c>
      <c r="P103" s="4">
        <f t="shared" si="36"/>
        <v>0.68178454000192401</v>
      </c>
      <c r="Q103" s="4">
        <f t="shared" si="36"/>
        <v>0.66421340250957184</v>
      </c>
      <c r="R103" s="4">
        <f t="shared" si="36"/>
        <v>0.64664226501721989</v>
      </c>
      <c r="S103" s="4">
        <f t="shared" si="36"/>
        <v>0.62907112752486782</v>
      </c>
      <c r="T103" s="4">
        <f t="shared" si="36"/>
        <v>0.61149999003251576</v>
      </c>
      <c r="U103" s="4">
        <f t="shared" si="36"/>
        <v>0.59392885254016348</v>
      </c>
      <c r="V103" s="4">
        <f t="shared" si="36"/>
        <v>0.57248981981376912</v>
      </c>
      <c r="W103" s="4">
        <f t="shared" si="36"/>
        <v>0.55105078708737476</v>
      </c>
      <c r="X103" s="4">
        <f t="shared" si="36"/>
        <v>0.52961175436098029</v>
      </c>
      <c r="Y103" s="4">
        <f t="shared" si="36"/>
        <v>0.50817272163458582</v>
      </c>
      <c r="Z103" s="4">
        <f t="shared" si="36"/>
        <v>0.48673368890819146</v>
      </c>
      <c r="AA103" s="4">
        <f t="shared" si="36"/>
        <v>0.4705132842287858</v>
      </c>
      <c r="AB103" s="4">
        <f t="shared" si="36"/>
        <v>0.45429287954938014</v>
      </c>
      <c r="AC103" s="4">
        <f t="shared" si="36"/>
        <v>0.43807247486997458</v>
      </c>
      <c r="AD103" s="4">
        <f t="shared" si="36"/>
        <v>0.42185207019056892</v>
      </c>
      <c r="AE103" s="4">
        <f t="shared" si="36"/>
        <v>0.40563166551116314</v>
      </c>
      <c r="AF103" s="4">
        <f t="shared" si="35"/>
        <v>0.33576358839587872</v>
      </c>
      <c r="AG103" s="4">
        <f t="shared" si="35"/>
        <v>0.2658955112805943</v>
      </c>
      <c r="AH103" s="4">
        <f t="shared" si="35"/>
        <v>0.19602743416530988</v>
      </c>
      <c r="AI103" s="4">
        <f t="shared" si="35"/>
        <v>0.12615935705002546</v>
      </c>
      <c r="AJ103" s="4">
        <f t="shared" si="35"/>
        <v>5.6291279934741062E-2</v>
      </c>
    </row>
    <row r="104" spans="1:36" x14ac:dyDescent="0.2">
      <c r="A104" t="str">
        <f>"semis_archetype_"&amp;TEXT(ROUND(Table269[[#This Row],[2016]],3),"0.000")</f>
        <v>semis_archetype_1.005</v>
      </c>
      <c r="B104" s="4">
        <f t="shared" si="17"/>
        <v>1.0050000000000001</v>
      </c>
      <c r="C104" s="4">
        <f t="shared" si="22"/>
        <v>1.0050000000000001</v>
      </c>
      <c r="D104" s="4">
        <f t="shared" si="23"/>
        <v>1.0050000000000001</v>
      </c>
      <c r="E104" s="4">
        <f t="shared" si="24"/>
        <v>0.96610523516368019</v>
      </c>
      <c r="F104" s="4">
        <f t="shared" si="25"/>
        <v>0.92721047032736281</v>
      </c>
      <c r="G104" s="4">
        <f t="shared" si="26"/>
        <v>0.88831570549104033</v>
      </c>
      <c r="H104" s="4">
        <f t="shared" si="27"/>
        <v>0.84942094065472029</v>
      </c>
      <c r="I104" s="4">
        <f t="shared" si="28"/>
        <v>0.81052617581840047</v>
      </c>
      <c r="J104" s="4">
        <f t="shared" si="29"/>
        <v>0.77163141098208055</v>
      </c>
      <c r="K104" s="4">
        <f t="shared" si="30"/>
        <v>0.73273664614576051</v>
      </c>
      <c r="L104" s="4">
        <f t="shared" si="31"/>
        <v>0.69384188130944069</v>
      </c>
      <c r="M104" s="4">
        <f t="shared" si="32"/>
        <v>0.65494711647312065</v>
      </c>
      <c r="N104" s="4">
        <f t="shared" si="33"/>
        <v>0.61605235163680083</v>
      </c>
      <c r="O104" s="4">
        <f t="shared" si="34"/>
        <v>0.57715758680048079</v>
      </c>
      <c r="P104" s="4">
        <f t="shared" si="36"/>
        <v>0.67850527219768098</v>
      </c>
      <c r="Q104" s="4">
        <f t="shared" si="36"/>
        <v>0.66102625474744792</v>
      </c>
      <c r="R104" s="4">
        <f t="shared" si="36"/>
        <v>0.64354723729721497</v>
      </c>
      <c r="S104" s="4">
        <f t="shared" si="36"/>
        <v>0.62606821984698202</v>
      </c>
      <c r="T104" s="4">
        <f t="shared" si="36"/>
        <v>0.60858920239674907</v>
      </c>
      <c r="U104" s="4">
        <f t="shared" si="36"/>
        <v>0.5911101849465159</v>
      </c>
      <c r="V104" s="4">
        <f t="shared" si="36"/>
        <v>0.56978355044127293</v>
      </c>
      <c r="W104" s="4">
        <f t="shared" si="36"/>
        <v>0.54845691593603008</v>
      </c>
      <c r="X104" s="4">
        <f t="shared" si="36"/>
        <v>0.527130281430787</v>
      </c>
      <c r="Y104" s="4">
        <f t="shared" si="36"/>
        <v>0.50580364692554403</v>
      </c>
      <c r="Z104" s="4">
        <f t="shared" si="36"/>
        <v>0.48447701242030117</v>
      </c>
      <c r="AA104" s="4">
        <f t="shared" si="36"/>
        <v>0.46834164630842745</v>
      </c>
      <c r="AB104" s="4">
        <f t="shared" si="36"/>
        <v>0.45220628019655373</v>
      </c>
      <c r="AC104" s="4">
        <f t="shared" si="36"/>
        <v>0.43607091408467991</v>
      </c>
      <c r="AD104" s="4">
        <f t="shared" si="36"/>
        <v>0.41993554797280619</v>
      </c>
      <c r="AE104" s="4">
        <f t="shared" si="36"/>
        <v>0.40380018186093236</v>
      </c>
      <c r="AF104" s="4">
        <f t="shared" si="35"/>
        <v>0.33429840147569401</v>
      </c>
      <c r="AG104" s="4">
        <f t="shared" si="35"/>
        <v>0.26479662109045582</v>
      </c>
      <c r="AH104" s="4">
        <f t="shared" si="35"/>
        <v>0.19529484070521755</v>
      </c>
      <c r="AI104" s="4">
        <f t="shared" si="35"/>
        <v>0.12579306031997931</v>
      </c>
      <c r="AJ104" s="4">
        <f t="shared" si="35"/>
        <v>5.6291279934741062E-2</v>
      </c>
    </row>
    <row r="105" spans="1:36" x14ac:dyDescent="0.2">
      <c r="A105" t="str">
        <f>"semis_archetype_"&amp;TEXT(ROUND(Table269[[#This Row],[2016]],3),"0.000")</f>
        <v>semis_archetype_1.000</v>
      </c>
      <c r="B105" s="4">
        <f t="shared" si="17"/>
        <v>1</v>
      </c>
      <c r="C105" s="4">
        <f t="shared" si="22"/>
        <v>1</v>
      </c>
      <c r="D105" s="4">
        <f t="shared" si="23"/>
        <v>1</v>
      </c>
      <c r="E105" s="4">
        <f t="shared" si="24"/>
        <v>0.96133151512221149</v>
      </c>
      <c r="F105" s="4">
        <f t="shared" si="25"/>
        <v>0.92266303024442553</v>
      </c>
      <c r="G105" s="4">
        <f t="shared" si="26"/>
        <v>0.88399454536663458</v>
      </c>
      <c r="H105" s="4">
        <f t="shared" si="27"/>
        <v>0.84532606048884606</v>
      </c>
      <c r="I105" s="4">
        <f t="shared" si="28"/>
        <v>0.80665757561105766</v>
      </c>
      <c r="J105" s="4">
        <f t="shared" si="29"/>
        <v>0.76798909073326926</v>
      </c>
      <c r="K105" s="4">
        <f t="shared" si="30"/>
        <v>0.72932060585548075</v>
      </c>
      <c r="L105" s="4">
        <f t="shared" si="31"/>
        <v>0.69065212097769235</v>
      </c>
      <c r="M105" s="4">
        <f t="shared" si="32"/>
        <v>0.65198363609990384</v>
      </c>
      <c r="N105" s="4">
        <f t="shared" si="33"/>
        <v>0.61331515122211544</v>
      </c>
      <c r="O105" s="4">
        <f t="shared" si="34"/>
        <v>0.57464666634432693</v>
      </c>
      <c r="P105" s="4">
        <f t="shared" si="36"/>
        <v>0.67522600439343783</v>
      </c>
      <c r="Q105" s="4">
        <f t="shared" si="36"/>
        <v>0.65783910698532388</v>
      </c>
      <c r="R105" s="4">
        <f t="shared" si="36"/>
        <v>0.64045220957720994</v>
      </c>
      <c r="S105" s="4">
        <f t="shared" si="36"/>
        <v>0.62306531216909611</v>
      </c>
      <c r="T105" s="4">
        <f t="shared" si="36"/>
        <v>0.60567841476098228</v>
      </c>
      <c r="U105" s="4">
        <f t="shared" si="36"/>
        <v>0.58829151735286822</v>
      </c>
      <c r="V105" s="4">
        <f t="shared" si="36"/>
        <v>0.56707728106877675</v>
      </c>
      <c r="W105" s="4">
        <f t="shared" si="36"/>
        <v>0.54586304478468528</v>
      </c>
      <c r="X105" s="4">
        <f t="shared" si="36"/>
        <v>0.5246488085005937</v>
      </c>
      <c r="Y105" s="4">
        <f t="shared" si="36"/>
        <v>0.50343457221650223</v>
      </c>
      <c r="Z105" s="4">
        <f t="shared" si="36"/>
        <v>0.48222033593241076</v>
      </c>
      <c r="AA105" s="4">
        <f t="shared" si="36"/>
        <v>0.46617000838806899</v>
      </c>
      <c r="AB105" s="4">
        <f t="shared" si="36"/>
        <v>0.45011968084372711</v>
      </c>
      <c r="AC105" s="4">
        <f t="shared" si="36"/>
        <v>0.43406935329938523</v>
      </c>
      <c r="AD105" s="4">
        <f t="shared" si="36"/>
        <v>0.41801902575504346</v>
      </c>
      <c r="AE105" s="4">
        <f t="shared" si="36"/>
        <v>0.40196869821070147</v>
      </c>
      <c r="AF105" s="4">
        <f t="shared" si="35"/>
        <v>0.33283321455550929</v>
      </c>
      <c r="AG105" s="4">
        <f t="shared" si="35"/>
        <v>0.26369773090031728</v>
      </c>
      <c r="AH105" s="4">
        <f t="shared" si="35"/>
        <v>0.19456224724512519</v>
      </c>
      <c r="AI105" s="4">
        <f t="shared" si="35"/>
        <v>0.12542676358993313</v>
      </c>
      <c r="AJ105" s="4">
        <f t="shared" si="35"/>
        <v>5.6291279934741062E-2</v>
      </c>
    </row>
    <row r="106" spans="1:36" x14ac:dyDescent="0.2">
      <c r="A106" t="str">
        <f>"semis_archetype_"&amp;TEXT(ROUND(Table269[[#This Row],[2016]],3),"0.000")</f>
        <v>semis_archetype_0.995</v>
      </c>
      <c r="B106" s="4">
        <f t="shared" si="17"/>
        <v>0.995</v>
      </c>
      <c r="C106" s="4">
        <f t="shared" si="22"/>
        <v>0.995</v>
      </c>
      <c r="D106" s="4">
        <f t="shared" si="23"/>
        <v>0.995</v>
      </c>
      <c r="E106" s="4">
        <f t="shared" si="24"/>
        <v>0.95655779508074301</v>
      </c>
      <c r="F106" s="4">
        <f t="shared" si="25"/>
        <v>0.91811559016148847</v>
      </c>
      <c r="G106" s="4">
        <f t="shared" si="26"/>
        <v>0.87967338524222904</v>
      </c>
      <c r="H106" s="4">
        <f t="shared" si="27"/>
        <v>0.84123118032297195</v>
      </c>
      <c r="I106" s="4">
        <f t="shared" si="28"/>
        <v>0.80278897540371508</v>
      </c>
      <c r="J106" s="4">
        <f t="shared" si="29"/>
        <v>0.76434677048445798</v>
      </c>
      <c r="K106" s="4">
        <f t="shared" si="30"/>
        <v>0.725904565565201</v>
      </c>
      <c r="L106" s="4">
        <f t="shared" si="31"/>
        <v>0.68746236064594402</v>
      </c>
      <c r="M106" s="4">
        <f t="shared" si="32"/>
        <v>0.64902015572668703</v>
      </c>
      <c r="N106" s="4">
        <f t="shared" si="33"/>
        <v>0.61057795080743005</v>
      </c>
      <c r="O106" s="4">
        <f t="shared" si="34"/>
        <v>0.57213574588817306</v>
      </c>
      <c r="P106" s="4">
        <f t="shared" si="36"/>
        <v>0.67194673658919468</v>
      </c>
      <c r="Q106" s="4">
        <f t="shared" si="36"/>
        <v>0.65465195922319985</v>
      </c>
      <c r="R106" s="4">
        <f t="shared" si="36"/>
        <v>0.63735718185720502</v>
      </c>
      <c r="S106" s="4">
        <f t="shared" si="36"/>
        <v>0.62006240449121031</v>
      </c>
      <c r="T106" s="4">
        <f t="shared" si="36"/>
        <v>0.60276762712521559</v>
      </c>
      <c r="U106" s="4">
        <f t="shared" si="36"/>
        <v>0.58547284975922054</v>
      </c>
      <c r="V106" s="4">
        <f t="shared" si="36"/>
        <v>0.56437101169628057</v>
      </c>
      <c r="W106" s="4">
        <f t="shared" si="36"/>
        <v>0.5432691736333406</v>
      </c>
      <c r="X106" s="4">
        <f t="shared" si="36"/>
        <v>0.52216733557040051</v>
      </c>
      <c r="Y106" s="4">
        <f t="shared" si="36"/>
        <v>0.50106549750746043</v>
      </c>
      <c r="Z106" s="4">
        <f t="shared" si="36"/>
        <v>0.47996365944452046</v>
      </c>
      <c r="AA106" s="4">
        <f t="shared" si="36"/>
        <v>0.46399837046771053</v>
      </c>
      <c r="AB106" s="4">
        <f t="shared" si="36"/>
        <v>0.4480330814909006</v>
      </c>
      <c r="AC106" s="4">
        <f t="shared" si="36"/>
        <v>0.43206779251409067</v>
      </c>
      <c r="AD106" s="4">
        <f t="shared" si="36"/>
        <v>0.41610250353728073</v>
      </c>
      <c r="AE106" s="4">
        <f t="shared" si="36"/>
        <v>0.40013721456047058</v>
      </c>
      <c r="AF106" s="4">
        <f t="shared" si="35"/>
        <v>0.33136802763532469</v>
      </c>
      <c r="AG106" s="4">
        <f t="shared" si="35"/>
        <v>0.2625988407101788</v>
      </c>
      <c r="AH106" s="4">
        <f t="shared" si="35"/>
        <v>0.19382965378503286</v>
      </c>
      <c r="AI106" s="4">
        <f t="shared" si="35"/>
        <v>0.12506046685988698</v>
      </c>
      <c r="AJ106" s="4">
        <f t="shared" si="35"/>
        <v>5.6291279934741062E-2</v>
      </c>
    </row>
    <row r="107" spans="1:36" x14ac:dyDescent="0.2">
      <c r="A107" t="str">
        <f>"semis_archetype_"&amp;TEXT(ROUND(Table269[[#This Row],[2016]],3),"0.000")</f>
        <v>semis_archetype_0.990</v>
      </c>
      <c r="B107" s="4">
        <f t="shared" si="17"/>
        <v>0.99</v>
      </c>
      <c r="C107" s="4">
        <f t="shared" si="22"/>
        <v>0.99</v>
      </c>
      <c r="D107" s="4">
        <f t="shared" si="23"/>
        <v>0.99</v>
      </c>
      <c r="E107" s="4">
        <f t="shared" si="24"/>
        <v>0.95178407503927442</v>
      </c>
      <c r="F107" s="4">
        <f t="shared" si="25"/>
        <v>0.91356815007855141</v>
      </c>
      <c r="G107" s="4">
        <f t="shared" si="26"/>
        <v>0.8753522251178234</v>
      </c>
      <c r="H107" s="4">
        <f t="shared" si="27"/>
        <v>0.83713630015709783</v>
      </c>
      <c r="I107" s="4">
        <f t="shared" si="28"/>
        <v>0.79892037519637238</v>
      </c>
      <c r="J107" s="4">
        <f t="shared" si="29"/>
        <v>0.76070445023564681</v>
      </c>
      <c r="K107" s="4">
        <f t="shared" si="30"/>
        <v>0.72248852527492124</v>
      </c>
      <c r="L107" s="4">
        <f t="shared" si="31"/>
        <v>0.68427260031419579</v>
      </c>
      <c r="M107" s="4">
        <f t="shared" si="32"/>
        <v>0.64605667535347022</v>
      </c>
      <c r="N107" s="4">
        <f t="shared" si="33"/>
        <v>0.60784075039274477</v>
      </c>
      <c r="O107" s="4">
        <f t="shared" si="34"/>
        <v>0.5696248254320192</v>
      </c>
      <c r="P107" s="4">
        <f t="shared" si="36"/>
        <v>0.66866746878495154</v>
      </c>
      <c r="Q107" s="4">
        <f t="shared" si="36"/>
        <v>0.65146481146107582</v>
      </c>
      <c r="R107" s="4">
        <f t="shared" si="36"/>
        <v>0.63426215413720011</v>
      </c>
      <c r="S107" s="4">
        <f t="shared" si="36"/>
        <v>0.6170594968133245</v>
      </c>
      <c r="T107" s="4">
        <f t="shared" si="36"/>
        <v>0.59985683948944879</v>
      </c>
      <c r="U107" s="4">
        <f t="shared" si="36"/>
        <v>0.58265418216557296</v>
      </c>
      <c r="V107" s="4">
        <f t="shared" si="36"/>
        <v>0.56166474232378438</v>
      </c>
      <c r="W107" s="4">
        <f t="shared" si="36"/>
        <v>0.5406753024819958</v>
      </c>
      <c r="X107" s="4">
        <f t="shared" si="36"/>
        <v>0.51968586264020722</v>
      </c>
      <c r="Y107" s="4">
        <f t="shared" si="36"/>
        <v>0.49869642279841864</v>
      </c>
      <c r="Z107" s="4">
        <f t="shared" si="36"/>
        <v>0.47770698295663006</v>
      </c>
      <c r="AA107" s="4">
        <f t="shared" si="36"/>
        <v>0.46182673254735207</v>
      </c>
      <c r="AB107" s="4">
        <f t="shared" si="36"/>
        <v>0.44594648213807397</v>
      </c>
      <c r="AC107" s="4">
        <f t="shared" si="36"/>
        <v>0.43006623172879599</v>
      </c>
      <c r="AD107" s="4">
        <f t="shared" si="36"/>
        <v>0.41418598131951789</v>
      </c>
      <c r="AE107" s="4">
        <f t="shared" si="36"/>
        <v>0.3983057309102398</v>
      </c>
      <c r="AF107" s="4">
        <f t="shared" si="35"/>
        <v>0.32990284071513998</v>
      </c>
      <c r="AG107" s="4">
        <f t="shared" si="35"/>
        <v>0.26149995052004027</v>
      </c>
      <c r="AH107" s="4">
        <f t="shared" si="35"/>
        <v>0.19309706032494053</v>
      </c>
      <c r="AI107" s="4">
        <f t="shared" si="35"/>
        <v>0.1246941701298408</v>
      </c>
      <c r="AJ107" s="4">
        <f t="shared" si="35"/>
        <v>5.6291279934741062E-2</v>
      </c>
    </row>
    <row r="108" spans="1:36" x14ac:dyDescent="0.2">
      <c r="A108" t="str">
        <f>"semis_archetype_"&amp;TEXT(ROUND(Table269[[#This Row],[2016]],3),"0.000")</f>
        <v>semis_archetype_0.985</v>
      </c>
      <c r="B108" s="4">
        <f t="shared" si="17"/>
        <v>0.98499999999999999</v>
      </c>
      <c r="C108" s="4">
        <f t="shared" si="22"/>
        <v>0.98499999999999999</v>
      </c>
      <c r="D108" s="4">
        <f t="shared" si="23"/>
        <v>0.98499999999999999</v>
      </c>
      <c r="E108" s="4">
        <f t="shared" si="24"/>
        <v>0.94701035499780584</v>
      </c>
      <c r="F108" s="4">
        <f t="shared" si="25"/>
        <v>0.90902070999561435</v>
      </c>
      <c r="G108" s="4">
        <f t="shared" si="26"/>
        <v>0.87103106499341776</v>
      </c>
      <c r="H108" s="4">
        <f t="shared" si="27"/>
        <v>0.83304141999122372</v>
      </c>
      <c r="I108" s="4">
        <f t="shared" si="28"/>
        <v>0.79505177498902968</v>
      </c>
      <c r="J108" s="4">
        <f t="shared" si="29"/>
        <v>0.75706212998683564</v>
      </c>
      <c r="K108" s="4">
        <f t="shared" si="30"/>
        <v>0.71907248498464149</v>
      </c>
      <c r="L108" s="4">
        <f t="shared" si="31"/>
        <v>0.68108283998244745</v>
      </c>
      <c r="M108" s="4">
        <f t="shared" si="32"/>
        <v>0.64309319498025341</v>
      </c>
      <c r="N108" s="4">
        <f t="shared" si="33"/>
        <v>0.60510354997805937</v>
      </c>
      <c r="O108" s="4">
        <f t="shared" si="34"/>
        <v>0.56711390497586533</v>
      </c>
      <c r="P108" s="4">
        <f t="shared" si="36"/>
        <v>0.6653882009807085</v>
      </c>
      <c r="Q108" s="4">
        <f t="shared" si="36"/>
        <v>0.64827766369895179</v>
      </c>
      <c r="R108" s="4">
        <f t="shared" si="36"/>
        <v>0.63116712641719519</v>
      </c>
      <c r="S108" s="4">
        <f t="shared" si="36"/>
        <v>0.61405658913543859</v>
      </c>
      <c r="T108" s="4">
        <f t="shared" si="36"/>
        <v>0.5969460518536821</v>
      </c>
      <c r="U108" s="4">
        <f t="shared" si="36"/>
        <v>0.57983551457192528</v>
      </c>
      <c r="V108" s="4">
        <f t="shared" si="36"/>
        <v>0.5589584729512882</v>
      </c>
      <c r="W108" s="4">
        <f t="shared" si="36"/>
        <v>0.53808143133065112</v>
      </c>
      <c r="X108" s="4">
        <f t="shared" si="36"/>
        <v>0.51720438971001392</v>
      </c>
      <c r="Y108" s="4">
        <f t="shared" si="36"/>
        <v>0.49632734808937684</v>
      </c>
      <c r="Z108" s="4">
        <f t="shared" si="36"/>
        <v>0.47545030646873976</v>
      </c>
      <c r="AA108" s="4">
        <f t="shared" si="36"/>
        <v>0.45965509462699361</v>
      </c>
      <c r="AB108" s="4">
        <f t="shared" si="36"/>
        <v>0.44385988278524746</v>
      </c>
      <c r="AC108" s="4">
        <f t="shared" si="36"/>
        <v>0.42806467094350131</v>
      </c>
      <c r="AD108" s="4">
        <f t="shared" si="36"/>
        <v>0.41226945910175516</v>
      </c>
      <c r="AE108" s="4">
        <f t="shared" si="36"/>
        <v>0.39647424726000891</v>
      </c>
      <c r="AF108" s="4">
        <f t="shared" si="35"/>
        <v>0.32843765379495526</v>
      </c>
      <c r="AG108" s="4">
        <f t="shared" si="35"/>
        <v>0.26040106032990173</v>
      </c>
      <c r="AH108" s="4">
        <f t="shared" si="35"/>
        <v>0.19236446686484818</v>
      </c>
      <c r="AI108" s="4">
        <f t="shared" si="35"/>
        <v>0.12432787339979462</v>
      </c>
      <c r="AJ108" s="4">
        <f t="shared" si="35"/>
        <v>5.6291279934741062E-2</v>
      </c>
    </row>
    <row r="109" spans="1:36" x14ac:dyDescent="0.2">
      <c r="A109" t="str">
        <f>"semis_archetype_"&amp;TEXT(ROUND(Table269[[#This Row],[2016]],3),"0.000")</f>
        <v>semis_archetype_0.980</v>
      </c>
      <c r="B109" s="4">
        <f t="shared" si="17"/>
        <v>0.98</v>
      </c>
      <c r="C109" s="4">
        <f t="shared" si="22"/>
        <v>0.98</v>
      </c>
      <c r="D109" s="4">
        <f t="shared" si="23"/>
        <v>0.98</v>
      </c>
      <c r="E109" s="4">
        <f t="shared" si="24"/>
        <v>0.94223663495633736</v>
      </c>
      <c r="F109" s="4">
        <f t="shared" si="25"/>
        <v>0.90447326991267718</v>
      </c>
      <c r="G109" s="4">
        <f t="shared" si="26"/>
        <v>0.86670990486901223</v>
      </c>
      <c r="H109" s="4">
        <f t="shared" si="27"/>
        <v>0.8289465398253496</v>
      </c>
      <c r="I109" s="4">
        <f t="shared" si="28"/>
        <v>0.79118317478168698</v>
      </c>
      <c r="J109" s="4">
        <f t="shared" si="29"/>
        <v>0.75341980973802436</v>
      </c>
      <c r="K109" s="4">
        <f t="shared" si="30"/>
        <v>0.71565644469436174</v>
      </c>
      <c r="L109" s="4">
        <f t="shared" si="31"/>
        <v>0.67789307965069923</v>
      </c>
      <c r="M109" s="4">
        <f t="shared" si="32"/>
        <v>0.6401297146070366</v>
      </c>
      <c r="N109" s="4">
        <f t="shared" si="33"/>
        <v>0.60236634956337398</v>
      </c>
      <c r="O109" s="4">
        <f t="shared" si="34"/>
        <v>0.56460298451971136</v>
      </c>
      <c r="P109" s="4">
        <f t="shared" si="36"/>
        <v>0.66210893317646535</v>
      </c>
      <c r="Q109" s="4">
        <f t="shared" si="36"/>
        <v>0.64509051593682776</v>
      </c>
      <c r="R109" s="4">
        <f t="shared" si="36"/>
        <v>0.62807209869719027</v>
      </c>
      <c r="S109" s="4">
        <f t="shared" si="36"/>
        <v>0.61105368145755279</v>
      </c>
      <c r="T109" s="4">
        <f t="shared" si="36"/>
        <v>0.5940352642179153</v>
      </c>
      <c r="U109" s="4">
        <f t="shared" si="36"/>
        <v>0.5770168469782776</v>
      </c>
      <c r="V109" s="4">
        <f t="shared" si="36"/>
        <v>0.55625220357879201</v>
      </c>
      <c r="W109" s="4">
        <f t="shared" si="36"/>
        <v>0.53548756017930643</v>
      </c>
      <c r="X109" s="4">
        <f t="shared" si="36"/>
        <v>0.51472291677982074</v>
      </c>
      <c r="Y109" s="4">
        <f t="shared" si="36"/>
        <v>0.49395827338033504</v>
      </c>
      <c r="Z109" s="4">
        <f t="shared" si="36"/>
        <v>0.47319362998084946</v>
      </c>
      <c r="AA109" s="4">
        <f t="shared" si="36"/>
        <v>0.45748345670663515</v>
      </c>
      <c r="AB109" s="4">
        <f t="shared" si="36"/>
        <v>0.44177328343242095</v>
      </c>
      <c r="AC109" s="4">
        <f t="shared" si="36"/>
        <v>0.42606311015820675</v>
      </c>
      <c r="AD109" s="4">
        <f t="shared" si="36"/>
        <v>0.41035293688399244</v>
      </c>
      <c r="AE109" s="4">
        <f t="shared" si="36"/>
        <v>0.39464276360977801</v>
      </c>
      <c r="AF109" s="4">
        <f t="shared" si="35"/>
        <v>0.32697246687477066</v>
      </c>
      <c r="AG109" s="4">
        <f t="shared" si="35"/>
        <v>0.25930217013976326</v>
      </c>
      <c r="AH109" s="4">
        <f t="shared" si="35"/>
        <v>0.19163187340475585</v>
      </c>
      <c r="AI109" s="4">
        <f t="shared" si="35"/>
        <v>0.12396157666974846</v>
      </c>
      <c r="AJ109" s="4">
        <f t="shared" si="35"/>
        <v>5.6291279934741062E-2</v>
      </c>
    </row>
    <row r="110" spans="1:36" x14ac:dyDescent="0.2">
      <c r="A110" t="str">
        <f>"semis_archetype_"&amp;TEXT(ROUND(Table269[[#This Row],[2016]],3),"0.000")</f>
        <v>semis_archetype_0.975</v>
      </c>
      <c r="B110" s="4">
        <f t="shared" si="17"/>
        <v>0.97499999999999998</v>
      </c>
      <c r="C110" s="4">
        <f t="shared" si="22"/>
        <v>0.97499999999999998</v>
      </c>
      <c r="D110" s="4">
        <f t="shared" si="23"/>
        <v>0.97499999999999998</v>
      </c>
      <c r="E110" s="4">
        <f t="shared" si="24"/>
        <v>0.93746291491486877</v>
      </c>
      <c r="F110" s="4">
        <f t="shared" si="25"/>
        <v>0.89992582982974012</v>
      </c>
      <c r="G110" s="4">
        <f t="shared" si="26"/>
        <v>0.86238874474460658</v>
      </c>
      <c r="H110" s="4">
        <f t="shared" si="27"/>
        <v>0.82485165965947538</v>
      </c>
      <c r="I110" s="4">
        <f t="shared" si="28"/>
        <v>0.78731457457434439</v>
      </c>
      <c r="J110" s="4">
        <f t="shared" si="29"/>
        <v>0.74977748948921319</v>
      </c>
      <c r="K110" s="4">
        <f t="shared" si="30"/>
        <v>0.71224040440408198</v>
      </c>
      <c r="L110" s="4">
        <f t="shared" si="31"/>
        <v>0.67470331931895089</v>
      </c>
      <c r="M110" s="4">
        <f t="shared" si="32"/>
        <v>0.63716623423381979</v>
      </c>
      <c r="N110" s="4">
        <f t="shared" si="33"/>
        <v>0.5996291491486887</v>
      </c>
      <c r="O110" s="4">
        <f t="shared" si="34"/>
        <v>0.56209206406355761</v>
      </c>
      <c r="P110" s="4">
        <f t="shared" si="36"/>
        <v>0.65882966537222221</v>
      </c>
      <c r="Q110" s="4">
        <f t="shared" si="36"/>
        <v>0.64190336817470373</v>
      </c>
      <c r="R110" s="4">
        <f t="shared" si="36"/>
        <v>0.62497707097718536</v>
      </c>
      <c r="S110" s="4">
        <f t="shared" si="36"/>
        <v>0.60805077377966699</v>
      </c>
      <c r="T110" s="4">
        <f t="shared" si="36"/>
        <v>0.59112447658214862</v>
      </c>
      <c r="U110" s="4">
        <f t="shared" si="36"/>
        <v>0.57419817938463003</v>
      </c>
      <c r="V110" s="4">
        <f t="shared" si="36"/>
        <v>0.55354593420629583</v>
      </c>
      <c r="W110" s="4">
        <f t="shared" si="36"/>
        <v>0.53289368902796164</v>
      </c>
      <c r="X110" s="4">
        <f t="shared" si="36"/>
        <v>0.51224144384962744</v>
      </c>
      <c r="Y110" s="4">
        <f t="shared" si="36"/>
        <v>0.49158919867129325</v>
      </c>
      <c r="Z110" s="4">
        <f t="shared" si="36"/>
        <v>0.47093695349295905</v>
      </c>
      <c r="AA110" s="4">
        <f t="shared" si="36"/>
        <v>0.4553118187862768</v>
      </c>
      <c r="AB110" s="4">
        <f t="shared" si="36"/>
        <v>0.43968668407959444</v>
      </c>
      <c r="AC110" s="4">
        <f t="shared" si="36"/>
        <v>0.42406154937291207</v>
      </c>
      <c r="AD110" s="4">
        <f t="shared" si="36"/>
        <v>0.40843641466622971</v>
      </c>
      <c r="AE110" s="4">
        <f t="shared" si="36"/>
        <v>0.39281127995954723</v>
      </c>
      <c r="AF110" s="4">
        <f t="shared" si="35"/>
        <v>0.32550727995458595</v>
      </c>
      <c r="AG110" s="4">
        <f t="shared" si="35"/>
        <v>0.25820327994962472</v>
      </c>
      <c r="AH110" s="4">
        <f t="shared" si="35"/>
        <v>0.19089927994466349</v>
      </c>
      <c r="AI110" s="4">
        <f t="shared" si="35"/>
        <v>0.12359527993970228</v>
      </c>
      <c r="AJ110" s="4">
        <f t="shared" si="35"/>
        <v>5.6291279934741062E-2</v>
      </c>
    </row>
    <row r="111" spans="1:36" x14ac:dyDescent="0.2">
      <c r="A111" t="str">
        <f>"semis_archetype_"&amp;TEXT(ROUND(Table269[[#This Row],[2016]],3),"0.000")</f>
        <v>semis_archetype_0.970</v>
      </c>
      <c r="B111" s="4">
        <f t="shared" si="17"/>
        <v>0.97</v>
      </c>
      <c r="C111" s="4">
        <f t="shared" si="22"/>
        <v>0.97</v>
      </c>
      <c r="D111" s="4">
        <f t="shared" si="23"/>
        <v>0.97</v>
      </c>
      <c r="E111" s="4">
        <f t="shared" si="24"/>
        <v>0.9326891948734003</v>
      </c>
      <c r="F111" s="4">
        <f t="shared" si="25"/>
        <v>0.89537838974680306</v>
      </c>
      <c r="G111" s="4">
        <f t="shared" si="26"/>
        <v>0.85806758462020094</v>
      </c>
      <c r="H111" s="4">
        <f t="shared" si="27"/>
        <v>0.82075677949360126</v>
      </c>
      <c r="I111" s="4">
        <f t="shared" si="28"/>
        <v>0.7834459743670017</v>
      </c>
      <c r="J111" s="4">
        <f t="shared" si="29"/>
        <v>0.74613516924040202</v>
      </c>
      <c r="K111" s="4">
        <f t="shared" si="30"/>
        <v>0.70882436411380223</v>
      </c>
      <c r="L111" s="4">
        <f t="shared" si="31"/>
        <v>0.67151355898720266</v>
      </c>
      <c r="M111" s="4">
        <f t="shared" si="32"/>
        <v>0.63420275386060299</v>
      </c>
      <c r="N111" s="4">
        <f t="shared" si="33"/>
        <v>0.59689194873400342</v>
      </c>
      <c r="O111" s="4">
        <f t="shared" si="34"/>
        <v>0.55958114360740363</v>
      </c>
      <c r="P111" s="4">
        <f t="shared" si="36"/>
        <v>0.65555039756797906</v>
      </c>
      <c r="Q111" s="4">
        <f t="shared" si="36"/>
        <v>0.63871622041257969</v>
      </c>
      <c r="R111" s="4">
        <f t="shared" si="36"/>
        <v>0.62188204325718044</v>
      </c>
      <c r="S111" s="4">
        <f t="shared" si="36"/>
        <v>0.60504786610178118</v>
      </c>
      <c r="T111" s="4">
        <f t="shared" si="36"/>
        <v>0.58821368894638182</v>
      </c>
      <c r="U111" s="4">
        <f t="shared" si="36"/>
        <v>0.57137951179098234</v>
      </c>
      <c r="V111" s="4">
        <f t="shared" si="36"/>
        <v>0.55083966483379965</v>
      </c>
      <c r="W111" s="4">
        <f t="shared" si="36"/>
        <v>0.53029981787661695</v>
      </c>
      <c r="X111" s="4">
        <f t="shared" si="36"/>
        <v>0.50975997091943415</v>
      </c>
      <c r="Y111" s="4">
        <f t="shared" si="36"/>
        <v>0.48922012396225145</v>
      </c>
      <c r="Z111" s="4">
        <f t="shared" si="36"/>
        <v>0.46868027700506876</v>
      </c>
      <c r="AA111" s="4">
        <f t="shared" si="36"/>
        <v>0.45314018086591834</v>
      </c>
      <c r="AB111" s="4">
        <f t="shared" si="36"/>
        <v>0.43760008472676781</v>
      </c>
      <c r="AC111" s="4">
        <f t="shared" si="36"/>
        <v>0.4220599885876174</v>
      </c>
      <c r="AD111" s="4">
        <f t="shared" si="36"/>
        <v>0.40651989244846698</v>
      </c>
      <c r="AE111" s="4">
        <f t="shared" si="36"/>
        <v>0.39097979630931634</v>
      </c>
      <c r="AF111" s="4">
        <f t="shared" si="35"/>
        <v>0.32404209303440124</v>
      </c>
      <c r="AG111" s="4">
        <f t="shared" si="35"/>
        <v>0.25710438975948624</v>
      </c>
      <c r="AH111" s="4">
        <f t="shared" si="35"/>
        <v>0.19016668648457116</v>
      </c>
      <c r="AI111" s="4">
        <f t="shared" si="35"/>
        <v>0.12322898320965611</v>
      </c>
      <c r="AJ111" s="4">
        <f t="shared" si="35"/>
        <v>5.6291279934741062E-2</v>
      </c>
    </row>
    <row r="112" spans="1:36" x14ac:dyDescent="0.2">
      <c r="A112" t="str">
        <f>"semis_archetype_"&amp;TEXT(ROUND(Table269[[#This Row],[2016]],3),"0.000")</f>
        <v>semis_archetype_0.965</v>
      </c>
      <c r="B112" s="4">
        <f t="shared" si="17"/>
        <v>0.96499999999999997</v>
      </c>
      <c r="C112" s="4">
        <f t="shared" si="22"/>
        <v>0.96499999999999997</v>
      </c>
      <c r="D112" s="4">
        <f t="shared" si="23"/>
        <v>0.96499999999999997</v>
      </c>
      <c r="E112" s="4">
        <f t="shared" si="24"/>
        <v>0.92791547483193171</v>
      </c>
      <c r="F112" s="4">
        <f t="shared" si="25"/>
        <v>0.890830949663866</v>
      </c>
      <c r="G112" s="4">
        <f t="shared" si="26"/>
        <v>0.85374642449579541</v>
      </c>
      <c r="H112" s="4">
        <f t="shared" si="27"/>
        <v>0.81666189932772715</v>
      </c>
      <c r="I112" s="4">
        <f t="shared" si="28"/>
        <v>0.779577374159659</v>
      </c>
      <c r="J112" s="4">
        <f t="shared" si="29"/>
        <v>0.74249284899159074</v>
      </c>
      <c r="K112" s="4">
        <f t="shared" si="30"/>
        <v>0.70540832382352259</v>
      </c>
      <c r="L112" s="4">
        <f t="shared" si="31"/>
        <v>0.66832379865545444</v>
      </c>
      <c r="M112" s="4">
        <f t="shared" si="32"/>
        <v>0.63123927348738618</v>
      </c>
      <c r="N112" s="4">
        <f t="shared" si="33"/>
        <v>0.59415474831931803</v>
      </c>
      <c r="O112" s="4">
        <f t="shared" si="34"/>
        <v>0.55707022315124977</v>
      </c>
      <c r="P112" s="4">
        <f t="shared" si="36"/>
        <v>0.65227112976373591</v>
      </c>
      <c r="Q112" s="4">
        <f t="shared" si="36"/>
        <v>0.63552907265045566</v>
      </c>
      <c r="R112" s="4">
        <f t="shared" si="36"/>
        <v>0.61878701553717552</v>
      </c>
      <c r="S112" s="4">
        <f t="shared" si="36"/>
        <v>0.60204495842389527</v>
      </c>
      <c r="T112" s="4">
        <f t="shared" si="36"/>
        <v>0.58530290131061513</v>
      </c>
      <c r="U112" s="4">
        <f t="shared" si="36"/>
        <v>0.56856084419733477</v>
      </c>
      <c r="V112" s="4">
        <f t="shared" si="36"/>
        <v>0.54813339546130346</v>
      </c>
      <c r="W112" s="4">
        <f t="shared" si="36"/>
        <v>0.52770594672527227</v>
      </c>
      <c r="X112" s="4">
        <f t="shared" si="36"/>
        <v>0.50727849798924096</v>
      </c>
      <c r="Y112" s="4">
        <f t="shared" si="36"/>
        <v>0.48685104925320966</v>
      </c>
      <c r="Z112" s="4">
        <f t="shared" si="36"/>
        <v>0.46642360051717846</v>
      </c>
      <c r="AA112" s="4">
        <f t="shared" si="36"/>
        <v>0.45096854294555988</v>
      </c>
      <c r="AB112" s="4">
        <f t="shared" si="36"/>
        <v>0.4355134853739413</v>
      </c>
      <c r="AC112" s="4">
        <f t="shared" si="36"/>
        <v>0.42005842780232272</v>
      </c>
      <c r="AD112" s="4">
        <f t="shared" si="36"/>
        <v>0.40460337023070425</v>
      </c>
      <c r="AE112" s="4">
        <f t="shared" si="36"/>
        <v>0.38914831265908545</v>
      </c>
      <c r="AF112" s="4">
        <f t="shared" si="35"/>
        <v>0.32257690611421663</v>
      </c>
      <c r="AG112" s="4">
        <f t="shared" si="35"/>
        <v>0.25600549956934771</v>
      </c>
      <c r="AH112" s="4">
        <f t="shared" si="35"/>
        <v>0.18943409302447883</v>
      </c>
      <c r="AI112" s="4">
        <f t="shared" si="35"/>
        <v>0.12286268647960995</v>
      </c>
      <c r="AJ112" s="4">
        <f t="shared" si="35"/>
        <v>5.6291279934741062E-2</v>
      </c>
    </row>
    <row r="113" spans="1:36" x14ac:dyDescent="0.2">
      <c r="A113" t="str">
        <f>"semis_archetype_"&amp;TEXT(ROUND(Table269[[#This Row],[2016]],3),"0.000")</f>
        <v>semis_archetype_0.960</v>
      </c>
      <c r="B113" s="4">
        <f t="shared" si="17"/>
        <v>0.96</v>
      </c>
      <c r="C113" s="4">
        <f t="shared" si="22"/>
        <v>0.96</v>
      </c>
      <c r="D113" s="4">
        <f t="shared" si="23"/>
        <v>0.96</v>
      </c>
      <c r="E113" s="4">
        <f t="shared" si="24"/>
        <v>0.92314175479046323</v>
      </c>
      <c r="F113" s="4">
        <f t="shared" si="25"/>
        <v>0.88628350958092883</v>
      </c>
      <c r="G113" s="4">
        <f t="shared" si="26"/>
        <v>0.84942526437138977</v>
      </c>
      <c r="H113" s="4">
        <f t="shared" si="27"/>
        <v>0.81256701916185303</v>
      </c>
      <c r="I113" s="4">
        <f t="shared" si="28"/>
        <v>0.7757087739523163</v>
      </c>
      <c r="J113" s="4">
        <f t="shared" si="29"/>
        <v>0.73885052874277957</v>
      </c>
      <c r="K113" s="4">
        <f t="shared" si="30"/>
        <v>0.70199228353324283</v>
      </c>
      <c r="L113" s="4">
        <f t="shared" si="31"/>
        <v>0.6651340383237061</v>
      </c>
      <c r="M113" s="4">
        <f t="shared" si="32"/>
        <v>0.62827579311416937</v>
      </c>
      <c r="N113" s="4">
        <f t="shared" si="33"/>
        <v>0.59141754790463263</v>
      </c>
      <c r="O113" s="4">
        <f t="shared" si="34"/>
        <v>0.5545593026950959</v>
      </c>
      <c r="P113" s="4">
        <f t="shared" si="36"/>
        <v>0.64899186195949288</v>
      </c>
      <c r="Q113" s="4">
        <f t="shared" si="36"/>
        <v>0.63234192488833163</v>
      </c>
      <c r="R113" s="4">
        <f t="shared" si="36"/>
        <v>0.61569198781717061</v>
      </c>
      <c r="S113" s="4">
        <f t="shared" si="36"/>
        <v>0.59904205074600947</v>
      </c>
      <c r="T113" s="4">
        <f t="shared" si="36"/>
        <v>0.58239211367484833</v>
      </c>
      <c r="U113" s="4">
        <f t="shared" si="36"/>
        <v>0.56574217660368709</v>
      </c>
      <c r="V113" s="4">
        <f t="shared" si="36"/>
        <v>0.54542712608880728</v>
      </c>
      <c r="W113" s="4">
        <f t="shared" si="36"/>
        <v>0.52511207557392758</v>
      </c>
      <c r="X113" s="4">
        <f t="shared" si="36"/>
        <v>0.50479702505904767</v>
      </c>
      <c r="Y113" s="4">
        <f t="shared" si="36"/>
        <v>0.48448197454416786</v>
      </c>
      <c r="Z113" s="4">
        <f t="shared" si="36"/>
        <v>0.46416692402928805</v>
      </c>
      <c r="AA113" s="4">
        <f t="shared" si="36"/>
        <v>0.44879690502520142</v>
      </c>
      <c r="AB113" s="4">
        <f t="shared" si="36"/>
        <v>0.43342688602111479</v>
      </c>
      <c r="AC113" s="4">
        <f t="shared" si="36"/>
        <v>0.41805686701702816</v>
      </c>
      <c r="AD113" s="4">
        <f t="shared" si="36"/>
        <v>0.40268684801294141</v>
      </c>
      <c r="AE113" s="4">
        <f t="shared" si="36"/>
        <v>0.38731682900885467</v>
      </c>
      <c r="AF113" s="4">
        <f t="shared" si="35"/>
        <v>0.32111171919403192</v>
      </c>
      <c r="AG113" s="4">
        <f t="shared" si="35"/>
        <v>0.25490660937920917</v>
      </c>
      <c r="AH113" s="4">
        <f t="shared" si="35"/>
        <v>0.18870149956438648</v>
      </c>
      <c r="AI113" s="4">
        <f t="shared" si="35"/>
        <v>0.12249638974956377</v>
      </c>
      <c r="AJ113" s="4">
        <f t="shared" si="35"/>
        <v>5.6291279934741062E-2</v>
      </c>
    </row>
    <row r="114" spans="1:36" x14ac:dyDescent="0.2">
      <c r="A114" t="str">
        <f>"semis_archetype_"&amp;TEXT(ROUND(Table269[[#This Row],[2016]],3),"0.000")</f>
        <v>semis_archetype_0.955</v>
      </c>
      <c r="B114" s="4">
        <f t="shared" si="17"/>
        <v>0.95500000000000007</v>
      </c>
      <c r="C114" s="4">
        <f t="shared" si="22"/>
        <v>0.95500000000000007</v>
      </c>
      <c r="D114" s="4">
        <f t="shared" si="23"/>
        <v>0.95500000000000007</v>
      </c>
      <c r="E114" s="4">
        <f t="shared" si="24"/>
        <v>0.91836803474899475</v>
      </c>
      <c r="F114" s="4">
        <f t="shared" si="25"/>
        <v>0.88173606949799188</v>
      </c>
      <c r="G114" s="4">
        <f t="shared" si="26"/>
        <v>0.84510410424698423</v>
      </c>
      <c r="H114" s="4">
        <f t="shared" si="27"/>
        <v>0.80847213899597892</v>
      </c>
      <c r="I114" s="4">
        <f t="shared" si="28"/>
        <v>0.77184017374497371</v>
      </c>
      <c r="J114" s="4">
        <f t="shared" si="29"/>
        <v>0.7352082084939684</v>
      </c>
      <c r="K114" s="4">
        <f t="shared" si="30"/>
        <v>0.69857624324296308</v>
      </c>
      <c r="L114" s="4">
        <f t="shared" si="31"/>
        <v>0.66194427799195787</v>
      </c>
      <c r="M114" s="4">
        <f t="shared" si="32"/>
        <v>0.62531231274095256</v>
      </c>
      <c r="N114" s="4">
        <f t="shared" si="33"/>
        <v>0.58868034748994735</v>
      </c>
      <c r="O114" s="4">
        <f t="shared" si="34"/>
        <v>0.55204838223894215</v>
      </c>
      <c r="P114" s="4">
        <f t="shared" si="36"/>
        <v>0.64571259415524984</v>
      </c>
      <c r="Q114" s="4">
        <f t="shared" si="36"/>
        <v>0.62915477712620771</v>
      </c>
      <c r="R114" s="4">
        <f t="shared" si="36"/>
        <v>0.61259696009716569</v>
      </c>
      <c r="S114" s="4">
        <f t="shared" si="36"/>
        <v>0.59603914306812367</v>
      </c>
      <c r="T114" s="4">
        <f t="shared" si="36"/>
        <v>0.57948132603908176</v>
      </c>
      <c r="U114" s="4">
        <f t="shared" si="36"/>
        <v>0.56292350901003951</v>
      </c>
      <c r="V114" s="4">
        <f t="shared" si="36"/>
        <v>0.54272085671631121</v>
      </c>
      <c r="W114" s="4">
        <f t="shared" si="36"/>
        <v>0.5225182044225829</v>
      </c>
      <c r="X114" s="4">
        <f t="shared" si="36"/>
        <v>0.50231555212885448</v>
      </c>
      <c r="Y114" s="4">
        <f t="shared" si="36"/>
        <v>0.48211289983512606</v>
      </c>
      <c r="Z114" s="4">
        <f t="shared" si="36"/>
        <v>0.46191024754139787</v>
      </c>
      <c r="AA114" s="4">
        <f t="shared" si="36"/>
        <v>0.44662526710484307</v>
      </c>
      <c r="AB114" s="4">
        <f t="shared" si="36"/>
        <v>0.43134028666828828</v>
      </c>
      <c r="AC114" s="4">
        <f t="shared" si="36"/>
        <v>0.41605530623173348</v>
      </c>
      <c r="AD114" s="4">
        <f t="shared" si="36"/>
        <v>0.40077032579517879</v>
      </c>
      <c r="AE114" s="4">
        <f t="shared" si="36"/>
        <v>0.38548534535862389</v>
      </c>
      <c r="AF114" s="4">
        <f t="shared" si="35"/>
        <v>0.31964653227384721</v>
      </c>
      <c r="AG114" s="4">
        <f t="shared" si="35"/>
        <v>0.25380771918907075</v>
      </c>
      <c r="AH114" s="4">
        <f t="shared" si="35"/>
        <v>0.18796890610429415</v>
      </c>
      <c r="AI114" s="4">
        <f t="shared" si="35"/>
        <v>0.1221300930195176</v>
      </c>
      <c r="AJ114" s="4">
        <f t="shared" si="35"/>
        <v>5.6291279934741062E-2</v>
      </c>
    </row>
    <row r="115" spans="1:36" x14ac:dyDescent="0.2">
      <c r="A115" t="str">
        <f>"semis_archetype_"&amp;TEXT(ROUND(Table269[[#This Row],[2016]],3),"0.000")</f>
        <v>semis_archetype_0.950</v>
      </c>
      <c r="B115" s="4">
        <f t="shared" si="17"/>
        <v>0.95000000000000007</v>
      </c>
      <c r="C115" s="4">
        <f t="shared" si="22"/>
        <v>0.95000000000000007</v>
      </c>
      <c r="D115" s="4">
        <f t="shared" si="23"/>
        <v>0.95000000000000007</v>
      </c>
      <c r="E115" s="4">
        <f t="shared" si="24"/>
        <v>0.91359431470752628</v>
      </c>
      <c r="F115" s="4">
        <f t="shared" si="25"/>
        <v>0.87718862941505482</v>
      </c>
      <c r="G115" s="4">
        <f t="shared" si="26"/>
        <v>0.84078294412257859</v>
      </c>
      <c r="H115" s="4">
        <f t="shared" si="27"/>
        <v>0.8043772588301048</v>
      </c>
      <c r="I115" s="4">
        <f t="shared" si="28"/>
        <v>0.76797157353763101</v>
      </c>
      <c r="J115" s="4">
        <f t="shared" si="29"/>
        <v>0.73156588824515723</v>
      </c>
      <c r="K115" s="4">
        <f t="shared" si="30"/>
        <v>0.69516020295268344</v>
      </c>
      <c r="L115" s="4">
        <f t="shared" si="31"/>
        <v>0.65875451766020965</v>
      </c>
      <c r="M115" s="4">
        <f t="shared" si="32"/>
        <v>0.62234883236773575</v>
      </c>
      <c r="N115" s="4">
        <f t="shared" si="33"/>
        <v>0.58594314707526207</v>
      </c>
      <c r="O115" s="4">
        <f t="shared" si="34"/>
        <v>0.54953746178278817</v>
      </c>
      <c r="P115" s="4">
        <f t="shared" si="36"/>
        <v>0.64243332635100669</v>
      </c>
      <c r="Q115" s="4">
        <f t="shared" si="36"/>
        <v>0.62596762936408368</v>
      </c>
      <c r="R115" s="4">
        <f t="shared" si="36"/>
        <v>0.60950193237716077</v>
      </c>
      <c r="S115" s="4">
        <f t="shared" si="36"/>
        <v>0.59303623539023786</v>
      </c>
      <c r="T115" s="4">
        <f t="shared" si="36"/>
        <v>0.57657053840331496</v>
      </c>
      <c r="U115" s="4">
        <f t="shared" si="36"/>
        <v>0.56010484141639183</v>
      </c>
      <c r="V115" s="4">
        <f t="shared" si="36"/>
        <v>0.54001458734381502</v>
      </c>
      <c r="W115" s="4">
        <f t="shared" si="36"/>
        <v>0.5199243332712381</v>
      </c>
      <c r="X115" s="4">
        <f t="shared" si="36"/>
        <v>0.49983407919866119</v>
      </c>
      <c r="Y115" s="4">
        <f t="shared" si="36"/>
        <v>0.47974382512608427</v>
      </c>
      <c r="Z115" s="4">
        <f t="shared" si="36"/>
        <v>0.45965357105350746</v>
      </c>
      <c r="AA115" s="4">
        <f t="shared" si="36"/>
        <v>0.44445362918448461</v>
      </c>
      <c r="AB115" s="4">
        <f t="shared" si="36"/>
        <v>0.42925368731546176</v>
      </c>
      <c r="AC115" s="4">
        <f t="shared" si="36"/>
        <v>0.41405374544643891</v>
      </c>
      <c r="AD115" s="4">
        <f t="shared" si="36"/>
        <v>0.39885380357741596</v>
      </c>
      <c r="AE115" s="4">
        <f t="shared" si="36"/>
        <v>0.383653861708393</v>
      </c>
      <c r="AF115" s="4">
        <f t="shared" si="35"/>
        <v>0.3181813453536626</v>
      </c>
      <c r="AG115" s="4">
        <f t="shared" si="35"/>
        <v>0.25270882899893221</v>
      </c>
      <c r="AH115" s="4">
        <f t="shared" si="35"/>
        <v>0.18723631264420182</v>
      </c>
      <c r="AI115" s="4">
        <f t="shared" si="35"/>
        <v>0.12176379628947144</v>
      </c>
      <c r="AJ115" s="4">
        <f t="shared" si="35"/>
        <v>5.6291279934741062E-2</v>
      </c>
    </row>
    <row r="116" spans="1:36" x14ac:dyDescent="0.2">
      <c r="A116" t="str">
        <f>"semis_archetype_"&amp;TEXT(ROUND(Table269[[#This Row],[2016]],3),"0.000")</f>
        <v>semis_archetype_0.945</v>
      </c>
      <c r="B116" s="4">
        <f t="shared" si="17"/>
        <v>0.94500000000000006</v>
      </c>
      <c r="C116" s="4">
        <f t="shared" si="22"/>
        <v>0.94500000000000006</v>
      </c>
      <c r="D116" s="4">
        <f t="shared" si="23"/>
        <v>0.94500000000000006</v>
      </c>
      <c r="E116" s="4">
        <f t="shared" si="24"/>
        <v>0.90882059466605769</v>
      </c>
      <c r="F116" s="4">
        <f t="shared" si="25"/>
        <v>0.87264118933211776</v>
      </c>
      <c r="G116" s="4">
        <f t="shared" si="26"/>
        <v>0.83646178399817306</v>
      </c>
      <c r="H116" s="4">
        <f t="shared" si="27"/>
        <v>0.80028237866423069</v>
      </c>
      <c r="I116" s="4">
        <f t="shared" si="28"/>
        <v>0.76410297333028843</v>
      </c>
      <c r="J116" s="4">
        <f t="shared" si="29"/>
        <v>0.72792356799634605</v>
      </c>
      <c r="K116" s="4">
        <f t="shared" si="30"/>
        <v>0.69174416266240368</v>
      </c>
      <c r="L116" s="4">
        <f t="shared" si="31"/>
        <v>0.65556475732846131</v>
      </c>
      <c r="M116" s="4">
        <f t="shared" si="32"/>
        <v>0.61938535199451894</v>
      </c>
      <c r="N116" s="4">
        <f t="shared" si="33"/>
        <v>0.58320594666057679</v>
      </c>
      <c r="O116" s="4">
        <f t="shared" si="34"/>
        <v>0.54702654132663442</v>
      </c>
      <c r="P116" s="4">
        <f t="shared" si="36"/>
        <v>0.63915405854676355</v>
      </c>
      <c r="Q116" s="4">
        <f t="shared" si="36"/>
        <v>0.62278048160195965</v>
      </c>
      <c r="R116" s="4">
        <f t="shared" si="36"/>
        <v>0.60640690465715585</v>
      </c>
      <c r="S116" s="4">
        <f t="shared" si="36"/>
        <v>0.59003332771235206</v>
      </c>
      <c r="T116" s="4">
        <f t="shared" si="36"/>
        <v>0.57365975076754827</v>
      </c>
      <c r="U116" s="4">
        <f t="shared" si="36"/>
        <v>0.55728617382274426</v>
      </c>
      <c r="V116" s="4">
        <f t="shared" si="36"/>
        <v>0.53730831797131884</v>
      </c>
      <c r="W116" s="4">
        <f t="shared" si="36"/>
        <v>0.51733046211989342</v>
      </c>
      <c r="X116" s="4">
        <f t="shared" si="36"/>
        <v>0.497352606268468</v>
      </c>
      <c r="Y116" s="4">
        <f t="shared" si="36"/>
        <v>0.47737475041704247</v>
      </c>
      <c r="Z116" s="4">
        <f t="shared" si="36"/>
        <v>0.45739689456561716</v>
      </c>
      <c r="AA116" s="4">
        <f t="shared" si="36"/>
        <v>0.44228199126412615</v>
      </c>
      <c r="AB116" s="4">
        <f t="shared" si="36"/>
        <v>0.42716708796263525</v>
      </c>
      <c r="AC116" s="4">
        <f t="shared" si="36"/>
        <v>0.41205218466114424</v>
      </c>
      <c r="AD116" s="4">
        <f t="shared" si="36"/>
        <v>0.39693728135965323</v>
      </c>
      <c r="AE116" s="4">
        <f t="shared" si="36"/>
        <v>0.3818223780581621</v>
      </c>
      <c r="AF116" s="4">
        <f t="shared" si="35"/>
        <v>0.31671615843347789</v>
      </c>
      <c r="AG116" s="4">
        <f t="shared" si="35"/>
        <v>0.25160993880879368</v>
      </c>
      <c r="AH116" s="4">
        <f t="shared" si="35"/>
        <v>0.18650371918410949</v>
      </c>
      <c r="AI116" s="4">
        <f t="shared" si="35"/>
        <v>0.12139749955942528</v>
      </c>
      <c r="AJ116" s="4">
        <f t="shared" si="35"/>
        <v>5.6291279934741062E-2</v>
      </c>
    </row>
    <row r="117" spans="1:36" x14ac:dyDescent="0.2">
      <c r="A117" t="str">
        <f>"semis_archetype_"&amp;TEXT(ROUND(Table269[[#This Row],[2016]],3),"0.000")</f>
        <v>semis_archetype_0.940</v>
      </c>
      <c r="B117" s="4">
        <f t="shared" si="17"/>
        <v>0.94000000000000006</v>
      </c>
      <c r="C117" s="4">
        <f t="shared" si="22"/>
        <v>0.94000000000000006</v>
      </c>
      <c r="D117" s="4">
        <f t="shared" si="23"/>
        <v>0.94000000000000006</v>
      </c>
      <c r="E117" s="4">
        <f t="shared" si="24"/>
        <v>0.9040468746245891</v>
      </c>
      <c r="F117" s="4">
        <f t="shared" si="25"/>
        <v>0.86809374924918059</v>
      </c>
      <c r="G117" s="4">
        <f t="shared" si="26"/>
        <v>0.83214062387376742</v>
      </c>
      <c r="H117" s="4">
        <f t="shared" si="27"/>
        <v>0.79618749849835657</v>
      </c>
      <c r="I117" s="4">
        <f t="shared" si="28"/>
        <v>0.76023437312294573</v>
      </c>
      <c r="J117" s="4">
        <f t="shared" si="29"/>
        <v>0.72428124774753477</v>
      </c>
      <c r="K117" s="4">
        <f t="shared" si="30"/>
        <v>0.68832812237212393</v>
      </c>
      <c r="L117" s="4">
        <f t="shared" si="31"/>
        <v>0.65237499699671309</v>
      </c>
      <c r="M117" s="4">
        <f t="shared" si="32"/>
        <v>0.61642187162130213</v>
      </c>
      <c r="N117" s="4">
        <f t="shared" si="33"/>
        <v>0.58046874624589129</v>
      </c>
      <c r="O117" s="4">
        <f t="shared" si="34"/>
        <v>0.54451562087048044</v>
      </c>
      <c r="P117" s="4">
        <f t="shared" si="36"/>
        <v>0.6358747907425204</v>
      </c>
      <c r="Q117" s="4">
        <f t="shared" si="36"/>
        <v>0.61959333383983561</v>
      </c>
      <c r="R117" s="4">
        <f t="shared" si="36"/>
        <v>0.60331187693715094</v>
      </c>
      <c r="S117" s="4">
        <f t="shared" si="36"/>
        <v>0.58703042003446626</v>
      </c>
      <c r="T117" s="4">
        <f t="shared" si="36"/>
        <v>0.57074896313178147</v>
      </c>
      <c r="U117" s="4">
        <f t="shared" si="36"/>
        <v>0.55446750622909657</v>
      </c>
      <c r="V117" s="4">
        <f t="shared" si="36"/>
        <v>0.53460204859882265</v>
      </c>
      <c r="W117" s="4">
        <f t="shared" si="36"/>
        <v>0.51473659096854874</v>
      </c>
      <c r="X117" s="4">
        <f t="shared" si="36"/>
        <v>0.4948711333382747</v>
      </c>
      <c r="Y117" s="4">
        <f t="shared" si="36"/>
        <v>0.47500567570800067</v>
      </c>
      <c r="Z117" s="4">
        <f t="shared" si="36"/>
        <v>0.45514021807772687</v>
      </c>
      <c r="AA117" s="4">
        <f t="shared" si="36"/>
        <v>0.44011035334376769</v>
      </c>
      <c r="AB117" s="4">
        <f t="shared" si="36"/>
        <v>0.42508048860980863</v>
      </c>
      <c r="AC117" s="4">
        <f t="shared" si="36"/>
        <v>0.41005062387584956</v>
      </c>
      <c r="AD117" s="4">
        <f t="shared" si="36"/>
        <v>0.3950207591418905</v>
      </c>
      <c r="AE117" s="4">
        <f t="shared" ref="AE117:AJ132" si="37">(($B117-$AJ$2)*((AE$2-$AJ$2)/($B$2-$AJ$2)))+$AJ$2</f>
        <v>0.37999089440793132</v>
      </c>
      <c r="AF117" s="4">
        <f t="shared" si="37"/>
        <v>0.31525097151329318</v>
      </c>
      <c r="AG117" s="4">
        <f t="shared" si="37"/>
        <v>0.2505110486186552</v>
      </c>
      <c r="AH117" s="4">
        <f t="shared" si="37"/>
        <v>0.18577112572401713</v>
      </c>
      <c r="AI117" s="4">
        <f t="shared" si="37"/>
        <v>0.1210312028293791</v>
      </c>
      <c r="AJ117" s="4">
        <f t="shared" si="37"/>
        <v>5.6291279934741062E-2</v>
      </c>
    </row>
    <row r="118" spans="1:36" x14ac:dyDescent="0.2">
      <c r="A118" t="str">
        <f>"semis_archetype_"&amp;TEXT(ROUND(Table269[[#This Row],[2016]],3),"0.000")</f>
        <v>semis_archetype_0.935</v>
      </c>
      <c r="B118" s="4">
        <f t="shared" si="17"/>
        <v>0.93500000000000005</v>
      </c>
      <c r="C118" s="4">
        <f t="shared" si="22"/>
        <v>0.93500000000000005</v>
      </c>
      <c r="D118" s="4">
        <f t="shared" si="23"/>
        <v>0.93500000000000005</v>
      </c>
      <c r="E118" s="4">
        <f t="shared" si="24"/>
        <v>0.89927315458312063</v>
      </c>
      <c r="F118" s="4">
        <f t="shared" si="25"/>
        <v>0.86354630916624353</v>
      </c>
      <c r="G118" s="4">
        <f t="shared" si="26"/>
        <v>0.82781946374936188</v>
      </c>
      <c r="H118" s="4">
        <f t="shared" si="27"/>
        <v>0.79209261833248235</v>
      </c>
      <c r="I118" s="4">
        <f t="shared" si="28"/>
        <v>0.75636577291560303</v>
      </c>
      <c r="J118" s="4">
        <f t="shared" si="29"/>
        <v>0.7206389274987236</v>
      </c>
      <c r="K118" s="4">
        <f t="shared" si="30"/>
        <v>0.68491208208184418</v>
      </c>
      <c r="L118" s="4">
        <f t="shared" si="31"/>
        <v>0.64918523666496486</v>
      </c>
      <c r="M118" s="4">
        <f t="shared" si="32"/>
        <v>0.61345839124808532</v>
      </c>
      <c r="N118" s="4">
        <f t="shared" si="33"/>
        <v>0.57773154583120601</v>
      </c>
      <c r="O118" s="4">
        <f t="shared" si="34"/>
        <v>0.54200470041432658</v>
      </c>
      <c r="P118" s="4">
        <f t="shared" ref="P118:AE133" si="38">(($B118-$AJ$2)*((P$2-$AJ$2)/($B$2-$AJ$2)))+$AJ$2</f>
        <v>0.63259552293827737</v>
      </c>
      <c r="Q118" s="4">
        <f t="shared" si="38"/>
        <v>0.61640618607771158</v>
      </c>
      <c r="R118" s="4">
        <f t="shared" si="38"/>
        <v>0.60021684921714602</v>
      </c>
      <c r="S118" s="4">
        <f t="shared" si="38"/>
        <v>0.58402751235658035</v>
      </c>
      <c r="T118" s="4">
        <f t="shared" si="38"/>
        <v>0.56783817549601479</v>
      </c>
      <c r="U118" s="4">
        <f t="shared" si="38"/>
        <v>0.551648838635449</v>
      </c>
      <c r="V118" s="4">
        <f t="shared" si="38"/>
        <v>0.53189577922632647</v>
      </c>
      <c r="W118" s="4">
        <f t="shared" si="38"/>
        <v>0.51214271981720405</v>
      </c>
      <c r="X118" s="4">
        <f t="shared" si="38"/>
        <v>0.49238966040808141</v>
      </c>
      <c r="Y118" s="4">
        <f t="shared" si="38"/>
        <v>0.47263660099895888</v>
      </c>
      <c r="Z118" s="4">
        <f t="shared" si="38"/>
        <v>0.45288354158983646</v>
      </c>
      <c r="AA118" s="4">
        <f t="shared" si="38"/>
        <v>0.43793871542340934</v>
      </c>
      <c r="AB118" s="4">
        <f t="shared" si="38"/>
        <v>0.42299388925698211</v>
      </c>
      <c r="AC118" s="4">
        <f t="shared" si="38"/>
        <v>0.408049063090555</v>
      </c>
      <c r="AD118" s="4">
        <f t="shared" si="38"/>
        <v>0.39310423692412777</v>
      </c>
      <c r="AE118" s="4">
        <f t="shared" si="38"/>
        <v>0.37815941075770043</v>
      </c>
      <c r="AF118" s="4">
        <f t="shared" si="37"/>
        <v>0.31378578459310857</v>
      </c>
      <c r="AG118" s="4">
        <f t="shared" si="37"/>
        <v>0.24941215842851669</v>
      </c>
      <c r="AH118" s="4">
        <f t="shared" si="37"/>
        <v>0.1850385322639248</v>
      </c>
      <c r="AI118" s="4">
        <f t="shared" si="37"/>
        <v>0.12066490609933293</v>
      </c>
      <c r="AJ118" s="4">
        <f t="shared" si="37"/>
        <v>5.6291279934741062E-2</v>
      </c>
    </row>
    <row r="119" spans="1:36" x14ac:dyDescent="0.2">
      <c r="A119" t="str">
        <f>"semis_archetype_"&amp;TEXT(ROUND(Table269[[#This Row],[2016]],3),"0.000")</f>
        <v>semis_archetype_0.930</v>
      </c>
      <c r="B119" s="4">
        <f t="shared" si="17"/>
        <v>0.93</v>
      </c>
      <c r="C119" s="4">
        <f t="shared" si="22"/>
        <v>0.93</v>
      </c>
      <c r="D119" s="4">
        <f t="shared" si="23"/>
        <v>0.93</v>
      </c>
      <c r="E119" s="4">
        <f t="shared" si="24"/>
        <v>0.89449943454165204</v>
      </c>
      <c r="F119" s="4">
        <f t="shared" si="25"/>
        <v>0.85899886908330647</v>
      </c>
      <c r="G119" s="4">
        <f t="shared" si="26"/>
        <v>0.82349830362495624</v>
      </c>
      <c r="H119" s="4">
        <f t="shared" si="27"/>
        <v>0.78799773816660823</v>
      </c>
      <c r="I119" s="4">
        <f t="shared" si="28"/>
        <v>0.75249717270826033</v>
      </c>
      <c r="J119" s="4">
        <f t="shared" si="29"/>
        <v>0.71699660724991243</v>
      </c>
      <c r="K119" s="4">
        <f t="shared" si="30"/>
        <v>0.68149604179156442</v>
      </c>
      <c r="L119" s="4">
        <f t="shared" si="31"/>
        <v>0.64599547633321652</v>
      </c>
      <c r="M119" s="4">
        <f t="shared" si="32"/>
        <v>0.61049491087486851</v>
      </c>
      <c r="N119" s="4">
        <f t="shared" si="33"/>
        <v>0.57499434541652072</v>
      </c>
      <c r="O119" s="4">
        <f t="shared" si="34"/>
        <v>0.53949377995817271</v>
      </c>
      <c r="P119" s="4">
        <f t="shared" si="38"/>
        <v>0.62931625513403422</v>
      </c>
      <c r="Q119" s="4">
        <f t="shared" si="38"/>
        <v>0.61321903831558755</v>
      </c>
      <c r="R119" s="4">
        <f t="shared" si="38"/>
        <v>0.5971218214971411</v>
      </c>
      <c r="S119" s="4">
        <f t="shared" si="38"/>
        <v>0.58102460467869455</v>
      </c>
      <c r="T119" s="4">
        <f t="shared" si="38"/>
        <v>0.56492738786024799</v>
      </c>
      <c r="U119" s="4">
        <f t="shared" si="38"/>
        <v>0.54883017104180132</v>
      </c>
      <c r="V119" s="4">
        <f t="shared" si="38"/>
        <v>0.52918950985383029</v>
      </c>
      <c r="W119" s="4">
        <f t="shared" si="38"/>
        <v>0.50954884866585926</v>
      </c>
      <c r="X119" s="4">
        <f t="shared" si="38"/>
        <v>0.48990818747788822</v>
      </c>
      <c r="Y119" s="4">
        <f t="shared" si="38"/>
        <v>0.47026752628991708</v>
      </c>
      <c r="Z119" s="4">
        <f t="shared" si="38"/>
        <v>0.45062686510194616</v>
      </c>
      <c r="AA119" s="4">
        <f t="shared" si="38"/>
        <v>0.43576707750305088</v>
      </c>
      <c r="AB119" s="4">
        <f t="shared" si="38"/>
        <v>0.4209072899041556</v>
      </c>
      <c r="AC119" s="4">
        <f t="shared" si="38"/>
        <v>0.40604750230526032</v>
      </c>
      <c r="AD119" s="4">
        <f t="shared" si="38"/>
        <v>0.39118771470636504</v>
      </c>
      <c r="AE119" s="4">
        <f t="shared" si="38"/>
        <v>0.37632792710746954</v>
      </c>
      <c r="AF119" s="4">
        <f t="shared" si="37"/>
        <v>0.31232059767292386</v>
      </c>
      <c r="AG119" s="4">
        <f t="shared" si="37"/>
        <v>0.24831326823837818</v>
      </c>
      <c r="AH119" s="4">
        <f t="shared" si="37"/>
        <v>0.18430593880383245</v>
      </c>
      <c r="AI119" s="4">
        <f t="shared" si="37"/>
        <v>0.12029860936928675</v>
      </c>
      <c r="AJ119" s="4">
        <f t="shared" si="37"/>
        <v>5.6291279934741062E-2</v>
      </c>
    </row>
    <row r="120" spans="1:36" x14ac:dyDescent="0.2">
      <c r="A120" t="str">
        <f>"semis_archetype_"&amp;TEXT(ROUND(Table269[[#This Row],[2016]],3),"0.000")</f>
        <v>semis_archetype_0.925</v>
      </c>
      <c r="B120" s="4">
        <f t="shared" si="17"/>
        <v>0.92500000000000004</v>
      </c>
      <c r="C120" s="4">
        <f t="shared" si="22"/>
        <v>0.92500000000000004</v>
      </c>
      <c r="D120" s="4">
        <f t="shared" si="23"/>
        <v>0.92500000000000004</v>
      </c>
      <c r="E120" s="4">
        <f t="shared" si="24"/>
        <v>0.88972571450018356</v>
      </c>
      <c r="F120" s="4">
        <f t="shared" si="25"/>
        <v>0.85445142900036941</v>
      </c>
      <c r="G120" s="4">
        <f t="shared" si="26"/>
        <v>0.8191771435005506</v>
      </c>
      <c r="H120" s="4">
        <f t="shared" si="27"/>
        <v>0.78390285800073412</v>
      </c>
      <c r="I120" s="4">
        <f t="shared" si="28"/>
        <v>0.74862857250091774</v>
      </c>
      <c r="J120" s="4">
        <f t="shared" si="29"/>
        <v>0.71335428700110115</v>
      </c>
      <c r="K120" s="4">
        <f t="shared" si="30"/>
        <v>0.67808000150128467</v>
      </c>
      <c r="L120" s="4">
        <f t="shared" si="31"/>
        <v>0.64280571600146819</v>
      </c>
      <c r="M120" s="4">
        <f t="shared" si="32"/>
        <v>0.6075314305016517</v>
      </c>
      <c r="N120" s="4">
        <f t="shared" si="33"/>
        <v>0.57225714500183533</v>
      </c>
      <c r="O120" s="4">
        <f t="shared" si="34"/>
        <v>0.53698285950201885</v>
      </c>
      <c r="P120" s="4">
        <f t="shared" si="38"/>
        <v>0.62603698732979107</v>
      </c>
      <c r="Q120" s="4">
        <f t="shared" si="38"/>
        <v>0.61003189055346352</v>
      </c>
      <c r="R120" s="4">
        <f t="shared" si="38"/>
        <v>0.59402679377713619</v>
      </c>
      <c r="S120" s="4">
        <f t="shared" si="38"/>
        <v>0.57802169700080874</v>
      </c>
      <c r="T120" s="4">
        <f t="shared" si="38"/>
        <v>0.5620166002244813</v>
      </c>
      <c r="U120" s="4">
        <f t="shared" si="38"/>
        <v>0.54601150344815375</v>
      </c>
      <c r="V120" s="4">
        <f t="shared" si="38"/>
        <v>0.5264832404813341</v>
      </c>
      <c r="W120" s="4">
        <f t="shared" si="38"/>
        <v>0.50695497751451457</v>
      </c>
      <c r="X120" s="4">
        <f t="shared" si="38"/>
        <v>0.48742671454769493</v>
      </c>
      <c r="Y120" s="4">
        <f t="shared" si="38"/>
        <v>0.46789845158087529</v>
      </c>
      <c r="Z120" s="4">
        <f t="shared" si="38"/>
        <v>0.44837018861405586</v>
      </c>
      <c r="AA120" s="4">
        <f t="shared" si="38"/>
        <v>0.43359543958269242</v>
      </c>
      <c r="AB120" s="4">
        <f t="shared" si="38"/>
        <v>0.41882069055132909</v>
      </c>
      <c r="AC120" s="4">
        <f t="shared" si="38"/>
        <v>0.40404594151996565</v>
      </c>
      <c r="AD120" s="4">
        <f t="shared" si="38"/>
        <v>0.38927119248860231</v>
      </c>
      <c r="AE120" s="4">
        <f t="shared" si="38"/>
        <v>0.37449644345723876</v>
      </c>
      <c r="AF120" s="4">
        <f t="shared" si="37"/>
        <v>0.31085541075273915</v>
      </c>
      <c r="AG120" s="4">
        <f t="shared" si="37"/>
        <v>0.24721437804823967</v>
      </c>
      <c r="AH120" s="4">
        <f t="shared" si="37"/>
        <v>0.18357334534374012</v>
      </c>
      <c r="AI120" s="4">
        <f t="shared" si="37"/>
        <v>0.11993231263924059</v>
      </c>
      <c r="AJ120" s="4">
        <f t="shared" si="37"/>
        <v>5.6291279934741062E-2</v>
      </c>
    </row>
    <row r="121" spans="1:36" x14ac:dyDescent="0.2">
      <c r="A121" t="str">
        <f>"semis_archetype_"&amp;TEXT(ROUND(Table269[[#This Row],[2016]],3),"0.000")</f>
        <v>semis_archetype_0.920</v>
      </c>
      <c r="B121" s="4">
        <f t="shared" si="17"/>
        <v>0.92</v>
      </c>
      <c r="C121" s="4">
        <f t="shared" si="22"/>
        <v>0.92</v>
      </c>
      <c r="D121" s="4">
        <f t="shared" si="23"/>
        <v>0.92</v>
      </c>
      <c r="E121" s="4">
        <f t="shared" si="24"/>
        <v>0.88495199445871497</v>
      </c>
      <c r="F121" s="4">
        <f t="shared" si="25"/>
        <v>0.84990398891743224</v>
      </c>
      <c r="G121" s="4">
        <f t="shared" si="26"/>
        <v>0.81485598337614507</v>
      </c>
      <c r="H121" s="4">
        <f t="shared" si="27"/>
        <v>0.77980797783486</v>
      </c>
      <c r="I121" s="4">
        <f t="shared" si="28"/>
        <v>0.74475997229357505</v>
      </c>
      <c r="J121" s="4">
        <f t="shared" si="29"/>
        <v>0.70971196675228998</v>
      </c>
      <c r="K121" s="4">
        <f t="shared" si="30"/>
        <v>0.67466396121100491</v>
      </c>
      <c r="L121" s="4">
        <f t="shared" si="31"/>
        <v>0.63961595566972007</v>
      </c>
      <c r="M121" s="4">
        <f t="shared" si="32"/>
        <v>0.60456795012843489</v>
      </c>
      <c r="N121" s="4">
        <f t="shared" si="33"/>
        <v>0.56951994458714994</v>
      </c>
      <c r="O121" s="4">
        <f t="shared" si="34"/>
        <v>0.53447193904586499</v>
      </c>
      <c r="P121" s="4">
        <f t="shared" si="38"/>
        <v>0.62275771952554793</v>
      </c>
      <c r="Q121" s="4">
        <f t="shared" si="38"/>
        <v>0.60684474279133949</v>
      </c>
      <c r="R121" s="4">
        <f t="shared" si="38"/>
        <v>0.59093176605713116</v>
      </c>
      <c r="S121" s="4">
        <f t="shared" si="38"/>
        <v>0.57501878932292283</v>
      </c>
      <c r="T121" s="4">
        <f t="shared" si="38"/>
        <v>0.5591058125887145</v>
      </c>
      <c r="U121" s="4">
        <f t="shared" si="38"/>
        <v>0.54319283585450606</v>
      </c>
      <c r="V121" s="4">
        <f t="shared" si="38"/>
        <v>0.52377697110883792</v>
      </c>
      <c r="W121" s="4">
        <f t="shared" si="38"/>
        <v>0.50436110636316989</v>
      </c>
      <c r="X121" s="4">
        <f t="shared" si="38"/>
        <v>0.48494524161750174</v>
      </c>
      <c r="Y121" s="4">
        <f t="shared" si="38"/>
        <v>0.46552937687183349</v>
      </c>
      <c r="Z121" s="4">
        <f t="shared" si="38"/>
        <v>0.44611351212616546</v>
      </c>
      <c r="AA121" s="4">
        <f t="shared" si="38"/>
        <v>0.43142380166233396</v>
      </c>
      <c r="AB121" s="4">
        <f t="shared" si="38"/>
        <v>0.41673409119850247</v>
      </c>
      <c r="AC121" s="4">
        <f t="shared" si="38"/>
        <v>0.40204438073467097</v>
      </c>
      <c r="AD121" s="4">
        <f t="shared" si="38"/>
        <v>0.38735467027083947</v>
      </c>
      <c r="AE121" s="4">
        <f t="shared" si="38"/>
        <v>0.37266495980700787</v>
      </c>
      <c r="AF121" s="4">
        <f t="shared" si="37"/>
        <v>0.30939022383255455</v>
      </c>
      <c r="AG121" s="4">
        <f t="shared" si="37"/>
        <v>0.24611548785810114</v>
      </c>
      <c r="AH121" s="4">
        <f t="shared" si="37"/>
        <v>0.18284075188364779</v>
      </c>
      <c r="AI121" s="4">
        <f t="shared" si="37"/>
        <v>0.11956601590919443</v>
      </c>
      <c r="AJ121" s="4">
        <f t="shared" si="37"/>
        <v>5.6291279934741062E-2</v>
      </c>
    </row>
    <row r="122" spans="1:36" x14ac:dyDescent="0.2">
      <c r="A122" t="str">
        <f>"semis_archetype_"&amp;TEXT(ROUND(Table269[[#This Row],[2016]],3),"0.000")</f>
        <v>semis_archetype_0.915</v>
      </c>
      <c r="B122" s="4">
        <f t="shared" si="17"/>
        <v>0.91500000000000004</v>
      </c>
      <c r="C122" s="4">
        <f t="shared" si="22"/>
        <v>0.91500000000000004</v>
      </c>
      <c r="D122" s="4">
        <f t="shared" si="23"/>
        <v>0.91500000000000004</v>
      </c>
      <c r="E122" s="4">
        <f t="shared" si="24"/>
        <v>0.8801782744172465</v>
      </c>
      <c r="F122" s="4">
        <f t="shared" si="25"/>
        <v>0.84535654883449518</v>
      </c>
      <c r="G122" s="4">
        <f t="shared" si="26"/>
        <v>0.81053482325173942</v>
      </c>
      <c r="H122" s="4">
        <f t="shared" si="27"/>
        <v>0.77571309766898588</v>
      </c>
      <c r="I122" s="4">
        <f t="shared" si="28"/>
        <v>0.74089137208623235</v>
      </c>
      <c r="J122" s="4">
        <f t="shared" si="29"/>
        <v>0.70606964650347881</v>
      </c>
      <c r="K122" s="4">
        <f t="shared" si="30"/>
        <v>0.67124792092072516</v>
      </c>
      <c r="L122" s="4">
        <f t="shared" si="31"/>
        <v>0.63642619533797173</v>
      </c>
      <c r="M122" s="4">
        <f t="shared" si="32"/>
        <v>0.60160446975521809</v>
      </c>
      <c r="N122" s="4">
        <f t="shared" si="33"/>
        <v>0.56678274417246466</v>
      </c>
      <c r="O122" s="4">
        <f t="shared" si="34"/>
        <v>0.53196101858971101</v>
      </c>
      <c r="P122" s="4">
        <f t="shared" si="38"/>
        <v>0.61947845172130489</v>
      </c>
      <c r="Q122" s="4">
        <f t="shared" si="38"/>
        <v>0.60365759502921557</v>
      </c>
      <c r="R122" s="4">
        <f t="shared" si="38"/>
        <v>0.58783673833712624</v>
      </c>
      <c r="S122" s="4">
        <f t="shared" si="38"/>
        <v>0.57201588164503703</v>
      </c>
      <c r="T122" s="4">
        <f t="shared" si="38"/>
        <v>0.55619502495294781</v>
      </c>
      <c r="U122" s="4">
        <f t="shared" si="38"/>
        <v>0.54037416826085838</v>
      </c>
      <c r="V122" s="4">
        <f t="shared" si="38"/>
        <v>0.52107070173634173</v>
      </c>
      <c r="W122" s="4">
        <f t="shared" si="38"/>
        <v>0.50176723521182509</v>
      </c>
      <c r="X122" s="4">
        <f t="shared" si="38"/>
        <v>0.48246376868730845</v>
      </c>
      <c r="Y122" s="4">
        <f t="shared" si="38"/>
        <v>0.46316030216279169</v>
      </c>
      <c r="Z122" s="4">
        <f t="shared" si="38"/>
        <v>0.44385683563827516</v>
      </c>
      <c r="AA122" s="4">
        <f t="shared" si="38"/>
        <v>0.42925216374197561</v>
      </c>
      <c r="AB122" s="4">
        <f t="shared" si="38"/>
        <v>0.41464749184567595</v>
      </c>
      <c r="AC122" s="4">
        <f t="shared" si="38"/>
        <v>0.4000428199493764</v>
      </c>
      <c r="AD122" s="4">
        <f t="shared" si="38"/>
        <v>0.38543814805307675</v>
      </c>
      <c r="AE122" s="4">
        <f t="shared" si="38"/>
        <v>0.37083347615677709</v>
      </c>
      <c r="AF122" s="4">
        <f t="shared" si="37"/>
        <v>0.30792503691236983</v>
      </c>
      <c r="AG122" s="4">
        <f t="shared" si="37"/>
        <v>0.24501659766796263</v>
      </c>
      <c r="AH122" s="4">
        <f t="shared" si="37"/>
        <v>0.18210815842355543</v>
      </c>
      <c r="AI122" s="4">
        <f t="shared" si="37"/>
        <v>0.11919971917914825</v>
      </c>
      <c r="AJ122" s="4">
        <f t="shared" si="37"/>
        <v>5.6291279934741062E-2</v>
      </c>
    </row>
    <row r="123" spans="1:36" x14ac:dyDescent="0.2">
      <c r="A123" t="str">
        <f>"semis_archetype_"&amp;TEXT(ROUND(Table269[[#This Row],[2016]],3),"0.000")</f>
        <v>semis_archetype_0.910</v>
      </c>
      <c r="B123" s="4">
        <f t="shared" si="17"/>
        <v>0.91</v>
      </c>
      <c r="C123" s="4">
        <f t="shared" si="22"/>
        <v>0.91</v>
      </c>
      <c r="D123" s="4">
        <f t="shared" si="23"/>
        <v>0.91</v>
      </c>
      <c r="E123" s="4">
        <f t="shared" si="24"/>
        <v>0.87540455437577791</v>
      </c>
      <c r="F123" s="4">
        <f t="shared" si="25"/>
        <v>0.84080910875155812</v>
      </c>
      <c r="G123" s="4">
        <f t="shared" si="26"/>
        <v>0.80621366312733378</v>
      </c>
      <c r="H123" s="4">
        <f t="shared" si="27"/>
        <v>0.77161821750311166</v>
      </c>
      <c r="I123" s="4">
        <f t="shared" si="28"/>
        <v>0.73702277187888965</v>
      </c>
      <c r="J123" s="4">
        <f t="shared" si="29"/>
        <v>0.70242732625466753</v>
      </c>
      <c r="K123" s="4">
        <f t="shared" si="30"/>
        <v>0.66783188063044541</v>
      </c>
      <c r="L123" s="4">
        <f t="shared" si="31"/>
        <v>0.6332364350062234</v>
      </c>
      <c r="M123" s="4">
        <f t="shared" si="32"/>
        <v>0.59864098938200128</v>
      </c>
      <c r="N123" s="4">
        <f t="shared" si="33"/>
        <v>0.56404554375777938</v>
      </c>
      <c r="O123" s="4">
        <f t="shared" si="34"/>
        <v>0.52945009813355726</v>
      </c>
      <c r="P123" s="4">
        <f t="shared" si="38"/>
        <v>0.61619918391706174</v>
      </c>
      <c r="Q123" s="4">
        <f t="shared" si="38"/>
        <v>0.60047044726709153</v>
      </c>
      <c r="R123" s="4">
        <f t="shared" si="38"/>
        <v>0.58474171061712132</v>
      </c>
      <c r="S123" s="4">
        <f t="shared" si="38"/>
        <v>0.56901297396715123</v>
      </c>
      <c r="T123" s="4">
        <f t="shared" si="38"/>
        <v>0.55328423731718113</v>
      </c>
      <c r="U123" s="4">
        <f t="shared" si="38"/>
        <v>0.53755550066721081</v>
      </c>
      <c r="V123" s="4">
        <f t="shared" si="38"/>
        <v>0.51836443236384555</v>
      </c>
      <c r="W123" s="4">
        <f t="shared" si="38"/>
        <v>0.49917336406048041</v>
      </c>
      <c r="X123" s="4">
        <f t="shared" si="38"/>
        <v>0.47998229575711515</v>
      </c>
      <c r="Y123" s="4">
        <f t="shared" si="38"/>
        <v>0.46079122745375001</v>
      </c>
      <c r="Z123" s="4">
        <f t="shared" si="38"/>
        <v>0.44160015915038486</v>
      </c>
      <c r="AA123" s="4">
        <f t="shared" si="38"/>
        <v>0.42708052582161715</v>
      </c>
      <c r="AB123" s="4">
        <f t="shared" si="38"/>
        <v>0.41256089249284944</v>
      </c>
      <c r="AC123" s="4">
        <f t="shared" si="38"/>
        <v>0.39804125916408173</v>
      </c>
      <c r="AD123" s="4">
        <f t="shared" si="38"/>
        <v>0.38352162583531402</v>
      </c>
      <c r="AE123" s="4">
        <f t="shared" si="38"/>
        <v>0.36900199250654619</v>
      </c>
      <c r="AF123" s="4">
        <f t="shared" si="37"/>
        <v>0.30645984999218512</v>
      </c>
      <c r="AG123" s="4">
        <f t="shared" si="37"/>
        <v>0.24391770747782412</v>
      </c>
      <c r="AH123" s="4">
        <f t="shared" si="37"/>
        <v>0.1813755649634631</v>
      </c>
      <c r="AI123" s="4">
        <f t="shared" si="37"/>
        <v>0.11883342244910208</v>
      </c>
      <c r="AJ123" s="4">
        <f t="shared" si="37"/>
        <v>5.6291279934741062E-2</v>
      </c>
    </row>
    <row r="124" spans="1:36" x14ac:dyDescent="0.2">
      <c r="A124" t="str">
        <f>"semis_archetype_"&amp;TEXT(ROUND(Table269[[#This Row],[2016]],3),"0.000")</f>
        <v>semis_archetype_0.905</v>
      </c>
      <c r="B124" s="4">
        <f t="shared" si="17"/>
        <v>0.90500000000000003</v>
      </c>
      <c r="C124" s="4">
        <f t="shared" si="22"/>
        <v>0.90500000000000003</v>
      </c>
      <c r="D124" s="4">
        <f t="shared" si="23"/>
        <v>0.90500000000000003</v>
      </c>
      <c r="E124" s="4">
        <f t="shared" si="24"/>
        <v>0.87063083433430943</v>
      </c>
      <c r="F124" s="4">
        <f t="shared" si="25"/>
        <v>0.83626166866862106</v>
      </c>
      <c r="G124" s="4">
        <f t="shared" si="26"/>
        <v>0.80189250300292825</v>
      </c>
      <c r="H124" s="4">
        <f t="shared" si="27"/>
        <v>0.76752333733723754</v>
      </c>
      <c r="I124" s="4">
        <f t="shared" si="28"/>
        <v>0.73315417167154695</v>
      </c>
      <c r="J124" s="4">
        <f t="shared" si="29"/>
        <v>0.69878500600585636</v>
      </c>
      <c r="K124" s="4">
        <f t="shared" si="30"/>
        <v>0.66441584034016576</v>
      </c>
      <c r="L124" s="4">
        <f t="shared" si="31"/>
        <v>0.63004667467447517</v>
      </c>
      <c r="M124" s="4">
        <f t="shared" si="32"/>
        <v>0.59567750900878447</v>
      </c>
      <c r="N124" s="4">
        <f t="shared" si="33"/>
        <v>0.56130834334309399</v>
      </c>
      <c r="O124" s="4">
        <f t="shared" si="34"/>
        <v>0.52693917767740328</v>
      </c>
      <c r="P124" s="4">
        <f t="shared" si="38"/>
        <v>0.6129199161128186</v>
      </c>
      <c r="Q124" s="4">
        <f t="shared" si="38"/>
        <v>0.5972832995049675</v>
      </c>
      <c r="R124" s="4">
        <f t="shared" si="38"/>
        <v>0.58164668289711641</v>
      </c>
      <c r="S124" s="4">
        <f t="shared" si="38"/>
        <v>0.56601006628926542</v>
      </c>
      <c r="T124" s="4">
        <f t="shared" si="38"/>
        <v>0.55037344968141433</v>
      </c>
      <c r="U124" s="4">
        <f t="shared" si="38"/>
        <v>0.53473683307356312</v>
      </c>
      <c r="V124" s="4">
        <f t="shared" si="38"/>
        <v>0.51565816299134937</v>
      </c>
      <c r="W124" s="4">
        <f t="shared" si="38"/>
        <v>0.49657949290913572</v>
      </c>
      <c r="X124" s="4">
        <f t="shared" si="38"/>
        <v>0.47750082282692197</v>
      </c>
      <c r="Y124" s="4">
        <f t="shared" si="38"/>
        <v>0.45842215274470821</v>
      </c>
      <c r="Z124" s="4">
        <f t="shared" si="38"/>
        <v>0.43934348266249446</v>
      </c>
      <c r="AA124" s="4">
        <f t="shared" si="38"/>
        <v>0.42490888790125869</v>
      </c>
      <c r="AB124" s="4">
        <f t="shared" si="38"/>
        <v>0.41047429314002293</v>
      </c>
      <c r="AC124" s="4">
        <f t="shared" si="38"/>
        <v>0.39603969837878705</v>
      </c>
      <c r="AD124" s="4">
        <f t="shared" si="38"/>
        <v>0.38160510361755129</v>
      </c>
      <c r="AE124" s="4">
        <f t="shared" si="38"/>
        <v>0.3671705088563153</v>
      </c>
      <c r="AF124" s="4">
        <f t="shared" si="37"/>
        <v>0.30499466307200046</v>
      </c>
      <c r="AG124" s="4">
        <f t="shared" si="37"/>
        <v>0.24281881728768562</v>
      </c>
      <c r="AH124" s="4">
        <f t="shared" si="37"/>
        <v>0.18064297150337078</v>
      </c>
      <c r="AI124" s="4">
        <f t="shared" si="37"/>
        <v>0.1184671257190559</v>
      </c>
      <c r="AJ124" s="4">
        <f t="shared" si="37"/>
        <v>5.6291279934741062E-2</v>
      </c>
    </row>
    <row r="125" spans="1:36" x14ac:dyDescent="0.2">
      <c r="A125" t="str">
        <f>"semis_archetype_"&amp;TEXT(ROUND(Table269[[#This Row],[2016]],3),"0.000")</f>
        <v>semis_archetype_0.900</v>
      </c>
      <c r="B125" s="4">
        <f t="shared" si="17"/>
        <v>0.9</v>
      </c>
      <c r="C125" s="4">
        <f t="shared" si="22"/>
        <v>0.9</v>
      </c>
      <c r="D125" s="4">
        <f t="shared" si="23"/>
        <v>0.9</v>
      </c>
      <c r="E125" s="4">
        <f t="shared" si="24"/>
        <v>0.86585711429284085</v>
      </c>
      <c r="F125" s="4">
        <f t="shared" si="25"/>
        <v>0.83171422858568389</v>
      </c>
      <c r="G125" s="4">
        <f t="shared" si="26"/>
        <v>0.7975713428785226</v>
      </c>
      <c r="H125" s="4">
        <f t="shared" si="27"/>
        <v>0.76342845717136343</v>
      </c>
      <c r="I125" s="4">
        <f t="shared" si="28"/>
        <v>0.72928557146420436</v>
      </c>
      <c r="J125" s="4">
        <f t="shared" si="29"/>
        <v>0.69514268575704519</v>
      </c>
      <c r="K125" s="4">
        <f t="shared" si="30"/>
        <v>0.66099980004988601</v>
      </c>
      <c r="L125" s="4">
        <f t="shared" si="31"/>
        <v>0.62685691434272695</v>
      </c>
      <c r="M125" s="4">
        <f t="shared" si="32"/>
        <v>0.59271402863556766</v>
      </c>
      <c r="N125" s="4">
        <f t="shared" si="33"/>
        <v>0.55857114292840859</v>
      </c>
      <c r="O125" s="4">
        <f t="shared" si="34"/>
        <v>0.52442825722124953</v>
      </c>
      <c r="P125" s="4">
        <f t="shared" si="38"/>
        <v>0.60964064830857545</v>
      </c>
      <c r="Q125" s="4">
        <f t="shared" si="38"/>
        <v>0.59409615174284347</v>
      </c>
      <c r="R125" s="4">
        <f t="shared" si="38"/>
        <v>0.57855165517711149</v>
      </c>
      <c r="S125" s="4">
        <f t="shared" si="38"/>
        <v>0.56300715861137951</v>
      </c>
      <c r="T125" s="4">
        <f t="shared" si="38"/>
        <v>0.54746266204564764</v>
      </c>
      <c r="U125" s="4">
        <f t="shared" si="38"/>
        <v>0.53191816547991544</v>
      </c>
      <c r="V125" s="4">
        <f t="shared" si="38"/>
        <v>0.51295189361885318</v>
      </c>
      <c r="W125" s="4">
        <f t="shared" si="38"/>
        <v>0.49398562175779093</v>
      </c>
      <c r="X125" s="4">
        <f t="shared" si="38"/>
        <v>0.47501934989672867</v>
      </c>
      <c r="Y125" s="4">
        <f t="shared" si="38"/>
        <v>0.45605307803566641</v>
      </c>
      <c r="Z125" s="4">
        <f t="shared" si="38"/>
        <v>0.43708680617460416</v>
      </c>
      <c r="AA125" s="4">
        <f t="shared" si="38"/>
        <v>0.42273724998090023</v>
      </c>
      <c r="AB125" s="4">
        <f t="shared" si="38"/>
        <v>0.4083876937871963</v>
      </c>
      <c r="AC125" s="4">
        <f t="shared" si="38"/>
        <v>0.39403813759349249</v>
      </c>
      <c r="AD125" s="4">
        <f t="shared" si="38"/>
        <v>0.37968858139978856</v>
      </c>
      <c r="AE125" s="4">
        <f t="shared" si="38"/>
        <v>0.36533902520608452</v>
      </c>
      <c r="AF125" s="4">
        <f t="shared" si="37"/>
        <v>0.3035294761518158</v>
      </c>
      <c r="AG125" s="4">
        <f t="shared" si="37"/>
        <v>0.24171992709754711</v>
      </c>
      <c r="AH125" s="4">
        <f t="shared" si="37"/>
        <v>0.17991037804327842</v>
      </c>
      <c r="AI125" s="4">
        <f t="shared" si="37"/>
        <v>0.11810082898900974</v>
      </c>
      <c r="AJ125" s="4">
        <f t="shared" si="37"/>
        <v>5.6291279934741062E-2</v>
      </c>
    </row>
    <row r="126" spans="1:36" x14ac:dyDescent="0.2">
      <c r="A126" t="str">
        <f>"semis_archetype_"&amp;TEXT(ROUND(Table269[[#This Row],[2016]],3),"0.000")</f>
        <v>semis_archetype_0.895</v>
      </c>
      <c r="B126" s="4">
        <f t="shared" si="17"/>
        <v>0.89500000000000002</v>
      </c>
      <c r="C126" s="4">
        <f t="shared" si="22"/>
        <v>0.89500000000000002</v>
      </c>
      <c r="D126" s="4">
        <f t="shared" si="23"/>
        <v>0.89500000000000002</v>
      </c>
      <c r="E126" s="4">
        <f t="shared" si="24"/>
        <v>0.86108339425137226</v>
      </c>
      <c r="F126" s="4">
        <f t="shared" si="25"/>
        <v>0.82716678850274683</v>
      </c>
      <c r="G126" s="4">
        <f t="shared" si="26"/>
        <v>0.79325018275411696</v>
      </c>
      <c r="H126" s="4">
        <f t="shared" si="27"/>
        <v>0.75933357700548931</v>
      </c>
      <c r="I126" s="4">
        <f t="shared" si="28"/>
        <v>0.72541697125686166</v>
      </c>
      <c r="J126" s="4">
        <f t="shared" si="29"/>
        <v>0.69150036550823391</v>
      </c>
      <c r="K126" s="4">
        <f t="shared" si="30"/>
        <v>0.65758375975960626</v>
      </c>
      <c r="L126" s="4">
        <f t="shared" si="31"/>
        <v>0.62366715401097861</v>
      </c>
      <c r="M126" s="4">
        <f t="shared" si="32"/>
        <v>0.58975054826235085</v>
      </c>
      <c r="N126" s="4">
        <f t="shared" si="33"/>
        <v>0.55583394251372331</v>
      </c>
      <c r="O126" s="4">
        <f t="shared" si="34"/>
        <v>0.52191733676509555</v>
      </c>
      <c r="P126" s="4">
        <f t="shared" si="38"/>
        <v>0.60636138050433241</v>
      </c>
      <c r="Q126" s="4">
        <f t="shared" si="38"/>
        <v>0.59090900398071944</v>
      </c>
      <c r="R126" s="4">
        <f t="shared" si="38"/>
        <v>0.57545662745710657</v>
      </c>
      <c r="S126" s="4">
        <f t="shared" si="38"/>
        <v>0.56000425093349371</v>
      </c>
      <c r="T126" s="4">
        <f t="shared" si="38"/>
        <v>0.54455187440988084</v>
      </c>
      <c r="U126" s="4">
        <f t="shared" si="38"/>
        <v>0.52909949788626787</v>
      </c>
      <c r="V126" s="4">
        <f t="shared" si="38"/>
        <v>0.51024562424635711</v>
      </c>
      <c r="W126" s="4">
        <f t="shared" si="38"/>
        <v>0.49139175060644624</v>
      </c>
      <c r="X126" s="4">
        <f t="shared" si="38"/>
        <v>0.47253787696653538</v>
      </c>
      <c r="Y126" s="4">
        <f t="shared" si="38"/>
        <v>0.45368400332662462</v>
      </c>
      <c r="Z126" s="4">
        <f t="shared" si="38"/>
        <v>0.43483012968671386</v>
      </c>
      <c r="AA126" s="4">
        <f t="shared" si="38"/>
        <v>0.42056561206054177</v>
      </c>
      <c r="AB126" s="4">
        <f t="shared" si="38"/>
        <v>0.40630109443436979</v>
      </c>
      <c r="AC126" s="4">
        <f t="shared" si="38"/>
        <v>0.39203657680819781</v>
      </c>
      <c r="AD126" s="4">
        <f t="shared" si="38"/>
        <v>0.37777205918202583</v>
      </c>
      <c r="AE126" s="4">
        <f t="shared" si="38"/>
        <v>0.36350754155585363</v>
      </c>
      <c r="AF126" s="4">
        <f t="shared" si="37"/>
        <v>0.30206428923163109</v>
      </c>
      <c r="AG126" s="4">
        <f t="shared" si="37"/>
        <v>0.2406210369074086</v>
      </c>
      <c r="AH126" s="4">
        <f t="shared" si="37"/>
        <v>0.17917778458318606</v>
      </c>
      <c r="AI126" s="4">
        <f t="shared" si="37"/>
        <v>0.11773453225896358</v>
      </c>
      <c r="AJ126" s="4">
        <f t="shared" si="37"/>
        <v>5.6291279934741062E-2</v>
      </c>
    </row>
    <row r="127" spans="1:36" x14ac:dyDescent="0.2">
      <c r="A127" t="str">
        <f>"semis_archetype_"&amp;TEXT(ROUND(Table269[[#This Row],[2016]],3),"0.000")</f>
        <v>semis_archetype_0.890</v>
      </c>
      <c r="B127" s="4">
        <f t="shared" si="17"/>
        <v>0.89</v>
      </c>
      <c r="C127" s="4">
        <f t="shared" ref="C127:C158" si="39">(($B127-$AE$2)*((C$2-$AE$2)/($B$2-$AE$2)))+$AE$2</f>
        <v>0.89</v>
      </c>
      <c r="D127" s="4">
        <f t="shared" ref="D127:D158" si="40">(($B127-$AE$2)*((D$2-$AE$2)/($B$2-$AE$2)))+$AE$2</f>
        <v>0.89</v>
      </c>
      <c r="E127" s="4">
        <f t="shared" ref="E127:E158" si="41">(($B127-$AE$2)*((E$2-$AE$2)/($B$2-$AE$2)))+$AE$2</f>
        <v>0.85630967420990378</v>
      </c>
      <c r="F127" s="4">
        <f t="shared" ref="F127:F158" si="42">(($B127-$AE$2)*((F$2-$AE$2)/($B$2-$AE$2)))+$AE$2</f>
        <v>0.82261934841980977</v>
      </c>
      <c r="G127" s="4">
        <f t="shared" ref="G127:G158" si="43">(($B127-$AE$2)*((G$2-$AE$2)/($B$2-$AE$2)))+$AE$2</f>
        <v>0.78892902262971143</v>
      </c>
      <c r="H127" s="4">
        <f t="shared" ref="H127:H158" si="44">(($B127-$AE$2)*((H$2-$AE$2)/($B$2-$AE$2)))+$AE$2</f>
        <v>0.75523869683961509</v>
      </c>
      <c r="I127" s="4">
        <f t="shared" ref="I127:I158" si="45">(($B127-$AE$2)*((I$2-$AE$2)/($B$2-$AE$2)))+$AE$2</f>
        <v>0.72154837104951897</v>
      </c>
      <c r="J127" s="4">
        <f t="shared" ref="J127:J158" si="46">(($B127-$AE$2)*((J$2-$AE$2)/($B$2-$AE$2)))+$AE$2</f>
        <v>0.68785804525942273</v>
      </c>
      <c r="K127" s="4">
        <f t="shared" ref="K127:K158" si="47">(($B127-$AE$2)*((K$2-$AE$2)/($B$2-$AE$2)))+$AE$2</f>
        <v>0.6541677194693265</v>
      </c>
      <c r="L127" s="4">
        <f t="shared" ref="L127:L158" si="48">(($B127-$AE$2)*((L$2-$AE$2)/($B$2-$AE$2)))+$AE$2</f>
        <v>0.62047739367923027</v>
      </c>
      <c r="M127" s="4">
        <f t="shared" ref="M127:M158" si="49">(($B127-$AE$2)*((M$2-$AE$2)/($B$2-$AE$2)))+$AE$2</f>
        <v>0.58678706788913404</v>
      </c>
      <c r="N127" s="4">
        <f t="shared" ref="N127:N158" si="50">(($B127-$AE$2)*((N$2-$AE$2)/($B$2-$AE$2)))+$AE$2</f>
        <v>0.55309674209903792</v>
      </c>
      <c r="O127" s="4">
        <f t="shared" ref="O127:O158" si="51">(($B127-$AE$2)*((O$2-$AE$2)/($B$2-$AE$2)))+$AE$2</f>
        <v>0.51940641630894169</v>
      </c>
      <c r="P127" s="4">
        <f t="shared" si="38"/>
        <v>0.60308211270008927</v>
      </c>
      <c r="Q127" s="4">
        <f t="shared" si="38"/>
        <v>0.58772185621859541</v>
      </c>
      <c r="R127" s="4">
        <f t="shared" si="38"/>
        <v>0.57236159973710166</v>
      </c>
      <c r="S127" s="4">
        <f t="shared" si="38"/>
        <v>0.55700134325560791</v>
      </c>
      <c r="T127" s="4">
        <f t="shared" si="38"/>
        <v>0.54164108677411416</v>
      </c>
      <c r="U127" s="4">
        <f t="shared" si="38"/>
        <v>0.52628083029262018</v>
      </c>
      <c r="V127" s="4">
        <f t="shared" si="38"/>
        <v>0.50753935487386093</v>
      </c>
      <c r="W127" s="4">
        <f t="shared" si="38"/>
        <v>0.48879787945510156</v>
      </c>
      <c r="X127" s="4">
        <f t="shared" si="38"/>
        <v>0.47005640403634219</v>
      </c>
      <c r="Y127" s="4">
        <f t="shared" si="38"/>
        <v>0.45131492861758282</v>
      </c>
      <c r="Z127" s="4">
        <f t="shared" si="38"/>
        <v>0.43257345319882345</v>
      </c>
      <c r="AA127" s="4">
        <f t="shared" si="38"/>
        <v>0.41839397414018342</v>
      </c>
      <c r="AB127" s="4">
        <f t="shared" si="38"/>
        <v>0.40421449508154328</v>
      </c>
      <c r="AC127" s="4">
        <f t="shared" si="38"/>
        <v>0.39003501602290314</v>
      </c>
      <c r="AD127" s="4">
        <f t="shared" si="38"/>
        <v>0.37585553696426299</v>
      </c>
      <c r="AE127" s="4">
        <f t="shared" si="38"/>
        <v>0.36167605790562285</v>
      </c>
      <c r="AF127" s="4">
        <f t="shared" si="37"/>
        <v>0.30059910231144643</v>
      </c>
      <c r="AG127" s="4">
        <f t="shared" si="37"/>
        <v>0.2395221467172701</v>
      </c>
      <c r="AH127" s="4">
        <f t="shared" si="37"/>
        <v>0.17844519112309376</v>
      </c>
      <c r="AI127" s="4">
        <f t="shared" si="37"/>
        <v>0.1173682355289174</v>
      </c>
      <c r="AJ127" s="4">
        <f t="shared" si="37"/>
        <v>5.6291279934741062E-2</v>
      </c>
    </row>
    <row r="128" spans="1:36" x14ac:dyDescent="0.2">
      <c r="A128" t="str">
        <f>"semis_archetype_"&amp;TEXT(ROUND(Table269[[#This Row],[2016]],3),"0.000")</f>
        <v>semis_archetype_0.885</v>
      </c>
      <c r="B128" s="4">
        <f t="shared" si="17"/>
        <v>0.88500000000000001</v>
      </c>
      <c r="C128" s="4">
        <f t="shared" si="39"/>
        <v>0.88500000000000001</v>
      </c>
      <c r="D128" s="4">
        <f t="shared" si="40"/>
        <v>0.88500000000000001</v>
      </c>
      <c r="E128" s="4">
        <f t="shared" si="41"/>
        <v>0.85153595416843519</v>
      </c>
      <c r="F128" s="4">
        <f t="shared" si="42"/>
        <v>0.81807190833687271</v>
      </c>
      <c r="G128" s="4">
        <f t="shared" si="43"/>
        <v>0.78460786250530579</v>
      </c>
      <c r="H128" s="4">
        <f t="shared" si="44"/>
        <v>0.75114381667374097</v>
      </c>
      <c r="I128" s="4">
        <f t="shared" si="45"/>
        <v>0.71767977084217627</v>
      </c>
      <c r="J128" s="4">
        <f t="shared" si="46"/>
        <v>0.68421572501061156</v>
      </c>
      <c r="K128" s="4">
        <f t="shared" si="47"/>
        <v>0.65075167917904675</v>
      </c>
      <c r="L128" s="4">
        <f t="shared" si="48"/>
        <v>0.61728763334748205</v>
      </c>
      <c r="M128" s="4">
        <f t="shared" si="49"/>
        <v>0.58382358751591723</v>
      </c>
      <c r="N128" s="4">
        <f t="shared" si="50"/>
        <v>0.55035954168435253</v>
      </c>
      <c r="O128" s="4">
        <f t="shared" si="51"/>
        <v>0.51689549585278782</v>
      </c>
      <c r="P128" s="4">
        <f t="shared" si="38"/>
        <v>0.59980284489584612</v>
      </c>
      <c r="Q128" s="4">
        <f t="shared" si="38"/>
        <v>0.58453470845647137</v>
      </c>
      <c r="R128" s="4">
        <f t="shared" si="38"/>
        <v>0.56926657201709674</v>
      </c>
      <c r="S128" s="4">
        <f t="shared" si="38"/>
        <v>0.5539984355777221</v>
      </c>
      <c r="T128" s="4">
        <f t="shared" si="38"/>
        <v>0.53873029913834747</v>
      </c>
      <c r="U128" s="4">
        <f t="shared" si="38"/>
        <v>0.52346216269897261</v>
      </c>
      <c r="V128" s="4">
        <f t="shared" si="38"/>
        <v>0.50483308550136474</v>
      </c>
      <c r="W128" s="4">
        <f t="shared" si="38"/>
        <v>0.48620400830375687</v>
      </c>
      <c r="X128" s="4">
        <f t="shared" si="38"/>
        <v>0.46757493110614889</v>
      </c>
      <c r="Y128" s="4">
        <f t="shared" si="38"/>
        <v>0.44894585390854103</v>
      </c>
      <c r="Z128" s="4">
        <f t="shared" si="38"/>
        <v>0.43031677671093316</v>
      </c>
      <c r="AA128" s="4">
        <f t="shared" si="38"/>
        <v>0.41622233621982496</v>
      </c>
      <c r="AB128" s="4">
        <f t="shared" si="38"/>
        <v>0.40212789572871677</v>
      </c>
      <c r="AC128" s="4">
        <f t="shared" si="38"/>
        <v>0.38803345523760846</v>
      </c>
      <c r="AD128" s="4">
        <f t="shared" si="38"/>
        <v>0.37393901474650026</v>
      </c>
      <c r="AE128" s="4">
        <f t="shared" si="38"/>
        <v>0.35984457425539196</v>
      </c>
      <c r="AF128" s="4">
        <f t="shared" si="37"/>
        <v>0.29913391539126177</v>
      </c>
      <c r="AG128" s="4">
        <f t="shared" si="37"/>
        <v>0.23842325652713159</v>
      </c>
      <c r="AH128" s="4">
        <f t="shared" si="37"/>
        <v>0.1777125976630014</v>
      </c>
      <c r="AI128" s="4">
        <f t="shared" si="37"/>
        <v>0.11700193879887123</v>
      </c>
      <c r="AJ128" s="4">
        <f t="shared" si="37"/>
        <v>5.6291279934741062E-2</v>
      </c>
    </row>
    <row r="129" spans="1:36" x14ac:dyDescent="0.2">
      <c r="A129" t="str">
        <f>"semis_archetype_"&amp;TEXT(ROUND(Table269[[#This Row],[2016]],3),"0.000")</f>
        <v>semis_archetype_0.880</v>
      </c>
      <c r="B129" s="4">
        <f t="shared" si="17"/>
        <v>0.88</v>
      </c>
      <c r="C129" s="4">
        <f t="shared" si="39"/>
        <v>0.88</v>
      </c>
      <c r="D129" s="4">
        <f t="shared" si="40"/>
        <v>0.88</v>
      </c>
      <c r="E129" s="4">
        <f t="shared" si="41"/>
        <v>0.84676223412696672</v>
      </c>
      <c r="F129" s="4">
        <f t="shared" si="42"/>
        <v>0.81352446825393554</v>
      </c>
      <c r="G129" s="4">
        <f t="shared" si="43"/>
        <v>0.78028670238090014</v>
      </c>
      <c r="H129" s="4">
        <f t="shared" si="44"/>
        <v>0.74704893650786686</v>
      </c>
      <c r="I129" s="4">
        <f t="shared" si="45"/>
        <v>0.71381117063483368</v>
      </c>
      <c r="J129" s="4">
        <f t="shared" si="46"/>
        <v>0.68057340476180028</v>
      </c>
      <c r="K129" s="4">
        <f t="shared" si="47"/>
        <v>0.647335638888767</v>
      </c>
      <c r="L129" s="4">
        <f t="shared" si="48"/>
        <v>0.61409787301573382</v>
      </c>
      <c r="M129" s="4">
        <f t="shared" si="49"/>
        <v>0.58086010714270042</v>
      </c>
      <c r="N129" s="4">
        <f t="shared" si="50"/>
        <v>0.54762234126966725</v>
      </c>
      <c r="O129" s="4">
        <f t="shared" si="51"/>
        <v>0.51438457539663396</v>
      </c>
      <c r="P129" s="4">
        <f t="shared" si="38"/>
        <v>0.59652357709160297</v>
      </c>
      <c r="Q129" s="4">
        <f t="shared" si="38"/>
        <v>0.58134756069434734</v>
      </c>
      <c r="R129" s="4">
        <f t="shared" si="38"/>
        <v>0.56617154429709182</v>
      </c>
      <c r="S129" s="4">
        <f t="shared" si="38"/>
        <v>0.5509955278998363</v>
      </c>
      <c r="T129" s="4">
        <f t="shared" si="38"/>
        <v>0.53581951150258067</v>
      </c>
      <c r="U129" s="4">
        <f t="shared" si="38"/>
        <v>0.52064349510532493</v>
      </c>
      <c r="V129" s="4">
        <f t="shared" si="38"/>
        <v>0.50212681612886856</v>
      </c>
      <c r="W129" s="4">
        <f t="shared" si="38"/>
        <v>0.48361013715241208</v>
      </c>
      <c r="X129" s="4">
        <f t="shared" si="38"/>
        <v>0.4650934581759556</v>
      </c>
      <c r="Y129" s="4">
        <f t="shared" si="38"/>
        <v>0.44657677919949923</v>
      </c>
      <c r="Z129" s="4">
        <f t="shared" si="38"/>
        <v>0.42806010022304286</v>
      </c>
      <c r="AA129" s="4">
        <f t="shared" si="38"/>
        <v>0.4140506982994665</v>
      </c>
      <c r="AB129" s="4">
        <f t="shared" si="38"/>
        <v>0.40004129637589014</v>
      </c>
      <c r="AC129" s="4">
        <f t="shared" si="38"/>
        <v>0.3860318944523139</v>
      </c>
      <c r="AD129" s="4">
        <f t="shared" si="38"/>
        <v>0.37202249252873754</v>
      </c>
      <c r="AE129" s="4">
        <f t="shared" si="38"/>
        <v>0.35801309060516107</v>
      </c>
      <c r="AF129" s="4">
        <f t="shared" si="37"/>
        <v>0.29766872847107706</v>
      </c>
      <c r="AG129" s="4">
        <f t="shared" si="37"/>
        <v>0.23732436633699308</v>
      </c>
      <c r="AH129" s="4">
        <f t="shared" si="37"/>
        <v>0.17698000420290905</v>
      </c>
      <c r="AI129" s="4">
        <f t="shared" si="37"/>
        <v>0.11663564206882507</v>
      </c>
      <c r="AJ129" s="4">
        <f t="shared" si="37"/>
        <v>5.6291279934741062E-2</v>
      </c>
    </row>
    <row r="130" spans="1:36" x14ac:dyDescent="0.2">
      <c r="A130" t="str">
        <f>"semis_archetype_"&amp;TEXT(ROUND(Table269[[#This Row],[2016]],3),"0.000")</f>
        <v>semis_archetype_0.875</v>
      </c>
      <c r="B130" s="4">
        <f t="shared" si="17"/>
        <v>0.875</v>
      </c>
      <c r="C130" s="4">
        <f t="shared" si="39"/>
        <v>0.875</v>
      </c>
      <c r="D130" s="4">
        <f t="shared" si="40"/>
        <v>0.875</v>
      </c>
      <c r="E130" s="4">
        <f t="shared" si="41"/>
        <v>0.84198851408549813</v>
      </c>
      <c r="F130" s="4">
        <f t="shared" si="42"/>
        <v>0.80897702817099848</v>
      </c>
      <c r="G130" s="4">
        <f t="shared" si="43"/>
        <v>0.77596554225649461</v>
      </c>
      <c r="H130" s="4">
        <f t="shared" si="44"/>
        <v>0.74295405634199274</v>
      </c>
      <c r="I130" s="4">
        <f t="shared" si="45"/>
        <v>0.70994257042749098</v>
      </c>
      <c r="J130" s="4">
        <f t="shared" si="46"/>
        <v>0.67693108451298911</v>
      </c>
      <c r="K130" s="4">
        <f t="shared" si="47"/>
        <v>0.64391959859848735</v>
      </c>
      <c r="L130" s="4">
        <f t="shared" si="48"/>
        <v>0.61090811268398548</v>
      </c>
      <c r="M130" s="4">
        <f t="shared" si="49"/>
        <v>0.57789662676948361</v>
      </c>
      <c r="N130" s="4">
        <f t="shared" si="50"/>
        <v>0.54488514085498196</v>
      </c>
      <c r="O130" s="4">
        <f t="shared" si="51"/>
        <v>0.51187365494048009</v>
      </c>
      <c r="P130" s="4">
        <f t="shared" si="38"/>
        <v>0.59324430928735994</v>
      </c>
      <c r="Q130" s="4">
        <f t="shared" si="38"/>
        <v>0.57816041293222331</v>
      </c>
      <c r="R130" s="4">
        <f t="shared" si="38"/>
        <v>0.56307651657708691</v>
      </c>
      <c r="S130" s="4">
        <f t="shared" si="38"/>
        <v>0.54799262022195039</v>
      </c>
      <c r="T130" s="4">
        <f t="shared" si="38"/>
        <v>0.53290872386681398</v>
      </c>
      <c r="U130" s="4">
        <f t="shared" si="38"/>
        <v>0.51782482751167724</v>
      </c>
      <c r="V130" s="4">
        <f t="shared" si="38"/>
        <v>0.49942054675637237</v>
      </c>
      <c r="W130" s="4">
        <f t="shared" si="38"/>
        <v>0.48101626600106739</v>
      </c>
      <c r="X130" s="4">
        <f t="shared" si="38"/>
        <v>0.46261198524576241</v>
      </c>
      <c r="Y130" s="4">
        <f t="shared" si="38"/>
        <v>0.44420770449045743</v>
      </c>
      <c r="Z130" s="4">
        <f t="shared" si="38"/>
        <v>0.42580342373515245</v>
      </c>
      <c r="AA130" s="4">
        <f t="shared" si="38"/>
        <v>0.41187906037910804</v>
      </c>
      <c r="AB130" s="4">
        <f t="shared" si="38"/>
        <v>0.39795469702306363</v>
      </c>
      <c r="AC130" s="4">
        <f t="shared" si="38"/>
        <v>0.38403033366701922</v>
      </c>
      <c r="AD130" s="4">
        <f t="shared" si="38"/>
        <v>0.37010597031097481</v>
      </c>
      <c r="AE130" s="4">
        <f t="shared" si="38"/>
        <v>0.35618160695493029</v>
      </c>
      <c r="AF130" s="4">
        <f t="shared" si="37"/>
        <v>0.29620354155089235</v>
      </c>
      <c r="AG130" s="4">
        <f t="shared" si="37"/>
        <v>0.23622547614685457</v>
      </c>
      <c r="AH130" s="4">
        <f t="shared" si="37"/>
        <v>0.17624741074281672</v>
      </c>
      <c r="AI130" s="4">
        <f t="shared" si="37"/>
        <v>0.11626934533877889</v>
      </c>
      <c r="AJ130" s="4">
        <f t="shared" si="37"/>
        <v>5.6291279934741062E-2</v>
      </c>
    </row>
    <row r="131" spans="1:36" x14ac:dyDescent="0.2">
      <c r="A131" t="str">
        <f>"semis_archetype_"&amp;TEXT(ROUND(Table269[[#This Row],[2016]],3),"0.000")</f>
        <v>semis_archetype_0.870</v>
      </c>
      <c r="B131" s="4">
        <f t="shared" si="17"/>
        <v>0.87</v>
      </c>
      <c r="C131" s="4">
        <f t="shared" si="39"/>
        <v>0.87</v>
      </c>
      <c r="D131" s="4">
        <f t="shared" si="40"/>
        <v>0.87</v>
      </c>
      <c r="E131" s="4">
        <f t="shared" si="41"/>
        <v>0.83721479404402965</v>
      </c>
      <c r="F131" s="4">
        <f t="shared" si="42"/>
        <v>0.80442958808806142</v>
      </c>
      <c r="G131" s="4">
        <f t="shared" si="43"/>
        <v>0.77164438213208897</v>
      </c>
      <c r="H131" s="4">
        <f t="shared" si="44"/>
        <v>0.73885917617611863</v>
      </c>
      <c r="I131" s="4">
        <f t="shared" si="45"/>
        <v>0.70607397022014828</v>
      </c>
      <c r="J131" s="4">
        <f t="shared" si="46"/>
        <v>0.67328876426417794</v>
      </c>
      <c r="K131" s="4">
        <f t="shared" si="47"/>
        <v>0.64050355830820749</v>
      </c>
      <c r="L131" s="4">
        <f t="shared" si="48"/>
        <v>0.60771835235223726</v>
      </c>
      <c r="M131" s="4">
        <f t="shared" si="49"/>
        <v>0.5749331463962668</v>
      </c>
      <c r="N131" s="4">
        <f t="shared" si="50"/>
        <v>0.54214794044029657</v>
      </c>
      <c r="O131" s="4">
        <f t="shared" si="51"/>
        <v>0.50936273448432612</v>
      </c>
      <c r="P131" s="4">
        <f t="shared" si="38"/>
        <v>0.58996504148311679</v>
      </c>
      <c r="Q131" s="4">
        <f t="shared" si="38"/>
        <v>0.57497326517009928</v>
      </c>
      <c r="R131" s="4">
        <f t="shared" si="38"/>
        <v>0.55998148885708188</v>
      </c>
      <c r="S131" s="4">
        <f t="shared" si="38"/>
        <v>0.54498971254406459</v>
      </c>
      <c r="T131" s="4">
        <f t="shared" si="38"/>
        <v>0.52999793623104718</v>
      </c>
      <c r="U131" s="4">
        <f t="shared" si="38"/>
        <v>0.51500615991802967</v>
      </c>
      <c r="V131" s="4">
        <f t="shared" si="38"/>
        <v>0.49671427738387619</v>
      </c>
      <c r="W131" s="4">
        <f t="shared" si="38"/>
        <v>0.47842239484972271</v>
      </c>
      <c r="X131" s="4">
        <f t="shared" si="38"/>
        <v>0.46013051231556912</v>
      </c>
      <c r="Y131" s="4">
        <f t="shared" si="38"/>
        <v>0.44183862978141564</v>
      </c>
      <c r="Z131" s="4">
        <f t="shared" si="38"/>
        <v>0.42354674724726216</v>
      </c>
      <c r="AA131" s="4">
        <f t="shared" si="38"/>
        <v>0.40970742245874958</v>
      </c>
      <c r="AB131" s="4">
        <f t="shared" si="38"/>
        <v>0.39586809767023712</v>
      </c>
      <c r="AC131" s="4">
        <f t="shared" si="38"/>
        <v>0.38202877288172454</v>
      </c>
      <c r="AD131" s="4">
        <f t="shared" si="38"/>
        <v>0.36818944809321208</v>
      </c>
      <c r="AE131" s="4">
        <f t="shared" si="38"/>
        <v>0.35435012330469939</v>
      </c>
      <c r="AF131" s="4">
        <f t="shared" si="37"/>
        <v>0.29473835463070774</v>
      </c>
      <c r="AG131" s="4">
        <f t="shared" si="37"/>
        <v>0.23512658595671607</v>
      </c>
      <c r="AH131" s="4">
        <f t="shared" si="37"/>
        <v>0.17551481728272439</v>
      </c>
      <c r="AI131" s="4">
        <f t="shared" si="37"/>
        <v>0.11590304860873273</v>
      </c>
      <c r="AJ131" s="4">
        <f t="shared" si="37"/>
        <v>5.6291279934741062E-2</v>
      </c>
    </row>
    <row r="132" spans="1:36" x14ac:dyDescent="0.2">
      <c r="A132" t="str">
        <f>"semis_archetype_"&amp;TEXT(ROUND(Table269[[#This Row],[2016]],3),"0.000")</f>
        <v>semis_archetype_0.865</v>
      </c>
      <c r="B132" s="4">
        <f t="shared" si="17"/>
        <v>0.86499999999999999</v>
      </c>
      <c r="C132" s="4">
        <f t="shared" si="39"/>
        <v>0.86499999999999999</v>
      </c>
      <c r="D132" s="4">
        <f t="shared" si="40"/>
        <v>0.86499999999999999</v>
      </c>
      <c r="E132" s="4">
        <f t="shared" si="41"/>
        <v>0.83244107400256107</v>
      </c>
      <c r="F132" s="4">
        <f t="shared" si="42"/>
        <v>0.79988214800512436</v>
      </c>
      <c r="G132" s="4">
        <f t="shared" si="43"/>
        <v>0.76732322200768333</v>
      </c>
      <c r="H132" s="4">
        <f t="shared" si="44"/>
        <v>0.7347642960102444</v>
      </c>
      <c r="I132" s="4">
        <f t="shared" si="45"/>
        <v>0.70220537001280559</v>
      </c>
      <c r="J132" s="4">
        <f t="shared" si="46"/>
        <v>0.66964644401536666</v>
      </c>
      <c r="K132" s="4">
        <f t="shared" si="47"/>
        <v>0.63708751801792785</v>
      </c>
      <c r="L132" s="4">
        <f t="shared" si="48"/>
        <v>0.60452859202048903</v>
      </c>
      <c r="M132" s="4">
        <f t="shared" si="49"/>
        <v>0.57196966602304999</v>
      </c>
      <c r="N132" s="4">
        <f t="shared" si="50"/>
        <v>0.53941074002561118</v>
      </c>
      <c r="O132" s="4">
        <f t="shared" si="51"/>
        <v>0.50685181402817236</v>
      </c>
      <c r="P132" s="4">
        <f t="shared" si="38"/>
        <v>0.58668577367887365</v>
      </c>
      <c r="Q132" s="4">
        <f t="shared" si="38"/>
        <v>0.57178611740797525</v>
      </c>
      <c r="R132" s="4">
        <f t="shared" si="38"/>
        <v>0.55688646113707696</v>
      </c>
      <c r="S132" s="4">
        <f t="shared" si="38"/>
        <v>0.54198680486617878</v>
      </c>
      <c r="T132" s="4">
        <f t="shared" si="38"/>
        <v>0.5270871485952805</v>
      </c>
      <c r="U132" s="4">
        <f t="shared" si="38"/>
        <v>0.51218749232438199</v>
      </c>
      <c r="V132" s="4">
        <f t="shared" si="38"/>
        <v>0.49400800801138001</v>
      </c>
      <c r="W132" s="4">
        <f t="shared" si="38"/>
        <v>0.47582852369837791</v>
      </c>
      <c r="X132" s="4">
        <f t="shared" si="38"/>
        <v>0.45764903938537582</v>
      </c>
      <c r="Y132" s="4">
        <f t="shared" si="38"/>
        <v>0.43946955507237384</v>
      </c>
      <c r="Z132" s="4">
        <f t="shared" si="38"/>
        <v>0.42129007075937186</v>
      </c>
      <c r="AA132" s="4">
        <f t="shared" si="38"/>
        <v>0.40753578453839123</v>
      </c>
      <c r="AB132" s="4">
        <f t="shared" si="38"/>
        <v>0.39378149831741061</v>
      </c>
      <c r="AC132" s="4">
        <f t="shared" si="38"/>
        <v>0.38002721209642998</v>
      </c>
      <c r="AD132" s="4">
        <f t="shared" si="38"/>
        <v>0.36627292587544935</v>
      </c>
      <c r="AE132" s="4">
        <f t="shared" si="38"/>
        <v>0.3525186396544685</v>
      </c>
      <c r="AF132" s="4">
        <f t="shared" si="37"/>
        <v>0.29327316771052303</v>
      </c>
      <c r="AG132" s="4">
        <f t="shared" si="37"/>
        <v>0.23402769576657753</v>
      </c>
      <c r="AH132" s="4">
        <f t="shared" si="37"/>
        <v>0.17478222382263203</v>
      </c>
      <c r="AI132" s="4">
        <f t="shared" si="37"/>
        <v>0.11553675187868656</v>
      </c>
      <c r="AJ132" s="4">
        <f t="shared" si="37"/>
        <v>5.6291279934741062E-2</v>
      </c>
    </row>
    <row r="133" spans="1:36" x14ac:dyDescent="0.2">
      <c r="A133" t="str">
        <f>"semis_archetype_"&amp;TEXT(ROUND(Table269[[#This Row],[2016]],3),"0.000")</f>
        <v>semis_archetype_0.860</v>
      </c>
      <c r="B133" s="4">
        <f t="shared" si="17"/>
        <v>0.86</v>
      </c>
      <c r="C133" s="4">
        <f t="shared" si="39"/>
        <v>0.86</v>
      </c>
      <c r="D133" s="4">
        <f t="shared" si="40"/>
        <v>0.86</v>
      </c>
      <c r="E133" s="4">
        <f t="shared" si="41"/>
        <v>0.82766735396109259</v>
      </c>
      <c r="F133" s="4">
        <f t="shared" si="42"/>
        <v>0.7953347079221873</v>
      </c>
      <c r="G133" s="4">
        <f t="shared" si="43"/>
        <v>0.76300206188327779</v>
      </c>
      <c r="H133" s="4">
        <f t="shared" si="44"/>
        <v>0.73066941584437028</v>
      </c>
      <c r="I133" s="4">
        <f t="shared" si="45"/>
        <v>0.69833676980546289</v>
      </c>
      <c r="J133" s="4">
        <f t="shared" si="46"/>
        <v>0.66600412376655549</v>
      </c>
      <c r="K133" s="4">
        <f t="shared" si="47"/>
        <v>0.63367147772764798</v>
      </c>
      <c r="L133" s="4">
        <f t="shared" si="48"/>
        <v>0.60133883168874069</v>
      </c>
      <c r="M133" s="4">
        <f t="shared" si="49"/>
        <v>0.56900618564983318</v>
      </c>
      <c r="N133" s="4">
        <f t="shared" si="50"/>
        <v>0.5366735396109259</v>
      </c>
      <c r="O133" s="4">
        <f t="shared" si="51"/>
        <v>0.50434089357201839</v>
      </c>
      <c r="P133" s="4">
        <f t="shared" si="38"/>
        <v>0.5834065058746305</v>
      </c>
      <c r="Q133" s="4">
        <f t="shared" si="38"/>
        <v>0.56859896964585122</v>
      </c>
      <c r="R133" s="4">
        <f t="shared" si="38"/>
        <v>0.55379143341707215</v>
      </c>
      <c r="S133" s="4">
        <f t="shared" si="38"/>
        <v>0.53898389718829287</v>
      </c>
      <c r="T133" s="4">
        <f t="shared" si="38"/>
        <v>0.5241763609595137</v>
      </c>
      <c r="U133" s="4">
        <f t="shared" si="38"/>
        <v>0.50936882473073442</v>
      </c>
      <c r="V133" s="4">
        <f t="shared" si="38"/>
        <v>0.49130173863888382</v>
      </c>
      <c r="W133" s="4">
        <f t="shared" si="38"/>
        <v>0.47323465254703323</v>
      </c>
      <c r="X133" s="4">
        <f t="shared" si="38"/>
        <v>0.45516756645518264</v>
      </c>
      <c r="Y133" s="4">
        <f t="shared" si="38"/>
        <v>0.43710048036333204</v>
      </c>
      <c r="Z133" s="4">
        <f t="shared" si="38"/>
        <v>0.41903339427148145</v>
      </c>
      <c r="AA133" s="4">
        <f t="shared" si="38"/>
        <v>0.40536414661803277</v>
      </c>
      <c r="AB133" s="4">
        <f t="shared" si="38"/>
        <v>0.39169489896458398</v>
      </c>
      <c r="AC133" s="4">
        <f t="shared" si="38"/>
        <v>0.3780256513111353</v>
      </c>
      <c r="AD133" s="4">
        <f t="shared" si="38"/>
        <v>0.36435640365768651</v>
      </c>
      <c r="AE133" s="4">
        <f t="shared" ref="AE133:AJ148" si="52">(($B133-$AJ$2)*((AE$2-$AJ$2)/($B$2-$AJ$2)))+$AJ$2</f>
        <v>0.35068715600423772</v>
      </c>
      <c r="AF133" s="4">
        <f t="shared" si="52"/>
        <v>0.29180798079033832</v>
      </c>
      <c r="AG133" s="4">
        <f t="shared" si="52"/>
        <v>0.23292880557643902</v>
      </c>
      <c r="AH133" s="4">
        <f t="shared" si="52"/>
        <v>0.1740496303625397</v>
      </c>
      <c r="AI133" s="4">
        <f t="shared" si="52"/>
        <v>0.11517045514864038</v>
      </c>
      <c r="AJ133" s="4">
        <f t="shared" si="52"/>
        <v>5.6291279934741062E-2</v>
      </c>
    </row>
    <row r="134" spans="1:36" x14ac:dyDescent="0.2">
      <c r="A134" t="str">
        <f>"semis_archetype_"&amp;TEXT(ROUND(Table269[[#This Row],[2016]],3),"0.000")</f>
        <v>semis_archetype_0.855</v>
      </c>
      <c r="B134" s="4">
        <f t="shared" si="17"/>
        <v>0.85499999999999998</v>
      </c>
      <c r="C134" s="4">
        <f t="shared" si="39"/>
        <v>0.85499999999999998</v>
      </c>
      <c r="D134" s="4">
        <f t="shared" si="40"/>
        <v>0.85499999999999998</v>
      </c>
      <c r="E134" s="4">
        <f t="shared" si="41"/>
        <v>0.822893633919624</v>
      </c>
      <c r="F134" s="4">
        <f t="shared" si="42"/>
        <v>0.79078726783925013</v>
      </c>
      <c r="G134" s="4">
        <f t="shared" si="43"/>
        <v>0.75868090175887215</v>
      </c>
      <c r="H134" s="4">
        <f t="shared" si="44"/>
        <v>0.72657453567849617</v>
      </c>
      <c r="I134" s="4">
        <f t="shared" si="45"/>
        <v>0.6944681695981203</v>
      </c>
      <c r="J134" s="4">
        <f t="shared" si="46"/>
        <v>0.66236180351774432</v>
      </c>
      <c r="K134" s="4">
        <f t="shared" si="47"/>
        <v>0.63025543743736834</v>
      </c>
      <c r="L134" s="4">
        <f t="shared" si="48"/>
        <v>0.59814907135699236</v>
      </c>
      <c r="M134" s="4">
        <f t="shared" si="49"/>
        <v>0.56604270527661638</v>
      </c>
      <c r="N134" s="4">
        <f t="shared" si="50"/>
        <v>0.53393633919624062</v>
      </c>
      <c r="O134" s="4">
        <f t="shared" si="51"/>
        <v>0.50182997311586464</v>
      </c>
      <c r="P134" s="4">
        <f t="shared" ref="P134:AE149" si="53">(($B134-$AJ$2)*((P$2-$AJ$2)/($B$2-$AJ$2)))+$AJ$2</f>
        <v>0.58012723807038746</v>
      </c>
      <c r="Q134" s="4">
        <f t="shared" si="53"/>
        <v>0.56541182188372718</v>
      </c>
      <c r="R134" s="4">
        <f t="shared" si="53"/>
        <v>0.55069640569706713</v>
      </c>
      <c r="S134" s="4">
        <f t="shared" si="53"/>
        <v>0.53598098951040707</v>
      </c>
      <c r="T134" s="4">
        <f t="shared" si="53"/>
        <v>0.52126557332374701</v>
      </c>
      <c r="U134" s="4">
        <f t="shared" si="53"/>
        <v>0.50655015713708673</v>
      </c>
      <c r="V134" s="4">
        <f t="shared" si="53"/>
        <v>0.48859546926638764</v>
      </c>
      <c r="W134" s="4">
        <f t="shared" si="53"/>
        <v>0.47064078139568855</v>
      </c>
      <c r="X134" s="4">
        <f t="shared" si="53"/>
        <v>0.45268609352498934</v>
      </c>
      <c r="Y134" s="4">
        <f t="shared" si="53"/>
        <v>0.43473140565429025</v>
      </c>
      <c r="Z134" s="4">
        <f t="shared" si="53"/>
        <v>0.41677671778359116</v>
      </c>
      <c r="AA134" s="4">
        <f t="shared" si="53"/>
        <v>0.40319250869767431</v>
      </c>
      <c r="AB134" s="4">
        <f t="shared" si="53"/>
        <v>0.38960829961175747</v>
      </c>
      <c r="AC134" s="4">
        <f t="shared" si="53"/>
        <v>0.37602409052584063</v>
      </c>
      <c r="AD134" s="4">
        <f t="shared" si="53"/>
        <v>0.36243988143992378</v>
      </c>
      <c r="AE134" s="4">
        <f t="shared" si="53"/>
        <v>0.34885567235400683</v>
      </c>
      <c r="AF134" s="4">
        <f t="shared" si="52"/>
        <v>0.29034279387015366</v>
      </c>
      <c r="AG134" s="4">
        <f t="shared" si="52"/>
        <v>0.23182991538630052</v>
      </c>
      <c r="AH134" s="4">
        <f t="shared" si="52"/>
        <v>0.17331703690244737</v>
      </c>
      <c r="AI134" s="4">
        <f t="shared" si="52"/>
        <v>0.1148041584185942</v>
      </c>
      <c r="AJ134" s="4">
        <f t="shared" si="52"/>
        <v>5.6291279934741062E-2</v>
      </c>
    </row>
    <row r="135" spans="1:36" x14ac:dyDescent="0.2">
      <c r="A135" t="str">
        <f>"semis_archetype_"&amp;TEXT(ROUND(Table269[[#This Row],[2016]],3),"0.000")</f>
        <v>semis_archetype_0.850</v>
      </c>
      <c r="B135" s="4">
        <f t="shared" ref="B135:B198" si="54">MROUND(B134-0.005,0.005)</f>
        <v>0.85</v>
      </c>
      <c r="C135" s="4">
        <f t="shared" si="39"/>
        <v>0.85</v>
      </c>
      <c r="D135" s="4">
        <f t="shared" si="40"/>
        <v>0.85</v>
      </c>
      <c r="E135" s="4">
        <f t="shared" si="41"/>
        <v>0.81811991387815541</v>
      </c>
      <c r="F135" s="4">
        <f t="shared" si="42"/>
        <v>0.78623982775631307</v>
      </c>
      <c r="G135" s="4">
        <f t="shared" si="43"/>
        <v>0.75435974163446651</v>
      </c>
      <c r="H135" s="4">
        <f t="shared" si="44"/>
        <v>0.72247965551262205</v>
      </c>
      <c r="I135" s="4">
        <f t="shared" si="45"/>
        <v>0.6905995693907776</v>
      </c>
      <c r="J135" s="4">
        <f t="shared" si="46"/>
        <v>0.65871948326893304</v>
      </c>
      <c r="K135" s="4">
        <f t="shared" si="47"/>
        <v>0.62683939714708858</v>
      </c>
      <c r="L135" s="4">
        <f t="shared" si="48"/>
        <v>0.59495931102524413</v>
      </c>
      <c r="M135" s="4">
        <f t="shared" si="49"/>
        <v>0.56307922490339957</v>
      </c>
      <c r="N135" s="4">
        <f t="shared" si="50"/>
        <v>0.53119913878155522</v>
      </c>
      <c r="O135" s="4">
        <f t="shared" si="51"/>
        <v>0.49931905265971072</v>
      </c>
      <c r="P135" s="4">
        <f t="shared" si="53"/>
        <v>0.57684797026614432</v>
      </c>
      <c r="Q135" s="4">
        <f t="shared" si="53"/>
        <v>0.56222467412160326</v>
      </c>
      <c r="R135" s="4">
        <f t="shared" si="53"/>
        <v>0.54760137797706221</v>
      </c>
      <c r="S135" s="4">
        <f t="shared" si="53"/>
        <v>0.53297808183252127</v>
      </c>
      <c r="T135" s="4">
        <f t="shared" si="53"/>
        <v>0.51835478568798021</v>
      </c>
      <c r="U135" s="4">
        <f t="shared" si="53"/>
        <v>0.50373148954343905</v>
      </c>
      <c r="V135" s="4">
        <f t="shared" si="53"/>
        <v>0.48588919989389145</v>
      </c>
      <c r="W135" s="4">
        <f t="shared" si="53"/>
        <v>0.46804691024434375</v>
      </c>
      <c r="X135" s="4">
        <f t="shared" si="53"/>
        <v>0.45020462059479616</v>
      </c>
      <c r="Y135" s="4">
        <f t="shared" si="53"/>
        <v>0.43236233094524845</v>
      </c>
      <c r="Z135" s="4">
        <f t="shared" si="53"/>
        <v>0.41452004129570086</v>
      </c>
      <c r="AA135" s="4">
        <f t="shared" si="53"/>
        <v>0.40102087077731585</v>
      </c>
      <c r="AB135" s="4">
        <f t="shared" si="53"/>
        <v>0.38752170025893096</v>
      </c>
      <c r="AC135" s="4">
        <f t="shared" si="53"/>
        <v>0.37402252974054606</v>
      </c>
      <c r="AD135" s="4">
        <f t="shared" si="53"/>
        <v>0.36052335922216106</v>
      </c>
      <c r="AE135" s="4">
        <f t="shared" si="53"/>
        <v>0.34702418870377605</v>
      </c>
      <c r="AF135" s="4">
        <f t="shared" si="52"/>
        <v>0.288877606949969</v>
      </c>
      <c r="AG135" s="4">
        <f t="shared" si="52"/>
        <v>0.23073102519616201</v>
      </c>
      <c r="AH135" s="4">
        <f t="shared" si="52"/>
        <v>0.17258444344235502</v>
      </c>
      <c r="AI135" s="4">
        <f t="shared" si="52"/>
        <v>0.11443786168854804</v>
      </c>
      <c r="AJ135" s="4">
        <f t="shared" si="52"/>
        <v>5.6291279934741062E-2</v>
      </c>
    </row>
    <row r="136" spans="1:36" x14ac:dyDescent="0.2">
      <c r="A136" t="str">
        <f>"semis_archetype_"&amp;TEXT(ROUND(Table269[[#This Row],[2016]],3),"0.000")</f>
        <v>semis_archetype_0.845</v>
      </c>
      <c r="B136" s="4">
        <f t="shared" si="54"/>
        <v>0.84499999999999997</v>
      </c>
      <c r="C136" s="4">
        <f t="shared" si="39"/>
        <v>0.84499999999999997</v>
      </c>
      <c r="D136" s="4">
        <f t="shared" si="40"/>
        <v>0.84499999999999997</v>
      </c>
      <c r="E136" s="4">
        <f t="shared" si="41"/>
        <v>0.81334619383668694</v>
      </c>
      <c r="F136" s="4">
        <f t="shared" si="42"/>
        <v>0.78169238767337601</v>
      </c>
      <c r="G136" s="4">
        <f t="shared" si="43"/>
        <v>0.75003858151006098</v>
      </c>
      <c r="H136" s="4">
        <f t="shared" si="44"/>
        <v>0.71838477534674783</v>
      </c>
      <c r="I136" s="4">
        <f t="shared" si="45"/>
        <v>0.6867309691834349</v>
      </c>
      <c r="J136" s="4">
        <f t="shared" si="46"/>
        <v>0.65507716302012187</v>
      </c>
      <c r="K136" s="4">
        <f t="shared" si="47"/>
        <v>0.62342335685680883</v>
      </c>
      <c r="L136" s="4">
        <f t="shared" si="48"/>
        <v>0.5917695506934959</v>
      </c>
      <c r="M136" s="4">
        <f t="shared" si="49"/>
        <v>0.56011574453018276</v>
      </c>
      <c r="N136" s="4">
        <f t="shared" si="50"/>
        <v>0.52846193836686983</v>
      </c>
      <c r="O136" s="4">
        <f t="shared" si="51"/>
        <v>0.4968081322035568</v>
      </c>
      <c r="P136" s="4">
        <f t="shared" si="53"/>
        <v>0.57356870246190117</v>
      </c>
      <c r="Q136" s="4">
        <f t="shared" si="53"/>
        <v>0.55903752635947923</v>
      </c>
      <c r="R136" s="4">
        <f t="shared" si="53"/>
        <v>0.54450635025705729</v>
      </c>
      <c r="S136" s="4">
        <f t="shared" si="53"/>
        <v>0.52997517415463546</v>
      </c>
      <c r="T136" s="4">
        <f t="shared" si="53"/>
        <v>0.51544399805221353</v>
      </c>
      <c r="U136" s="4">
        <f t="shared" si="53"/>
        <v>0.50091282194979148</v>
      </c>
      <c r="V136" s="4">
        <f t="shared" si="53"/>
        <v>0.48318293052139527</v>
      </c>
      <c r="W136" s="4">
        <f t="shared" si="53"/>
        <v>0.46545303909299907</v>
      </c>
      <c r="X136" s="4">
        <f t="shared" si="53"/>
        <v>0.44772314766460286</v>
      </c>
      <c r="Y136" s="4">
        <f t="shared" si="53"/>
        <v>0.42999325623620666</v>
      </c>
      <c r="Z136" s="4">
        <f t="shared" si="53"/>
        <v>0.41226336480781045</v>
      </c>
      <c r="AA136" s="4">
        <f t="shared" si="53"/>
        <v>0.39884923285695739</v>
      </c>
      <c r="AB136" s="4">
        <f t="shared" si="53"/>
        <v>0.38543510090610444</v>
      </c>
      <c r="AC136" s="4">
        <f t="shared" si="53"/>
        <v>0.37202096895525139</v>
      </c>
      <c r="AD136" s="4">
        <f t="shared" si="53"/>
        <v>0.35860683700439833</v>
      </c>
      <c r="AE136" s="4">
        <f t="shared" si="53"/>
        <v>0.34519270505354516</v>
      </c>
      <c r="AF136" s="4">
        <f t="shared" si="52"/>
        <v>0.28741242002978429</v>
      </c>
      <c r="AG136" s="4">
        <f t="shared" si="52"/>
        <v>0.2296321350060235</v>
      </c>
      <c r="AH136" s="4">
        <f t="shared" si="52"/>
        <v>0.17185184998226269</v>
      </c>
      <c r="AI136" s="4">
        <f t="shared" si="52"/>
        <v>0.11407156495850188</v>
      </c>
      <c r="AJ136" s="4">
        <f t="shared" si="52"/>
        <v>5.6291279934741062E-2</v>
      </c>
    </row>
    <row r="137" spans="1:36" x14ac:dyDescent="0.2">
      <c r="A137" t="str">
        <f>"semis_archetype_"&amp;TEXT(ROUND(Table269[[#This Row],[2016]],3),"0.000")</f>
        <v>semis_archetype_0.840</v>
      </c>
      <c r="B137" s="4">
        <f t="shared" si="54"/>
        <v>0.84</v>
      </c>
      <c r="C137" s="4">
        <f t="shared" si="39"/>
        <v>0.84</v>
      </c>
      <c r="D137" s="4">
        <f t="shared" si="40"/>
        <v>0.84</v>
      </c>
      <c r="E137" s="4">
        <f t="shared" si="41"/>
        <v>0.80857247379521835</v>
      </c>
      <c r="F137" s="4">
        <f t="shared" si="42"/>
        <v>0.77714494759043895</v>
      </c>
      <c r="G137" s="4">
        <f t="shared" si="43"/>
        <v>0.74571742138565533</v>
      </c>
      <c r="H137" s="4">
        <f t="shared" si="44"/>
        <v>0.71428989518087371</v>
      </c>
      <c r="I137" s="4">
        <f t="shared" si="45"/>
        <v>0.6828623689760922</v>
      </c>
      <c r="J137" s="4">
        <f t="shared" si="46"/>
        <v>0.6514348427713107</v>
      </c>
      <c r="K137" s="4">
        <f t="shared" si="47"/>
        <v>0.62000731656652908</v>
      </c>
      <c r="L137" s="4">
        <f t="shared" si="48"/>
        <v>0.58857979036174757</v>
      </c>
      <c r="M137" s="4">
        <f t="shared" si="49"/>
        <v>0.55715226415696595</v>
      </c>
      <c r="N137" s="4">
        <f t="shared" si="50"/>
        <v>0.52572473795218455</v>
      </c>
      <c r="O137" s="4">
        <f t="shared" si="51"/>
        <v>0.49429721174740293</v>
      </c>
      <c r="P137" s="4">
        <f t="shared" si="53"/>
        <v>0.57028943465765802</v>
      </c>
      <c r="Q137" s="4">
        <f t="shared" si="53"/>
        <v>0.5558503785973552</v>
      </c>
      <c r="R137" s="4">
        <f t="shared" si="53"/>
        <v>0.54141132253705238</v>
      </c>
      <c r="S137" s="4">
        <f t="shared" si="53"/>
        <v>0.52697226647674955</v>
      </c>
      <c r="T137" s="4">
        <f t="shared" si="53"/>
        <v>0.51253321041644684</v>
      </c>
      <c r="U137" s="4">
        <f t="shared" si="53"/>
        <v>0.49809415435614379</v>
      </c>
      <c r="V137" s="4">
        <f t="shared" si="53"/>
        <v>0.48047666114889909</v>
      </c>
      <c r="W137" s="4">
        <f t="shared" si="53"/>
        <v>0.46285916794165438</v>
      </c>
      <c r="X137" s="4">
        <f t="shared" si="53"/>
        <v>0.44524167473440956</v>
      </c>
      <c r="Y137" s="4">
        <f t="shared" si="53"/>
        <v>0.42762418152716486</v>
      </c>
      <c r="Z137" s="4">
        <f t="shared" si="53"/>
        <v>0.41000668831992015</v>
      </c>
      <c r="AA137" s="4">
        <f t="shared" si="53"/>
        <v>0.39667759493659904</v>
      </c>
      <c r="AB137" s="4">
        <f t="shared" si="53"/>
        <v>0.38334850155327782</v>
      </c>
      <c r="AC137" s="4">
        <f t="shared" si="53"/>
        <v>0.37001940816995671</v>
      </c>
      <c r="AD137" s="4">
        <f t="shared" si="53"/>
        <v>0.3566903147866356</v>
      </c>
      <c r="AE137" s="4">
        <f t="shared" si="53"/>
        <v>0.34336122140331427</v>
      </c>
      <c r="AF137" s="4">
        <f t="shared" si="52"/>
        <v>0.28594723310959963</v>
      </c>
      <c r="AG137" s="4">
        <f t="shared" si="52"/>
        <v>0.22853324481588499</v>
      </c>
      <c r="AH137" s="4">
        <f t="shared" si="52"/>
        <v>0.17111925652217036</v>
      </c>
      <c r="AI137" s="4">
        <f t="shared" si="52"/>
        <v>0.1137052682284557</v>
      </c>
      <c r="AJ137" s="4">
        <f t="shared" si="52"/>
        <v>5.6291279934741062E-2</v>
      </c>
    </row>
    <row r="138" spans="1:36" x14ac:dyDescent="0.2">
      <c r="A138" t="str">
        <f>"semis_archetype_"&amp;TEXT(ROUND(Table269[[#This Row],[2016]],3),"0.000")</f>
        <v>semis_archetype_0.835</v>
      </c>
      <c r="B138" s="4">
        <f t="shared" si="54"/>
        <v>0.83499999999999996</v>
      </c>
      <c r="C138" s="4">
        <f t="shared" si="39"/>
        <v>0.83499999999999996</v>
      </c>
      <c r="D138" s="4">
        <f t="shared" si="40"/>
        <v>0.83499999999999996</v>
      </c>
      <c r="E138" s="4">
        <f t="shared" si="41"/>
        <v>0.80379875375374987</v>
      </c>
      <c r="F138" s="4">
        <f t="shared" si="42"/>
        <v>0.77259750750750178</v>
      </c>
      <c r="G138" s="4">
        <f t="shared" si="43"/>
        <v>0.74139626126124969</v>
      </c>
      <c r="H138" s="4">
        <f t="shared" si="44"/>
        <v>0.7101950150149996</v>
      </c>
      <c r="I138" s="4">
        <f t="shared" si="45"/>
        <v>0.67899376876874962</v>
      </c>
      <c r="J138" s="4">
        <f t="shared" si="46"/>
        <v>0.64779252252249941</v>
      </c>
      <c r="K138" s="4">
        <f t="shared" si="47"/>
        <v>0.61659127627624932</v>
      </c>
      <c r="L138" s="4">
        <f t="shared" si="48"/>
        <v>0.58539003002999934</v>
      </c>
      <c r="M138" s="4">
        <f t="shared" si="49"/>
        <v>0.55418878378374914</v>
      </c>
      <c r="N138" s="4">
        <f t="shared" si="50"/>
        <v>0.52298753753749916</v>
      </c>
      <c r="O138" s="4">
        <f t="shared" si="51"/>
        <v>0.49178629129124907</v>
      </c>
      <c r="P138" s="4">
        <f t="shared" si="53"/>
        <v>0.56701016685341488</v>
      </c>
      <c r="Q138" s="4">
        <f t="shared" si="53"/>
        <v>0.55266323083523117</v>
      </c>
      <c r="R138" s="4">
        <f t="shared" si="53"/>
        <v>0.53831629481704746</v>
      </c>
      <c r="S138" s="4">
        <f t="shared" si="53"/>
        <v>0.52396935879886375</v>
      </c>
      <c r="T138" s="4">
        <f t="shared" si="53"/>
        <v>0.50962242278068004</v>
      </c>
      <c r="U138" s="4">
        <f t="shared" si="53"/>
        <v>0.49527548676249622</v>
      </c>
      <c r="V138" s="4">
        <f t="shared" si="53"/>
        <v>0.4777703917764029</v>
      </c>
      <c r="W138" s="4">
        <f t="shared" si="53"/>
        <v>0.4602652967903097</v>
      </c>
      <c r="X138" s="4">
        <f t="shared" si="53"/>
        <v>0.44276020180421638</v>
      </c>
      <c r="Y138" s="4">
        <f t="shared" si="53"/>
        <v>0.42525510681812306</v>
      </c>
      <c r="Z138" s="4">
        <f t="shared" si="53"/>
        <v>0.40775001183202986</v>
      </c>
      <c r="AA138" s="4">
        <f t="shared" si="53"/>
        <v>0.39450595701624058</v>
      </c>
      <c r="AB138" s="4">
        <f t="shared" si="53"/>
        <v>0.38126190220045131</v>
      </c>
      <c r="AC138" s="4">
        <f t="shared" si="53"/>
        <v>0.36801784738466203</v>
      </c>
      <c r="AD138" s="4">
        <f t="shared" si="53"/>
        <v>0.35477379256887287</v>
      </c>
      <c r="AE138" s="4">
        <f t="shared" si="53"/>
        <v>0.34152973775308348</v>
      </c>
      <c r="AF138" s="4">
        <f t="shared" si="52"/>
        <v>0.28448204618941497</v>
      </c>
      <c r="AG138" s="4">
        <f t="shared" si="52"/>
        <v>0.22743435462574649</v>
      </c>
      <c r="AH138" s="4">
        <f t="shared" si="52"/>
        <v>0.170386663062078</v>
      </c>
      <c r="AI138" s="4">
        <f t="shared" si="52"/>
        <v>0.11333897149840953</v>
      </c>
      <c r="AJ138" s="4">
        <f t="shared" si="52"/>
        <v>5.6291279934741062E-2</v>
      </c>
    </row>
    <row r="139" spans="1:36" x14ac:dyDescent="0.2">
      <c r="A139" t="str">
        <f>"semis_archetype_"&amp;TEXT(ROUND(Table269[[#This Row],[2016]],3),"0.000")</f>
        <v>semis_archetype_0.830</v>
      </c>
      <c r="B139" s="4">
        <f t="shared" si="54"/>
        <v>0.83000000000000007</v>
      </c>
      <c r="C139" s="4">
        <f t="shared" si="39"/>
        <v>0.83000000000000007</v>
      </c>
      <c r="D139" s="4">
        <f t="shared" si="40"/>
        <v>0.83000000000000007</v>
      </c>
      <c r="E139" s="4">
        <f t="shared" si="41"/>
        <v>0.7990250337122814</v>
      </c>
      <c r="F139" s="4">
        <f t="shared" si="42"/>
        <v>0.76805006742456483</v>
      </c>
      <c r="G139" s="4">
        <f t="shared" si="43"/>
        <v>0.73707510113684416</v>
      </c>
      <c r="H139" s="4">
        <f t="shared" si="44"/>
        <v>0.70610013484912559</v>
      </c>
      <c r="I139" s="4">
        <f t="shared" si="45"/>
        <v>0.67512516856140703</v>
      </c>
      <c r="J139" s="4">
        <f t="shared" si="46"/>
        <v>0.64415020227368835</v>
      </c>
      <c r="K139" s="4">
        <f t="shared" si="47"/>
        <v>0.61317523598596968</v>
      </c>
      <c r="L139" s="4">
        <f t="shared" si="48"/>
        <v>0.58220026969825112</v>
      </c>
      <c r="M139" s="4">
        <f t="shared" si="49"/>
        <v>0.55122530341053244</v>
      </c>
      <c r="N139" s="4">
        <f t="shared" si="50"/>
        <v>0.52025033712281388</v>
      </c>
      <c r="O139" s="4">
        <f t="shared" si="51"/>
        <v>0.48927537083509526</v>
      </c>
      <c r="P139" s="4">
        <f t="shared" si="53"/>
        <v>0.56373089904917184</v>
      </c>
      <c r="Q139" s="4">
        <f t="shared" si="53"/>
        <v>0.54947608307310725</v>
      </c>
      <c r="R139" s="4">
        <f t="shared" si="53"/>
        <v>0.53522126709704265</v>
      </c>
      <c r="S139" s="4">
        <f t="shared" si="53"/>
        <v>0.52096645112097795</v>
      </c>
      <c r="T139" s="4">
        <f t="shared" si="53"/>
        <v>0.50671163514491335</v>
      </c>
      <c r="U139" s="4">
        <f t="shared" si="53"/>
        <v>0.49245681916884854</v>
      </c>
      <c r="V139" s="4">
        <f t="shared" si="53"/>
        <v>0.47506412240390683</v>
      </c>
      <c r="W139" s="4">
        <f t="shared" si="53"/>
        <v>0.45767142563896501</v>
      </c>
      <c r="X139" s="4">
        <f t="shared" si="53"/>
        <v>0.44027872887402308</v>
      </c>
      <c r="Y139" s="4">
        <f t="shared" si="53"/>
        <v>0.42288603210908127</v>
      </c>
      <c r="Z139" s="4">
        <f t="shared" si="53"/>
        <v>0.40549333534413956</v>
      </c>
      <c r="AA139" s="4">
        <f t="shared" si="53"/>
        <v>0.39233431909588223</v>
      </c>
      <c r="AB139" s="4">
        <f t="shared" si="53"/>
        <v>0.3791753028476248</v>
      </c>
      <c r="AC139" s="4">
        <f t="shared" si="53"/>
        <v>0.36601628659936747</v>
      </c>
      <c r="AD139" s="4">
        <f t="shared" si="53"/>
        <v>0.35285727035111014</v>
      </c>
      <c r="AE139" s="4">
        <f t="shared" si="53"/>
        <v>0.33969825410285259</v>
      </c>
      <c r="AF139" s="4">
        <f t="shared" si="52"/>
        <v>0.28301685926923031</v>
      </c>
      <c r="AG139" s="4">
        <f t="shared" si="52"/>
        <v>0.22633546443560801</v>
      </c>
      <c r="AH139" s="4">
        <f t="shared" si="52"/>
        <v>0.1696540696019857</v>
      </c>
      <c r="AI139" s="4">
        <f t="shared" si="52"/>
        <v>0.11297267476836337</v>
      </c>
      <c r="AJ139" s="4">
        <f t="shared" si="52"/>
        <v>5.6291279934741062E-2</v>
      </c>
    </row>
    <row r="140" spans="1:36" x14ac:dyDescent="0.2">
      <c r="A140" t="str">
        <f>"semis_archetype_"&amp;TEXT(ROUND(Table269[[#This Row],[2016]],3),"0.000")</f>
        <v>semis_archetype_0.825</v>
      </c>
      <c r="B140" s="4">
        <f t="shared" si="54"/>
        <v>0.82500000000000007</v>
      </c>
      <c r="C140" s="4">
        <f t="shared" si="39"/>
        <v>0.82500000000000007</v>
      </c>
      <c r="D140" s="4">
        <f t="shared" si="40"/>
        <v>0.82500000000000007</v>
      </c>
      <c r="E140" s="4">
        <f t="shared" si="41"/>
        <v>0.79425131367081292</v>
      </c>
      <c r="F140" s="4">
        <f t="shared" si="42"/>
        <v>0.76350262734162777</v>
      </c>
      <c r="G140" s="4">
        <f t="shared" si="43"/>
        <v>0.73275394101243863</v>
      </c>
      <c r="H140" s="4">
        <f t="shared" si="44"/>
        <v>0.70200525468325137</v>
      </c>
      <c r="I140" s="4">
        <f t="shared" si="45"/>
        <v>0.67125656835406433</v>
      </c>
      <c r="J140" s="4">
        <f t="shared" si="46"/>
        <v>0.64050788202487707</v>
      </c>
      <c r="K140" s="4">
        <f t="shared" si="47"/>
        <v>0.60975919569568993</v>
      </c>
      <c r="L140" s="4">
        <f t="shared" si="48"/>
        <v>0.57901050936650278</v>
      </c>
      <c r="M140" s="4">
        <f t="shared" si="49"/>
        <v>0.54826182303731563</v>
      </c>
      <c r="N140" s="4">
        <f t="shared" si="50"/>
        <v>0.51751313670812848</v>
      </c>
      <c r="O140" s="4">
        <f t="shared" si="51"/>
        <v>0.48676445037894139</v>
      </c>
      <c r="P140" s="4">
        <f t="shared" si="53"/>
        <v>0.56045163124492881</v>
      </c>
      <c r="Q140" s="4">
        <f t="shared" si="53"/>
        <v>0.54628893531098321</v>
      </c>
      <c r="R140" s="4">
        <f t="shared" si="53"/>
        <v>0.53212623937703762</v>
      </c>
      <c r="S140" s="4">
        <f t="shared" si="53"/>
        <v>0.51796354344309214</v>
      </c>
      <c r="T140" s="4">
        <f t="shared" si="53"/>
        <v>0.50380084750914667</v>
      </c>
      <c r="U140" s="4">
        <f t="shared" si="53"/>
        <v>0.48963815157520096</v>
      </c>
      <c r="V140" s="4">
        <f t="shared" si="53"/>
        <v>0.47235785303141065</v>
      </c>
      <c r="W140" s="4">
        <f t="shared" si="53"/>
        <v>0.45507755448762022</v>
      </c>
      <c r="X140" s="4">
        <f t="shared" si="53"/>
        <v>0.4377972559438299</v>
      </c>
      <c r="Y140" s="4">
        <f t="shared" si="53"/>
        <v>0.42051695740003947</v>
      </c>
      <c r="Z140" s="4">
        <f t="shared" si="53"/>
        <v>0.40323665885624915</v>
      </c>
      <c r="AA140" s="4">
        <f t="shared" si="53"/>
        <v>0.39016268117552377</v>
      </c>
      <c r="AB140" s="4">
        <f t="shared" si="53"/>
        <v>0.37708870349479828</v>
      </c>
      <c r="AC140" s="4">
        <f t="shared" si="53"/>
        <v>0.36401472581407279</v>
      </c>
      <c r="AD140" s="4">
        <f t="shared" si="53"/>
        <v>0.35094074813334741</v>
      </c>
      <c r="AE140" s="4">
        <f t="shared" si="53"/>
        <v>0.33786677045262181</v>
      </c>
      <c r="AF140" s="4">
        <f t="shared" si="52"/>
        <v>0.28155167234904566</v>
      </c>
      <c r="AG140" s="4">
        <f t="shared" si="52"/>
        <v>0.2252365742454695</v>
      </c>
      <c r="AH140" s="4">
        <f t="shared" si="52"/>
        <v>0.16892147614189335</v>
      </c>
      <c r="AI140" s="4">
        <f t="shared" si="52"/>
        <v>0.1126063780383172</v>
      </c>
      <c r="AJ140" s="4">
        <f t="shared" si="52"/>
        <v>5.6291279934741062E-2</v>
      </c>
    </row>
    <row r="141" spans="1:36" x14ac:dyDescent="0.2">
      <c r="A141" t="str">
        <f>"semis_archetype_"&amp;TEXT(ROUND(Table269[[#This Row],[2016]],3),"0.000")</f>
        <v>semis_archetype_0.820</v>
      </c>
      <c r="B141" s="4">
        <f t="shared" si="54"/>
        <v>0.82000000000000006</v>
      </c>
      <c r="C141" s="4">
        <f t="shared" si="39"/>
        <v>0.82000000000000006</v>
      </c>
      <c r="D141" s="4">
        <f t="shared" si="40"/>
        <v>0.82000000000000006</v>
      </c>
      <c r="E141" s="4">
        <f t="shared" si="41"/>
        <v>0.78947759362934433</v>
      </c>
      <c r="F141" s="4">
        <f t="shared" si="42"/>
        <v>0.7589551872586906</v>
      </c>
      <c r="G141" s="4">
        <f t="shared" si="43"/>
        <v>0.72843278088803298</v>
      </c>
      <c r="H141" s="4">
        <f t="shared" si="44"/>
        <v>0.69791037451737725</v>
      </c>
      <c r="I141" s="4">
        <f t="shared" si="45"/>
        <v>0.66738796814672163</v>
      </c>
      <c r="J141" s="4">
        <f t="shared" si="46"/>
        <v>0.6368655617760659</v>
      </c>
      <c r="K141" s="4">
        <f t="shared" si="47"/>
        <v>0.60634315540541017</v>
      </c>
      <c r="L141" s="4">
        <f t="shared" si="48"/>
        <v>0.57582074903475455</v>
      </c>
      <c r="M141" s="4">
        <f t="shared" si="49"/>
        <v>0.54529834266409882</v>
      </c>
      <c r="N141" s="4">
        <f t="shared" si="50"/>
        <v>0.5147759362934432</v>
      </c>
      <c r="O141" s="4">
        <f t="shared" si="51"/>
        <v>0.48425352992278747</v>
      </c>
      <c r="P141" s="4">
        <f t="shared" si="53"/>
        <v>0.55717236344068566</v>
      </c>
      <c r="Q141" s="4">
        <f t="shared" si="53"/>
        <v>0.54310178754885918</v>
      </c>
      <c r="R141" s="4">
        <f t="shared" si="53"/>
        <v>0.52903121165703271</v>
      </c>
      <c r="S141" s="4">
        <f t="shared" si="53"/>
        <v>0.51496063576520634</v>
      </c>
      <c r="T141" s="4">
        <f t="shared" si="53"/>
        <v>0.50089005987337987</v>
      </c>
      <c r="U141" s="4">
        <f t="shared" si="53"/>
        <v>0.48681948398155328</v>
      </c>
      <c r="V141" s="4">
        <f t="shared" si="53"/>
        <v>0.46965158365891446</v>
      </c>
      <c r="W141" s="4">
        <f t="shared" si="53"/>
        <v>0.45248368333627553</v>
      </c>
      <c r="X141" s="4">
        <f t="shared" si="53"/>
        <v>0.4353157830136366</v>
      </c>
      <c r="Y141" s="4">
        <f t="shared" si="53"/>
        <v>0.41814788269099767</v>
      </c>
      <c r="Z141" s="4">
        <f t="shared" si="53"/>
        <v>0.40097998236835886</v>
      </c>
      <c r="AA141" s="4">
        <f t="shared" si="53"/>
        <v>0.38799104325516531</v>
      </c>
      <c r="AB141" s="4">
        <f t="shared" si="53"/>
        <v>0.37500210414197177</v>
      </c>
      <c r="AC141" s="4">
        <f t="shared" si="53"/>
        <v>0.36201316502877823</v>
      </c>
      <c r="AD141" s="4">
        <f t="shared" si="53"/>
        <v>0.34902422591558468</v>
      </c>
      <c r="AE141" s="4">
        <f t="shared" si="53"/>
        <v>0.33603528680239092</v>
      </c>
      <c r="AF141" s="4">
        <f t="shared" si="52"/>
        <v>0.28008648542886094</v>
      </c>
      <c r="AG141" s="4">
        <f t="shared" si="52"/>
        <v>0.22413768405533099</v>
      </c>
      <c r="AH141" s="4">
        <f t="shared" si="52"/>
        <v>0.16818888268180099</v>
      </c>
      <c r="AI141" s="4">
        <f t="shared" si="52"/>
        <v>0.11224008130827104</v>
      </c>
      <c r="AJ141" s="4">
        <f t="shared" si="52"/>
        <v>5.6291279934741062E-2</v>
      </c>
    </row>
    <row r="142" spans="1:36" x14ac:dyDescent="0.2">
      <c r="A142" t="str">
        <f>"semis_archetype_"&amp;TEXT(ROUND(Table269[[#This Row],[2016]],3),"0.000")</f>
        <v>semis_archetype_0.815</v>
      </c>
      <c r="B142" s="4">
        <f t="shared" si="54"/>
        <v>0.81500000000000006</v>
      </c>
      <c r="C142" s="4">
        <f t="shared" si="39"/>
        <v>0.81500000000000006</v>
      </c>
      <c r="D142" s="4">
        <f t="shared" si="40"/>
        <v>0.81500000000000006</v>
      </c>
      <c r="E142" s="4">
        <f t="shared" si="41"/>
        <v>0.78470387358787586</v>
      </c>
      <c r="F142" s="4">
        <f t="shared" si="42"/>
        <v>0.75440774717575354</v>
      </c>
      <c r="G142" s="4">
        <f t="shared" si="43"/>
        <v>0.72411162076362734</v>
      </c>
      <c r="H142" s="4">
        <f t="shared" si="44"/>
        <v>0.69381549435150314</v>
      </c>
      <c r="I142" s="4">
        <f t="shared" si="45"/>
        <v>0.66351936793937893</v>
      </c>
      <c r="J142" s="4">
        <f t="shared" si="46"/>
        <v>0.63322324152725473</v>
      </c>
      <c r="K142" s="4">
        <f t="shared" si="47"/>
        <v>0.60292711511513053</v>
      </c>
      <c r="L142" s="4">
        <f t="shared" si="48"/>
        <v>0.57263098870300633</v>
      </c>
      <c r="M142" s="4">
        <f t="shared" si="49"/>
        <v>0.54233486229088201</v>
      </c>
      <c r="N142" s="4">
        <f t="shared" si="50"/>
        <v>0.51203873587875792</v>
      </c>
      <c r="O142" s="4">
        <f t="shared" si="51"/>
        <v>0.48174260946663361</v>
      </c>
      <c r="P142" s="4">
        <f t="shared" si="53"/>
        <v>0.55389309563644251</v>
      </c>
      <c r="Q142" s="4">
        <f t="shared" si="53"/>
        <v>0.53991463978673515</v>
      </c>
      <c r="R142" s="4">
        <f t="shared" si="53"/>
        <v>0.52593618393702779</v>
      </c>
      <c r="S142" s="4">
        <f t="shared" si="53"/>
        <v>0.51195772808732054</v>
      </c>
      <c r="T142" s="4">
        <f t="shared" si="53"/>
        <v>0.49797927223761318</v>
      </c>
      <c r="U142" s="4">
        <f t="shared" si="53"/>
        <v>0.48400081638790571</v>
      </c>
      <c r="V142" s="4">
        <f t="shared" si="53"/>
        <v>0.46694531428641828</v>
      </c>
      <c r="W142" s="4">
        <f t="shared" si="53"/>
        <v>0.44988981218493085</v>
      </c>
      <c r="X142" s="4">
        <f t="shared" si="53"/>
        <v>0.43283431008344342</v>
      </c>
      <c r="Y142" s="4">
        <f t="shared" si="53"/>
        <v>0.41577880798195588</v>
      </c>
      <c r="Z142" s="4">
        <f t="shared" si="53"/>
        <v>0.39872330588046856</v>
      </c>
      <c r="AA142" s="4">
        <f t="shared" si="53"/>
        <v>0.38581940533480685</v>
      </c>
      <c r="AB142" s="4">
        <f t="shared" si="53"/>
        <v>0.37291550478914526</v>
      </c>
      <c r="AC142" s="4">
        <f t="shared" si="53"/>
        <v>0.36001160424348355</v>
      </c>
      <c r="AD142" s="4">
        <f t="shared" si="53"/>
        <v>0.34710770369782185</v>
      </c>
      <c r="AE142" s="4">
        <f t="shared" si="53"/>
        <v>0.33420380315216014</v>
      </c>
      <c r="AF142" s="4">
        <f t="shared" si="52"/>
        <v>0.27862129850867623</v>
      </c>
      <c r="AG142" s="4">
        <f t="shared" si="52"/>
        <v>0.22303879386519249</v>
      </c>
      <c r="AH142" s="4">
        <f t="shared" si="52"/>
        <v>0.16745628922170866</v>
      </c>
      <c r="AI142" s="4">
        <f t="shared" si="52"/>
        <v>0.11187378457822486</v>
      </c>
      <c r="AJ142" s="4">
        <f t="shared" si="52"/>
        <v>5.6291279934741062E-2</v>
      </c>
    </row>
    <row r="143" spans="1:36" x14ac:dyDescent="0.2">
      <c r="A143" t="str">
        <f>"semis_archetype_"&amp;TEXT(ROUND(Table269[[#This Row],[2016]],3),"0.000")</f>
        <v>semis_archetype_0.810</v>
      </c>
      <c r="B143" s="4">
        <f t="shared" si="54"/>
        <v>0.81</v>
      </c>
      <c r="C143" s="4">
        <f t="shared" si="39"/>
        <v>0.81</v>
      </c>
      <c r="D143" s="4">
        <f t="shared" si="40"/>
        <v>0.81</v>
      </c>
      <c r="E143" s="4">
        <f t="shared" si="41"/>
        <v>0.77993015354640727</v>
      </c>
      <c r="F143" s="4">
        <f t="shared" si="42"/>
        <v>0.74986030709281648</v>
      </c>
      <c r="G143" s="4">
        <f t="shared" si="43"/>
        <v>0.71979046063922181</v>
      </c>
      <c r="H143" s="4">
        <f t="shared" si="44"/>
        <v>0.68972061418562902</v>
      </c>
      <c r="I143" s="4">
        <f t="shared" si="45"/>
        <v>0.65965076773203624</v>
      </c>
      <c r="J143" s="4">
        <f t="shared" si="46"/>
        <v>0.62958092127844356</v>
      </c>
      <c r="K143" s="4">
        <f t="shared" si="47"/>
        <v>0.59951107482485066</v>
      </c>
      <c r="L143" s="4">
        <f t="shared" si="48"/>
        <v>0.56944122837125799</v>
      </c>
      <c r="M143" s="4">
        <f t="shared" si="49"/>
        <v>0.53937138191766532</v>
      </c>
      <c r="N143" s="4">
        <f t="shared" si="50"/>
        <v>0.50930153546407253</v>
      </c>
      <c r="O143" s="4">
        <f t="shared" si="51"/>
        <v>0.47923168901047974</v>
      </c>
      <c r="P143" s="4">
        <f t="shared" si="53"/>
        <v>0.55061382783219948</v>
      </c>
      <c r="Q143" s="4">
        <f t="shared" si="53"/>
        <v>0.53672749202461112</v>
      </c>
      <c r="R143" s="4">
        <f t="shared" si="53"/>
        <v>0.52284115621702287</v>
      </c>
      <c r="S143" s="4">
        <f t="shared" si="53"/>
        <v>0.50895482040943463</v>
      </c>
      <c r="T143" s="4">
        <f t="shared" si="53"/>
        <v>0.49506848460184638</v>
      </c>
      <c r="U143" s="4">
        <f t="shared" si="53"/>
        <v>0.48118214879425802</v>
      </c>
      <c r="V143" s="4">
        <f t="shared" si="53"/>
        <v>0.46423904491392209</v>
      </c>
      <c r="W143" s="4">
        <f t="shared" si="53"/>
        <v>0.44729594103358616</v>
      </c>
      <c r="X143" s="4">
        <f t="shared" si="53"/>
        <v>0.43035283715325012</v>
      </c>
      <c r="Y143" s="4">
        <f t="shared" si="53"/>
        <v>0.41340973327291408</v>
      </c>
      <c r="Z143" s="4">
        <f t="shared" si="53"/>
        <v>0.39646662939257815</v>
      </c>
      <c r="AA143" s="4">
        <f t="shared" si="53"/>
        <v>0.38364776741444839</v>
      </c>
      <c r="AB143" s="4">
        <f t="shared" si="53"/>
        <v>0.37082890543631863</v>
      </c>
      <c r="AC143" s="4">
        <f t="shared" si="53"/>
        <v>0.35801004345818888</v>
      </c>
      <c r="AD143" s="4">
        <f t="shared" si="53"/>
        <v>0.34519118148005912</v>
      </c>
      <c r="AE143" s="4">
        <f t="shared" si="53"/>
        <v>0.33237231950192925</v>
      </c>
      <c r="AF143" s="4">
        <f t="shared" si="52"/>
        <v>0.27715611158849157</v>
      </c>
      <c r="AG143" s="4">
        <f t="shared" si="52"/>
        <v>0.22193990367505395</v>
      </c>
      <c r="AH143" s="4">
        <f t="shared" si="52"/>
        <v>0.16672369576161633</v>
      </c>
      <c r="AI143" s="4">
        <f t="shared" si="52"/>
        <v>0.11150748784817868</v>
      </c>
      <c r="AJ143" s="4">
        <f t="shared" si="52"/>
        <v>5.6291279934741062E-2</v>
      </c>
    </row>
    <row r="144" spans="1:36" x14ac:dyDescent="0.2">
      <c r="A144" t="str">
        <f>"semis_archetype_"&amp;TEXT(ROUND(Table269[[#This Row],[2016]],3),"0.000")</f>
        <v>semis_archetype_0.805</v>
      </c>
      <c r="B144" s="4">
        <f t="shared" si="54"/>
        <v>0.80500000000000005</v>
      </c>
      <c r="C144" s="4">
        <f t="shared" si="39"/>
        <v>0.80500000000000005</v>
      </c>
      <c r="D144" s="4">
        <f t="shared" si="40"/>
        <v>0.80500000000000005</v>
      </c>
      <c r="E144" s="4">
        <f t="shared" si="41"/>
        <v>0.77515643350493868</v>
      </c>
      <c r="F144" s="4">
        <f t="shared" si="42"/>
        <v>0.74531286700987942</v>
      </c>
      <c r="G144" s="4">
        <f t="shared" si="43"/>
        <v>0.71546930051481616</v>
      </c>
      <c r="H144" s="4">
        <f t="shared" si="44"/>
        <v>0.68562573401975491</v>
      </c>
      <c r="I144" s="4">
        <f t="shared" si="45"/>
        <v>0.65578216752469365</v>
      </c>
      <c r="J144" s="4">
        <f t="shared" si="46"/>
        <v>0.62593860102963228</v>
      </c>
      <c r="K144" s="4">
        <f t="shared" si="47"/>
        <v>0.59609503453457102</v>
      </c>
      <c r="L144" s="4">
        <f t="shared" si="48"/>
        <v>0.56625146803950976</v>
      </c>
      <c r="M144" s="4">
        <f t="shared" si="49"/>
        <v>0.53640790154444851</v>
      </c>
      <c r="N144" s="4">
        <f t="shared" si="50"/>
        <v>0.50656433504938714</v>
      </c>
      <c r="O144" s="4">
        <f t="shared" si="51"/>
        <v>0.47672076855432588</v>
      </c>
      <c r="P144" s="4">
        <f t="shared" si="53"/>
        <v>0.54733456002795633</v>
      </c>
      <c r="Q144" s="4">
        <f t="shared" si="53"/>
        <v>0.53354034426248709</v>
      </c>
      <c r="R144" s="4">
        <f t="shared" si="53"/>
        <v>0.51974612849701796</v>
      </c>
      <c r="S144" s="4">
        <f t="shared" si="53"/>
        <v>0.50595191273154883</v>
      </c>
      <c r="T144" s="4">
        <f t="shared" si="53"/>
        <v>0.49215769696607969</v>
      </c>
      <c r="U144" s="4">
        <f t="shared" si="53"/>
        <v>0.47836348120061034</v>
      </c>
      <c r="V144" s="4">
        <f t="shared" si="53"/>
        <v>0.46153277554142591</v>
      </c>
      <c r="W144" s="4">
        <f t="shared" si="53"/>
        <v>0.44470206988224137</v>
      </c>
      <c r="X144" s="4">
        <f t="shared" si="53"/>
        <v>0.42787136422305683</v>
      </c>
      <c r="Y144" s="4">
        <f t="shared" si="53"/>
        <v>0.41104065856387229</v>
      </c>
      <c r="Z144" s="4">
        <f t="shared" si="53"/>
        <v>0.39420995290468785</v>
      </c>
      <c r="AA144" s="4">
        <f t="shared" si="53"/>
        <v>0.38147612949409004</v>
      </c>
      <c r="AB144" s="4">
        <f t="shared" si="53"/>
        <v>0.36874230608349212</v>
      </c>
      <c r="AC144" s="4">
        <f t="shared" si="53"/>
        <v>0.35600848267289431</v>
      </c>
      <c r="AD144" s="4">
        <f t="shared" si="53"/>
        <v>0.34327465926229639</v>
      </c>
      <c r="AE144" s="4">
        <f t="shared" si="53"/>
        <v>0.33054083585169836</v>
      </c>
      <c r="AF144" s="4">
        <f t="shared" si="52"/>
        <v>0.27569092466830691</v>
      </c>
      <c r="AG144" s="4">
        <f t="shared" si="52"/>
        <v>0.22084101348491544</v>
      </c>
      <c r="AH144" s="4">
        <f t="shared" si="52"/>
        <v>0.16599110230152397</v>
      </c>
      <c r="AI144" s="4">
        <f t="shared" si="52"/>
        <v>0.11114119111813253</v>
      </c>
      <c r="AJ144" s="4">
        <f t="shared" si="52"/>
        <v>5.6291279934741062E-2</v>
      </c>
    </row>
    <row r="145" spans="1:36" x14ac:dyDescent="0.2">
      <c r="A145" t="str">
        <f>"semis_archetype_"&amp;TEXT(ROUND(Table269[[#This Row],[2016]],3),"0.000")</f>
        <v>semis_archetype_0.800</v>
      </c>
      <c r="B145" s="4">
        <f t="shared" si="54"/>
        <v>0.8</v>
      </c>
      <c r="C145" s="4">
        <f t="shared" si="39"/>
        <v>0.8</v>
      </c>
      <c r="D145" s="4">
        <f t="shared" si="40"/>
        <v>0.8</v>
      </c>
      <c r="E145" s="4">
        <f t="shared" si="41"/>
        <v>0.7703827134634702</v>
      </c>
      <c r="F145" s="4">
        <f t="shared" si="42"/>
        <v>0.74076542692694236</v>
      </c>
      <c r="G145" s="4">
        <f t="shared" si="43"/>
        <v>0.71114814039041052</v>
      </c>
      <c r="H145" s="4">
        <f t="shared" si="44"/>
        <v>0.68153085385388068</v>
      </c>
      <c r="I145" s="4">
        <f t="shared" si="45"/>
        <v>0.65191356731735095</v>
      </c>
      <c r="J145" s="4">
        <f t="shared" si="46"/>
        <v>0.62229628078082111</v>
      </c>
      <c r="K145" s="4">
        <f t="shared" si="47"/>
        <v>0.59267899424429127</v>
      </c>
      <c r="L145" s="4">
        <f t="shared" si="48"/>
        <v>0.56306170770776154</v>
      </c>
      <c r="M145" s="4">
        <f t="shared" si="49"/>
        <v>0.5334444211712317</v>
      </c>
      <c r="N145" s="4">
        <f t="shared" si="50"/>
        <v>0.50382713463470186</v>
      </c>
      <c r="O145" s="4">
        <f t="shared" si="51"/>
        <v>0.47420984809817202</v>
      </c>
      <c r="P145" s="4">
        <f t="shared" si="53"/>
        <v>0.54405529222371318</v>
      </c>
      <c r="Q145" s="4">
        <f t="shared" si="53"/>
        <v>0.53035319650036306</v>
      </c>
      <c r="R145" s="4">
        <f t="shared" si="53"/>
        <v>0.51665110077701304</v>
      </c>
      <c r="S145" s="4">
        <f t="shared" si="53"/>
        <v>0.50294900505366302</v>
      </c>
      <c r="T145" s="4">
        <f t="shared" si="53"/>
        <v>0.48924690933031301</v>
      </c>
      <c r="U145" s="4">
        <f t="shared" si="53"/>
        <v>0.47554481360696277</v>
      </c>
      <c r="V145" s="4">
        <f t="shared" si="53"/>
        <v>0.45882650616892973</v>
      </c>
      <c r="W145" s="4">
        <f t="shared" si="53"/>
        <v>0.44210819873089668</v>
      </c>
      <c r="X145" s="4">
        <f t="shared" si="53"/>
        <v>0.42538989129286364</v>
      </c>
      <c r="Y145" s="4">
        <f t="shared" si="53"/>
        <v>0.40867158385483049</v>
      </c>
      <c r="Z145" s="4">
        <f t="shared" si="53"/>
        <v>0.39195327641679756</v>
      </c>
      <c r="AA145" s="4">
        <f t="shared" si="53"/>
        <v>0.37930449157373158</v>
      </c>
      <c r="AB145" s="4">
        <f t="shared" si="53"/>
        <v>0.36665570673066561</v>
      </c>
      <c r="AC145" s="4">
        <f t="shared" si="53"/>
        <v>0.35400692188759963</v>
      </c>
      <c r="AD145" s="4">
        <f t="shared" si="53"/>
        <v>0.34135813704453366</v>
      </c>
      <c r="AE145" s="4">
        <f t="shared" si="53"/>
        <v>0.32870935220146758</v>
      </c>
      <c r="AF145" s="4">
        <f t="shared" si="52"/>
        <v>0.2742257377481222</v>
      </c>
      <c r="AG145" s="4">
        <f t="shared" si="52"/>
        <v>0.21974212329477694</v>
      </c>
      <c r="AH145" s="4">
        <f t="shared" si="52"/>
        <v>0.16525850884143164</v>
      </c>
      <c r="AI145" s="4">
        <f t="shared" si="52"/>
        <v>0.11077489438808635</v>
      </c>
      <c r="AJ145" s="4">
        <f t="shared" si="52"/>
        <v>5.6291279934741062E-2</v>
      </c>
    </row>
    <row r="146" spans="1:36" x14ac:dyDescent="0.2">
      <c r="A146" t="str">
        <f>"semis_archetype_"&amp;TEXT(ROUND(Table269[[#This Row],[2016]],3),"0.000")</f>
        <v>semis_archetype_0.795</v>
      </c>
      <c r="B146" s="4">
        <f t="shared" si="54"/>
        <v>0.79500000000000004</v>
      </c>
      <c r="C146" s="4">
        <f t="shared" si="39"/>
        <v>0.79500000000000004</v>
      </c>
      <c r="D146" s="4">
        <f t="shared" si="40"/>
        <v>0.79500000000000004</v>
      </c>
      <c r="E146" s="4">
        <f t="shared" si="41"/>
        <v>0.76560899342200162</v>
      </c>
      <c r="F146" s="4">
        <f t="shared" si="42"/>
        <v>0.73621798684400519</v>
      </c>
      <c r="G146" s="4">
        <f t="shared" si="43"/>
        <v>0.70682698026600499</v>
      </c>
      <c r="H146" s="4">
        <f t="shared" si="44"/>
        <v>0.67743597368800657</v>
      </c>
      <c r="I146" s="4">
        <f t="shared" si="45"/>
        <v>0.64804496711000825</v>
      </c>
      <c r="J146" s="4">
        <f t="shared" si="46"/>
        <v>0.61865396053200983</v>
      </c>
      <c r="K146" s="4">
        <f t="shared" si="47"/>
        <v>0.58926295395401151</v>
      </c>
      <c r="L146" s="4">
        <f t="shared" si="48"/>
        <v>0.5598719473760132</v>
      </c>
      <c r="M146" s="4">
        <f t="shared" si="49"/>
        <v>0.53048094079801489</v>
      </c>
      <c r="N146" s="4">
        <f t="shared" si="50"/>
        <v>0.50108993422001658</v>
      </c>
      <c r="O146" s="4">
        <f t="shared" si="51"/>
        <v>0.4716989276420181</v>
      </c>
      <c r="P146" s="4">
        <f t="shared" si="53"/>
        <v>0.54077602441947004</v>
      </c>
      <c r="Q146" s="4">
        <f t="shared" si="53"/>
        <v>0.52716604873823902</v>
      </c>
      <c r="R146" s="4">
        <f t="shared" si="53"/>
        <v>0.51355607305700812</v>
      </c>
      <c r="S146" s="4">
        <f t="shared" si="53"/>
        <v>0.49994609737577711</v>
      </c>
      <c r="T146" s="4">
        <f t="shared" si="53"/>
        <v>0.48633612169454621</v>
      </c>
      <c r="U146" s="4">
        <f t="shared" si="53"/>
        <v>0.47272614601331508</v>
      </c>
      <c r="V146" s="4">
        <f t="shared" si="53"/>
        <v>0.45612023679643354</v>
      </c>
      <c r="W146" s="4">
        <f t="shared" si="53"/>
        <v>0.439514327579552</v>
      </c>
      <c r="X146" s="4">
        <f t="shared" si="53"/>
        <v>0.42290841836267035</v>
      </c>
      <c r="Y146" s="4">
        <f t="shared" si="53"/>
        <v>0.40630250914578869</v>
      </c>
      <c r="Z146" s="4">
        <f t="shared" si="53"/>
        <v>0.38969659992890715</v>
      </c>
      <c r="AA146" s="4">
        <f t="shared" si="53"/>
        <v>0.37713285365337312</v>
      </c>
      <c r="AB146" s="4">
        <f t="shared" si="53"/>
        <v>0.3645691073778391</v>
      </c>
      <c r="AC146" s="4">
        <f t="shared" si="53"/>
        <v>0.35200536110230496</v>
      </c>
      <c r="AD146" s="4">
        <f t="shared" si="53"/>
        <v>0.33944161482677093</v>
      </c>
      <c r="AE146" s="4">
        <f t="shared" si="53"/>
        <v>0.32687786855123668</v>
      </c>
      <c r="AF146" s="4">
        <f t="shared" si="52"/>
        <v>0.27276055082793754</v>
      </c>
      <c r="AG146" s="4">
        <f t="shared" si="52"/>
        <v>0.21864323310463843</v>
      </c>
      <c r="AH146" s="4">
        <f t="shared" si="52"/>
        <v>0.16452591538133932</v>
      </c>
      <c r="AI146" s="4">
        <f t="shared" si="52"/>
        <v>0.11040859765804018</v>
      </c>
      <c r="AJ146" s="4">
        <f t="shared" si="52"/>
        <v>5.6291279934741062E-2</v>
      </c>
    </row>
    <row r="147" spans="1:36" x14ac:dyDescent="0.2">
      <c r="A147" t="str">
        <f>"semis_archetype_"&amp;TEXT(ROUND(Table269[[#This Row],[2016]],3),"0.000")</f>
        <v>semis_archetype_0.790</v>
      </c>
      <c r="B147" s="4">
        <f t="shared" si="54"/>
        <v>0.79</v>
      </c>
      <c r="C147" s="4">
        <f t="shared" si="39"/>
        <v>0.79</v>
      </c>
      <c r="D147" s="4">
        <f t="shared" si="40"/>
        <v>0.79</v>
      </c>
      <c r="E147" s="4">
        <f t="shared" si="41"/>
        <v>0.76083527338053314</v>
      </c>
      <c r="F147" s="4">
        <f t="shared" si="42"/>
        <v>0.73167054676106813</v>
      </c>
      <c r="G147" s="4">
        <f t="shared" si="43"/>
        <v>0.70250582014159935</v>
      </c>
      <c r="H147" s="4">
        <f t="shared" si="44"/>
        <v>0.67334109352213245</v>
      </c>
      <c r="I147" s="4">
        <f t="shared" si="45"/>
        <v>0.64417636690266566</v>
      </c>
      <c r="J147" s="4">
        <f t="shared" si="46"/>
        <v>0.61501164028319866</v>
      </c>
      <c r="K147" s="4">
        <f t="shared" si="47"/>
        <v>0.58584691366373176</v>
      </c>
      <c r="L147" s="4">
        <f t="shared" si="48"/>
        <v>0.55668218704426486</v>
      </c>
      <c r="M147" s="4">
        <f t="shared" si="49"/>
        <v>0.52751746042479808</v>
      </c>
      <c r="N147" s="4">
        <f t="shared" si="50"/>
        <v>0.49835273380533113</v>
      </c>
      <c r="O147" s="4">
        <f t="shared" si="51"/>
        <v>0.46918800718586423</v>
      </c>
      <c r="P147" s="4">
        <f t="shared" si="53"/>
        <v>0.537496756615227</v>
      </c>
      <c r="Q147" s="4">
        <f t="shared" si="53"/>
        <v>0.52397890097611499</v>
      </c>
      <c r="R147" s="4">
        <f t="shared" si="53"/>
        <v>0.51046104533700321</v>
      </c>
      <c r="S147" s="4">
        <f t="shared" si="53"/>
        <v>0.49694318969789131</v>
      </c>
      <c r="T147" s="4">
        <f t="shared" si="53"/>
        <v>0.48342533405877952</v>
      </c>
      <c r="U147" s="4">
        <f t="shared" si="53"/>
        <v>0.46990747841966751</v>
      </c>
      <c r="V147" s="4">
        <f t="shared" si="53"/>
        <v>0.45341396742393736</v>
      </c>
      <c r="W147" s="4">
        <f t="shared" si="53"/>
        <v>0.4369204564282072</v>
      </c>
      <c r="X147" s="4">
        <f t="shared" si="53"/>
        <v>0.42042694543247705</v>
      </c>
      <c r="Y147" s="4">
        <f t="shared" si="53"/>
        <v>0.4039334344367469</v>
      </c>
      <c r="Z147" s="4">
        <f t="shared" si="53"/>
        <v>0.38743992344101685</v>
      </c>
      <c r="AA147" s="4">
        <f t="shared" si="53"/>
        <v>0.37496121573301466</v>
      </c>
      <c r="AB147" s="4">
        <f t="shared" si="53"/>
        <v>0.36248250802501247</v>
      </c>
      <c r="AC147" s="4">
        <f t="shared" si="53"/>
        <v>0.35000380031701028</v>
      </c>
      <c r="AD147" s="4">
        <f t="shared" si="53"/>
        <v>0.3375250926090082</v>
      </c>
      <c r="AE147" s="4">
        <f t="shared" si="53"/>
        <v>0.32504638490100579</v>
      </c>
      <c r="AF147" s="4">
        <f t="shared" si="52"/>
        <v>0.27129536390775288</v>
      </c>
      <c r="AG147" s="4">
        <f t="shared" si="52"/>
        <v>0.21754434291449992</v>
      </c>
      <c r="AH147" s="4">
        <f t="shared" si="52"/>
        <v>0.16379332192124696</v>
      </c>
      <c r="AI147" s="4">
        <f t="shared" si="52"/>
        <v>0.11004230092799401</v>
      </c>
      <c r="AJ147" s="4">
        <f t="shared" si="52"/>
        <v>5.6291279934741062E-2</v>
      </c>
    </row>
    <row r="148" spans="1:36" x14ac:dyDescent="0.2">
      <c r="A148" t="str">
        <f>"semis_archetype_"&amp;TEXT(ROUND(Table269[[#This Row],[2016]],3),"0.000")</f>
        <v>semis_archetype_0.785</v>
      </c>
      <c r="B148" s="4">
        <f t="shared" si="54"/>
        <v>0.78500000000000003</v>
      </c>
      <c r="C148" s="4">
        <f t="shared" si="39"/>
        <v>0.78500000000000003</v>
      </c>
      <c r="D148" s="4">
        <f t="shared" si="40"/>
        <v>0.78500000000000003</v>
      </c>
      <c r="E148" s="4">
        <f t="shared" si="41"/>
        <v>0.75606155333906455</v>
      </c>
      <c r="F148" s="4">
        <f t="shared" si="42"/>
        <v>0.72712310667813107</v>
      </c>
      <c r="G148" s="4">
        <f t="shared" si="43"/>
        <v>0.6981846600171937</v>
      </c>
      <c r="H148" s="4">
        <f t="shared" si="44"/>
        <v>0.66924621335625833</v>
      </c>
      <c r="I148" s="4">
        <f t="shared" si="45"/>
        <v>0.64030776669532297</v>
      </c>
      <c r="J148" s="4">
        <f t="shared" si="46"/>
        <v>0.61136932003438749</v>
      </c>
      <c r="K148" s="4">
        <f t="shared" si="47"/>
        <v>0.58243087337345201</v>
      </c>
      <c r="L148" s="4">
        <f t="shared" si="48"/>
        <v>0.55349242671251664</v>
      </c>
      <c r="M148" s="4">
        <f t="shared" si="49"/>
        <v>0.52455398005158127</v>
      </c>
      <c r="N148" s="4">
        <f t="shared" si="50"/>
        <v>0.49561553339064579</v>
      </c>
      <c r="O148" s="4">
        <f t="shared" si="51"/>
        <v>0.46667708672971037</v>
      </c>
      <c r="P148" s="4">
        <f t="shared" si="53"/>
        <v>0.53421748881098385</v>
      </c>
      <c r="Q148" s="4">
        <f t="shared" si="53"/>
        <v>0.52079175321399096</v>
      </c>
      <c r="R148" s="4">
        <f t="shared" si="53"/>
        <v>0.50736601761699829</v>
      </c>
      <c r="S148" s="4">
        <f t="shared" si="53"/>
        <v>0.49394028202000551</v>
      </c>
      <c r="T148" s="4">
        <f t="shared" si="53"/>
        <v>0.48051454642301272</v>
      </c>
      <c r="U148" s="4">
        <f t="shared" si="53"/>
        <v>0.46708881082601983</v>
      </c>
      <c r="V148" s="4">
        <f t="shared" si="53"/>
        <v>0.45070769805144117</v>
      </c>
      <c r="W148" s="4">
        <f t="shared" si="53"/>
        <v>0.43432658527686252</v>
      </c>
      <c r="X148" s="4">
        <f t="shared" si="53"/>
        <v>0.41794547250228387</v>
      </c>
      <c r="Y148" s="4">
        <f t="shared" si="53"/>
        <v>0.4015643597277051</v>
      </c>
      <c r="Z148" s="4">
        <f t="shared" si="53"/>
        <v>0.38518324695312656</v>
      </c>
      <c r="AA148" s="4">
        <f t="shared" si="53"/>
        <v>0.3727895778126562</v>
      </c>
      <c r="AB148" s="4">
        <f t="shared" si="53"/>
        <v>0.36039590867218596</v>
      </c>
      <c r="AC148" s="4">
        <f t="shared" si="53"/>
        <v>0.34800223953171572</v>
      </c>
      <c r="AD148" s="4">
        <f t="shared" si="53"/>
        <v>0.33560857039124536</v>
      </c>
      <c r="AE148" s="4">
        <f t="shared" si="53"/>
        <v>0.32321490125077501</v>
      </c>
      <c r="AF148" s="4">
        <f t="shared" si="52"/>
        <v>0.26983017698756817</v>
      </c>
      <c r="AG148" s="4">
        <f t="shared" si="52"/>
        <v>0.21644545272436141</v>
      </c>
      <c r="AH148" s="4">
        <f t="shared" si="52"/>
        <v>0.16306072846115463</v>
      </c>
      <c r="AI148" s="4">
        <f t="shared" si="52"/>
        <v>0.10967600419794785</v>
      </c>
      <c r="AJ148" s="4">
        <f t="shared" si="52"/>
        <v>5.6291279934741062E-2</v>
      </c>
    </row>
    <row r="149" spans="1:36" x14ac:dyDescent="0.2">
      <c r="A149" t="str">
        <f>"semis_archetype_"&amp;TEXT(ROUND(Table269[[#This Row],[2016]],3),"0.000")</f>
        <v>semis_archetype_0.780</v>
      </c>
      <c r="B149" s="4">
        <f t="shared" si="54"/>
        <v>0.78</v>
      </c>
      <c r="C149" s="4">
        <f t="shared" si="39"/>
        <v>0.78</v>
      </c>
      <c r="D149" s="4">
        <f t="shared" si="40"/>
        <v>0.78</v>
      </c>
      <c r="E149" s="4">
        <f t="shared" si="41"/>
        <v>0.75128783329759607</v>
      </c>
      <c r="F149" s="4">
        <f t="shared" si="42"/>
        <v>0.72257566659519401</v>
      </c>
      <c r="G149" s="4">
        <f t="shared" si="43"/>
        <v>0.69386349989278817</v>
      </c>
      <c r="H149" s="4">
        <f t="shared" si="44"/>
        <v>0.66515133319038411</v>
      </c>
      <c r="I149" s="4">
        <f t="shared" si="45"/>
        <v>0.63643916648798027</v>
      </c>
      <c r="J149" s="4">
        <f t="shared" si="46"/>
        <v>0.60772699978557632</v>
      </c>
      <c r="K149" s="4">
        <f t="shared" si="47"/>
        <v>0.57901483308317225</v>
      </c>
      <c r="L149" s="4">
        <f t="shared" si="48"/>
        <v>0.55030266638076841</v>
      </c>
      <c r="M149" s="4">
        <f t="shared" si="49"/>
        <v>0.52159049967836446</v>
      </c>
      <c r="N149" s="4">
        <f t="shared" si="50"/>
        <v>0.49287833297596045</v>
      </c>
      <c r="O149" s="4">
        <f t="shared" si="51"/>
        <v>0.4641661662735565</v>
      </c>
      <c r="P149" s="4">
        <f t="shared" si="53"/>
        <v>0.53093822100674071</v>
      </c>
      <c r="Q149" s="4">
        <f t="shared" si="53"/>
        <v>0.51760460545186693</v>
      </c>
      <c r="R149" s="4">
        <f t="shared" si="53"/>
        <v>0.50427098989699337</v>
      </c>
      <c r="S149" s="4">
        <f t="shared" si="53"/>
        <v>0.4909373743421197</v>
      </c>
      <c r="T149" s="4">
        <f t="shared" si="53"/>
        <v>0.47760375878724604</v>
      </c>
      <c r="U149" s="4">
        <f t="shared" si="53"/>
        <v>0.46427014323237215</v>
      </c>
      <c r="V149" s="4">
        <f t="shared" si="53"/>
        <v>0.44800142867894499</v>
      </c>
      <c r="W149" s="4">
        <f t="shared" si="53"/>
        <v>0.43173271412551784</v>
      </c>
      <c r="X149" s="4">
        <f t="shared" si="53"/>
        <v>0.41546399957209057</v>
      </c>
      <c r="Y149" s="4">
        <f t="shared" si="53"/>
        <v>0.3991952850186633</v>
      </c>
      <c r="Z149" s="4">
        <f t="shared" si="53"/>
        <v>0.38292657046523615</v>
      </c>
      <c r="AA149" s="4">
        <f t="shared" si="53"/>
        <v>0.37061793989229785</v>
      </c>
      <c r="AB149" s="4">
        <f t="shared" si="53"/>
        <v>0.35830930931935945</v>
      </c>
      <c r="AC149" s="4">
        <f t="shared" si="53"/>
        <v>0.34600067874642104</v>
      </c>
      <c r="AD149" s="4">
        <f t="shared" si="53"/>
        <v>0.33369204817348264</v>
      </c>
      <c r="AE149" s="4">
        <f t="shared" ref="AE149:AJ164" si="55">(($B149-$AJ$2)*((AE$2-$AJ$2)/($B$2-$AJ$2)))+$AJ$2</f>
        <v>0.32138341760054412</v>
      </c>
      <c r="AF149" s="4">
        <f t="shared" si="55"/>
        <v>0.26836499006738351</v>
      </c>
      <c r="AG149" s="4">
        <f t="shared" si="55"/>
        <v>0.21534656253422291</v>
      </c>
      <c r="AH149" s="4">
        <f t="shared" si="55"/>
        <v>0.1623281350010623</v>
      </c>
      <c r="AI149" s="4">
        <f t="shared" si="55"/>
        <v>0.10930970746790167</v>
      </c>
      <c r="AJ149" s="4">
        <f t="shared" si="55"/>
        <v>5.6291279934741062E-2</v>
      </c>
    </row>
    <row r="150" spans="1:36" x14ac:dyDescent="0.2">
      <c r="A150" t="str">
        <f>"semis_archetype_"&amp;TEXT(ROUND(Table269[[#This Row],[2016]],3),"0.000")</f>
        <v>semis_archetype_0.775</v>
      </c>
      <c r="B150" s="4">
        <f t="shared" si="54"/>
        <v>0.77500000000000002</v>
      </c>
      <c r="C150" s="4">
        <f t="shared" si="39"/>
        <v>0.77500000000000002</v>
      </c>
      <c r="D150" s="4">
        <f t="shared" si="40"/>
        <v>0.77500000000000002</v>
      </c>
      <c r="E150" s="4">
        <f t="shared" si="41"/>
        <v>0.74651411325612749</v>
      </c>
      <c r="F150" s="4">
        <f t="shared" si="42"/>
        <v>0.71802822651225684</v>
      </c>
      <c r="G150" s="4">
        <f t="shared" si="43"/>
        <v>0.68954233976838253</v>
      </c>
      <c r="H150" s="4">
        <f t="shared" si="44"/>
        <v>0.66105645302450999</v>
      </c>
      <c r="I150" s="4">
        <f t="shared" si="45"/>
        <v>0.63257056628063757</v>
      </c>
      <c r="J150" s="4">
        <f t="shared" si="46"/>
        <v>0.60408467953676503</v>
      </c>
      <c r="K150" s="4">
        <f t="shared" si="47"/>
        <v>0.5755987927928925</v>
      </c>
      <c r="L150" s="4">
        <f t="shared" si="48"/>
        <v>0.54711290604902008</v>
      </c>
      <c r="M150" s="4">
        <f t="shared" si="49"/>
        <v>0.51862701930514765</v>
      </c>
      <c r="N150" s="4">
        <f t="shared" si="50"/>
        <v>0.49014113256127512</v>
      </c>
      <c r="O150" s="4">
        <f t="shared" si="51"/>
        <v>0.46165524581740258</v>
      </c>
      <c r="P150" s="4">
        <f t="shared" ref="P150:AE165" si="56">(($B150-$AJ$2)*((P$2-$AJ$2)/($B$2-$AJ$2)))+$AJ$2</f>
        <v>0.52765895320249756</v>
      </c>
      <c r="Q150" s="4">
        <f t="shared" si="56"/>
        <v>0.51441745768974301</v>
      </c>
      <c r="R150" s="4">
        <f t="shared" si="56"/>
        <v>0.50117596217698834</v>
      </c>
      <c r="S150" s="4">
        <f t="shared" si="56"/>
        <v>0.48793446666423379</v>
      </c>
      <c r="T150" s="4">
        <f t="shared" si="56"/>
        <v>0.47469297115147924</v>
      </c>
      <c r="U150" s="4">
        <f t="shared" si="56"/>
        <v>0.46145147563872457</v>
      </c>
      <c r="V150" s="4">
        <f t="shared" si="56"/>
        <v>0.44529515930644881</v>
      </c>
      <c r="W150" s="4">
        <f t="shared" si="56"/>
        <v>0.42913884297417304</v>
      </c>
      <c r="X150" s="4">
        <f t="shared" si="56"/>
        <v>0.41298252664189727</v>
      </c>
      <c r="Y150" s="4">
        <f t="shared" si="56"/>
        <v>0.39682621030962151</v>
      </c>
      <c r="Z150" s="4">
        <f t="shared" si="56"/>
        <v>0.38066989397734585</v>
      </c>
      <c r="AA150" s="4">
        <f t="shared" si="56"/>
        <v>0.36844630197193939</v>
      </c>
      <c r="AB150" s="4">
        <f t="shared" si="56"/>
        <v>0.35622270996653294</v>
      </c>
      <c r="AC150" s="4">
        <f t="shared" si="56"/>
        <v>0.34399911796112637</v>
      </c>
      <c r="AD150" s="4">
        <f t="shared" si="56"/>
        <v>0.33177552595571991</v>
      </c>
      <c r="AE150" s="4">
        <f t="shared" si="56"/>
        <v>0.31955193395031334</v>
      </c>
      <c r="AF150" s="4">
        <f t="shared" si="55"/>
        <v>0.26689980314719886</v>
      </c>
      <c r="AG150" s="4">
        <f t="shared" si="55"/>
        <v>0.2142476723440844</v>
      </c>
      <c r="AH150" s="4">
        <f t="shared" si="55"/>
        <v>0.16159554154096994</v>
      </c>
      <c r="AI150" s="4">
        <f t="shared" si="55"/>
        <v>0.1089434107378555</v>
      </c>
      <c r="AJ150" s="4">
        <f t="shared" si="55"/>
        <v>5.6291279934741062E-2</v>
      </c>
    </row>
    <row r="151" spans="1:36" x14ac:dyDescent="0.2">
      <c r="A151" t="str">
        <f>"semis_archetype_"&amp;TEXT(ROUND(Table269[[#This Row],[2016]],3),"0.000")</f>
        <v>semis_archetype_0.770</v>
      </c>
      <c r="B151" s="4">
        <f t="shared" si="54"/>
        <v>0.77</v>
      </c>
      <c r="C151" s="4">
        <f t="shared" si="39"/>
        <v>0.77</v>
      </c>
      <c r="D151" s="4">
        <f t="shared" si="40"/>
        <v>0.77</v>
      </c>
      <c r="E151" s="4">
        <f t="shared" si="41"/>
        <v>0.74174039321465901</v>
      </c>
      <c r="F151" s="4">
        <f t="shared" si="42"/>
        <v>0.71348078642931978</v>
      </c>
      <c r="G151" s="4">
        <f t="shared" si="43"/>
        <v>0.68522117964397689</v>
      </c>
      <c r="H151" s="4">
        <f t="shared" si="44"/>
        <v>0.65696157285863588</v>
      </c>
      <c r="I151" s="4">
        <f t="shared" si="45"/>
        <v>0.62870196607329487</v>
      </c>
      <c r="J151" s="4">
        <f t="shared" si="46"/>
        <v>0.60044235928795386</v>
      </c>
      <c r="K151" s="4">
        <f t="shared" si="47"/>
        <v>0.57218275250261286</v>
      </c>
      <c r="L151" s="4">
        <f t="shared" si="48"/>
        <v>0.54392314571727174</v>
      </c>
      <c r="M151" s="4">
        <f t="shared" si="49"/>
        <v>0.51566353893193084</v>
      </c>
      <c r="N151" s="4">
        <f t="shared" si="50"/>
        <v>0.48740393214658978</v>
      </c>
      <c r="O151" s="4">
        <f t="shared" si="51"/>
        <v>0.45914432536124872</v>
      </c>
      <c r="P151" s="4">
        <f t="shared" si="56"/>
        <v>0.52437968539825452</v>
      </c>
      <c r="Q151" s="4">
        <f t="shared" si="56"/>
        <v>0.51123030992761898</v>
      </c>
      <c r="R151" s="4">
        <f t="shared" si="56"/>
        <v>0.49808093445698343</v>
      </c>
      <c r="S151" s="4">
        <f t="shared" si="56"/>
        <v>0.48493155898634799</v>
      </c>
      <c r="T151" s="4">
        <f t="shared" si="56"/>
        <v>0.47178218351571255</v>
      </c>
      <c r="U151" s="4">
        <f t="shared" si="56"/>
        <v>0.45863280804507689</v>
      </c>
      <c r="V151" s="4">
        <f t="shared" si="56"/>
        <v>0.44258888993395262</v>
      </c>
      <c r="W151" s="4">
        <f t="shared" si="56"/>
        <v>0.42654497182282836</v>
      </c>
      <c r="X151" s="4">
        <f t="shared" si="56"/>
        <v>0.41050105371170409</v>
      </c>
      <c r="Y151" s="4">
        <f t="shared" si="56"/>
        <v>0.39445713560057971</v>
      </c>
      <c r="Z151" s="4">
        <f t="shared" si="56"/>
        <v>0.37841321748945556</v>
      </c>
      <c r="AA151" s="4">
        <f t="shared" si="56"/>
        <v>0.36627466405158093</v>
      </c>
      <c r="AB151" s="4">
        <f t="shared" si="56"/>
        <v>0.35413611061370631</v>
      </c>
      <c r="AC151" s="4">
        <f t="shared" si="56"/>
        <v>0.3419975571758318</v>
      </c>
      <c r="AD151" s="4">
        <f t="shared" si="56"/>
        <v>0.32985900373795718</v>
      </c>
      <c r="AE151" s="4">
        <f t="shared" si="56"/>
        <v>0.31772045030008245</v>
      </c>
      <c r="AF151" s="4">
        <f t="shared" si="55"/>
        <v>0.26543461622701414</v>
      </c>
      <c r="AG151" s="4">
        <f t="shared" si="55"/>
        <v>0.21314878215394589</v>
      </c>
      <c r="AH151" s="4">
        <f t="shared" si="55"/>
        <v>0.16086294808087759</v>
      </c>
      <c r="AI151" s="4">
        <f t="shared" si="55"/>
        <v>0.10857711400780934</v>
      </c>
      <c r="AJ151" s="4">
        <f t="shared" si="55"/>
        <v>5.6291279934741062E-2</v>
      </c>
    </row>
    <row r="152" spans="1:36" x14ac:dyDescent="0.2">
      <c r="A152" t="str">
        <f>"semis_archetype_"&amp;TEXT(ROUND(Table269[[#This Row],[2016]],3),"0.000")</f>
        <v>semis_archetype_0.765</v>
      </c>
      <c r="B152" s="4">
        <f t="shared" si="54"/>
        <v>0.76500000000000001</v>
      </c>
      <c r="C152" s="4">
        <f t="shared" si="39"/>
        <v>0.76500000000000001</v>
      </c>
      <c r="D152" s="4">
        <f t="shared" si="40"/>
        <v>0.76500000000000001</v>
      </c>
      <c r="E152" s="4">
        <f t="shared" si="41"/>
        <v>0.73696667317319042</v>
      </c>
      <c r="F152" s="4">
        <f t="shared" si="42"/>
        <v>0.70893334634638272</v>
      </c>
      <c r="G152" s="4">
        <f t="shared" si="43"/>
        <v>0.68090001951957135</v>
      </c>
      <c r="H152" s="4">
        <f t="shared" si="44"/>
        <v>0.65286669269276176</v>
      </c>
      <c r="I152" s="4">
        <f t="shared" si="45"/>
        <v>0.62483336586595217</v>
      </c>
      <c r="J152" s="4">
        <f t="shared" si="46"/>
        <v>0.59680003903914258</v>
      </c>
      <c r="K152" s="4">
        <f t="shared" si="47"/>
        <v>0.56876671221233299</v>
      </c>
      <c r="L152" s="4">
        <f t="shared" si="48"/>
        <v>0.54073338538552362</v>
      </c>
      <c r="M152" s="4">
        <f t="shared" si="49"/>
        <v>0.51270005855871403</v>
      </c>
      <c r="N152" s="4">
        <f t="shared" si="50"/>
        <v>0.48466673173190444</v>
      </c>
      <c r="O152" s="4">
        <f t="shared" si="51"/>
        <v>0.45663340490509485</v>
      </c>
      <c r="P152" s="4">
        <f t="shared" si="56"/>
        <v>0.52110041759401138</v>
      </c>
      <c r="Q152" s="4">
        <f t="shared" si="56"/>
        <v>0.50804316216549494</v>
      </c>
      <c r="R152" s="4">
        <f t="shared" si="56"/>
        <v>0.49498590673697851</v>
      </c>
      <c r="S152" s="4">
        <f t="shared" si="56"/>
        <v>0.48192865130846219</v>
      </c>
      <c r="T152" s="4">
        <f t="shared" si="56"/>
        <v>0.46887139587994575</v>
      </c>
      <c r="U152" s="4">
        <f t="shared" si="56"/>
        <v>0.45581414045142932</v>
      </c>
      <c r="V152" s="4">
        <f t="shared" si="56"/>
        <v>0.43988262056145644</v>
      </c>
      <c r="W152" s="4">
        <f t="shared" si="56"/>
        <v>0.42395110067148367</v>
      </c>
      <c r="X152" s="4">
        <f t="shared" si="56"/>
        <v>0.40801958078151079</v>
      </c>
      <c r="Y152" s="4">
        <f t="shared" si="56"/>
        <v>0.39208806089153792</v>
      </c>
      <c r="Z152" s="4">
        <f t="shared" si="56"/>
        <v>0.37615654100156515</v>
      </c>
      <c r="AA152" s="4">
        <f t="shared" si="56"/>
        <v>0.36410302613122247</v>
      </c>
      <c r="AB152" s="4">
        <f t="shared" si="56"/>
        <v>0.3520495112608798</v>
      </c>
      <c r="AC152" s="4">
        <f t="shared" si="56"/>
        <v>0.33999599639053713</v>
      </c>
      <c r="AD152" s="4">
        <f t="shared" si="56"/>
        <v>0.32794248152019445</v>
      </c>
      <c r="AE152" s="4">
        <f t="shared" si="56"/>
        <v>0.31588896664985155</v>
      </c>
      <c r="AF152" s="4">
        <f t="shared" si="55"/>
        <v>0.26396942930682943</v>
      </c>
      <c r="AG152" s="4">
        <f t="shared" si="55"/>
        <v>0.21204989196380739</v>
      </c>
      <c r="AH152" s="4">
        <f t="shared" si="55"/>
        <v>0.16013035462078526</v>
      </c>
      <c r="AI152" s="4">
        <f t="shared" si="55"/>
        <v>0.10821081727776316</v>
      </c>
      <c r="AJ152" s="4">
        <f t="shared" si="55"/>
        <v>5.6291279934741062E-2</v>
      </c>
    </row>
    <row r="153" spans="1:36" x14ac:dyDescent="0.2">
      <c r="A153" t="str">
        <f>"semis_archetype_"&amp;TEXT(ROUND(Table269[[#This Row],[2016]],3),"0.000")</f>
        <v>semis_archetype_0.760</v>
      </c>
      <c r="B153" s="4">
        <f t="shared" si="54"/>
        <v>0.76</v>
      </c>
      <c r="C153" s="4">
        <f t="shared" si="39"/>
        <v>0.76</v>
      </c>
      <c r="D153" s="4">
        <f t="shared" si="40"/>
        <v>0.76</v>
      </c>
      <c r="E153" s="4">
        <f t="shared" si="41"/>
        <v>0.73219295313172184</v>
      </c>
      <c r="F153" s="4">
        <f t="shared" si="42"/>
        <v>0.70438590626344566</v>
      </c>
      <c r="G153" s="4">
        <f t="shared" si="43"/>
        <v>0.67657885939516571</v>
      </c>
      <c r="H153" s="4">
        <f t="shared" si="44"/>
        <v>0.64877181252688765</v>
      </c>
      <c r="I153" s="4">
        <f t="shared" si="45"/>
        <v>0.62096476565860947</v>
      </c>
      <c r="J153" s="4">
        <f t="shared" si="46"/>
        <v>0.59315771879033141</v>
      </c>
      <c r="K153" s="4">
        <f t="shared" si="47"/>
        <v>0.56535067192205335</v>
      </c>
      <c r="L153" s="4">
        <f t="shared" si="48"/>
        <v>0.53754362505377529</v>
      </c>
      <c r="M153" s="4">
        <f t="shared" si="49"/>
        <v>0.50973657818549722</v>
      </c>
      <c r="N153" s="4">
        <f t="shared" si="50"/>
        <v>0.48192953131721911</v>
      </c>
      <c r="O153" s="4">
        <f t="shared" si="51"/>
        <v>0.45412248444894099</v>
      </c>
      <c r="P153" s="4">
        <f t="shared" si="56"/>
        <v>0.51782114978976823</v>
      </c>
      <c r="Q153" s="4">
        <f t="shared" si="56"/>
        <v>0.50485601440337091</v>
      </c>
      <c r="R153" s="4">
        <f t="shared" si="56"/>
        <v>0.49189087901697359</v>
      </c>
      <c r="S153" s="4">
        <f t="shared" si="56"/>
        <v>0.47892574363057638</v>
      </c>
      <c r="T153" s="4">
        <f t="shared" si="56"/>
        <v>0.46596060824417906</v>
      </c>
      <c r="U153" s="4">
        <f t="shared" si="56"/>
        <v>0.45299547285778163</v>
      </c>
      <c r="V153" s="4">
        <f t="shared" si="56"/>
        <v>0.43717635118896025</v>
      </c>
      <c r="W153" s="4">
        <f t="shared" si="56"/>
        <v>0.42135722952013899</v>
      </c>
      <c r="X153" s="4">
        <f t="shared" si="56"/>
        <v>0.40553810785131761</v>
      </c>
      <c r="Y153" s="4">
        <f t="shared" si="56"/>
        <v>0.38971898618249612</v>
      </c>
      <c r="Z153" s="4">
        <f t="shared" si="56"/>
        <v>0.37389986451367485</v>
      </c>
      <c r="AA153" s="4">
        <f t="shared" si="56"/>
        <v>0.36193138821086401</v>
      </c>
      <c r="AB153" s="4">
        <f t="shared" si="56"/>
        <v>0.34996291190805329</v>
      </c>
      <c r="AC153" s="4">
        <f t="shared" si="56"/>
        <v>0.33799443560524245</v>
      </c>
      <c r="AD153" s="4">
        <f t="shared" si="56"/>
        <v>0.32602595930243161</v>
      </c>
      <c r="AE153" s="4">
        <f t="shared" si="56"/>
        <v>0.31405748299962077</v>
      </c>
      <c r="AF153" s="4">
        <f t="shared" si="55"/>
        <v>0.26250424238664483</v>
      </c>
      <c r="AG153" s="4">
        <f t="shared" si="55"/>
        <v>0.21095100177366888</v>
      </c>
      <c r="AH153" s="4">
        <f t="shared" si="55"/>
        <v>0.15939776116069293</v>
      </c>
      <c r="AI153" s="4">
        <f t="shared" si="55"/>
        <v>0.107844520547717</v>
      </c>
      <c r="AJ153" s="4">
        <f t="shared" si="55"/>
        <v>5.6291279934741062E-2</v>
      </c>
    </row>
    <row r="154" spans="1:36" x14ac:dyDescent="0.2">
      <c r="A154" t="str">
        <f>"semis_archetype_"&amp;TEXT(ROUND(Table269[[#This Row],[2016]],3),"0.000")</f>
        <v>semis_archetype_0.755</v>
      </c>
      <c r="B154" s="4">
        <f t="shared" si="54"/>
        <v>0.755</v>
      </c>
      <c r="C154" s="4">
        <f t="shared" si="39"/>
        <v>0.755</v>
      </c>
      <c r="D154" s="4">
        <f t="shared" si="40"/>
        <v>0.755</v>
      </c>
      <c r="E154" s="4">
        <f t="shared" si="41"/>
        <v>0.72741923309025336</v>
      </c>
      <c r="F154" s="4">
        <f t="shared" si="42"/>
        <v>0.69983846618050849</v>
      </c>
      <c r="G154" s="4">
        <f t="shared" si="43"/>
        <v>0.67225769927076007</v>
      </c>
      <c r="H154" s="4">
        <f t="shared" si="44"/>
        <v>0.64467693236101353</v>
      </c>
      <c r="I154" s="4">
        <f t="shared" si="45"/>
        <v>0.61709616545126689</v>
      </c>
      <c r="J154" s="4">
        <f t="shared" si="46"/>
        <v>0.58951539854152024</v>
      </c>
      <c r="K154" s="4">
        <f t="shared" si="47"/>
        <v>0.5619346316317736</v>
      </c>
      <c r="L154" s="4">
        <f t="shared" si="48"/>
        <v>0.53435386472202695</v>
      </c>
      <c r="M154" s="4">
        <f t="shared" si="49"/>
        <v>0.50677309781228042</v>
      </c>
      <c r="N154" s="4">
        <f t="shared" si="50"/>
        <v>0.47919233090253377</v>
      </c>
      <c r="O154" s="4">
        <f t="shared" si="51"/>
        <v>0.45161156399278712</v>
      </c>
      <c r="P154" s="4">
        <f t="shared" si="56"/>
        <v>0.51454188198552508</v>
      </c>
      <c r="Q154" s="4">
        <f t="shared" si="56"/>
        <v>0.50166886664124688</v>
      </c>
      <c r="R154" s="4">
        <f t="shared" si="56"/>
        <v>0.48879585129696868</v>
      </c>
      <c r="S154" s="4">
        <f t="shared" si="56"/>
        <v>0.47592283595269047</v>
      </c>
      <c r="T154" s="4">
        <f t="shared" si="56"/>
        <v>0.46304982060841227</v>
      </c>
      <c r="U154" s="4">
        <f t="shared" si="56"/>
        <v>0.45017680526413395</v>
      </c>
      <c r="V154" s="4">
        <f t="shared" si="56"/>
        <v>0.43447008181646407</v>
      </c>
      <c r="W154" s="4">
        <f t="shared" si="56"/>
        <v>0.41876335836879419</v>
      </c>
      <c r="X154" s="4">
        <f t="shared" si="56"/>
        <v>0.40305663492112431</v>
      </c>
      <c r="Y154" s="4">
        <f t="shared" si="56"/>
        <v>0.38734991147345432</v>
      </c>
      <c r="Z154" s="4">
        <f t="shared" si="56"/>
        <v>0.37164318802578455</v>
      </c>
      <c r="AA154" s="4">
        <f t="shared" si="56"/>
        <v>0.35975975029050566</v>
      </c>
      <c r="AB154" s="4">
        <f t="shared" si="56"/>
        <v>0.34787631255522677</v>
      </c>
      <c r="AC154" s="4">
        <f t="shared" si="56"/>
        <v>0.33599287481994777</v>
      </c>
      <c r="AD154" s="4">
        <f t="shared" si="56"/>
        <v>0.32410943708466888</v>
      </c>
      <c r="AE154" s="4">
        <f t="shared" si="56"/>
        <v>0.31222599934938988</v>
      </c>
      <c r="AF154" s="4">
        <f t="shared" si="55"/>
        <v>0.26103905546646011</v>
      </c>
      <c r="AG154" s="4">
        <f t="shared" si="55"/>
        <v>0.20985211158353034</v>
      </c>
      <c r="AH154" s="4">
        <f t="shared" si="55"/>
        <v>0.15866516770060057</v>
      </c>
      <c r="AI154" s="4">
        <f t="shared" si="55"/>
        <v>0.10747822381767083</v>
      </c>
      <c r="AJ154" s="4">
        <f t="shared" si="55"/>
        <v>5.6291279934741062E-2</v>
      </c>
    </row>
    <row r="155" spans="1:36" x14ac:dyDescent="0.2">
      <c r="A155" t="str">
        <f>"semis_archetype_"&amp;TEXT(ROUND(Table269[[#This Row],[2016]],3),"0.000")</f>
        <v>semis_archetype_0.750</v>
      </c>
      <c r="B155" s="4">
        <f t="shared" si="54"/>
        <v>0.75</v>
      </c>
      <c r="C155" s="4">
        <f t="shared" si="39"/>
        <v>0.75</v>
      </c>
      <c r="D155" s="4">
        <f t="shared" si="40"/>
        <v>0.75</v>
      </c>
      <c r="E155" s="4">
        <f t="shared" si="41"/>
        <v>0.72264551304878477</v>
      </c>
      <c r="F155" s="4">
        <f t="shared" si="42"/>
        <v>0.69529102609757143</v>
      </c>
      <c r="G155" s="4">
        <f t="shared" si="43"/>
        <v>0.66793653914635454</v>
      </c>
      <c r="H155" s="4">
        <f t="shared" si="44"/>
        <v>0.64058205219513931</v>
      </c>
      <c r="I155" s="4">
        <f t="shared" si="45"/>
        <v>0.61322756524392419</v>
      </c>
      <c r="J155" s="4">
        <f t="shared" si="46"/>
        <v>0.58587307829270907</v>
      </c>
      <c r="K155" s="4">
        <f t="shared" si="47"/>
        <v>0.55851859134149384</v>
      </c>
      <c r="L155" s="4">
        <f t="shared" si="48"/>
        <v>0.53116410439027872</v>
      </c>
      <c r="M155" s="4">
        <f t="shared" si="49"/>
        <v>0.50380961743906361</v>
      </c>
      <c r="N155" s="4">
        <f t="shared" si="50"/>
        <v>0.47645513048784843</v>
      </c>
      <c r="O155" s="4">
        <f t="shared" si="51"/>
        <v>0.4491006435366332</v>
      </c>
      <c r="P155" s="4">
        <f t="shared" si="56"/>
        <v>0.51126261418128205</v>
      </c>
      <c r="Q155" s="4">
        <f t="shared" si="56"/>
        <v>0.49848171887912285</v>
      </c>
      <c r="R155" s="4">
        <f t="shared" si="56"/>
        <v>0.48570082357696376</v>
      </c>
      <c r="S155" s="4">
        <f t="shared" si="56"/>
        <v>0.47291992827480467</v>
      </c>
      <c r="T155" s="4">
        <f t="shared" si="56"/>
        <v>0.46013903297264558</v>
      </c>
      <c r="U155" s="4">
        <f t="shared" si="56"/>
        <v>0.44735813767048638</v>
      </c>
      <c r="V155" s="4">
        <f t="shared" si="56"/>
        <v>0.43176381244396789</v>
      </c>
      <c r="W155" s="4">
        <f t="shared" si="56"/>
        <v>0.41616948721744951</v>
      </c>
      <c r="X155" s="4">
        <f t="shared" si="56"/>
        <v>0.40057516199093102</v>
      </c>
      <c r="Y155" s="4">
        <f t="shared" si="56"/>
        <v>0.38498083676441264</v>
      </c>
      <c r="Z155" s="4">
        <f t="shared" si="56"/>
        <v>0.36938651153789415</v>
      </c>
      <c r="AA155" s="4">
        <f t="shared" si="56"/>
        <v>0.3575881123701472</v>
      </c>
      <c r="AB155" s="4">
        <f t="shared" si="56"/>
        <v>0.34578971320240015</v>
      </c>
      <c r="AC155" s="4">
        <f t="shared" si="56"/>
        <v>0.33399131403465321</v>
      </c>
      <c r="AD155" s="4">
        <f t="shared" si="56"/>
        <v>0.32219291486690615</v>
      </c>
      <c r="AE155" s="4">
        <f t="shared" si="56"/>
        <v>0.3103945156991591</v>
      </c>
      <c r="AF155" s="4">
        <f t="shared" si="55"/>
        <v>0.2595738685462754</v>
      </c>
      <c r="AG155" s="4">
        <f t="shared" si="55"/>
        <v>0.20875322139339184</v>
      </c>
      <c r="AH155" s="4">
        <f t="shared" si="55"/>
        <v>0.15793257424050824</v>
      </c>
      <c r="AI155" s="4">
        <f t="shared" si="55"/>
        <v>0.10711192708762465</v>
      </c>
      <c r="AJ155" s="4">
        <f t="shared" si="55"/>
        <v>5.6291279934741062E-2</v>
      </c>
    </row>
    <row r="156" spans="1:36" x14ac:dyDescent="0.2">
      <c r="A156" t="str">
        <f>"semis_archetype_"&amp;TEXT(ROUND(Table269[[#This Row],[2016]],3),"0.000")</f>
        <v>semis_archetype_0.745</v>
      </c>
      <c r="B156" s="4">
        <f t="shared" si="54"/>
        <v>0.745</v>
      </c>
      <c r="C156" s="4">
        <f t="shared" si="39"/>
        <v>0.745</v>
      </c>
      <c r="D156" s="4">
        <f t="shared" si="40"/>
        <v>0.745</v>
      </c>
      <c r="E156" s="4">
        <f t="shared" si="41"/>
        <v>0.71787179300731629</v>
      </c>
      <c r="F156" s="4">
        <f t="shared" si="42"/>
        <v>0.69074358601463437</v>
      </c>
      <c r="G156" s="4">
        <f t="shared" si="43"/>
        <v>0.66361537902194889</v>
      </c>
      <c r="H156" s="4">
        <f t="shared" si="44"/>
        <v>0.63648717202926519</v>
      </c>
      <c r="I156" s="4">
        <f t="shared" si="45"/>
        <v>0.6093589650365816</v>
      </c>
      <c r="J156" s="4">
        <f t="shared" si="46"/>
        <v>0.58223075804389779</v>
      </c>
      <c r="K156" s="4">
        <f t="shared" si="47"/>
        <v>0.55510255105121409</v>
      </c>
      <c r="L156" s="4">
        <f t="shared" si="48"/>
        <v>0.5279743440585305</v>
      </c>
      <c r="M156" s="4">
        <f t="shared" si="49"/>
        <v>0.5008461370658468</v>
      </c>
      <c r="N156" s="4">
        <f t="shared" si="50"/>
        <v>0.4737179300731631</v>
      </c>
      <c r="O156" s="4">
        <f t="shared" si="51"/>
        <v>0.44658972308047934</v>
      </c>
      <c r="P156" s="4">
        <f t="shared" si="56"/>
        <v>0.5079833463770389</v>
      </c>
      <c r="Q156" s="4">
        <f t="shared" si="56"/>
        <v>0.49529457111699882</v>
      </c>
      <c r="R156" s="4">
        <f t="shared" si="56"/>
        <v>0.48260579585695884</v>
      </c>
      <c r="S156" s="4">
        <f t="shared" si="56"/>
        <v>0.46991702059691887</v>
      </c>
      <c r="T156" s="4">
        <f t="shared" si="56"/>
        <v>0.45722824533687889</v>
      </c>
      <c r="U156" s="4">
        <f t="shared" si="56"/>
        <v>0.44453947007683869</v>
      </c>
      <c r="V156" s="4">
        <f t="shared" si="56"/>
        <v>0.4290575430714717</v>
      </c>
      <c r="W156" s="4">
        <f t="shared" si="56"/>
        <v>0.41357561606610482</v>
      </c>
      <c r="X156" s="4">
        <f t="shared" si="56"/>
        <v>0.39809368906073783</v>
      </c>
      <c r="Y156" s="4">
        <f t="shared" si="56"/>
        <v>0.38261176205537084</v>
      </c>
      <c r="Z156" s="4">
        <f t="shared" si="56"/>
        <v>0.36712983505000385</v>
      </c>
      <c r="AA156" s="4">
        <f t="shared" si="56"/>
        <v>0.35541647444978874</v>
      </c>
      <c r="AB156" s="4">
        <f t="shared" si="56"/>
        <v>0.34370311384957364</v>
      </c>
      <c r="AC156" s="4">
        <f t="shared" si="56"/>
        <v>0.33198975324935853</v>
      </c>
      <c r="AD156" s="4">
        <f t="shared" si="56"/>
        <v>0.32027639264914343</v>
      </c>
      <c r="AE156" s="4">
        <f t="shared" si="56"/>
        <v>0.30856303204892821</v>
      </c>
      <c r="AF156" s="4">
        <f t="shared" si="55"/>
        <v>0.25810868162609074</v>
      </c>
      <c r="AG156" s="4">
        <f t="shared" si="55"/>
        <v>0.20765433120325333</v>
      </c>
      <c r="AH156" s="4">
        <f t="shared" si="55"/>
        <v>0.15719998078041592</v>
      </c>
      <c r="AI156" s="4">
        <f t="shared" si="55"/>
        <v>0.10674563035757847</v>
      </c>
      <c r="AJ156" s="4">
        <f t="shared" si="55"/>
        <v>5.6291279934741062E-2</v>
      </c>
    </row>
    <row r="157" spans="1:36" x14ac:dyDescent="0.2">
      <c r="A157" t="str">
        <f>"semis_archetype_"&amp;TEXT(ROUND(Table269[[#This Row],[2016]],3),"0.000")</f>
        <v>semis_archetype_0.740</v>
      </c>
      <c r="B157" s="4">
        <f t="shared" si="54"/>
        <v>0.74</v>
      </c>
      <c r="C157" s="4">
        <f t="shared" si="39"/>
        <v>0.74</v>
      </c>
      <c r="D157" s="4">
        <f t="shared" si="40"/>
        <v>0.74</v>
      </c>
      <c r="E157" s="4">
        <f t="shared" si="41"/>
        <v>0.71309807296584771</v>
      </c>
      <c r="F157" s="4">
        <f t="shared" si="42"/>
        <v>0.68619614593169731</v>
      </c>
      <c r="G157" s="4">
        <f t="shared" si="43"/>
        <v>0.65929421889754325</v>
      </c>
      <c r="H157" s="4">
        <f t="shared" si="44"/>
        <v>0.63239229186339108</v>
      </c>
      <c r="I157" s="4">
        <f t="shared" si="45"/>
        <v>0.6054903648292389</v>
      </c>
      <c r="J157" s="4">
        <f t="shared" si="46"/>
        <v>0.57858843779508662</v>
      </c>
      <c r="K157" s="4">
        <f t="shared" si="47"/>
        <v>0.55168651076093433</v>
      </c>
      <c r="L157" s="4">
        <f t="shared" si="48"/>
        <v>0.52478458372678216</v>
      </c>
      <c r="M157" s="4">
        <f t="shared" si="49"/>
        <v>0.49788265669262993</v>
      </c>
      <c r="N157" s="4">
        <f t="shared" si="50"/>
        <v>0.4709807296584777</v>
      </c>
      <c r="O157" s="4">
        <f t="shared" si="51"/>
        <v>0.44407880262432547</v>
      </c>
      <c r="P157" s="4">
        <f t="shared" si="56"/>
        <v>0.50470407857279576</v>
      </c>
      <c r="Q157" s="4">
        <f t="shared" si="56"/>
        <v>0.49210742335487478</v>
      </c>
      <c r="R157" s="4">
        <f t="shared" si="56"/>
        <v>0.47951076813695392</v>
      </c>
      <c r="S157" s="4">
        <f t="shared" si="56"/>
        <v>0.46691411291903295</v>
      </c>
      <c r="T157" s="4">
        <f t="shared" si="56"/>
        <v>0.45431745770111209</v>
      </c>
      <c r="U157" s="4">
        <f t="shared" si="56"/>
        <v>0.44172080248319101</v>
      </c>
      <c r="V157" s="4">
        <f t="shared" si="56"/>
        <v>0.42635127369897552</v>
      </c>
      <c r="W157" s="4">
        <f t="shared" si="56"/>
        <v>0.41098174491476003</v>
      </c>
      <c r="X157" s="4">
        <f t="shared" si="56"/>
        <v>0.39561221613054454</v>
      </c>
      <c r="Y157" s="4">
        <f t="shared" si="56"/>
        <v>0.38024268734632904</v>
      </c>
      <c r="Z157" s="4">
        <f t="shared" si="56"/>
        <v>0.36487315856211355</v>
      </c>
      <c r="AA157" s="4">
        <f t="shared" si="56"/>
        <v>0.35324483652943028</v>
      </c>
      <c r="AB157" s="4">
        <f t="shared" si="56"/>
        <v>0.34161651449674713</v>
      </c>
      <c r="AC157" s="4">
        <f t="shared" si="56"/>
        <v>0.32998819246406386</v>
      </c>
      <c r="AD157" s="4">
        <f t="shared" si="56"/>
        <v>0.3183598704313807</v>
      </c>
      <c r="AE157" s="4">
        <f t="shared" si="56"/>
        <v>0.30673154839869732</v>
      </c>
      <c r="AF157" s="4">
        <f t="shared" si="55"/>
        <v>0.25664349470590608</v>
      </c>
      <c r="AG157" s="4">
        <f t="shared" si="55"/>
        <v>0.20655544101311482</v>
      </c>
      <c r="AH157" s="4">
        <f t="shared" si="55"/>
        <v>0.15646738732032356</v>
      </c>
      <c r="AI157" s="4">
        <f t="shared" si="55"/>
        <v>0.10637933362753232</v>
      </c>
      <c r="AJ157" s="4">
        <f t="shared" si="55"/>
        <v>5.6291279934741062E-2</v>
      </c>
    </row>
    <row r="158" spans="1:36" x14ac:dyDescent="0.2">
      <c r="A158" t="str">
        <f>"semis_archetype_"&amp;TEXT(ROUND(Table269[[#This Row],[2016]],3),"0.000")</f>
        <v>semis_archetype_0.735</v>
      </c>
      <c r="B158" s="4">
        <f t="shared" si="54"/>
        <v>0.73499999999999999</v>
      </c>
      <c r="C158" s="4">
        <f t="shared" si="39"/>
        <v>0.73499999999999999</v>
      </c>
      <c r="D158" s="4">
        <f t="shared" si="40"/>
        <v>0.73499999999999999</v>
      </c>
      <c r="E158" s="4">
        <f t="shared" si="41"/>
        <v>0.70832435292437923</v>
      </c>
      <c r="F158" s="4">
        <f t="shared" si="42"/>
        <v>0.68164870584876014</v>
      </c>
      <c r="G158" s="4">
        <f t="shared" si="43"/>
        <v>0.65497305877313772</v>
      </c>
      <c r="H158" s="4">
        <f t="shared" si="44"/>
        <v>0.62829741169751685</v>
      </c>
      <c r="I158" s="4">
        <f t="shared" si="45"/>
        <v>0.6016217646218962</v>
      </c>
      <c r="J158" s="4">
        <f t="shared" si="46"/>
        <v>0.57494611754627534</v>
      </c>
      <c r="K158" s="4">
        <f t="shared" si="47"/>
        <v>0.54827047047065469</v>
      </c>
      <c r="L158" s="4">
        <f t="shared" si="48"/>
        <v>0.52159482339503382</v>
      </c>
      <c r="M158" s="4">
        <f t="shared" si="49"/>
        <v>0.49491917631941312</v>
      </c>
      <c r="N158" s="4">
        <f t="shared" si="50"/>
        <v>0.46824352924379237</v>
      </c>
      <c r="O158" s="4">
        <f t="shared" si="51"/>
        <v>0.44156788216817161</v>
      </c>
      <c r="P158" s="4">
        <f t="shared" si="56"/>
        <v>0.50142481076855261</v>
      </c>
      <c r="Q158" s="4">
        <f t="shared" si="56"/>
        <v>0.48892027559275075</v>
      </c>
      <c r="R158" s="4">
        <f t="shared" si="56"/>
        <v>0.47641574041694901</v>
      </c>
      <c r="S158" s="4">
        <f t="shared" si="56"/>
        <v>0.46391120524114715</v>
      </c>
      <c r="T158" s="4">
        <f t="shared" si="56"/>
        <v>0.45140667006534541</v>
      </c>
      <c r="U158" s="4">
        <f t="shared" si="56"/>
        <v>0.43890213488954344</v>
      </c>
      <c r="V158" s="4">
        <f t="shared" si="56"/>
        <v>0.42364500432647934</v>
      </c>
      <c r="W158" s="4">
        <f t="shared" si="56"/>
        <v>0.40838787376341534</v>
      </c>
      <c r="X158" s="4">
        <f t="shared" si="56"/>
        <v>0.39313074320035124</v>
      </c>
      <c r="Y158" s="4">
        <f t="shared" si="56"/>
        <v>0.37787361263728725</v>
      </c>
      <c r="Z158" s="4">
        <f t="shared" si="56"/>
        <v>0.36261648207422315</v>
      </c>
      <c r="AA158" s="4">
        <f t="shared" si="56"/>
        <v>0.35107319860907193</v>
      </c>
      <c r="AB158" s="4">
        <f t="shared" si="56"/>
        <v>0.33952991514392061</v>
      </c>
      <c r="AC158" s="4">
        <f t="shared" si="56"/>
        <v>0.32798663167876929</v>
      </c>
      <c r="AD158" s="4">
        <f t="shared" si="56"/>
        <v>0.31644334821361797</v>
      </c>
      <c r="AE158" s="4">
        <f t="shared" si="56"/>
        <v>0.30490006474846654</v>
      </c>
      <c r="AF158" s="4">
        <f t="shared" si="55"/>
        <v>0.25517830778572137</v>
      </c>
      <c r="AG158" s="4">
        <f t="shared" si="55"/>
        <v>0.20545655082297631</v>
      </c>
      <c r="AH158" s="4">
        <f t="shared" si="55"/>
        <v>0.15573479386023123</v>
      </c>
      <c r="AI158" s="4">
        <f t="shared" si="55"/>
        <v>0.10601303689748615</v>
      </c>
      <c r="AJ158" s="4">
        <f t="shared" si="55"/>
        <v>5.6291279934741062E-2</v>
      </c>
    </row>
    <row r="159" spans="1:36" x14ac:dyDescent="0.2">
      <c r="A159" t="str">
        <f>"semis_archetype_"&amp;TEXT(ROUND(Table269[[#This Row],[2016]],3),"0.000")</f>
        <v>semis_archetype_0.730</v>
      </c>
      <c r="B159" s="4">
        <f t="shared" si="54"/>
        <v>0.73</v>
      </c>
      <c r="C159" s="4">
        <f t="shared" ref="C159:C175" si="57">(($B159-$AE$2)*((C$2-$AE$2)/($B$2-$AE$2)))+$AE$2</f>
        <v>0.73</v>
      </c>
      <c r="D159" s="4">
        <f t="shared" ref="D159:D175" si="58">(($B159-$AE$2)*((D$2-$AE$2)/($B$2-$AE$2)))+$AE$2</f>
        <v>0.73</v>
      </c>
      <c r="E159" s="4">
        <f t="shared" ref="E159:E175" si="59">(($B159-$AE$2)*((E$2-$AE$2)/($B$2-$AE$2)))+$AE$2</f>
        <v>0.70355063288291064</v>
      </c>
      <c r="F159" s="4">
        <f t="shared" ref="F159:F175" si="60">(($B159-$AE$2)*((F$2-$AE$2)/($B$2-$AE$2)))+$AE$2</f>
        <v>0.67710126576582308</v>
      </c>
      <c r="G159" s="4">
        <f t="shared" ref="G159:G175" si="61">(($B159-$AE$2)*((G$2-$AE$2)/($B$2-$AE$2)))+$AE$2</f>
        <v>0.65065189864873207</v>
      </c>
      <c r="H159" s="4">
        <f t="shared" ref="H159:H175" si="62">(($B159-$AE$2)*((H$2-$AE$2)/($B$2-$AE$2)))+$AE$2</f>
        <v>0.62420253153164285</v>
      </c>
      <c r="I159" s="4">
        <f t="shared" ref="I159:I175" si="63">(($B159-$AE$2)*((I$2-$AE$2)/($B$2-$AE$2)))+$AE$2</f>
        <v>0.59775316441455351</v>
      </c>
      <c r="J159" s="4">
        <f t="shared" ref="J159:J175" si="64">(($B159-$AE$2)*((J$2-$AE$2)/($B$2-$AE$2)))+$AE$2</f>
        <v>0.57130379729746417</v>
      </c>
      <c r="K159" s="4">
        <f t="shared" ref="K159:K175" si="65">(($B159-$AE$2)*((K$2-$AE$2)/($B$2-$AE$2)))+$AE$2</f>
        <v>0.54485443018037483</v>
      </c>
      <c r="L159" s="4">
        <f t="shared" ref="L159:L175" si="66">(($B159-$AE$2)*((L$2-$AE$2)/($B$2-$AE$2)))+$AE$2</f>
        <v>0.5184050630632856</v>
      </c>
      <c r="M159" s="4">
        <f t="shared" ref="M159:M175" si="67">(($B159-$AE$2)*((M$2-$AE$2)/($B$2-$AE$2)))+$AE$2</f>
        <v>0.49195569594619631</v>
      </c>
      <c r="N159" s="4">
        <f t="shared" ref="N159:N175" si="68">(($B159-$AE$2)*((N$2-$AE$2)/($B$2-$AE$2)))+$AE$2</f>
        <v>0.46550632882910703</v>
      </c>
      <c r="O159" s="4">
        <f t="shared" ref="O159:O175" si="69">(($B159-$AE$2)*((O$2-$AE$2)/($B$2-$AE$2)))+$AE$2</f>
        <v>0.43905696171201775</v>
      </c>
      <c r="P159" s="4">
        <f t="shared" si="56"/>
        <v>0.49814554296430957</v>
      </c>
      <c r="Q159" s="4">
        <f t="shared" si="56"/>
        <v>0.48573312783062672</v>
      </c>
      <c r="R159" s="4">
        <f t="shared" si="56"/>
        <v>0.47332071269694409</v>
      </c>
      <c r="S159" s="4">
        <f t="shared" si="56"/>
        <v>0.46090829756326135</v>
      </c>
      <c r="T159" s="4">
        <f t="shared" si="56"/>
        <v>0.44849588242957861</v>
      </c>
      <c r="U159" s="4">
        <f t="shared" si="56"/>
        <v>0.43608346729589575</v>
      </c>
      <c r="V159" s="4">
        <f t="shared" si="56"/>
        <v>0.42093873495398315</v>
      </c>
      <c r="W159" s="4">
        <f t="shared" si="56"/>
        <v>0.40579400261207066</v>
      </c>
      <c r="X159" s="4">
        <f t="shared" si="56"/>
        <v>0.39064927027015806</v>
      </c>
      <c r="Y159" s="4">
        <f t="shared" si="56"/>
        <v>0.37550453792824545</v>
      </c>
      <c r="Z159" s="4">
        <f t="shared" si="56"/>
        <v>0.36035980558633285</v>
      </c>
      <c r="AA159" s="4">
        <f t="shared" si="56"/>
        <v>0.34890156068871347</v>
      </c>
      <c r="AB159" s="4">
        <f t="shared" si="56"/>
        <v>0.33744331579109399</v>
      </c>
      <c r="AC159" s="4">
        <f t="shared" si="56"/>
        <v>0.32598507089347462</v>
      </c>
      <c r="AD159" s="4">
        <f t="shared" si="56"/>
        <v>0.31452682599585513</v>
      </c>
      <c r="AE159" s="4">
        <f t="shared" si="56"/>
        <v>0.30306858109823565</v>
      </c>
      <c r="AF159" s="4">
        <f t="shared" si="55"/>
        <v>0.25371312086553671</v>
      </c>
      <c r="AG159" s="4">
        <f t="shared" si="55"/>
        <v>0.20435766063283781</v>
      </c>
      <c r="AH159" s="4">
        <f t="shared" si="55"/>
        <v>0.1550022004001389</v>
      </c>
      <c r="AI159" s="4">
        <f t="shared" si="55"/>
        <v>0.10564674016743997</v>
      </c>
      <c r="AJ159" s="4">
        <f t="shared" si="55"/>
        <v>5.6291279934741062E-2</v>
      </c>
    </row>
    <row r="160" spans="1:36" x14ac:dyDescent="0.2">
      <c r="A160" t="str">
        <f>"semis_archetype_"&amp;TEXT(ROUND(Table269[[#This Row],[2016]],3),"0.000")</f>
        <v>semis_archetype_0.725</v>
      </c>
      <c r="B160" s="4">
        <f t="shared" si="54"/>
        <v>0.72499999999999998</v>
      </c>
      <c r="C160" s="4">
        <f t="shared" si="57"/>
        <v>0.72499999999999998</v>
      </c>
      <c r="D160" s="4">
        <f t="shared" si="58"/>
        <v>0.72499999999999998</v>
      </c>
      <c r="E160" s="4">
        <f t="shared" si="59"/>
        <v>0.69877691284144217</v>
      </c>
      <c r="F160" s="4">
        <f t="shared" si="60"/>
        <v>0.67255382568288602</v>
      </c>
      <c r="G160" s="4">
        <f t="shared" si="61"/>
        <v>0.64633073852432643</v>
      </c>
      <c r="H160" s="4">
        <f t="shared" si="62"/>
        <v>0.62010765136576862</v>
      </c>
      <c r="I160" s="4">
        <f t="shared" si="63"/>
        <v>0.59388456420721081</v>
      </c>
      <c r="J160" s="4">
        <f t="shared" si="64"/>
        <v>0.567661477048653</v>
      </c>
      <c r="K160" s="4">
        <f t="shared" si="65"/>
        <v>0.54143838989009518</v>
      </c>
      <c r="L160" s="4">
        <f t="shared" si="66"/>
        <v>0.51521530273153737</v>
      </c>
      <c r="M160" s="4">
        <f t="shared" si="67"/>
        <v>0.48899221557297951</v>
      </c>
      <c r="N160" s="4">
        <f t="shared" si="68"/>
        <v>0.46276912841442169</v>
      </c>
      <c r="O160" s="4">
        <f t="shared" si="69"/>
        <v>0.43654604125586383</v>
      </c>
      <c r="P160" s="4">
        <f t="shared" si="56"/>
        <v>0.49486627516006643</v>
      </c>
      <c r="Q160" s="4">
        <f t="shared" si="56"/>
        <v>0.48254598006850269</v>
      </c>
      <c r="R160" s="4">
        <f t="shared" si="56"/>
        <v>0.47022568497693906</v>
      </c>
      <c r="S160" s="4">
        <f t="shared" si="56"/>
        <v>0.45790538988537555</v>
      </c>
      <c r="T160" s="4">
        <f t="shared" si="56"/>
        <v>0.44558509479381192</v>
      </c>
      <c r="U160" s="4">
        <f t="shared" si="56"/>
        <v>0.43326479970224818</v>
      </c>
      <c r="V160" s="4">
        <f t="shared" si="56"/>
        <v>0.41823246558148708</v>
      </c>
      <c r="W160" s="4">
        <f t="shared" si="56"/>
        <v>0.40320013146072586</v>
      </c>
      <c r="X160" s="4">
        <f t="shared" si="56"/>
        <v>0.38816779733996476</v>
      </c>
      <c r="Y160" s="4">
        <f t="shared" si="56"/>
        <v>0.37313546321920366</v>
      </c>
      <c r="Z160" s="4">
        <f t="shared" si="56"/>
        <v>0.35810312909844255</v>
      </c>
      <c r="AA160" s="4">
        <f t="shared" si="56"/>
        <v>0.34672992276835501</v>
      </c>
      <c r="AB160" s="4">
        <f t="shared" si="56"/>
        <v>0.33535671643826748</v>
      </c>
      <c r="AC160" s="4">
        <f t="shared" si="56"/>
        <v>0.32398351010817994</v>
      </c>
      <c r="AD160" s="4">
        <f t="shared" si="56"/>
        <v>0.3126103037780924</v>
      </c>
      <c r="AE160" s="4">
        <f t="shared" si="56"/>
        <v>0.30123709744800481</v>
      </c>
      <c r="AF160" s="4">
        <f t="shared" si="55"/>
        <v>0.25224793394535205</v>
      </c>
      <c r="AG160" s="4">
        <f t="shared" si="55"/>
        <v>0.2032587704426993</v>
      </c>
      <c r="AH160" s="4">
        <f t="shared" si="55"/>
        <v>0.15426960694004654</v>
      </c>
      <c r="AI160" s="4">
        <f t="shared" si="55"/>
        <v>0.1052804434373938</v>
      </c>
      <c r="AJ160" s="4">
        <f t="shared" si="55"/>
        <v>5.6291279934741062E-2</v>
      </c>
    </row>
    <row r="161" spans="1:36" x14ac:dyDescent="0.2">
      <c r="A161" t="str">
        <f>"semis_archetype_"&amp;TEXT(ROUND(Table269[[#This Row],[2016]],3),"0.000")</f>
        <v>semis_archetype_0.720</v>
      </c>
      <c r="B161" s="4">
        <f t="shared" si="54"/>
        <v>0.72</v>
      </c>
      <c r="C161" s="4">
        <f t="shared" si="57"/>
        <v>0.72</v>
      </c>
      <c r="D161" s="4">
        <f t="shared" si="58"/>
        <v>0.72</v>
      </c>
      <c r="E161" s="4">
        <f t="shared" si="59"/>
        <v>0.69400319279997358</v>
      </c>
      <c r="F161" s="4">
        <f t="shared" si="60"/>
        <v>0.66800638559994896</v>
      </c>
      <c r="G161" s="4">
        <f t="shared" si="61"/>
        <v>0.6420095783999209</v>
      </c>
      <c r="H161" s="4">
        <f t="shared" si="62"/>
        <v>0.6160127711998945</v>
      </c>
      <c r="I161" s="4">
        <f t="shared" si="63"/>
        <v>0.59001596399986811</v>
      </c>
      <c r="J161" s="4">
        <f t="shared" si="64"/>
        <v>0.56401915679984183</v>
      </c>
      <c r="K161" s="4">
        <f t="shared" si="65"/>
        <v>0.53802234959981532</v>
      </c>
      <c r="L161" s="4">
        <f t="shared" si="66"/>
        <v>0.51202554239978904</v>
      </c>
      <c r="M161" s="4">
        <f t="shared" si="67"/>
        <v>0.4860287351997627</v>
      </c>
      <c r="N161" s="4">
        <f t="shared" si="68"/>
        <v>0.46003192799973636</v>
      </c>
      <c r="O161" s="4">
        <f t="shared" si="69"/>
        <v>0.43403512079970996</v>
      </c>
      <c r="P161" s="4">
        <f t="shared" si="56"/>
        <v>0.49158700735582328</v>
      </c>
      <c r="Q161" s="4">
        <f t="shared" si="56"/>
        <v>0.47935883230637866</v>
      </c>
      <c r="R161" s="4">
        <f t="shared" si="56"/>
        <v>0.46713065725693415</v>
      </c>
      <c r="S161" s="4">
        <f t="shared" si="56"/>
        <v>0.45490248220748963</v>
      </c>
      <c r="T161" s="4">
        <f t="shared" si="56"/>
        <v>0.44267430715804512</v>
      </c>
      <c r="U161" s="4">
        <f t="shared" si="56"/>
        <v>0.4304461321086005</v>
      </c>
      <c r="V161" s="4">
        <f t="shared" si="56"/>
        <v>0.41552619620899089</v>
      </c>
      <c r="W161" s="4">
        <f t="shared" si="56"/>
        <v>0.40060626030938118</v>
      </c>
      <c r="X161" s="4">
        <f t="shared" si="56"/>
        <v>0.38568632440977146</v>
      </c>
      <c r="Y161" s="4">
        <f t="shared" si="56"/>
        <v>0.37076638851016186</v>
      </c>
      <c r="Z161" s="4">
        <f t="shared" si="56"/>
        <v>0.35584645261055214</v>
      </c>
      <c r="AA161" s="4">
        <f t="shared" si="56"/>
        <v>0.34455828484799655</v>
      </c>
      <c r="AB161" s="4">
        <f t="shared" si="56"/>
        <v>0.33327011708544096</v>
      </c>
      <c r="AC161" s="4">
        <f t="shared" si="56"/>
        <v>0.32198194932288526</v>
      </c>
      <c r="AD161" s="4">
        <f t="shared" si="56"/>
        <v>0.31069378156032967</v>
      </c>
      <c r="AE161" s="4">
        <f t="shared" si="56"/>
        <v>0.29940561379777397</v>
      </c>
      <c r="AF161" s="4">
        <f t="shared" si="55"/>
        <v>0.25078274702516734</v>
      </c>
      <c r="AG161" s="4">
        <f t="shared" si="55"/>
        <v>0.20215988025256079</v>
      </c>
      <c r="AH161" s="4">
        <f t="shared" si="55"/>
        <v>0.15353701347995419</v>
      </c>
      <c r="AI161" s="4">
        <f t="shared" si="55"/>
        <v>0.10491414670734764</v>
      </c>
      <c r="AJ161" s="4">
        <f t="shared" si="55"/>
        <v>5.6291279934741062E-2</v>
      </c>
    </row>
    <row r="162" spans="1:36" x14ac:dyDescent="0.2">
      <c r="A162" t="str">
        <f>"semis_archetype_"&amp;TEXT(ROUND(Table269[[#This Row],[2016]],3),"0.000")</f>
        <v>semis_archetype_0.715</v>
      </c>
      <c r="B162" s="4">
        <f t="shared" si="54"/>
        <v>0.71499999999999997</v>
      </c>
      <c r="C162" s="4">
        <f t="shared" si="57"/>
        <v>0.71499999999999997</v>
      </c>
      <c r="D162" s="4">
        <f t="shared" si="58"/>
        <v>0.71499999999999997</v>
      </c>
      <c r="E162" s="4">
        <f t="shared" si="59"/>
        <v>0.6892294727585051</v>
      </c>
      <c r="F162" s="4">
        <f t="shared" si="60"/>
        <v>0.66345894551701179</v>
      </c>
      <c r="G162" s="4">
        <f t="shared" si="61"/>
        <v>0.63768841827551526</v>
      </c>
      <c r="H162" s="4">
        <f t="shared" si="62"/>
        <v>0.61191789103402039</v>
      </c>
      <c r="I162" s="4">
        <f t="shared" si="63"/>
        <v>0.58614736379252541</v>
      </c>
      <c r="J162" s="4">
        <f t="shared" si="64"/>
        <v>0.56037683655103054</v>
      </c>
      <c r="K162" s="4">
        <f t="shared" si="65"/>
        <v>0.53460630930953568</v>
      </c>
      <c r="L162" s="4">
        <f t="shared" si="66"/>
        <v>0.50883578206804081</v>
      </c>
      <c r="M162" s="4">
        <f t="shared" si="67"/>
        <v>0.48306525482654589</v>
      </c>
      <c r="N162" s="4">
        <f t="shared" si="68"/>
        <v>0.45729472758505102</v>
      </c>
      <c r="O162" s="4">
        <f t="shared" si="69"/>
        <v>0.4315242003435561</v>
      </c>
      <c r="P162" s="4">
        <f t="shared" si="56"/>
        <v>0.48830773955158013</v>
      </c>
      <c r="Q162" s="4">
        <f t="shared" si="56"/>
        <v>0.47617168454425463</v>
      </c>
      <c r="R162" s="4">
        <f t="shared" si="56"/>
        <v>0.46403562953692923</v>
      </c>
      <c r="S162" s="4">
        <f t="shared" si="56"/>
        <v>0.45189957452960383</v>
      </c>
      <c r="T162" s="4">
        <f t="shared" si="56"/>
        <v>0.43976351952227843</v>
      </c>
      <c r="U162" s="4">
        <f t="shared" si="56"/>
        <v>0.42762746451495282</v>
      </c>
      <c r="V162" s="4">
        <f t="shared" si="56"/>
        <v>0.41281992683649471</v>
      </c>
      <c r="W162" s="4">
        <f t="shared" si="56"/>
        <v>0.39801238915803649</v>
      </c>
      <c r="X162" s="4">
        <f t="shared" si="56"/>
        <v>0.38320485147957828</v>
      </c>
      <c r="Y162" s="4">
        <f t="shared" si="56"/>
        <v>0.36839731380112006</v>
      </c>
      <c r="Z162" s="4">
        <f t="shared" si="56"/>
        <v>0.35358977612266185</v>
      </c>
      <c r="AA162" s="4">
        <f t="shared" si="56"/>
        <v>0.34238664692763809</v>
      </c>
      <c r="AB162" s="4">
        <f t="shared" si="56"/>
        <v>0.33118351773261445</v>
      </c>
      <c r="AC162" s="4">
        <f t="shared" si="56"/>
        <v>0.3199803885375907</v>
      </c>
      <c r="AD162" s="4">
        <f t="shared" si="56"/>
        <v>0.30877725934256695</v>
      </c>
      <c r="AE162" s="4">
        <f t="shared" si="56"/>
        <v>0.29757413014754308</v>
      </c>
      <c r="AF162" s="4">
        <f t="shared" si="55"/>
        <v>0.24931756010498268</v>
      </c>
      <c r="AG162" s="4">
        <f t="shared" si="55"/>
        <v>0.20106099006242228</v>
      </c>
      <c r="AH162" s="4">
        <f t="shared" si="55"/>
        <v>0.15280442001986189</v>
      </c>
      <c r="AI162" s="4">
        <f t="shared" si="55"/>
        <v>0.10454784997730146</v>
      </c>
      <c r="AJ162" s="4">
        <f t="shared" si="55"/>
        <v>5.6291279934741062E-2</v>
      </c>
    </row>
    <row r="163" spans="1:36" x14ac:dyDescent="0.2">
      <c r="A163" t="str">
        <f>"semis_archetype_"&amp;TEXT(ROUND(Table269[[#This Row],[2016]],3),"0.000")</f>
        <v>semis_archetype_0.710</v>
      </c>
      <c r="B163" s="4">
        <f t="shared" si="54"/>
        <v>0.71</v>
      </c>
      <c r="C163" s="4">
        <f t="shared" si="57"/>
        <v>0.71</v>
      </c>
      <c r="D163" s="4">
        <f t="shared" si="58"/>
        <v>0.71</v>
      </c>
      <c r="E163" s="4">
        <f t="shared" si="59"/>
        <v>0.68445575271703651</v>
      </c>
      <c r="F163" s="4">
        <f t="shared" si="60"/>
        <v>0.65891150543407473</v>
      </c>
      <c r="G163" s="4">
        <f t="shared" si="61"/>
        <v>0.63336725815110961</v>
      </c>
      <c r="H163" s="4">
        <f t="shared" si="62"/>
        <v>0.60782301086814616</v>
      </c>
      <c r="I163" s="4">
        <f t="shared" si="63"/>
        <v>0.58227876358518282</v>
      </c>
      <c r="J163" s="4">
        <f t="shared" si="64"/>
        <v>0.55673451630221937</v>
      </c>
      <c r="K163" s="4">
        <f t="shared" si="65"/>
        <v>0.53119026901925592</v>
      </c>
      <c r="L163" s="4">
        <f t="shared" si="66"/>
        <v>0.50564602173629258</v>
      </c>
      <c r="M163" s="4">
        <f t="shared" si="67"/>
        <v>0.48010177445332908</v>
      </c>
      <c r="N163" s="4">
        <f t="shared" si="68"/>
        <v>0.45455752717036568</v>
      </c>
      <c r="O163" s="4">
        <f t="shared" si="69"/>
        <v>0.42901327988740223</v>
      </c>
      <c r="P163" s="4">
        <f t="shared" si="56"/>
        <v>0.48502847174733699</v>
      </c>
      <c r="Q163" s="4">
        <f t="shared" si="56"/>
        <v>0.47298453678213059</v>
      </c>
      <c r="R163" s="4">
        <f t="shared" si="56"/>
        <v>0.46094060181692431</v>
      </c>
      <c r="S163" s="4">
        <f t="shared" si="56"/>
        <v>0.44889666685171803</v>
      </c>
      <c r="T163" s="4">
        <f t="shared" si="56"/>
        <v>0.43685273188651164</v>
      </c>
      <c r="U163" s="4">
        <f t="shared" si="56"/>
        <v>0.42480879692130524</v>
      </c>
      <c r="V163" s="4">
        <f t="shared" si="56"/>
        <v>0.41011365746399853</v>
      </c>
      <c r="W163" s="4">
        <f t="shared" si="56"/>
        <v>0.39541851800669181</v>
      </c>
      <c r="X163" s="4">
        <f t="shared" si="56"/>
        <v>0.38072337854938498</v>
      </c>
      <c r="Y163" s="4">
        <f t="shared" si="56"/>
        <v>0.36602823909207827</v>
      </c>
      <c r="Z163" s="4">
        <f t="shared" si="56"/>
        <v>0.35133309963477155</v>
      </c>
      <c r="AA163" s="4">
        <f t="shared" si="56"/>
        <v>0.34021500900727975</v>
      </c>
      <c r="AB163" s="4">
        <f t="shared" si="56"/>
        <v>0.32909691837978783</v>
      </c>
      <c r="AC163" s="4">
        <f t="shared" si="56"/>
        <v>0.31797882775229602</v>
      </c>
      <c r="AD163" s="4">
        <f t="shared" si="56"/>
        <v>0.30686073712480422</v>
      </c>
      <c r="AE163" s="4">
        <f t="shared" si="56"/>
        <v>0.29574264649731224</v>
      </c>
      <c r="AF163" s="4">
        <f t="shared" si="55"/>
        <v>0.247852373184798</v>
      </c>
      <c r="AG163" s="4">
        <f t="shared" si="55"/>
        <v>0.19996209987228378</v>
      </c>
      <c r="AH163" s="4">
        <f t="shared" si="55"/>
        <v>0.15207182655976953</v>
      </c>
      <c r="AI163" s="4">
        <f t="shared" si="55"/>
        <v>0.1041815532472553</v>
      </c>
      <c r="AJ163" s="4">
        <f t="shared" si="55"/>
        <v>5.6291279934741062E-2</v>
      </c>
    </row>
    <row r="164" spans="1:36" x14ac:dyDescent="0.2">
      <c r="A164" t="str">
        <f>"semis_archetype_"&amp;TEXT(ROUND(Table269[[#This Row],[2016]],3),"0.000")</f>
        <v>semis_archetype_0.705</v>
      </c>
      <c r="B164" s="4">
        <f t="shared" si="54"/>
        <v>0.70499999999999996</v>
      </c>
      <c r="C164" s="4">
        <f t="shared" si="57"/>
        <v>0.70499999999999996</v>
      </c>
      <c r="D164" s="4">
        <f t="shared" si="58"/>
        <v>0.70499999999999996</v>
      </c>
      <c r="E164" s="4">
        <f t="shared" si="59"/>
        <v>0.67968203267556793</v>
      </c>
      <c r="F164" s="4">
        <f t="shared" si="60"/>
        <v>0.65436406535113767</v>
      </c>
      <c r="G164" s="4">
        <f t="shared" si="61"/>
        <v>0.62904609802670408</v>
      </c>
      <c r="H164" s="4">
        <f t="shared" si="62"/>
        <v>0.60372813070227205</v>
      </c>
      <c r="I164" s="4">
        <f t="shared" si="63"/>
        <v>0.57841016337784013</v>
      </c>
      <c r="J164" s="4">
        <f t="shared" si="64"/>
        <v>0.55309219605340809</v>
      </c>
      <c r="K164" s="4">
        <f t="shared" si="65"/>
        <v>0.52777422872897617</v>
      </c>
      <c r="L164" s="4">
        <f t="shared" si="66"/>
        <v>0.50245626140454425</v>
      </c>
      <c r="M164" s="4">
        <f t="shared" si="67"/>
        <v>0.47713829408011227</v>
      </c>
      <c r="N164" s="4">
        <f t="shared" si="68"/>
        <v>0.45182032675568035</v>
      </c>
      <c r="O164" s="4">
        <f t="shared" si="69"/>
        <v>0.42650235943124837</v>
      </c>
      <c r="P164" s="4">
        <f t="shared" si="56"/>
        <v>0.48174920394309395</v>
      </c>
      <c r="Q164" s="4">
        <f t="shared" si="56"/>
        <v>0.46979738902000667</v>
      </c>
      <c r="R164" s="4">
        <f t="shared" si="56"/>
        <v>0.45784557409691939</v>
      </c>
      <c r="S164" s="4">
        <f t="shared" si="56"/>
        <v>0.44589375917383223</v>
      </c>
      <c r="T164" s="4">
        <f t="shared" si="56"/>
        <v>0.43394194425074495</v>
      </c>
      <c r="U164" s="4">
        <f t="shared" si="56"/>
        <v>0.42199012932765756</v>
      </c>
      <c r="V164" s="4">
        <f t="shared" si="56"/>
        <v>0.40740738809150234</v>
      </c>
      <c r="W164" s="4">
        <f t="shared" si="56"/>
        <v>0.39282464685534701</v>
      </c>
      <c r="X164" s="4">
        <f t="shared" si="56"/>
        <v>0.37824190561919169</v>
      </c>
      <c r="Y164" s="4">
        <f t="shared" si="56"/>
        <v>0.36365916438303647</v>
      </c>
      <c r="Z164" s="4">
        <f t="shared" si="56"/>
        <v>0.34907642314688125</v>
      </c>
      <c r="AA164" s="4">
        <f t="shared" si="56"/>
        <v>0.33804337108692128</v>
      </c>
      <c r="AB164" s="4">
        <f t="shared" si="56"/>
        <v>0.32701031902696132</v>
      </c>
      <c r="AC164" s="4">
        <f t="shared" si="56"/>
        <v>0.31597726696700135</v>
      </c>
      <c r="AD164" s="4">
        <f t="shared" si="56"/>
        <v>0.30494421490704149</v>
      </c>
      <c r="AE164" s="4">
        <f t="shared" si="56"/>
        <v>0.29391116284708141</v>
      </c>
      <c r="AF164" s="4">
        <f t="shared" si="55"/>
        <v>0.24638718626461331</v>
      </c>
      <c r="AG164" s="4">
        <f t="shared" si="55"/>
        <v>0.19886320968214527</v>
      </c>
      <c r="AH164" s="4">
        <f t="shared" si="55"/>
        <v>0.15133923309967717</v>
      </c>
      <c r="AI164" s="4">
        <f t="shared" si="55"/>
        <v>0.10381525651720913</v>
      </c>
      <c r="AJ164" s="4">
        <f t="shared" si="55"/>
        <v>5.6291279934741062E-2</v>
      </c>
    </row>
    <row r="165" spans="1:36" x14ac:dyDescent="0.2">
      <c r="A165" t="str">
        <f>"semis_archetype_"&amp;TEXT(ROUND(Table269[[#This Row],[2016]],3),"0.000")</f>
        <v>semis_archetype_0.700</v>
      </c>
      <c r="B165" s="4">
        <f t="shared" si="54"/>
        <v>0.70000000000000007</v>
      </c>
      <c r="C165" s="4">
        <f t="shared" si="57"/>
        <v>0.70000000000000007</v>
      </c>
      <c r="D165" s="4">
        <f t="shared" si="58"/>
        <v>0.70000000000000007</v>
      </c>
      <c r="E165" s="4">
        <f t="shared" si="59"/>
        <v>0.67490831263409956</v>
      </c>
      <c r="F165" s="4">
        <f t="shared" si="60"/>
        <v>0.64981662526820072</v>
      </c>
      <c r="G165" s="4">
        <f t="shared" si="61"/>
        <v>0.62472493790229855</v>
      </c>
      <c r="H165" s="4">
        <f t="shared" si="62"/>
        <v>0.59963325053639804</v>
      </c>
      <c r="I165" s="4">
        <f t="shared" si="63"/>
        <v>0.57454156317049754</v>
      </c>
      <c r="J165" s="4">
        <f t="shared" si="64"/>
        <v>0.54944987580459703</v>
      </c>
      <c r="K165" s="4">
        <f t="shared" si="65"/>
        <v>0.52435818843869653</v>
      </c>
      <c r="L165" s="4">
        <f t="shared" si="66"/>
        <v>0.49926650107279602</v>
      </c>
      <c r="M165" s="4">
        <f t="shared" si="67"/>
        <v>0.47417481370689551</v>
      </c>
      <c r="N165" s="4">
        <f t="shared" si="68"/>
        <v>0.44908312634099506</v>
      </c>
      <c r="O165" s="4">
        <f t="shared" si="69"/>
        <v>0.4239914389750945</v>
      </c>
      <c r="P165" s="4">
        <f t="shared" si="56"/>
        <v>0.47846993613885092</v>
      </c>
      <c r="Q165" s="4">
        <f t="shared" si="56"/>
        <v>0.46661024125788264</v>
      </c>
      <c r="R165" s="4">
        <f t="shared" si="56"/>
        <v>0.45475054637691459</v>
      </c>
      <c r="S165" s="4">
        <f t="shared" si="56"/>
        <v>0.44289085149594642</v>
      </c>
      <c r="T165" s="4">
        <f t="shared" si="56"/>
        <v>0.43103115661497826</v>
      </c>
      <c r="U165" s="4">
        <f t="shared" si="56"/>
        <v>0.41917146173400999</v>
      </c>
      <c r="V165" s="4">
        <f t="shared" si="56"/>
        <v>0.40470111871900616</v>
      </c>
      <c r="W165" s="4">
        <f t="shared" si="56"/>
        <v>0.39023077570400233</v>
      </c>
      <c r="X165" s="4">
        <f t="shared" si="56"/>
        <v>0.3757604326889985</v>
      </c>
      <c r="Y165" s="4">
        <f t="shared" si="56"/>
        <v>0.36129008967399467</v>
      </c>
      <c r="Z165" s="4">
        <f t="shared" si="56"/>
        <v>0.34681974665899096</v>
      </c>
      <c r="AA165" s="4">
        <f t="shared" si="56"/>
        <v>0.33587173316656282</v>
      </c>
      <c r="AB165" s="4">
        <f t="shared" si="56"/>
        <v>0.3249237196741348</v>
      </c>
      <c r="AC165" s="4">
        <f t="shared" si="56"/>
        <v>0.31397570618170678</v>
      </c>
      <c r="AD165" s="4">
        <f t="shared" si="56"/>
        <v>0.30302769268927876</v>
      </c>
      <c r="AE165" s="4">
        <f t="shared" ref="AE165:AJ180" si="70">(($B165-$AJ$2)*((AE$2-$AJ$2)/($B$2-$AJ$2)))+$AJ$2</f>
        <v>0.29207967919685063</v>
      </c>
      <c r="AF165" s="4">
        <f t="shared" si="70"/>
        <v>0.24492199934442865</v>
      </c>
      <c r="AG165" s="4">
        <f t="shared" si="70"/>
        <v>0.19776431949200676</v>
      </c>
      <c r="AH165" s="4">
        <f t="shared" si="70"/>
        <v>0.15060663963958487</v>
      </c>
      <c r="AI165" s="4">
        <f t="shared" si="70"/>
        <v>0.10344895978716295</v>
      </c>
      <c r="AJ165" s="4">
        <f t="shared" si="70"/>
        <v>5.6291279934741062E-2</v>
      </c>
    </row>
    <row r="166" spans="1:36" x14ac:dyDescent="0.2">
      <c r="A166" t="str">
        <f>"semis_archetype_"&amp;TEXT(ROUND(Table269[[#This Row],[2016]],3),"0.000")</f>
        <v>semis_archetype_0.695</v>
      </c>
      <c r="B166" s="4">
        <f t="shared" si="54"/>
        <v>0.69500000000000006</v>
      </c>
      <c r="C166" s="4">
        <f t="shared" si="57"/>
        <v>0.69500000000000006</v>
      </c>
      <c r="D166" s="4">
        <f t="shared" si="58"/>
        <v>0.69500000000000006</v>
      </c>
      <c r="E166" s="4">
        <f t="shared" si="59"/>
        <v>0.67013459259263097</v>
      </c>
      <c r="F166" s="4">
        <f t="shared" si="60"/>
        <v>0.64526918518526366</v>
      </c>
      <c r="G166" s="4">
        <f t="shared" si="61"/>
        <v>0.62040377777789302</v>
      </c>
      <c r="H166" s="4">
        <f t="shared" si="62"/>
        <v>0.59553837037052393</v>
      </c>
      <c r="I166" s="4">
        <f t="shared" si="63"/>
        <v>0.57067296296315484</v>
      </c>
      <c r="J166" s="4">
        <f t="shared" si="64"/>
        <v>0.54580755555578575</v>
      </c>
      <c r="K166" s="4">
        <f t="shared" si="65"/>
        <v>0.52094214814841677</v>
      </c>
      <c r="L166" s="4">
        <f t="shared" si="66"/>
        <v>0.49607674074104774</v>
      </c>
      <c r="M166" s="4">
        <f t="shared" si="67"/>
        <v>0.47121133333367871</v>
      </c>
      <c r="N166" s="4">
        <f t="shared" si="68"/>
        <v>0.44634592592630973</v>
      </c>
      <c r="O166" s="4">
        <f t="shared" si="69"/>
        <v>0.42148051851894064</v>
      </c>
      <c r="P166" s="4">
        <f t="shared" ref="P166:AE181" si="71">(($B166-$AJ$2)*((P$2-$AJ$2)/($B$2-$AJ$2)))+$AJ$2</f>
        <v>0.47519066833460777</v>
      </c>
      <c r="Q166" s="4">
        <f t="shared" si="71"/>
        <v>0.46342309349575861</v>
      </c>
      <c r="R166" s="4">
        <f t="shared" si="71"/>
        <v>0.45165551865690956</v>
      </c>
      <c r="S166" s="4">
        <f t="shared" si="71"/>
        <v>0.43988794381806062</v>
      </c>
      <c r="T166" s="4">
        <f t="shared" si="71"/>
        <v>0.42812036897921157</v>
      </c>
      <c r="U166" s="4">
        <f t="shared" si="71"/>
        <v>0.41635279414036241</v>
      </c>
      <c r="V166" s="4">
        <f t="shared" si="71"/>
        <v>0.40199484934650997</v>
      </c>
      <c r="W166" s="4">
        <f t="shared" si="71"/>
        <v>0.38763690455265765</v>
      </c>
      <c r="X166" s="4">
        <f t="shared" si="71"/>
        <v>0.37327895975880532</v>
      </c>
      <c r="Y166" s="4">
        <f t="shared" si="71"/>
        <v>0.35892101496495288</v>
      </c>
      <c r="Z166" s="4">
        <f t="shared" si="71"/>
        <v>0.34456307017110055</v>
      </c>
      <c r="AA166" s="4">
        <f t="shared" si="71"/>
        <v>0.33370009524620448</v>
      </c>
      <c r="AB166" s="4">
        <f t="shared" si="71"/>
        <v>0.32283712032130829</v>
      </c>
      <c r="AC166" s="4">
        <f t="shared" si="71"/>
        <v>0.31197414539641211</v>
      </c>
      <c r="AD166" s="4">
        <f t="shared" si="71"/>
        <v>0.30111117047151603</v>
      </c>
      <c r="AE166" s="4">
        <f t="shared" si="71"/>
        <v>0.29024819554661974</v>
      </c>
      <c r="AF166" s="4">
        <f t="shared" si="70"/>
        <v>0.243456812424244</v>
      </c>
      <c r="AG166" s="4">
        <f t="shared" si="70"/>
        <v>0.19666542930186826</v>
      </c>
      <c r="AH166" s="4">
        <f t="shared" si="70"/>
        <v>0.14987404617949251</v>
      </c>
      <c r="AI166" s="4">
        <f t="shared" si="70"/>
        <v>0.1030826630571168</v>
      </c>
      <c r="AJ166" s="4">
        <f t="shared" si="70"/>
        <v>5.6291279934741062E-2</v>
      </c>
    </row>
    <row r="167" spans="1:36" x14ac:dyDescent="0.2">
      <c r="A167" t="str">
        <f>"semis_archetype_"&amp;TEXT(ROUND(Table269[[#This Row],[2016]],3),"0.000")</f>
        <v>semis_archetype_0.690</v>
      </c>
      <c r="B167" s="4">
        <f t="shared" si="54"/>
        <v>0.69000000000000006</v>
      </c>
      <c r="C167" s="4">
        <f t="shared" si="57"/>
        <v>0.69000000000000006</v>
      </c>
      <c r="D167" s="4">
        <f t="shared" si="58"/>
        <v>0.69000000000000006</v>
      </c>
      <c r="E167" s="4">
        <f t="shared" si="59"/>
        <v>0.6653608725511625</v>
      </c>
      <c r="F167" s="4">
        <f t="shared" si="60"/>
        <v>0.64072174510232649</v>
      </c>
      <c r="G167" s="4">
        <f t="shared" si="61"/>
        <v>0.61608261765348726</v>
      </c>
      <c r="H167" s="4">
        <f t="shared" si="62"/>
        <v>0.5914434902046497</v>
      </c>
      <c r="I167" s="4">
        <f t="shared" si="63"/>
        <v>0.56680436275581214</v>
      </c>
      <c r="J167" s="4">
        <f t="shared" si="64"/>
        <v>0.54216523530697458</v>
      </c>
      <c r="K167" s="4">
        <f t="shared" si="65"/>
        <v>0.51752610785813702</v>
      </c>
      <c r="L167" s="4">
        <f t="shared" si="66"/>
        <v>0.49288698040929951</v>
      </c>
      <c r="M167" s="4">
        <f t="shared" si="67"/>
        <v>0.4682478529604619</v>
      </c>
      <c r="N167" s="4">
        <f t="shared" si="68"/>
        <v>0.44360872551162434</v>
      </c>
      <c r="O167" s="4">
        <f t="shared" si="69"/>
        <v>0.41896959806278677</v>
      </c>
      <c r="P167" s="4">
        <f t="shared" si="71"/>
        <v>0.47191140053036462</v>
      </c>
      <c r="Q167" s="4">
        <f t="shared" si="71"/>
        <v>0.46023594573363458</v>
      </c>
      <c r="R167" s="4">
        <f t="shared" si="71"/>
        <v>0.44856049093690464</v>
      </c>
      <c r="S167" s="4">
        <f t="shared" si="71"/>
        <v>0.43688503614017471</v>
      </c>
      <c r="T167" s="4">
        <f t="shared" si="71"/>
        <v>0.42520958134344478</v>
      </c>
      <c r="U167" s="4">
        <f t="shared" si="71"/>
        <v>0.41353412654671473</v>
      </c>
      <c r="V167" s="4">
        <f t="shared" si="71"/>
        <v>0.39928857997401379</v>
      </c>
      <c r="W167" s="4">
        <f t="shared" si="71"/>
        <v>0.38504303340131296</v>
      </c>
      <c r="X167" s="4">
        <f t="shared" si="71"/>
        <v>0.37079748682861202</v>
      </c>
      <c r="Y167" s="4">
        <f t="shared" si="71"/>
        <v>0.35655194025591108</v>
      </c>
      <c r="Z167" s="4">
        <f t="shared" si="71"/>
        <v>0.34230639368321025</v>
      </c>
      <c r="AA167" s="4">
        <f t="shared" si="71"/>
        <v>0.33152845732584602</v>
      </c>
      <c r="AB167" s="4">
        <f t="shared" si="71"/>
        <v>0.32075052096848178</v>
      </c>
      <c r="AC167" s="4">
        <f t="shared" si="71"/>
        <v>0.30997258461111754</v>
      </c>
      <c r="AD167" s="4">
        <f t="shared" si="71"/>
        <v>0.29919464825375325</v>
      </c>
      <c r="AE167" s="4">
        <f t="shared" si="71"/>
        <v>0.2884167118963889</v>
      </c>
      <c r="AF167" s="4">
        <f t="shared" si="70"/>
        <v>0.24199162550405931</v>
      </c>
      <c r="AG167" s="4">
        <f t="shared" si="70"/>
        <v>0.19556653911172975</v>
      </c>
      <c r="AH167" s="4">
        <f t="shared" si="70"/>
        <v>0.14914145271940019</v>
      </c>
      <c r="AI167" s="4">
        <f t="shared" si="70"/>
        <v>0.10271636632707062</v>
      </c>
      <c r="AJ167" s="4">
        <f t="shared" si="70"/>
        <v>5.6291279934741062E-2</v>
      </c>
    </row>
    <row r="168" spans="1:36" x14ac:dyDescent="0.2">
      <c r="A168" t="str">
        <f>"semis_archetype_"&amp;TEXT(ROUND(Table269[[#This Row],[2016]],3),"0.000")</f>
        <v>semis_archetype_0.685</v>
      </c>
      <c r="B168" s="4">
        <f t="shared" si="54"/>
        <v>0.68500000000000005</v>
      </c>
      <c r="C168" s="4">
        <f t="shared" si="57"/>
        <v>0.68500000000000005</v>
      </c>
      <c r="D168" s="4">
        <f t="shared" si="58"/>
        <v>0.68500000000000005</v>
      </c>
      <c r="E168" s="4">
        <f t="shared" si="59"/>
        <v>0.66058715250969391</v>
      </c>
      <c r="F168" s="4">
        <f t="shared" si="60"/>
        <v>0.63617430501938943</v>
      </c>
      <c r="G168" s="4">
        <f t="shared" si="61"/>
        <v>0.61176145752908173</v>
      </c>
      <c r="H168" s="4">
        <f t="shared" si="62"/>
        <v>0.58734861003877559</v>
      </c>
      <c r="I168" s="4">
        <f t="shared" si="63"/>
        <v>0.56293576254846955</v>
      </c>
      <c r="J168" s="4">
        <f t="shared" si="64"/>
        <v>0.53852291505816341</v>
      </c>
      <c r="K168" s="4">
        <f t="shared" si="65"/>
        <v>0.51411006756785727</v>
      </c>
      <c r="L168" s="4">
        <f t="shared" si="66"/>
        <v>0.48969722007755123</v>
      </c>
      <c r="M168" s="4">
        <f t="shared" si="67"/>
        <v>0.46528437258724509</v>
      </c>
      <c r="N168" s="4">
        <f t="shared" si="68"/>
        <v>0.440871525096939</v>
      </c>
      <c r="O168" s="4">
        <f t="shared" si="69"/>
        <v>0.41645867760663291</v>
      </c>
      <c r="P168" s="4">
        <f t="shared" si="71"/>
        <v>0.46863213272612148</v>
      </c>
      <c r="Q168" s="4">
        <f t="shared" si="71"/>
        <v>0.45704879797151055</v>
      </c>
      <c r="R168" s="4">
        <f t="shared" si="71"/>
        <v>0.44546546321689973</v>
      </c>
      <c r="S168" s="4">
        <f t="shared" si="71"/>
        <v>0.43388212846228891</v>
      </c>
      <c r="T168" s="4">
        <f t="shared" si="71"/>
        <v>0.42229879370767809</v>
      </c>
      <c r="U168" s="4">
        <f t="shared" si="71"/>
        <v>0.41071545895306705</v>
      </c>
      <c r="V168" s="4">
        <f t="shared" si="71"/>
        <v>0.39658231060151761</v>
      </c>
      <c r="W168" s="4">
        <f t="shared" si="71"/>
        <v>0.38244916224996828</v>
      </c>
      <c r="X168" s="4">
        <f t="shared" si="71"/>
        <v>0.36831601389841873</v>
      </c>
      <c r="Y168" s="4">
        <f t="shared" si="71"/>
        <v>0.35418286554686929</v>
      </c>
      <c r="Z168" s="4">
        <f t="shared" si="71"/>
        <v>0.34004971719531996</v>
      </c>
      <c r="AA168" s="4">
        <f t="shared" si="71"/>
        <v>0.32935681940548756</v>
      </c>
      <c r="AB168" s="4">
        <f t="shared" si="71"/>
        <v>0.31866392161565515</v>
      </c>
      <c r="AC168" s="4">
        <f t="shared" si="71"/>
        <v>0.30797102382582286</v>
      </c>
      <c r="AD168" s="4">
        <f t="shared" si="71"/>
        <v>0.29727812603599046</v>
      </c>
      <c r="AE168" s="4">
        <f t="shared" si="71"/>
        <v>0.28658522824615806</v>
      </c>
      <c r="AF168" s="4">
        <f t="shared" si="70"/>
        <v>0.24052643858387462</v>
      </c>
      <c r="AG168" s="4">
        <f t="shared" si="70"/>
        <v>0.19446764892159124</v>
      </c>
      <c r="AH168" s="4">
        <f t="shared" si="70"/>
        <v>0.14840885925930786</v>
      </c>
      <c r="AI168" s="4">
        <f t="shared" si="70"/>
        <v>0.10235006959702445</v>
      </c>
      <c r="AJ168" s="4">
        <f t="shared" si="70"/>
        <v>5.6291279934741062E-2</v>
      </c>
    </row>
    <row r="169" spans="1:36" x14ac:dyDescent="0.2">
      <c r="A169" t="str">
        <f>"semis_archetype_"&amp;TEXT(ROUND(Table269[[#This Row],[2016]],3),"0.000")</f>
        <v>semis_archetype_0.680</v>
      </c>
      <c r="B169" s="4">
        <f t="shared" si="54"/>
        <v>0.68</v>
      </c>
      <c r="C169" s="4">
        <f t="shared" si="57"/>
        <v>0.68</v>
      </c>
      <c r="D169" s="4">
        <f t="shared" si="58"/>
        <v>0.68</v>
      </c>
      <c r="E169" s="4">
        <f t="shared" si="59"/>
        <v>0.65581343246822543</v>
      </c>
      <c r="F169" s="4">
        <f t="shared" si="60"/>
        <v>0.63162686493645226</v>
      </c>
      <c r="G169" s="4">
        <f t="shared" si="61"/>
        <v>0.6074402974046762</v>
      </c>
      <c r="H169" s="4">
        <f t="shared" si="62"/>
        <v>0.58325372987290147</v>
      </c>
      <c r="I169" s="4">
        <f t="shared" si="63"/>
        <v>0.55906716234112686</v>
      </c>
      <c r="J169" s="4">
        <f t="shared" si="64"/>
        <v>0.53488059480935224</v>
      </c>
      <c r="K169" s="4">
        <f t="shared" si="65"/>
        <v>0.51069402727757751</v>
      </c>
      <c r="L169" s="4">
        <f t="shared" si="66"/>
        <v>0.48650745974580295</v>
      </c>
      <c r="M169" s="4">
        <f t="shared" si="67"/>
        <v>0.46232089221402828</v>
      </c>
      <c r="N169" s="4">
        <f t="shared" si="68"/>
        <v>0.43813432468225366</v>
      </c>
      <c r="O169" s="4">
        <f t="shared" si="69"/>
        <v>0.41394775715047899</v>
      </c>
      <c r="P169" s="4">
        <f t="shared" si="71"/>
        <v>0.46535286492187844</v>
      </c>
      <c r="Q169" s="4">
        <f t="shared" si="71"/>
        <v>0.45386165020938662</v>
      </c>
      <c r="R169" s="4">
        <f t="shared" si="71"/>
        <v>0.44237043549689481</v>
      </c>
      <c r="S169" s="4">
        <f t="shared" si="71"/>
        <v>0.43087922078440311</v>
      </c>
      <c r="T169" s="4">
        <f t="shared" si="71"/>
        <v>0.41938800607191129</v>
      </c>
      <c r="U169" s="4">
        <f t="shared" si="71"/>
        <v>0.40789679135941947</v>
      </c>
      <c r="V169" s="4">
        <f t="shared" si="71"/>
        <v>0.39387604122902142</v>
      </c>
      <c r="W169" s="4">
        <f t="shared" si="71"/>
        <v>0.37985529109862348</v>
      </c>
      <c r="X169" s="4">
        <f t="shared" si="71"/>
        <v>0.36583454096822554</v>
      </c>
      <c r="Y169" s="4">
        <f t="shared" si="71"/>
        <v>0.35181379083782749</v>
      </c>
      <c r="Z169" s="4">
        <f t="shared" si="71"/>
        <v>0.33779304070742955</v>
      </c>
      <c r="AA169" s="4">
        <f t="shared" si="71"/>
        <v>0.3271851814851291</v>
      </c>
      <c r="AB169" s="4">
        <f t="shared" si="71"/>
        <v>0.31657732226282864</v>
      </c>
      <c r="AC169" s="4">
        <f t="shared" si="71"/>
        <v>0.30596946304052819</v>
      </c>
      <c r="AD169" s="4">
        <f t="shared" si="71"/>
        <v>0.29536160381822774</v>
      </c>
      <c r="AE169" s="4">
        <f t="shared" si="71"/>
        <v>0.28475374459592717</v>
      </c>
      <c r="AF169" s="4">
        <f t="shared" si="70"/>
        <v>0.23906125166368994</v>
      </c>
      <c r="AG169" s="4">
        <f t="shared" si="70"/>
        <v>0.19336875873145273</v>
      </c>
      <c r="AH169" s="4">
        <f t="shared" si="70"/>
        <v>0.1476762657992155</v>
      </c>
      <c r="AI169" s="4">
        <f t="shared" si="70"/>
        <v>0.10198377286697828</v>
      </c>
      <c r="AJ169" s="4">
        <f t="shared" si="70"/>
        <v>5.6291279934741062E-2</v>
      </c>
    </row>
    <row r="170" spans="1:36" x14ac:dyDescent="0.2">
      <c r="A170" t="str">
        <f>"semis_archetype_"&amp;TEXT(ROUND(Table269[[#This Row],[2016]],3),"0.000")</f>
        <v>semis_archetype_0.675</v>
      </c>
      <c r="B170" s="4">
        <f t="shared" si="54"/>
        <v>0.67500000000000004</v>
      </c>
      <c r="C170" s="4">
        <f t="shared" si="57"/>
        <v>0.67500000000000004</v>
      </c>
      <c r="D170" s="4">
        <f t="shared" si="58"/>
        <v>0.67500000000000004</v>
      </c>
      <c r="E170" s="4">
        <f t="shared" si="59"/>
        <v>0.65103971242675684</v>
      </c>
      <c r="F170" s="4">
        <f t="shared" si="60"/>
        <v>0.6270794248535152</v>
      </c>
      <c r="G170" s="4">
        <f t="shared" si="61"/>
        <v>0.60311913728027045</v>
      </c>
      <c r="H170" s="4">
        <f t="shared" si="62"/>
        <v>0.57915884970702725</v>
      </c>
      <c r="I170" s="4">
        <f t="shared" si="63"/>
        <v>0.55519856213378427</v>
      </c>
      <c r="J170" s="4">
        <f t="shared" si="64"/>
        <v>0.53123827456054107</v>
      </c>
      <c r="K170" s="4">
        <f t="shared" si="65"/>
        <v>0.50727798698729787</v>
      </c>
      <c r="L170" s="4">
        <f t="shared" si="66"/>
        <v>0.48331769941405467</v>
      </c>
      <c r="M170" s="4">
        <f t="shared" si="67"/>
        <v>0.45935741184081147</v>
      </c>
      <c r="N170" s="4">
        <f t="shared" si="68"/>
        <v>0.43539712426756833</v>
      </c>
      <c r="O170" s="4">
        <f t="shared" si="69"/>
        <v>0.41143683669432513</v>
      </c>
      <c r="P170" s="4">
        <f t="shared" si="71"/>
        <v>0.46207359711763529</v>
      </c>
      <c r="Q170" s="4">
        <f t="shared" si="71"/>
        <v>0.45067450244726259</v>
      </c>
      <c r="R170" s="4">
        <f t="shared" si="71"/>
        <v>0.43927540777688989</v>
      </c>
      <c r="S170" s="4">
        <f t="shared" si="71"/>
        <v>0.42787631310651719</v>
      </c>
      <c r="T170" s="4">
        <f t="shared" si="71"/>
        <v>0.4164772184361446</v>
      </c>
      <c r="U170" s="4">
        <f t="shared" si="71"/>
        <v>0.40507812376577179</v>
      </c>
      <c r="V170" s="4">
        <f t="shared" si="71"/>
        <v>0.39116977185652524</v>
      </c>
      <c r="W170" s="4">
        <f t="shared" si="71"/>
        <v>0.3772614199472788</v>
      </c>
      <c r="X170" s="4">
        <f t="shared" si="71"/>
        <v>0.36335306803803225</v>
      </c>
      <c r="Y170" s="4">
        <f t="shared" si="71"/>
        <v>0.34944471612878569</v>
      </c>
      <c r="Z170" s="4">
        <f t="shared" si="71"/>
        <v>0.33553636421953925</v>
      </c>
      <c r="AA170" s="4">
        <f t="shared" si="71"/>
        <v>0.32501354356477064</v>
      </c>
      <c r="AB170" s="4">
        <f t="shared" si="71"/>
        <v>0.31449072291000213</v>
      </c>
      <c r="AC170" s="4">
        <f t="shared" si="71"/>
        <v>0.30396790225523357</v>
      </c>
      <c r="AD170" s="4">
        <f t="shared" si="71"/>
        <v>0.29344508160046501</v>
      </c>
      <c r="AE170" s="4">
        <f t="shared" si="71"/>
        <v>0.28292226094569634</v>
      </c>
      <c r="AF170" s="4">
        <f t="shared" si="70"/>
        <v>0.23759606474350528</v>
      </c>
      <c r="AG170" s="4">
        <f t="shared" si="70"/>
        <v>0.19226986854131423</v>
      </c>
      <c r="AH170" s="4">
        <f t="shared" si="70"/>
        <v>0.14694367233912317</v>
      </c>
      <c r="AI170" s="4">
        <f t="shared" si="70"/>
        <v>0.10161747613693212</v>
      </c>
      <c r="AJ170" s="4">
        <f t="shared" si="70"/>
        <v>5.6291279934741062E-2</v>
      </c>
    </row>
    <row r="171" spans="1:36" x14ac:dyDescent="0.2">
      <c r="A171" t="str">
        <f>"semis_archetype_"&amp;TEXT(ROUND(Table269[[#This Row],[2016]],3),"0.000")</f>
        <v>semis_archetype_0.670</v>
      </c>
      <c r="B171" s="4">
        <f t="shared" si="54"/>
        <v>0.67</v>
      </c>
      <c r="C171" s="4">
        <f t="shared" si="57"/>
        <v>0.67</v>
      </c>
      <c r="D171" s="4">
        <f t="shared" si="58"/>
        <v>0.67</v>
      </c>
      <c r="E171" s="4">
        <f t="shared" si="59"/>
        <v>0.64626599238528826</v>
      </c>
      <c r="F171" s="4">
        <f t="shared" si="60"/>
        <v>0.62253198477057814</v>
      </c>
      <c r="G171" s="4">
        <f t="shared" si="61"/>
        <v>0.59879797715586491</v>
      </c>
      <c r="H171" s="4">
        <f t="shared" si="62"/>
        <v>0.57506396954115324</v>
      </c>
      <c r="I171" s="4">
        <f t="shared" si="63"/>
        <v>0.55132996192644157</v>
      </c>
      <c r="J171" s="4">
        <f t="shared" si="64"/>
        <v>0.52759595431172979</v>
      </c>
      <c r="K171" s="4">
        <f t="shared" si="65"/>
        <v>0.503861946697018</v>
      </c>
      <c r="L171" s="4">
        <f t="shared" si="66"/>
        <v>0.48012793908230639</v>
      </c>
      <c r="M171" s="4">
        <f t="shared" si="67"/>
        <v>0.45639393146759466</v>
      </c>
      <c r="N171" s="4">
        <f t="shared" si="68"/>
        <v>0.43265992385288299</v>
      </c>
      <c r="O171" s="4">
        <f t="shared" si="69"/>
        <v>0.40892591623817126</v>
      </c>
      <c r="P171" s="4">
        <f t="shared" si="71"/>
        <v>0.45879432931339215</v>
      </c>
      <c r="Q171" s="4">
        <f t="shared" si="71"/>
        <v>0.44748735468513856</v>
      </c>
      <c r="R171" s="4">
        <f t="shared" si="71"/>
        <v>0.43618038005688498</v>
      </c>
      <c r="S171" s="4">
        <f t="shared" si="71"/>
        <v>0.42487340542863139</v>
      </c>
      <c r="T171" s="4">
        <f t="shared" si="71"/>
        <v>0.4135664308003778</v>
      </c>
      <c r="U171" s="4">
        <f t="shared" si="71"/>
        <v>0.40225945617212411</v>
      </c>
      <c r="V171" s="4">
        <f t="shared" si="71"/>
        <v>0.38846350248402917</v>
      </c>
      <c r="W171" s="4">
        <f t="shared" si="71"/>
        <v>0.37466754879593411</v>
      </c>
      <c r="X171" s="4">
        <f t="shared" si="71"/>
        <v>0.36087159510783895</v>
      </c>
      <c r="Y171" s="4">
        <f t="shared" si="71"/>
        <v>0.3470756414197439</v>
      </c>
      <c r="Z171" s="4">
        <f t="shared" si="71"/>
        <v>0.33327968773164895</v>
      </c>
      <c r="AA171" s="4">
        <f t="shared" si="71"/>
        <v>0.32284190564441229</v>
      </c>
      <c r="AB171" s="4">
        <f t="shared" si="71"/>
        <v>0.31240412355717562</v>
      </c>
      <c r="AC171" s="4">
        <f t="shared" si="71"/>
        <v>0.30196634146993895</v>
      </c>
      <c r="AD171" s="4">
        <f t="shared" si="71"/>
        <v>0.29152855938270228</v>
      </c>
      <c r="AE171" s="4">
        <f t="shared" si="71"/>
        <v>0.2810907772954655</v>
      </c>
      <c r="AF171" s="4">
        <f t="shared" si="70"/>
        <v>0.2361308778233206</v>
      </c>
      <c r="AG171" s="4">
        <f t="shared" si="70"/>
        <v>0.19117097835117572</v>
      </c>
      <c r="AH171" s="4">
        <f t="shared" si="70"/>
        <v>0.14621107887903084</v>
      </c>
      <c r="AI171" s="4">
        <f t="shared" si="70"/>
        <v>0.10125117940688594</v>
      </c>
      <c r="AJ171" s="4">
        <f t="shared" si="70"/>
        <v>5.6291279934741062E-2</v>
      </c>
    </row>
    <row r="172" spans="1:36" x14ac:dyDescent="0.2">
      <c r="A172" t="str">
        <f>"semis_archetype_"&amp;TEXT(ROUND(Table269[[#This Row],[2016]],3),"0.000")</f>
        <v>semis_archetype_0.665</v>
      </c>
      <c r="B172" s="4">
        <f t="shared" si="54"/>
        <v>0.66500000000000004</v>
      </c>
      <c r="C172" s="4">
        <f t="shared" si="57"/>
        <v>0.66500000000000004</v>
      </c>
      <c r="D172" s="4">
        <f t="shared" si="58"/>
        <v>0.66500000000000004</v>
      </c>
      <c r="E172" s="4">
        <f t="shared" si="59"/>
        <v>0.64149227234381978</v>
      </c>
      <c r="F172" s="4">
        <f t="shared" si="60"/>
        <v>0.61798454468764108</v>
      </c>
      <c r="G172" s="4">
        <f t="shared" si="61"/>
        <v>0.59447681703145938</v>
      </c>
      <c r="H172" s="4">
        <f t="shared" si="62"/>
        <v>0.57096908937527902</v>
      </c>
      <c r="I172" s="4">
        <f t="shared" si="63"/>
        <v>0.54746136171909887</v>
      </c>
      <c r="J172" s="4">
        <f t="shared" si="64"/>
        <v>0.52395363406291851</v>
      </c>
      <c r="K172" s="4">
        <f t="shared" si="65"/>
        <v>0.50044590640673836</v>
      </c>
      <c r="L172" s="4">
        <f t="shared" si="66"/>
        <v>0.47693817875055811</v>
      </c>
      <c r="M172" s="4">
        <f t="shared" si="67"/>
        <v>0.45343045109437785</v>
      </c>
      <c r="N172" s="4">
        <f t="shared" si="68"/>
        <v>0.42992272343819765</v>
      </c>
      <c r="O172" s="4">
        <f t="shared" si="69"/>
        <v>0.4064149957820174</v>
      </c>
      <c r="P172" s="4">
        <f t="shared" si="71"/>
        <v>0.455515061509149</v>
      </c>
      <c r="Q172" s="4">
        <f t="shared" si="71"/>
        <v>0.44430020692301453</v>
      </c>
      <c r="R172" s="4">
        <f t="shared" si="71"/>
        <v>0.43308535233688006</v>
      </c>
      <c r="S172" s="4">
        <f t="shared" si="71"/>
        <v>0.42187049775074559</v>
      </c>
      <c r="T172" s="4">
        <f t="shared" si="71"/>
        <v>0.41065564316461112</v>
      </c>
      <c r="U172" s="4">
        <f t="shared" si="71"/>
        <v>0.39944078857847654</v>
      </c>
      <c r="V172" s="4">
        <f t="shared" si="71"/>
        <v>0.38575723311153298</v>
      </c>
      <c r="W172" s="4">
        <f t="shared" si="71"/>
        <v>0.37207367764458932</v>
      </c>
      <c r="X172" s="4">
        <f t="shared" si="71"/>
        <v>0.35839012217764576</v>
      </c>
      <c r="Y172" s="4">
        <f t="shared" si="71"/>
        <v>0.3447065667107021</v>
      </c>
      <c r="Z172" s="4">
        <f t="shared" si="71"/>
        <v>0.33102301124375855</v>
      </c>
      <c r="AA172" s="4">
        <f t="shared" si="71"/>
        <v>0.32067026772405383</v>
      </c>
      <c r="AB172" s="4">
        <f t="shared" si="71"/>
        <v>0.31031752420434899</v>
      </c>
      <c r="AC172" s="4">
        <f t="shared" si="71"/>
        <v>0.29996478068464427</v>
      </c>
      <c r="AD172" s="4">
        <f t="shared" si="71"/>
        <v>0.28961203716493955</v>
      </c>
      <c r="AE172" s="4">
        <f t="shared" si="71"/>
        <v>0.27925929364523461</v>
      </c>
      <c r="AF172" s="4">
        <f t="shared" si="70"/>
        <v>0.23466569090313591</v>
      </c>
      <c r="AG172" s="4">
        <f t="shared" si="70"/>
        <v>0.19007208816103721</v>
      </c>
      <c r="AH172" s="4">
        <f t="shared" si="70"/>
        <v>0.14547848541893849</v>
      </c>
      <c r="AI172" s="4">
        <f t="shared" si="70"/>
        <v>0.10088488267683977</v>
      </c>
      <c r="AJ172" s="4">
        <f t="shared" si="70"/>
        <v>5.6291279934741062E-2</v>
      </c>
    </row>
    <row r="173" spans="1:36" x14ac:dyDescent="0.2">
      <c r="A173" t="str">
        <f>"semis_archetype_"&amp;TEXT(ROUND(Table269[[#This Row],[2016]],3),"0.000")</f>
        <v>semis_archetype_0.660</v>
      </c>
      <c r="B173" s="4">
        <f t="shared" si="54"/>
        <v>0.66</v>
      </c>
      <c r="C173" s="4">
        <f t="shared" si="57"/>
        <v>0.66</v>
      </c>
      <c r="D173" s="4">
        <f t="shared" si="58"/>
        <v>0.66</v>
      </c>
      <c r="E173" s="4">
        <f t="shared" si="59"/>
        <v>0.6367185523023513</v>
      </c>
      <c r="F173" s="4">
        <f t="shared" si="60"/>
        <v>0.61343710460470402</v>
      </c>
      <c r="G173" s="4">
        <f t="shared" si="61"/>
        <v>0.59015565690705363</v>
      </c>
      <c r="H173" s="4">
        <f t="shared" si="62"/>
        <v>0.5668742092094049</v>
      </c>
      <c r="I173" s="4">
        <f t="shared" si="63"/>
        <v>0.54359276151175617</v>
      </c>
      <c r="J173" s="4">
        <f t="shared" si="64"/>
        <v>0.52031131381410733</v>
      </c>
      <c r="K173" s="4">
        <f t="shared" si="65"/>
        <v>0.49702986611645855</v>
      </c>
      <c r="L173" s="4">
        <f t="shared" si="66"/>
        <v>0.47374841841880982</v>
      </c>
      <c r="M173" s="4">
        <f t="shared" si="67"/>
        <v>0.45046697072116104</v>
      </c>
      <c r="N173" s="4">
        <f t="shared" si="68"/>
        <v>0.42718552302351231</v>
      </c>
      <c r="O173" s="4">
        <f t="shared" si="69"/>
        <v>0.40390407532586353</v>
      </c>
      <c r="P173" s="4">
        <f t="shared" si="71"/>
        <v>0.45223579370490596</v>
      </c>
      <c r="Q173" s="4">
        <f t="shared" si="71"/>
        <v>0.4411130591608905</v>
      </c>
      <c r="R173" s="4">
        <f t="shared" si="71"/>
        <v>0.42999032461687514</v>
      </c>
      <c r="S173" s="4">
        <f t="shared" si="71"/>
        <v>0.41886759007285979</v>
      </c>
      <c r="T173" s="4">
        <f t="shared" si="71"/>
        <v>0.40774485552884443</v>
      </c>
      <c r="U173" s="4">
        <f t="shared" si="71"/>
        <v>0.39662212098482885</v>
      </c>
      <c r="V173" s="4">
        <f t="shared" si="71"/>
        <v>0.3830509637390368</v>
      </c>
      <c r="W173" s="4">
        <f t="shared" si="71"/>
        <v>0.36947980649324463</v>
      </c>
      <c r="X173" s="4">
        <f t="shared" si="71"/>
        <v>0.35590864924745247</v>
      </c>
      <c r="Y173" s="4">
        <f t="shared" si="71"/>
        <v>0.3423374920016603</v>
      </c>
      <c r="Z173" s="4">
        <f t="shared" si="71"/>
        <v>0.32876633475586825</v>
      </c>
      <c r="AA173" s="4">
        <f t="shared" si="71"/>
        <v>0.31849862980369537</v>
      </c>
      <c r="AB173" s="4">
        <f t="shared" si="71"/>
        <v>0.30823092485152248</v>
      </c>
      <c r="AC173" s="4">
        <f t="shared" si="71"/>
        <v>0.29796321989934965</v>
      </c>
      <c r="AD173" s="4">
        <f t="shared" si="71"/>
        <v>0.28769551494717677</v>
      </c>
      <c r="AE173" s="4">
        <f t="shared" si="71"/>
        <v>0.27742780999500383</v>
      </c>
      <c r="AF173" s="4">
        <f t="shared" si="70"/>
        <v>0.23320050398295122</v>
      </c>
      <c r="AG173" s="4">
        <f t="shared" si="70"/>
        <v>0.1889731979708987</v>
      </c>
      <c r="AH173" s="4">
        <f t="shared" si="70"/>
        <v>0.14474589195884613</v>
      </c>
      <c r="AI173" s="4">
        <f t="shared" si="70"/>
        <v>0.10051858594679361</v>
      </c>
      <c r="AJ173" s="4">
        <f t="shared" si="70"/>
        <v>5.6291279934741062E-2</v>
      </c>
    </row>
    <row r="174" spans="1:36" x14ac:dyDescent="0.2">
      <c r="A174" t="str">
        <f>"semis_archetype_"&amp;TEXT(ROUND(Table269[[#This Row],[2016]],3),"0.000")</f>
        <v>semis_archetype_0.655</v>
      </c>
      <c r="B174" s="4">
        <f t="shared" si="54"/>
        <v>0.65500000000000003</v>
      </c>
      <c r="C174" s="4">
        <f t="shared" si="57"/>
        <v>0.65500000000000003</v>
      </c>
      <c r="D174" s="4">
        <f t="shared" si="58"/>
        <v>0.65500000000000003</v>
      </c>
      <c r="E174" s="4">
        <f t="shared" si="59"/>
        <v>0.63194483226088272</v>
      </c>
      <c r="F174" s="4">
        <f t="shared" si="60"/>
        <v>0.60888966452176696</v>
      </c>
      <c r="G174" s="4">
        <f t="shared" si="61"/>
        <v>0.5858344967826481</v>
      </c>
      <c r="H174" s="4">
        <f t="shared" si="62"/>
        <v>0.56277932904353078</v>
      </c>
      <c r="I174" s="4">
        <f t="shared" si="63"/>
        <v>0.53972416130441347</v>
      </c>
      <c r="J174" s="4">
        <f t="shared" si="64"/>
        <v>0.51666899356529616</v>
      </c>
      <c r="K174" s="4">
        <f t="shared" si="65"/>
        <v>0.49361382582617885</v>
      </c>
      <c r="L174" s="4">
        <f t="shared" si="66"/>
        <v>0.47055865808706154</v>
      </c>
      <c r="M174" s="4">
        <f t="shared" si="67"/>
        <v>0.44750349034794423</v>
      </c>
      <c r="N174" s="4">
        <f t="shared" si="68"/>
        <v>0.42444832260882698</v>
      </c>
      <c r="O174" s="4">
        <f t="shared" si="69"/>
        <v>0.40139315486970961</v>
      </c>
      <c r="P174" s="4">
        <f t="shared" si="71"/>
        <v>0.44895652590066282</v>
      </c>
      <c r="Q174" s="4">
        <f t="shared" si="71"/>
        <v>0.43792591139876647</v>
      </c>
      <c r="R174" s="4">
        <f t="shared" si="71"/>
        <v>0.42689529689687022</v>
      </c>
      <c r="S174" s="4">
        <f t="shared" si="71"/>
        <v>0.41586468239497387</v>
      </c>
      <c r="T174" s="4">
        <f t="shared" si="71"/>
        <v>0.40483406789307763</v>
      </c>
      <c r="U174" s="4">
        <f t="shared" si="71"/>
        <v>0.39380345339118128</v>
      </c>
      <c r="V174" s="4">
        <f t="shared" si="71"/>
        <v>0.38034469436654061</v>
      </c>
      <c r="W174" s="4">
        <f t="shared" si="71"/>
        <v>0.36688593534189995</v>
      </c>
      <c r="X174" s="4">
        <f t="shared" si="71"/>
        <v>0.35342717631725928</v>
      </c>
      <c r="Y174" s="4">
        <f t="shared" si="71"/>
        <v>0.33996841729261851</v>
      </c>
      <c r="Z174" s="4">
        <f t="shared" si="71"/>
        <v>0.32650965826797795</v>
      </c>
      <c r="AA174" s="4">
        <f t="shared" si="71"/>
        <v>0.31632699188333691</v>
      </c>
      <c r="AB174" s="4">
        <f t="shared" si="71"/>
        <v>0.30614432549869597</v>
      </c>
      <c r="AC174" s="4">
        <f t="shared" si="71"/>
        <v>0.29596165911405503</v>
      </c>
      <c r="AD174" s="4">
        <f t="shared" si="71"/>
        <v>0.28577899272941398</v>
      </c>
      <c r="AE174" s="4">
        <f t="shared" si="71"/>
        <v>0.27559632634477294</v>
      </c>
      <c r="AF174" s="4">
        <f t="shared" si="70"/>
        <v>0.23173531706276654</v>
      </c>
      <c r="AG174" s="4">
        <f t="shared" si="70"/>
        <v>0.1878743077807602</v>
      </c>
      <c r="AH174" s="4">
        <f t="shared" si="70"/>
        <v>0.1440132984987538</v>
      </c>
      <c r="AI174" s="4">
        <f t="shared" si="70"/>
        <v>0.10015228921674743</v>
      </c>
      <c r="AJ174" s="4">
        <f t="shared" si="70"/>
        <v>5.6291279934741062E-2</v>
      </c>
    </row>
    <row r="175" spans="1:36" x14ac:dyDescent="0.2">
      <c r="A175" t="str">
        <f>"semis_archetype_"&amp;TEXT(ROUND(Table269[[#This Row],[2016]],3),"0.000")</f>
        <v>semis_archetype_0.650</v>
      </c>
      <c r="B175" s="4">
        <f t="shared" si="54"/>
        <v>0.65</v>
      </c>
      <c r="C175" s="4">
        <f t="shared" si="57"/>
        <v>0.65</v>
      </c>
      <c r="D175" s="4">
        <f t="shared" si="58"/>
        <v>0.65</v>
      </c>
      <c r="E175" s="4">
        <f t="shared" si="59"/>
        <v>0.62717111221941413</v>
      </c>
      <c r="F175" s="4">
        <f t="shared" si="60"/>
        <v>0.60434222443882979</v>
      </c>
      <c r="G175" s="4">
        <f t="shared" si="61"/>
        <v>0.58151333665824256</v>
      </c>
      <c r="H175" s="4">
        <f t="shared" si="62"/>
        <v>0.55868444887765656</v>
      </c>
      <c r="I175" s="4">
        <f t="shared" si="63"/>
        <v>0.53585556109707078</v>
      </c>
      <c r="J175" s="4">
        <f t="shared" si="64"/>
        <v>0.51302667331648499</v>
      </c>
      <c r="K175" s="4">
        <f t="shared" si="65"/>
        <v>0.4901977855358991</v>
      </c>
      <c r="L175" s="4">
        <f t="shared" si="66"/>
        <v>0.46736889775531332</v>
      </c>
      <c r="M175" s="4">
        <f t="shared" si="67"/>
        <v>0.44454000997472742</v>
      </c>
      <c r="N175" s="4">
        <f t="shared" si="68"/>
        <v>0.42171112219414164</v>
      </c>
      <c r="O175" s="4">
        <f t="shared" si="69"/>
        <v>0.39888223441355575</v>
      </c>
      <c r="P175" s="4">
        <f t="shared" si="71"/>
        <v>0.44567725809641967</v>
      </c>
      <c r="Q175" s="4">
        <f t="shared" si="71"/>
        <v>0.43473876363664243</v>
      </c>
      <c r="R175" s="4">
        <f t="shared" si="71"/>
        <v>0.42380026917686531</v>
      </c>
      <c r="S175" s="4">
        <f t="shared" si="71"/>
        <v>0.41286177471708807</v>
      </c>
      <c r="T175" s="4">
        <f t="shared" si="71"/>
        <v>0.40192328025731094</v>
      </c>
      <c r="U175" s="4">
        <f t="shared" si="71"/>
        <v>0.3909847857975336</v>
      </c>
      <c r="V175" s="4">
        <f t="shared" si="71"/>
        <v>0.37763842499404443</v>
      </c>
      <c r="W175" s="4">
        <f t="shared" si="71"/>
        <v>0.36429206419055515</v>
      </c>
      <c r="X175" s="4">
        <f t="shared" si="71"/>
        <v>0.35094570338706599</v>
      </c>
      <c r="Y175" s="4">
        <f t="shared" si="71"/>
        <v>0.33759934258357671</v>
      </c>
      <c r="Z175" s="4">
        <f t="shared" si="71"/>
        <v>0.32425298178008755</v>
      </c>
      <c r="AA175" s="4">
        <f t="shared" si="71"/>
        <v>0.31415535396297856</v>
      </c>
      <c r="AB175" s="4">
        <f t="shared" si="71"/>
        <v>0.30405772614586946</v>
      </c>
      <c r="AC175" s="4">
        <f t="shared" si="71"/>
        <v>0.29396009832876036</v>
      </c>
      <c r="AD175" s="4">
        <f t="shared" si="71"/>
        <v>0.28386247051165125</v>
      </c>
      <c r="AE175" s="4">
        <f t="shared" si="71"/>
        <v>0.2737648426945421</v>
      </c>
      <c r="AF175" s="4">
        <f t="shared" si="70"/>
        <v>0.23027013014258188</v>
      </c>
      <c r="AG175" s="4">
        <f t="shared" si="70"/>
        <v>0.18677541759062169</v>
      </c>
      <c r="AH175" s="4">
        <f t="shared" si="70"/>
        <v>0.14328070503866147</v>
      </c>
      <c r="AI175" s="4">
        <f t="shared" si="70"/>
        <v>9.9785992486701267E-2</v>
      </c>
      <c r="AJ175" s="4">
        <f t="shared" si="70"/>
        <v>5.6291279934741062E-2</v>
      </c>
    </row>
    <row r="176" spans="1:36" x14ac:dyDescent="0.2">
      <c r="A176" t="str">
        <f>"semis_archetype_"&amp;TEXT(ROUND(Table269[[#This Row],[2016]],3),"0.000")</f>
        <v>semis_archetype_0.645</v>
      </c>
      <c r="B176" s="4">
        <f t="shared" si="54"/>
        <v>0.64500000000000002</v>
      </c>
      <c r="C176" s="4">
        <f t="shared" ref="C176:C207" si="72">(($B176-$AE$2)*((C$2-$AE$2)/($B$2-$AE$2)))+$AE$2</f>
        <v>0.64500000000000002</v>
      </c>
      <c r="D176" s="4">
        <f t="shared" ref="D176:D207" si="73">(($B176-$AE$2)*((D$2-$AE$2)/($B$2-$AE$2)))+$AE$2</f>
        <v>0.64500000000000002</v>
      </c>
      <c r="E176" s="4">
        <f t="shared" ref="E176:E207" si="74">(($B176-$AE$2)*((E$2-$AE$2)/($B$2-$AE$2)))+$AE$2</f>
        <v>0.62239739217794554</v>
      </c>
      <c r="F176" s="4">
        <f t="shared" ref="F176:F207" si="75">(($B176-$AE$2)*((F$2-$AE$2)/($B$2-$AE$2)))+$AE$2</f>
        <v>0.59979478435589273</v>
      </c>
      <c r="G176" s="4">
        <f t="shared" ref="G176:G207" si="76">(($B176-$AE$2)*((G$2-$AE$2)/($B$2-$AE$2)))+$AE$2</f>
        <v>0.57719217653383681</v>
      </c>
      <c r="H176" s="4">
        <f t="shared" ref="H176:H207" si="77">(($B176-$AE$2)*((H$2-$AE$2)/($B$2-$AE$2)))+$AE$2</f>
        <v>0.55458956871178255</v>
      </c>
      <c r="I176" s="4">
        <f t="shared" ref="I176:I207" si="78">(($B176-$AE$2)*((I$2-$AE$2)/($B$2-$AE$2)))+$AE$2</f>
        <v>0.53198696088972808</v>
      </c>
      <c r="J176" s="4">
        <f t="shared" ref="J176:J207" si="79">(($B176-$AE$2)*((J$2-$AE$2)/($B$2-$AE$2)))+$AE$2</f>
        <v>0.50938435306767382</v>
      </c>
      <c r="K176" s="4">
        <f t="shared" ref="K176:K207" si="80">(($B176-$AE$2)*((K$2-$AE$2)/($B$2-$AE$2)))+$AE$2</f>
        <v>0.48678174524561935</v>
      </c>
      <c r="L176" s="4">
        <f t="shared" ref="L176:L207" si="81">(($B176-$AE$2)*((L$2-$AE$2)/($B$2-$AE$2)))+$AE$2</f>
        <v>0.46417913742356504</v>
      </c>
      <c r="M176" s="4">
        <f t="shared" ref="M176:M207" si="82">(($B176-$AE$2)*((M$2-$AE$2)/($B$2-$AE$2)))+$AE$2</f>
        <v>0.44157652960151061</v>
      </c>
      <c r="N176" s="4">
        <f t="shared" ref="N176:N207" si="83">(($B176-$AE$2)*((N$2-$AE$2)/($B$2-$AE$2)))+$AE$2</f>
        <v>0.4189739217794563</v>
      </c>
      <c r="O176" s="4">
        <f t="shared" ref="O176:O207" si="84">(($B176-$AE$2)*((O$2-$AE$2)/($B$2-$AE$2)))+$AE$2</f>
        <v>0.39637131395740188</v>
      </c>
      <c r="P176" s="4">
        <f t="shared" si="71"/>
        <v>0.44239799029217652</v>
      </c>
      <c r="Q176" s="4">
        <f t="shared" si="71"/>
        <v>0.4315516158745184</v>
      </c>
      <c r="R176" s="4">
        <f t="shared" si="71"/>
        <v>0.42070524145686028</v>
      </c>
      <c r="S176" s="4">
        <f t="shared" si="71"/>
        <v>0.40985886703920227</v>
      </c>
      <c r="T176" s="4">
        <f t="shared" si="71"/>
        <v>0.39901249262154415</v>
      </c>
      <c r="U176" s="4">
        <f t="shared" si="71"/>
        <v>0.38816611820388591</v>
      </c>
      <c r="V176" s="4">
        <f t="shared" si="71"/>
        <v>0.37493215562154825</v>
      </c>
      <c r="W176" s="4">
        <f t="shared" si="71"/>
        <v>0.36169819303921047</v>
      </c>
      <c r="X176" s="4">
        <f t="shared" si="71"/>
        <v>0.34846423045687269</v>
      </c>
      <c r="Y176" s="4">
        <f t="shared" si="71"/>
        <v>0.33523026787453492</v>
      </c>
      <c r="Z176" s="4">
        <f t="shared" si="71"/>
        <v>0.32199630529219725</v>
      </c>
      <c r="AA176" s="4">
        <f t="shared" si="71"/>
        <v>0.3119837160426201</v>
      </c>
      <c r="AB176" s="4">
        <f t="shared" si="71"/>
        <v>0.30197112679304289</v>
      </c>
      <c r="AC176" s="4">
        <f t="shared" si="71"/>
        <v>0.29195853754346568</v>
      </c>
      <c r="AD176" s="4">
        <f t="shared" si="71"/>
        <v>0.28194594829388853</v>
      </c>
      <c r="AE176" s="4">
        <f t="shared" si="71"/>
        <v>0.27193335904431126</v>
      </c>
      <c r="AF176" s="4">
        <f t="shared" si="70"/>
        <v>0.22880494322239719</v>
      </c>
      <c r="AG176" s="4">
        <f t="shared" si="70"/>
        <v>0.18567652740048318</v>
      </c>
      <c r="AH176" s="4">
        <f t="shared" si="70"/>
        <v>0.14254811157856911</v>
      </c>
      <c r="AI176" s="4">
        <f t="shared" si="70"/>
        <v>9.9419695756655102E-2</v>
      </c>
      <c r="AJ176" s="4">
        <f t="shared" si="70"/>
        <v>5.6291279934741062E-2</v>
      </c>
    </row>
    <row r="177" spans="1:36" x14ac:dyDescent="0.2">
      <c r="A177" t="str">
        <f>"semis_archetype_"&amp;TEXT(ROUND(Table269[[#This Row],[2016]],3),"0.000")</f>
        <v>semis_archetype_0.640</v>
      </c>
      <c r="B177" s="4">
        <f t="shared" si="54"/>
        <v>0.64</v>
      </c>
      <c r="C177" s="4">
        <f t="shared" si="72"/>
        <v>0.64</v>
      </c>
      <c r="D177" s="4">
        <f t="shared" si="73"/>
        <v>0.64</v>
      </c>
      <c r="E177" s="4">
        <f t="shared" si="74"/>
        <v>0.61762367213647706</v>
      </c>
      <c r="F177" s="4">
        <f t="shared" si="75"/>
        <v>0.59524734427295556</v>
      </c>
      <c r="G177" s="4">
        <f t="shared" si="76"/>
        <v>0.57287101640943128</v>
      </c>
      <c r="H177" s="4">
        <f t="shared" si="77"/>
        <v>0.55049468854590833</v>
      </c>
      <c r="I177" s="4">
        <f t="shared" si="78"/>
        <v>0.52811836068238549</v>
      </c>
      <c r="J177" s="4">
        <f t="shared" si="79"/>
        <v>0.50574203281886254</v>
      </c>
      <c r="K177" s="4">
        <f t="shared" si="80"/>
        <v>0.48336570495533959</v>
      </c>
      <c r="L177" s="4">
        <f t="shared" si="81"/>
        <v>0.46098937709181675</v>
      </c>
      <c r="M177" s="4">
        <f t="shared" si="82"/>
        <v>0.43861304922829381</v>
      </c>
      <c r="N177" s="4">
        <f t="shared" si="83"/>
        <v>0.41623672136477091</v>
      </c>
      <c r="O177" s="4">
        <f t="shared" si="84"/>
        <v>0.39386039350124802</v>
      </c>
      <c r="P177" s="4">
        <f t="shared" si="71"/>
        <v>0.43911872248793349</v>
      </c>
      <c r="Q177" s="4">
        <f t="shared" si="71"/>
        <v>0.42836446811239437</v>
      </c>
      <c r="R177" s="4">
        <f t="shared" si="71"/>
        <v>0.41761021373685536</v>
      </c>
      <c r="S177" s="4">
        <f t="shared" si="71"/>
        <v>0.40685595936131647</v>
      </c>
      <c r="T177" s="4">
        <f t="shared" si="71"/>
        <v>0.39610170498577746</v>
      </c>
      <c r="U177" s="4">
        <f t="shared" si="71"/>
        <v>0.38534745061023834</v>
      </c>
      <c r="V177" s="4">
        <f t="shared" si="71"/>
        <v>0.37222588624905206</v>
      </c>
      <c r="W177" s="4">
        <f t="shared" si="71"/>
        <v>0.35910432188786579</v>
      </c>
      <c r="X177" s="4">
        <f t="shared" si="71"/>
        <v>0.34598275752667951</v>
      </c>
      <c r="Y177" s="4">
        <f t="shared" si="71"/>
        <v>0.33286119316549312</v>
      </c>
      <c r="Z177" s="4">
        <f t="shared" si="71"/>
        <v>0.31973962880430695</v>
      </c>
      <c r="AA177" s="4">
        <f t="shared" si="71"/>
        <v>0.30981207812226164</v>
      </c>
      <c r="AB177" s="4">
        <f t="shared" si="71"/>
        <v>0.29988452744021632</v>
      </c>
      <c r="AC177" s="4">
        <f t="shared" si="71"/>
        <v>0.28995697675817106</v>
      </c>
      <c r="AD177" s="4">
        <f t="shared" si="71"/>
        <v>0.2800294260761258</v>
      </c>
      <c r="AE177" s="4">
        <f t="shared" si="71"/>
        <v>0.27010187539408037</v>
      </c>
      <c r="AF177" s="4">
        <f t="shared" si="70"/>
        <v>0.22733975630221251</v>
      </c>
      <c r="AG177" s="4">
        <f t="shared" si="70"/>
        <v>0.18457763721034465</v>
      </c>
      <c r="AH177" s="4">
        <f t="shared" si="70"/>
        <v>0.14181551811847679</v>
      </c>
      <c r="AI177" s="4">
        <f t="shared" si="70"/>
        <v>9.9053399026608924E-2</v>
      </c>
      <c r="AJ177" s="4">
        <f t="shared" si="70"/>
        <v>5.6291279934741062E-2</v>
      </c>
    </row>
    <row r="178" spans="1:36" x14ac:dyDescent="0.2">
      <c r="A178" t="str">
        <f>"semis_archetype_"&amp;TEXT(ROUND(Table269[[#This Row],[2016]],3),"0.000")</f>
        <v>semis_archetype_0.635</v>
      </c>
      <c r="B178" s="4">
        <f t="shared" si="54"/>
        <v>0.63500000000000001</v>
      </c>
      <c r="C178" s="4">
        <f t="shared" si="72"/>
        <v>0.63500000000000001</v>
      </c>
      <c r="D178" s="4">
        <f t="shared" si="73"/>
        <v>0.63500000000000001</v>
      </c>
      <c r="E178" s="4">
        <f t="shared" si="74"/>
        <v>0.61284995209500859</v>
      </c>
      <c r="F178" s="4">
        <f t="shared" si="75"/>
        <v>0.5906999041900185</v>
      </c>
      <c r="G178" s="4">
        <f t="shared" si="76"/>
        <v>0.56854985628502575</v>
      </c>
      <c r="H178" s="4">
        <f t="shared" si="77"/>
        <v>0.54639980838003421</v>
      </c>
      <c r="I178" s="4">
        <f t="shared" si="78"/>
        <v>0.52424976047504279</v>
      </c>
      <c r="J178" s="4">
        <f t="shared" si="79"/>
        <v>0.50209971257005126</v>
      </c>
      <c r="K178" s="4">
        <f t="shared" si="80"/>
        <v>0.47994966466505989</v>
      </c>
      <c r="L178" s="4">
        <f t="shared" si="81"/>
        <v>0.45779961676006847</v>
      </c>
      <c r="M178" s="4">
        <f t="shared" si="82"/>
        <v>0.435649568855077</v>
      </c>
      <c r="N178" s="4">
        <f t="shared" si="83"/>
        <v>0.41349952095008558</v>
      </c>
      <c r="O178" s="4">
        <f t="shared" si="84"/>
        <v>0.39134947304509415</v>
      </c>
      <c r="P178" s="4">
        <f t="shared" si="71"/>
        <v>0.43583945468369034</v>
      </c>
      <c r="Q178" s="4">
        <f t="shared" si="71"/>
        <v>0.42517732035027034</v>
      </c>
      <c r="R178" s="4">
        <f t="shared" si="71"/>
        <v>0.41451518601685045</v>
      </c>
      <c r="S178" s="4">
        <f t="shared" si="71"/>
        <v>0.40385305168343055</v>
      </c>
      <c r="T178" s="4">
        <f t="shared" si="71"/>
        <v>0.39319091735001066</v>
      </c>
      <c r="U178" s="4">
        <f t="shared" si="71"/>
        <v>0.38252878301659066</v>
      </c>
      <c r="V178" s="4">
        <f t="shared" si="71"/>
        <v>0.36951961687655588</v>
      </c>
      <c r="W178" s="4">
        <f t="shared" si="71"/>
        <v>0.3565104507365211</v>
      </c>
      <c r="X178" s="4">
        <f t="shared" si="71"/>
        <v>0.34350128459648621</v>
      </c>
      <c r="Y178" s="4">
        <f t="shared" si="71"/>
        <v>0.33049211845645132</v>
      </c>
      <c r="Z178" s="4">
        <f t="shared" si="71"/>
        <v>0.31748295231641654</v>
      </c>
      <c r="AA178" s="4">
        <f t="shared" si="71"/>
        <v>0.30764044020190318</v>
      </c>
      <c r="AB178" s="4">
        <f t="shared" si="71"/>
        <v>0.29779792808738981</v>
      </c>
      <c r="AC178" s="4">
        <f t="shared" si="71"/>
        <v>0.28795541597287644</v>
      </c>
      <c r="AD178" s="4">
        <f t="shared" si="71"/>
        <v>0.27811290385836307</v>
      </c>
      <c r="AE178" s="4">
        <f t="shared" si="71"/>
        <v>0.26827039174384959</v>
      </c>
      <c r="AF178" s="4">
        <f t="shared" si="70"/>
        <v>0.22587456938202782</v>
      </c>
      <c r="AG178" s="4">
        <f t="shared" si="70"/>
        <v>0.18347874702020614</v>
      </c>
      <c r="AH178" s="4">
        <f t="shared" si="70"/>
        <v>0.14108292465838446</v>
      </c>
      <c r="AI178" s="4">
        <f t="shared" si="70"/>
        <v>9.8687102296562745E-2</v>
      </c>
      <c r="AJ178" s="4">
        <f t="shared" si="70"/>
        <v>5.6291279934741062E-2</v>
      </c>
    </row>
    <row r="179" spans="1:36" x14ac:dyDescent="0.2">
      <c r="A179" t="str">
        <f>"semis_archetype_"&amp;TEXT(ROUND(Table269[[#This Row],[2016]],3),"0.000")</f>
        <v>semis_archetype_0.630</v>
      </c>
      <c r="B179" s="4">
        <f t="shared" si="54"/>
        <v>0.63</v>
      </c>
      <c r="C179" s="4">
        <f t="shared" si="72"/>
        <v>0.63</v>
      </c>
      <c r="D179" s="4">
        <f t="shared" si="73"/>
        <v>0.63</v>
      </c>
      <c r="E179" s="4">
        <f t="shared" si="74"/>
        <v>0.60807623205354</v>
      </c>
      <c r="F179" s="4">
        <f t="shared" si="75"/>
        <v>0.58615246410708144</v>
      </c>
      <c r="G179" s="4">
        <f t="shared" si="76"/>
        <v>0.56422869616061999</v>
      </c>
      <c r="H179" s="4">
        <f t="shared" si="77"/>
        <v>0.5423049282141601</v>
      </c>
      <c r="I179" s="4">
        <f t="shared" si="78"/>
        <v>0.5203811602677002</v>
      </c>
      <c r="J179" s="4">
        <f t="shared" si="79"/>
        <v>0.49845739232124014</v>
      </c>
      <c r="K179" s="4">
        <f t="shared" si="80"/>
        <v>0.47653362437478014</v>
      </c>
      <c r="L179" s="4">
        <f t="shared" si="81"/>
        <v>0.45460985642832019</v>
      </c>
      <c r="M179" s="4">
        <f t="shared" si="82"/>
        <v>0.43268608848186019</v>
      </c>
      <c r="N179" s="4">
        <f t="shared" si="83"/>
        <v>0.41076232053540024</v>
      </c>
      <c r="O179" s="4">
        <f t="shared" si="84"/>
        <v>0.38883855258894029</v>
      </c>
      <c r="P179" s="4">
        <f t="shared" si="71"/>
        <v>0.43256018687944719</v>
      </c>
      <c r="Q179" s="4">
        <f t="shared" si="71"/>
        <v>0.42199017258814631</v>
      </c>
      <c r="R179" s="4">
        <f t="shared" si="71"/>
        <v>0.41142015829684553</v>
      </c>
      <c r="S179" s="4">
        <f t="shared" si="71"/>
        <v>0.40085014400554475</v>
      </c>
      <c r="T179" s="4">
        <f t="shared" si="71"/>
        <v>0.39028012971424397</v>
      </c>
      <c r="U179" s="4">
        <f t="shared" si="71"/>
        <v>0.37971011542294308</v>
      </c>
      <c r="V179" s="4">
        <f t="shared" si="71"/>
        <v>0.36681334750405969</v>
      </c>
      <c r="W179" s="4">
        <f t="shared" si="71"/>
        <v>0.35391657958517631</v>
      </c>
      <c r="X179" s="4">
        <f t="shared" si="71"/>
        <v>0.34101981166629292</v>
      </c>
      <c r="Y179" s="4">
        <f t="shared" si="71"/>
        <v>0.32812304374740953</v>
      </c>
      <c r="Z179" s="4">
        <f t="shared" si="71"/>
        <v>0.31522627582852625</v>
      </c>
      <c r="AA179" s="4">
        <f t="shared" si="71"/>
        <v>0.30546880228154477</v>
      </c>
      <c r="AB179" s="4">
        <f t="shared" si="71"/>
        <v>0.29571132873456329</v>
      </c>
      <c r="AC179" s="4">
        <f t="shared" si="71"/>
        <v>0.28595385518758176</v>
      </c>
      <c r="AD179" s="4">
        <f t="shared" si="71"/>
        <v>0.27619638164060029</v>
      </c>
      <c r="AE179" s="4">
        <f t="shared" si="71"/>
        <v>0.2664389080936187</v>
      </c>
      <c r="AF179" s="4">
        <f t="shared" si="70"/>
        <v>0.22440938246184317</v>
      </c>
      <c r="AG179" s="4">
        <f t="shared" si="70"/>
        <v>0.18237985683006763</v>
      </c>
      <c r="AH179" s="4">
        <f t="shared" si="70"/>
        <v>0.1403503311982921</v>
      </c>
      <c r="AI179" s="4">
        <f t="shared" si="70"/>
        <v>9.8320805566516595E-2</v>
      </c>
      <c r="AJ179" s="4">
        <f t="shared" si="70"/>
        <v>5.6291279934741062E-2</v>
      </c>
    </row>
    <row r="180" spans="1:36" x14ac:dyDescent="0.2">
      <c r="A180" t="str">
        <f>"semis_archetype_"&amp;TEXT(ROUND(Table269[[#This Row],[2016]],3),"0.000")</f>
        <v>semis_archetype_0.625</v>
      </c>
      <c r="B180" s="4">
        <f t="shared" si="54"/>
        <v>0.625</v>
      </c>
      <c r="C180" s="4">
        <f t="shared" si="72"/>
        <v>0.625</v>
      </c>
      <c r="D180" s="4">
        <f t="shared" si="73"/>
        <v>0.625</v>
      </c>
      <c r="E180" s="4">
        <f t="shared" si="74"/>
        <v>0.60330251201207141</v>
      </c>
      <c r="F180" s="4">
        <f t="shared" si="75"/>
        <v>0.58160502402414438</v>
      </c>
      <c r="G180" s="4">
        <f t="shared" si="76"/>
        <v>0.55990753603621446</v>
      </c>
      <c r="H180" s="4">
        <f t="shared" si="77"/>
        <v>0.53821004804828587</v>
      </c>
      <c r="I180" s="4">
        <f t="shared" si="78"/>
        <v>0.51651256006035751</v>
      </c>
      <c r="J180" s="4">
        <f t="shared" si="79"/>
        <v>0.49481507207242892</v>
      </c>
      <c r="K180" s="4">
        <f t="shared" si="80"/>
        <v>0.47311758408450039</v>
      </c>
      <c r="L180" s="4">
        <f t="shared" si="81"/>
        <v>0.45142009609657191</v>
      </c>
      <c r="M180" s="4">
        <f t="shared" si="82"/>
        <v>0.42972260810864338</v>
      </c>
      <c r="N180" s="4">
        <f t="shared" si="83"/>
        <v>0.4080251201207149</v>
      </c>
      <c r="O180" s="4">
        <f t="shared" si="84"/>
        <v>0.38632763213278637</v>
      </c>
      <c r="P180" s="4">
        <f t="shared" si="71"/>
        <v>0.42928091907520405</v>
      </c>
      <c r="Q180" s="4">
        <f t="shared" si="71"/>
        <v>0.41880302482602227</v>
      </c>
      <c r="R180" s="4">
        <f t="shared" si="71"/>
        <v>0.40832513057684061</v>
      </c>
      <c r="S180" s="4">
        <f t="shared" si="71"/>
        <v>0.39784723632765895</v>
      </c>
      <c r="T180" s="4">
        <f t="shared" si="71"/>
        <v>0.38736934207847717</v>
      </c>
      <c r="U180" s="4">
        <f t="shared" si="71"/>
        <v>0.3768914478292954</v>
      </c>
      <c r="V180" s="4">
        <f t="shared" si="71"/>
        <v>0.36410707813156351</v>
      </c>
      <c r="W180" s="4">
        <f t="shared" si="71"/>
        <v>0.35132270843383162</v>
      </c>
      <c r="X180" s="4">
        <f t="shared" si="71"/>
        <v>0.33853833873609973</v>
      </c>
      <c r="Y180" s="4">
        <f t="shared" si="71"/>
        <v>0.32575396903836773</v>
      </c>
      <c r="Z180" s="4">
        <f t="shared" si="71"/>
        <v>0.31296959934063595</v>
      </c>
      <c r="AA180" s="4">
        <f t="shared" si="71"/>
        <v>0.30329716436118631</v>
      </c>
      <c r="AB180" s="4">
        <f t="shared" si="71"/>
        <v>0.29362472938173673</v>
      </c>
      <c r="AC180" s="4">
        <f t="shared" si="71"/>
        <v>0.28395229440228714</v>
      </c>
      <c r="AD180" s="4">
        <f t="shared" si="71"/>
        <v>0.2742798594228375</v>
      </c>
      <c r="AE180" s="4">
        <f t="shared" si="71"/>
        <v>0.26460742444338786</v>
      </c>
      <c r="AF180" s="4">
        <f t="shared" si="70"/>
        <v>0.22294419554165848</v>
      </c>
      <c r="AG180" s="4">
        <f t="shared" si="70"/>
        <v>0.18128096663992913</v>
      </c>
      <c r="AH180" s="4">
        <f t="shared" si="70"/>
        <v>0.13961773773819977</v>
      </c>
      <c r="AI180" s="4">
        <f t="shared" si="70"/>
        <v>9.7954508836470416E-2</v>
      </c>
      <c r="AJ180" s="4">
        <f t="shared" si="70"/>
        <v>5.6291279934741062E-2</v>
      </c>
    </row>
    <row r="181" spans="1:36" x14ac:dyDescent="0.2">
      <c r="A181" t="str">
        <f>"semis_archetype_"&amp;TEXT(ROUND(Table269[[#This Row],[2016]],3),"0.000")</f>
        <v>semis_archetype_0.620</v>
      </c>
      <c r="B181" s="4">
        <f t="shared" si="54"/>
        <v>0.62</v>
      </c>
      <c r="C181" s="4">
        <f t="shared" si="72"/>
        <v>0.62</v>
      </c>
      <c r="D181" s="4">
        <f t="shared" si="73"/>
        <v>0.62</v>
      </c>
      <c r="E181" s="4">
        <f t="shared" si="74"/>
        <v>0.59852879197060294</v>
      </c>
      <c r="F181" s="4">
        <f t="shared" si="75"/>
        <v>0.57705758394120732</v>
      </c>
      <c r="G181" s="4">
        <f t="shared" si="76"/>
        <v>0.55558637591180893</v>
      </c>
      <c r="H181" s="4">
        <f t="shared" si="77"/>
        <v>0.53411516788241187</v>
      </c>
      <c r="I181" s="4">
        <f t="shared" si="78"/>
        <v>0.51264395985301481</v>
      </c>
      <c r="J181" s="4">
        <f t="shared" si="79"/>
        <v>0.49117275182361769</v>
      </c>
      <c r="K181" s="4">
        <f t="shared" si="80"/>
        <v>0.46970154379422063</v>
      </c>
      <c r="L181" s="4">
        <f t="shared" si="81"/>
        <v>0.44823033576482363</v>
      </c>
      <c r="M181" s="4">
        <f t="shared" si="82"/>
        <v>0.42675912773542657</v>
      </c>
      <c r="N181" s="4">
        <f t="shared" si="83"/>
        <v>0.40528791970602956</v>
      </c>
      <c r="O181" s="4">
        <f t="shared" si="84"/>
        <v>0.3838167116766325</v>
      </c>
      <c r="P181" s="4">
        <f t="shared" si="71"/>
        <v>0.42600165127096101</v>
      </c>
      <c r="Q181" s="4">
        <f t="shared" si="71"/>
        <v>0.41561587706389824</v>
      </c>
      <c r="R181" s="4">
        <f t="shared" si="71"/>
        <v>0.40523010285683569</v>
      </c>
      <c r="S181" s="4">
        <f t="shared" si="71"/>
        <v>0.39484432864977304</v>
      </c>
      <c r="T181" s="4">
        <f t="shared" si="71"/>
        <v>0.38445855444271049</v>
      </c>
      <c r="U181" s="4">
        <f t="shared" si="71"/>
        <v>0.37407278023564772</v>
      </c>
      <c r="V181" s="4">
        <f t="shared" si="71"/>
        <v>0.36140080875906733</v>
      </c>
      <c r="W181" s="4">
        <f t="shared" si="71"/>
        <v>0.34872883728248694</v>
      </c>
      <c r="X181" s="4">
        <f t="shared" si="71"/>
        <v>0.33605686580590644</v>
      </c>
      <c r="Y181" s="4">
        <f t="shared" si="71"/>
        <v>0.32338489432932593</v>
      </c>
      <c r="Z181" s="4">
        <f t="shared" si="71"/>
        <v>0.31071292285274554</v>
      </c>
      <c r="AA181" s="4">
        <f t="shared" si="71"/>
        <v>0.30112552644082791</v>
      </c>
      <c r="AB181" s="4">
        <f t="shared" si="71"/>
        <v>0.29153813002891016</v>
      </c>
      <c r="AC181" s="4">
        <f t="shared" si="71"/>
        <v>0.28195073361699252</v>
      </c>
      <c r="AD181" s="4">
        <f t="shared" si="71"/>
        <v>0.27236333720507477</v>
      </c>
      <c r="AE181" s="4">
        <f t="shared" ref="AE181:AJ196" si="85">(($B181-$AJ$2)*((AE$2-$AJ$2)/($B$2-$AJ$2)))+$AJ$2</f>
        <v>0.26277594079315703</v>
      </c>
      <c r="AF181" s="4">
        <f t="shared" si="85"/>
        <v>0.22147900862147379</v>
      </c>
      <c r="AG181" s="4">
        <f t="shared" si="85"/>
        <v>0.18018207644979062</v>
      </c>
      <c r="AH181" s="4">
        <f t="shared" si="85"/>
        <v>0.13888514427810744</v>
      </c>
      <c r="AI181" s="4">
        <f t="shared" si="85"/>
        <v>9.7588212106424238E-2</v>
      </c>
      <c r="AJ181" s="4">
        <f t="shared" si="85"/>
        <v>5.6291279934741062E-2</v>
      </c>
    </row>
    <row r="182" spans="1:36" x14ac:dyDescent="0.2">
      <c r="A182" t="str">
        <f>"semis_archetype_"&amp;TEXT(ROUND(Table269[[#This Row],[2016]],3),"0.000")</f>
        <v>semis_archetype_0.615</v>
      </c>
      <c r="B182" s="4">
        <f t="shared" si="54"/>
        <v>0.61499999999999999</v>
      </c>
      <c r="C182" s="4">
        <f t="shared" si="72"/>
        <v>0.61499999999999999</v>
      </c>
      <c r="D182" s="4">
        <f t="shared" si="73"/>
        <v>0.61499999999999999</v>
      </c>
      <c r="E182" s="4">
        <f t="shared" si="74"/>
        <v>0.59375507192913446</v>
      </c>
      <c r="F182" s="4">
        <f t="shared" si="75"/>
        <v>0.57251014385827026</v>
      </c>
      <c r="G182" s="4">
        <f t="shared" si="76"/>
        <v>0.55126521578740317</v>
      </c>
      <c r="H182" s="4">
        <f t="shared" si="77"/>
        <v>0.53002028771653764</v>
      </c>
      <c r="I182" s="4">
        <f t="shared" si="78"/>
        <v>0.50877535964567211</v>
      </c>
      <c r="J182" s="4">
        <f t="shared" si="79"/>
        <v>0.48753043157480652</v>
      </c>
      <c r="K182" s="4">
        <f t="shared" si="80"/>
        <v>0.46628550350394093</v>
      </c>
      <c r="L182" s="4">
        <f t="shared" si="81"/>
        <v>0.44504057543307535</v>
      </c>
      <c r="M182" s="4">
        <f t="shared" si="82"/>
        <v>0.42379564736220976</v>
      </c>
      <c r="N182" s="4">
        <f t="shared" si="83"/>
        <v>0.40255071929134423</v>
      </c>
      <c r="O182" s="4">
        <f t="shared" si="84"/>
        <v>0.38130579122047864</v>
      </c>
      <c r="P182" s="4">
        <f t="shared" ref="P182:AE197" si="86">(($B182-$AJ$2)*((P$2-$AJ$2)/($B$2-$AJ$2)))+$AJ$2</f>
        <v>0.42272238346671787</v>
      </c>
      <c r="Q182" s="4">
        <f t="shared" si="86"/>
        <v>0.41242872930177432</v>
      </c>
      <c r="R182" s="4">
        <f t="shared" si="86"/>
        <v>0.40213507513683078</v>
      </c>
      <c r="S182" s="4">
        <f t="shared" si="86"/>
        <v>0.39184142097188723</v>
      </c>
      <c r="T182" s="4">
        <f t="shared" si="86"/>
        <v>0.38154776680694369</v>
      </c>
      <c r="U182" s="4">
        <f t="shared" si="86"/>
        <v>0.37125411264200014</v>
      </c>
      <c r="V182" s="4">
        <f t="shared" si="86"/>
        <v>0.35869453938657114</v>
      </c>
      <c r="W182" s="4">
        <f t="shared" si="86"/>
        <v>0.34613496613114214</v>
      </c>
      <c r="X182" s="4">
        <f t="shared" si="86"/>
        <v>0.33357539287571314</v>
      </c>
      <c r="Y182" s="4">
        <f t="shared" si="86"/>
        <v>0.32101581962028414</v>
      </c>
      <c r="Z182" s="4">
        <f t="shared" si="86"/>
        <v>0.30845624636485525</v>
      </c>
      <c r="AA182" s="4">
        <f t="shared" si="86"/>
        <v>0.29895388852046945</v>
      </c>
      <c r="AB182" s="4">
        <f t="shared" si="86"/>
        <v>0.28945153067608365</v>
      </c>
      <c r="AC182" s="4">
        <f t="shared" si="86"/>
        <v>0.27994917283169785</v>
      </c>
      <c r="AD182" s="4">
        <f t="shared" si="86"/>
        <v>0.27044681498731205</v>
      </c>
      <c r="AE182" s="4">
        <f t="shared" si="86"/>
        <v>0.26094445714292613</v>
      </c>
      <c r="AF182" s="4">
        <f t="shared" si="85"/>
        <v>0.22001382170128911</v>
      </c>
      <c r="AG182" s="4">
        <f t="shared" si="85"/>
        <v>0.17908318625965211</v>
      </c>
      <c r="AH182" s="4">
        <f t="shared" si="85"/>
        <v>0.13815255081801509</v>
      </c>
      <c r="AI182" s="4">
        <f t="shared" si="85"/>
        <v>9.7221915376378074E-2</v>
      </c>
      <c r="AJ182" s="4">
        <f t="shared" si="85"/>
        <v>5.6291279934741062E-2</v>
      </c>
    </row>
    <row r="183" spans="1:36" x14ac:dyDescent="0.2">
      <c r="A183" t="str">
        <f>"semis_archetype_"&amp;TEXT(ROUND(Table269[[#This Row],[2016]],3),"0.000")</f>
        <v>semis_archetype_0.610</v>
      </c>
      <c r="B183" s="4">
        <f t="shared" si="54"/>
        <v>0.61</v>
      </c>
      <c r="C183" s="4">
        <f t="shared" si="72"/>
        <v>0.61</v>
      </c>
      <c r="D183" s="4">
        <f t="shared" si="73"/>
        <v>0.61</v>
      </c>
      <c r="E183" s="4">
        <f t="shared" si="74"/>
        <v>0.58898135188766587</v>
      </c>
      <c r="F183" s="4">
        <f t="shared" si="75"/>
        <v>0.5679627037753332</v>
      </c>
      <c r="G183" s="4">
        <f t="shared" si="76"/>
        <v>0.54694405566299764</v>
      </c>
      <c r="H183" s="4">
        <f t="shared" si="77"/>
        <v>0.52592540755066353</v>
      </c>
      <c r="I183" s="4">
        <f t="shared" si="78"/>
        <v>0.50490675943832941</v>
      </c>
      <c r="J183" s="4">
        <f t="shared" si="79"/>
        <v>0.4838881113259953</v>
      </c>
      <c r="K183" s="4">
        <f t="shared" si="80"/>
        <v>0.46286946321366118</v>
      </c>
      <c r="L183" s="4">
        <f t="shared" si="81"/>
        <v>0.44185081510132707</v>
      </c>
      <c r="M183" s="4">
        <f t="shared" si="82"/>
        <v>0.42083216698899295</v>
      </c>
      <c r="N183" s="4">
        <f t="shared" si="83"/>
        <v>0.39981351887665889</v>
      </c>
      <c r="O183" s="4">
        <f t="shared" si="84"/>
        <v>0.37879487076432472</v>
      </c>
      <c r="P183" s="4">
        <f t="shared" si="86"/>
        <v>0.41944311566247472</v>
      </c>
      <c r="Q183" s="4">
        <f t="shared" si="86"/>
        <v>0.40924158153965029</v>
      </c>
      <c r="R183" s="4">
        <f t="shared" si="86"/>
        <v>0.39904004741682586</v>
      </c>
      <c r="S183" s="4">
        <f t="shared" si="86"/>
        <v>0.38883851329400143</v>
      </c>
      <c r="T183" s="4">
        <f t="shared" si="86"/>
        <v>0.378636979171177</v>
      </c>
      <c r="U183" s="4">
        <f t="shared" si="86"/>
        <v>0.36843544504835246</v>
      </c>
      <c r="V183" s="4">
        <f t="shared" si="86"/>
        <v>0.35598827001407496</v>
      </c>
      <c r="W183" s="4">
        <f t="shared" si="86"/>
        <v>0.34354109497979746</v>
      </c>
      <c r="X183" s="4">
        <f t="shared" si="86"/>
        <v>0.33109391994551995</v>
      </c>
      <c r="Y183" s="4">
        <f t="shared" si="86"/>
        <v>0.31864674491124234</v>
      </c>
      <c r="Z183" s="4">
        <f t="shared" si="86"/>
        <v>0.30619956987696495</v>
      </c>
      <c r="AA183" s="4">
        <f t="shared" si="86"/>
        <v>0.29678225060011099</v>
      </c>
      <c r="AB183" s="4">
        <f t="shared" si="86"/>
        <v>0.28736493132325713</v>
      </c>
      <c r="AC183" s="4">
        <f t="shared" si="86"/>
        <v>0.27794761204640317</v>
      </c>
      <c r="AD183" s="4">
        <f t="shared" si="86"/>
        <v>0.26853029276954932</v>
      </c>
      <c r="AE183" s="4">
        <f t="shared" si="86"/>
        <v>0.2591129734926953</v>
      </c>
      <c r="AF183" s="4">
        <f t="shared" si="85"/>
        <v>0.21854863478110445</v>
      </c>
      <c r="AG183" s="4">
        <f t="shared" si="85"/>
        <v>0.1779842960695136</v>
      </c>
      <c r="AH183" s="4">
        <f t="shared" si="85"/>
        <v>0.13741995735792276</v>
      </c>
      <c r="AI183" s="4">
        <f t="shared" si="85"/>
        <v>9.6855618646331909E-2</v>
      </c>
      <c r="AJ183" s="4">
        <f t="shared" si="85"/>
        <v>5.6291279934741062E-2</v>
      </c>
    </row>
    <row r="184" spans="1:36" x14ac:dyDescent="0.2">
      <c r="A184" t="str">
        <f>"semis_archetype_"&amp;TEXT(ROUND(Table269[[#This Row],[2016]],3),"0.000")</f>
        <v>semis_archetype_0.605</v>
      </c>
      <c r="B184" s="4">
        <f t="shared" si="54"/>
        <v>0.60499999999999998</v>
      </c>
      <c r="C184" s="4">
        <f t="shared" si="72"/>
        <v>0.60499999999999998</v>
      </c>
      <c r="D184" s="4">
        <f t="shared" si="73"/>
        <v>0.60499999999999998</v>
      </c>
      <c r="E184" s="4">
        <f t="shared" si="74"/>
        <v>0.58420763184619728</v>
      </c>
      <c r="F184" s="4">
        <f t="shared" si="75"/>
        <v>0.56341526369239603</v>
      </c>
      <c r="G184" s="4">
        <f t="shared" si="76"/>
        <v>0.54262289553859211</v>
      </c>
      <c r="H184" s="4">
        <f t="shared" si="77"/>
        <v>0.52183052738478941</v>
      </c>
      <c r="I184" s="4">
        <f t="shared" si="78"/>
        <v>0.50103815923098671</v>
      </c>
      <c r="J184" s="4">
        <f t="shared" si="79"/>
        <v>0.48024579107718407</v>
      </c>
      <c r="K184" s="4">
        <f t="shared" si="80"/>
        <v>0.45945342292338143</v>
      </c>
      <c r="L184" s="4">
        <f t="shared" si="81"/>
        <v>0.43866105476957884</v>
      </c>
      <c r="M184" s="4">
        <f t="shared" si="82"/>
        <v>0.41786868661577614</v>
      </c>
      <c r="N184" s="4">
        <f t="shared" si="83"/>
        <v>0.39707631846197355</v>
      </c>
      <c r="O184" s="4">
        <f t="shared" si="84"/>
        <v>0.37628395030817086</v>
      </c>
      <c r="P184" s="4">
        <f t="shared" si="86"/>
        <v>0.41616384785823157</v>
      </c>
      <c r="Q184" s="4">
        <f t="shared" si="86"/>
        <v>0.40605443377752626</v>
      </c>
      <c r="R184" s="4">
        <f t="shared" si="86"/>
        <v>0.39594501969682094</v>
      </c>
      <c r="S184" s="4">
        <f t="shared" si="86"/>
        <v>0.38583560561611563</v>
      </c>
      <c r="T184" s="4">
        <f t="shared" si="86"/>
        <v>0.37572619153541031</v>
      </c>
      <c r="U184" s="4">
        <f t="shared" si="86"/>
        <v>0.36561677745470478</v>
      </c>
      <c r="V184" s="4">
        <f t="shared" si="86"/>
        <v>0.35328200064157878</v>
      </c>
      <c r="W184" s="4">
        <f t="shared" si="86"/>
        <v>0.34094722382845277</v>
      </c>
      <c r="X184" s="4">
        <f t="shared" si="86"/>
        <v>0.32861244701532666</v>
      </c>
      <c r="Y184" s="4">
        <f t="shared" si="86"/>
        <v>0.31627767020220054</v>
      </c>
      <c r="Z184" s="4">
        <f t="shared" si="86"/>
        <v>0.30394289338907454</v>
      </c>
      <c r="AA184" s="4">
        <f t="shared" si="86"/>
        <v>0.29461061267975258</v>
      </c>
      <c r="AB184" s="4">
        <f t="shared" si="86"/>
        <v>0.28527833197043057</v>
      </c>
      <c r="AC184" s="4">
        <f t="shared" si="86"/>
        <v>0.27594605126110855</v>
      </c>
      <c r="AD184" s="4">
        <f t="shared" si="86"/>
        <v>0.26661377055178659</v>
      </c>
      <c r="AE184" s="4">
        <f t="shared" si="86"/>
        <v>0.25728148984246446</v>
      </c>
      <c r="AF184" s="4">
        <f t="shared" si="85"/>
        <v>0.21708344786091976</v>
      </c>
      <c r="AG184" s="4">
        <f t="shared" si="85"/>
        <v>0.1768854058793751</v>
      </c>
      <c r="AH184" s="4">
        <f t="shared" si="85"/>
        <v>0.13668736389783043</v>
      </c>
      <c r="AI184" s="4">
        <f t="shared" si="85"/>
        <v>9.6489321916285731E-2</v>
      </c>
      <c r="AJ184" s="4">
        <f t="shared" si="85"/>
        <v>5.6291279934741062E-2</v>
      </c>
    </row>
    <row r="185" spans="1:36" x14ac:dyDescent="0.2">
      <c r="A185" t="str">
        <f>"semis_archetype_"&amp;TEXT(ROUND(Table269[[#This Row],[2016]],3),"0.000")</f>
        <v>semis_archetype_0.600</v>
      </c>
      <c r="B185" s="4">
        <f t="shared" si="54"/>
        <v>0.6</v>
      </c>
      <c r="C185" s="4">
        <f t="shared" si="72"/>
        <v>0.6</v>
      </c>
      <c r="D185" s="4">
        <f t="shared" si="73"/>
        <v>0.6</v>
      </c>
      <c r="E185" s="4">
        <f t="shared" si="74"/>
        <v>0.5794339118047287</v>
      </c>
      <c r="F185" s="4">
        <f t="shared" si="75"/>
        <v>0.55886782360945897</v>
      </c>
      <c r="G185" s="4">
        <f t="shared" si="76"/>
        <v>0.53830173541418636</v>
      </c>
      <c r="H185" s="4">
        <f t="shared" si="77"/>
        <v>0.51773564721891518</v>
      </c>
      <c r="I185" s="4">
        <f t="shared" si="78"/>
        <v>0.49716955902364407</v>
      </c>
      <c r="J185" s="4">
        <f t="shared" si="79"/>
        <v>0.4766034708283729</v>
      </c>
      <c r="K185" s="4">
        <f t="shared" si="80"/>
        <v>0.45603738263310167</v>
      </c>
      <c r="L185" s="4">
        <f t="shared" si="81"/>
        <v>0.43547129443783056</v>
      </c>
      <c r="M185" s="4">
        <f t="shared" si="82"/>
        <v>0.41490520624255933</v>
      </c>
      <c r="N185" s="4">
        <f t="shared" si="83"/>
        <v>0.39433911804728816</v>
      </c>
      <c r="O185" s="4">
        <f t="shared" si="84"/>
        <v>0.37377302985201699</v>
      </c>
      <c r="P185" s="4">
        <f t="shared" si="86"/>
        <v>0.41288458005398854</v>
      </c>
      <c r="Q185" s="4">
        <f t="shared" si="86"/>
        <v>0.40286728601540223</v>
      </c>
      <c r="R185" s="4">
        <f t="shared" si="86"/>
        <v>0.39284999197681603</v>
      </c>
      <c r="S185" s="4">
        <f t="shared" si="86"/>
        <v>0.38283269793822972</v>
      </c>
      <c r="T185" s="4">
        <f t="shared" si="86"/>
        <v>0.37281540389964352</v>
      </c>
      <c r="U185" s="4">
        <f t="shared" si="86"/>
        <v>0.36279810986105721</v>
      </c>
      <c r="V185" s="4">
        <f t="shared" si="86"/>
        <v>0.35057573126908259</v>
      </c>
      <c r="W185" s="4">
        <f t="shared" si="86"/>
        <v>0.33835335267710798</v>
      </c>
      <c r="X185" s="4">
        <f t="shared" si="86"/>
        <v>0.32613097408513336</v>
      </c>
      <c r="Y185" s="4">
        <f t="shared" si="86"/>
        <v>0.31390859549315875</v>
      </c>
      <c r="Z185" s="4">
        <f t="shared" si="86"/>
        <v>0.30168621690118425</v>
      </c>
      <c r="AA185" s="4">
        <f t="shared" si="86"/>
        <v>0.29243897475939418</v>
      </c>
      <c r="AB185" s="4">
        <f t="shared" si="86"/>
        <v>0.283191732617604</v>
      </c>
      <c r="AC185" s="4">
        <f t="shared" si="86"/>
        <v>0.27394449047581393</v>
      </c>
      <c r="AD185" s="4">
        <f t="shared" si="86"/>
        <v>0.2646972483340238</v>
      </c>
      <c r="AE185" s="4">
        <f t="shared" si="86"/>
        <v>0.25545000619223357</v>
      </c>
      <c r="AF185" s="4">
        <f t="shared" si="85"/>
        <v>0.21561826094073508</v>
      </c>
      <c r="AG185" s="4">
        <f t="shared" si="85"/>
        <v>0.17578651568923659</v>
      </c>
      <c r="AH185" s="4">
        <f t="shared" si="85"/>
        <v>0.13595477043773807</v>
      </c>
      <c r="AI185" s="4">
        <f t="shared" si="85"/>
        <v>9.6123025186239566E-2</v>
      </c>
      <c r="AJ185" s="4">
        <f t="shared" si="85"/>
        <v>5.6291279934741062E-2</v>
      </c>
    </row>
    <row r="186" spans="1:36" x14ac:dyDescent="0.2">
      <c r="A186" t="str">
        <f>"semis_archetype_"&amp;TEXT(ROUND(Table269[[#This Row],[2016]],3),"0.000")</f>
        <v>semis_archetype_0.595</v>
      </c>
      <c r="B186" s="4">
        <f t="shared" si="54"/>
        <v>0.59499999999999997</v>
      </c>
      <c r="C186" s="4">
        <f t="shared" si="72"/>
        <v>0.59499999999999997</v>
      </c>
      <c r="D186" s="4">
        <f t="shared" si="73"/>
        <v>0.59499999999999997</v>
      </c>
      <c r="E186" s="4">
        <f t="shared" si="74"/>
        <v>0.57466019176326022</v>
      </c>
      <c r="F186" s="4">
        <f t="shared" si="75"/>
        <v>0.5543203835265218</v>
      </c>
      <c r="G186" s="4">
        <f t="shared" si="76"/>
        <v>0.53398057528978082</v>
      </c>
      <c r="H186" s="4">
        <f t="shared" si="77"/>
        <v>0.51364076705304107</v>
      </c>
      <c r="I186" s="4">
        <f t="shared" si="78"/>
        <v>0.49330095881630143</v>
      </c>
      <c r="J186" s="4">
        <f t="shared" si="79"/>
        <v>0.47296115057956167</v>
      </c>
      <c r="K186" s="4">
        <f t="shared" si="80"/>
        <v>0.45262134234282198</v>
      </c>
      <c r="L186" s="4">
        <f t="shared" si="81"/>
        <v>0.43228153410608228</v>
      </c>
      <c r="M186" s="4">
        <f t="shared" si="82"/>
        <v>0.41194172586934252</v>
      </c>
      <c r="N186" s="4">
        <f t="shared" si="83"/>
        <v>0.39160191763260288</v>
      </c>
      <c r="O186" s="4">
        <f t="shared" si="84"/>
        <v>0.37126210939586313</v>
      </c>
      <c r="P186" s="4">
        <f t="shared" si="86"/>
        <v>0.40960531224974539</v>
      </c>
      <c r="Q186" s="4">
        <f t="shared" si="86"/>
        <v>0.39968013825327819</v>
      </c>
      <c r="R186" s="4">
        <f t="shared" si="86"/>
        <v>0.389754964256811</v>
      </c>
      <c r="S186" s="4">
        <f t="shared" si="86"/>
        <v>0.37982979026034391</v>
      </c>
      <c r="T186" s="4">
        <f t="shared" si="86"/>
        <v>0.36990461626387683</v>
      </c>
      <c r="U186" s="4">
        <f t="shared" si="86"/>
        <v>0.35997944226740952</v>
      </c>
      <c r="V186" s="4">
        <f t="shared" si="86"/>
        <v>0.34786946189658641</v>
      </c>
      <c r="W186" s="4">
        <f t="shared" si="86"/>
        <v>0.33575948152576329</v>
      </c>
      <c r="X186" s="4">
        <f t="shared" si="86"/>
        <v>0.32364950115494018</v>
      </c>
      <c r="Y186" s="4">
        <f t="shared" si="86"/>
        <v>0.31153952078411695</v>
      </c>
      <c r="Z186" s="4">
        <f t="shared" si="86"/>
        <v>0.29942954041329395</v>
      </c>
      <c r="AA186" s="4">
        <f t="shared" si="86"/>
        <v>0.29026733683903572</v>
      </c>
      <c r="AB186" s="4">
        <f t="shared" si="86"/>
        <v>0.28110513326477748</v>
      </c>
      <c r="AC186" s="4">
        <f t="shared" si="86"/>
        <v>0.27194292969051925</v>
      </c>
      <c r="AD186" s="4">
        <f t="shared" si="86"/>
        <v>0.26278072611626102</v>
      </c>
      <c r="AE186" s="4">
        <f t="shared" si="86"/>
        <v>0.25361852254200279</v>
      </c>
      <c r="AF186" s="4">
        <f t="shared" si="85"/>
        <v>0.21415307402055039</v>
      </c>
      <c r="AG186" s="4">
        <f t="shared" si="85"/>
        <v>0.17468762549909805</v>
      </c>
      <c r="AH186" s="4">
        <f t="shared" si="85"/>
        <v>0.13522217697764571</v>
      </c>
      <c r="AI186" s="4">
        <f t="shared" si="85"/>
        <v>9.5756728456193402E-2</v>
      </c>
      <c r="AJ186" s="4">
        <f t="shared" si="85"/>
        <v>5.6291279934741062E-2</v>
      </c>
    </row>
    <row r="187" spans="1:36" x14ac:dyDescent="0.2">
      <c r="A187" t="str">
        <f>"semis_archetype_"&amp;TEXT(ROUND(Table269[[#This Row],[2016]],3),"0.000")</f>
        <v>semis_archetype_0.590</v>
      </c>
      <c r="B187" s="4">
        <f t="shared" si="54"/>
        <v>0.59</v>
      </c>
      <c r="C187" s="4">
        <f t="shared" si="72"/>
        <v>0.59</v>
      </c>
      <c r="D187" s="4">
        <f t="shared" si="73"/>
        <v>0.59</v>
      </c>
      <c r="E187" s="4">
        <f t="shared" si="74"/>
        <v>0.56988647172179174</v>
      </c>
      <c r="F187" s="4">
        <f t="shared" si="75"/>
        <v>0.54977294344358474</v>
      </c>
      <c r="G187" s="4">
        <f t="shared" si="76"/>
        <v>0.52965941516537529</v>
      </c>
      <c r="H187" s="4">
        <f t="shared" si="77"/>
        <v>0.50954588688716695</v>
      </c>
      <c r="I187" s="4">
        <f t="shared" si="78"/>
        <v>0.48943235860895873</v>
      </c>
      <c r="J187" s="4">
        <f t="shared" si="79"/>
        <v>0.46931883033075045</v>
      </c>
      <c r="K187" s="4">
        <f t="shared" si="80"/>
        <v>0.44920530205254222</v>
      </c>
      <c r="L187" s="4">
        <f t="shared" si="81"/>
        <v>0.429091773774334</v>
      </c>
      <c r="M187" s="4">
        <f t="shared" si="82"/>
        <v>0.40897824549612571</v>
      </c>
      <c r="N187" s="4">
        <f t="shared" si="83"/>
        <v>0.38886471721791749</v>
      </c>
      <c r="O187" s="4">
        <f t="shared" si="84"/>
        <v>0.36875118893970926</v>
      </c>
      <c r="P187" s="4">
        <f t="shared" si="86"/>
        <v>0.40632604444550224</v>
      </c>
      <c r="Q187" s="4">
        <f t="shared" si="86"/>
        <v>0.39649299049115416</v>
      </c>
      <c r="R187" s="4">
        <f t="shared" si="86"/>
        <v>0.38665993653680608</v>
      </c>
      <c r="S187" s="4">
        <f t="shared" si="86"/>
        <v>0.37682688258245811</v>
      </c>
      <c r="T187" s="4">
        <f t="shared" si="86"/>
        <v>0.36699382862811003</v>
      </c>
      <c r="U187" s="4">
        <f t="shared" si="86"/>
        <v>0.35716077467376195</v>
      </c>
      <c r="V187" s="4">
        <f t="shared" si="86"/>
        <v>0.34516319252409022</v>
      </c>
      <c r="W187" s="4">
        <f t="shared" si="86"/>
        <v>0.33316561037441861</v>
      </c>
      <c r="X187" s="4">
        <f t="shared" si="86"/>
        <v>0.32116802822474688</v>
      </c>
      <c r="Y187" s="4">
        <f t="shared" si="86"/>
        <v>0.30917044607507516</v>
      </c>
      <c r="Z187" s="4">
        <f t="shared" si="86"/>
        <v>0.29717286392540354</v>
      </c>
      <c r="AA187" s="4">
        <f t="shared" si="86"/>
        <v>0.28809569891867726</v>
      </c>
      <c r="AB187" s="4">
        <f t="shared" si="86"/>
        <v>0.27901853391195097</v>
      </c>
      <c r="AC187" s="4">
        <f t="shared" si="86"/>
        <v>0.26994136890522463</v>
      </c>
      <c r="AD187" s="4">
        <f t="shared" si="86"/>
        <v>0.26086420389849829</v>
      </c>
      <c r="AE187" s="4">
        <f t="shared" si="86"/>
        <v>0.2517870388917719</v>
      </c>
      <c r="AF187" s="4">
        <f t="shared" si="85"/>
        <v>0.21268788710036571</v>
      </c>
      <c r="AG187" s="4">
        <f t="shared" si="85"/>
        <v>0.17358873530895957</v>
      </c>
      <c r="AH187" s="4">
        <f t="shared" si="85"/>
        <v>0.13448958351755338</v>
      </c>
      <c r="AI187" s="4">
        <f t="shared" si="85"/>
        <v>9.5390431726147223E-2</v>
      </c>
      <c r="AJ187" s="4">
        <f t="shared" si="85"/>
        <v>5.6291279934741062E-2</v>
      </c>
    </row>
    <row r="188" spans="1:36" x14ac:dyDescent="0.2">
      <c r="A188" t="str">
        <f>"semis_archetype_"&amp;TEXT(ROUND(Table269[[#This Row],[2016]],3),"0.000")</f>
        <v>semis_archetype_0.585</v>
      </c>
      <c r="B188" s="4">
        <f t="shared" si="54"/>
        <v>0.58499999999999996</v>
      </c>
      <c r="C188" s="4">
        <f t="shared" si="72"/>
        <v>0.58499999999999996</v>
      </c>
      <c r="D188" s="4">
        <f t="shared" si="73"/>
        <v>0.58499999999999996</v>
      </c>
      <c r="E188" s="4">
        <f t="shared" si="74"/>
        <v>0.56511275168032316</v>
      </c>
      <c r="F188" s="4">
        <f t="shared" si="75"/>
        <v>0.54522550336064768</v>
      </c>
      <c r="G188" s="4">
        <f t="shared" si="76"/>
        <v>0.52533825504096954</v>
      </c>
      <c r="H188" s="4">
        <f t="shared" si="77"/>
        <v>0.50545100672129284</v>
      </c>
      <c r="I188" s="4">
        <f t="shared" si="78"/>
        <v>0.48556375840161609</v>
      </c>
      <c r="J188" s="4">
        <f t="shared" si="79"/>
        <v>0.46567651008193928</v>
      </c>
      <c r="K188" s="4">
        <f t="shared" si="80"/>
        <v>0.44578926176226247</v>
      </c>
      <c r="L188" s="4">
        <f t="shared" si="81"/>
        <v>0.42590201344258571</v>
      </c>
      <c r="M188" s="4">
        <f t="shared" si="82"/>
        <v>0.4060147651229089</v>
      </c>
      <c r="N188" s="4">
        <f t="shared" si="83"/>
        <v>0.38612751680323221</v>
      </c>
      <c r="O188" s="4">
        <f t="shared" si="84"/>
        <v>0.3662402684835554</v>
      </c>
      <c r="P188" s="4">
        <f t="shared" si="86"/>
        <v>0.4030467766412591</v>
      </c>
      <c r="Q188" s="4">
        <f t="shared" si="86"/>
        <v>0.39330584272903013</v>
      </c>
      <c r="R188" s="4">
        <f t="shared" si="86"/>
        <v>0.38356490881680116</v>
      </c>
      <c r="S188" s="4">
        <f t="shared" si="86"/>
        <v>0.37382397490457231</v>
      </c>
      <c r="T188" s="4">
        <f t="shared" si="86"/>
        <v>0.36408304099234334</v>
      </c>
      <c r="U188" s="4">
        <f t="shared" si="86"/>
        <v>0.35434210708011427</v>
      </c>
      <c r="V188" s="4">
        <f t="shared" si="86"/>
        <v>0.34245692315159404</v>
      </c>
      <c r="W188" s="4">
        <f t="shared" si="86"/>
        <v>0.33057173922307392</v>
      </c>
      <c r="X188" s="4">
        <f t="shared" si="86"/>
        <v>0.3186865552945537</v>
      </c>
      <c r="Y188" s="4">
        <f t="shared" si="86"/>
        <v>0.30680137136603347</v>
      </c>
      <c r="Z188" s="4">
        <f t="shared" si="86"/>
        <v>0.29491618743751324</v>
      </c>
      <c r="AA188" s="4">
        <f t="shared" si="86"/>
        <v>0.2859240609983188</v>
      </c>
      <c r="AB188" s="4">
        <f t="shared" si="86"/>
        <v>0.2769319345591244</v>
      </c>
      <c r="AC188" s="4">
        <f t="shared" si="86"/>
        <v>0.26793980811993001</v>
      </c>
      <c r="AD188" s="4">
        <f t="shared" si="86"/>
        <v>0.25894768168073556</v>
      </c>
      <c r="AE188" s="4">
        <f t="shared" si="86"/>
        <v>0.24995555524154106</v>
      </c>
      <c r="AF188" s="4">
        <f t="shared" si="85"/>
        <v>0.21122270018018105</v>
      </c>
      <c r="AG188" s="4">
        <f t="shared" si="85"/>
        <v>0.17248984511882104</v>
      </c>
      <c r="AH188" s="4">
        <f t="shared" si="85"/>
        <v>0.13375699005746106</v>
      </c>
      <c r="AI188" s="4">
        <f t="shared" si="85"/>
        <v>9.5024134996101059E-2</v>
      </c>
      <c r="AJ188" s="4">
        <f t="shared" si="85"/>
        <v>5.6291279934741062E-2</v>
      </c>
    </row>
    <row r="189" spans="1:36" x14ac:dyDescent="0.2">
      <c r="A189" t="str">
        <f>"semis_archetype_"&amp;TEXT(ROUND(Table269[[#This Row],[2016]],3),"0.000")</f>
        <v>semis_archetype_0.580</v>
      </c>
      <c r="B189" s="4">
        <f t="shared" si="54"/>
        <v>0.57999999999999996</v>
      </c>
      <c r="C189" s="4">
        <f t="shared" si="72"/>
        <v>0.57999999999999996</v>
      </c>
      <c r="D189" s="4">
        <f t="shared" si="73"/>
        <v>0.57999999999999996</v>
      </c>
      <c r="E189" s="4">
        <f t="shared" si="74"/>
        <v>0.56033903163885457</v>
      </c>
      <c r="F189" s="4">
        <f t="shared" si="75"/>
        <v>0.54067806327771062</v>
      </c>
      <c r="G189" s="4">
        <f t="shared" si="76"/>
        <v>0.52101709491656401</v>
      </c>
      <c r="H189" s="4">
        <f t="shared" si="77"/>
        <v>0.50135612655541872</v>
      </c>
      <c r="I189" s="4">
        <f t="shared" si="78"/>
        <v>0.48169515819427339</v>
      </c>
      <c r="J189" s="4">
        <f t="shared" si="79"/>
        <v>0.46203418983312805</v>
      </c>
      <c r="K189" s="4">
        <f t="shared" si="80"/>
        <v>0.44237322147198271</v>
      </c>
      <c r="L189" s="4">
        <f t="shared" si="81"/>
        <v>0.42271225311083743</v>
      </c>
      <c r="M189" s="4">
        <f t="shared" si="82"/>
        <v>0.4030512847496921</v>
      </c>
      <c r="N189" s="4">
        <f t="shared" si="83"/>
        <v>0.38339031638854681</v>
      </c>
      <c r="O189" s="4">
        <f t="shared" si="84"/>
        <v>0.36372934802740153</v>
      </c>
      <c r="P189" s="4">
        <f t="shared" si="86"/>
        <v>0.39976750883701595</v>
      </c>
      <c r="Q189" s="4">
        <f t="shared" si="86"/>
        <v>0.3901186949669061</v>
      </c>
      <c r="R189" s="4">
        <f t="shared" si="86"/>
        <v>0.38046988109679625</v>
      </c>
      <c r="S189" s="4">
        <f t="shared" si="86"/>
        <v>0.3708210672266864</v>
      </c>
      <c r="T189" s="4">
        <f t="shared" si="86"/>
        <v>0.36117225335657654</v>
      </c>
      <c r="U189" s="4">
        <f t="shared" si="86"/>
        <v>0.35152343948646658</v>
      </c>
      <c r="V189" s="4">
        <f t="shared" si="86"/>
        <v>0.33975065377909786</v>
      </c>
      <c r="W189" s="4">
        <f t="shared" si="86"/>
        <v>0.32797786807172913</v>
      </c>
      <c r="X189" s="4">
        <f t="shared" si="86"/>
        <v>0.3162050823643604</v>
      </c>
      <c r="Y189" s="4">
        <f t="shared" si="86"/>
        <v>0.30443229665699162</v>
      </c>
      <c r="Z189" s="4">
        <f t="shared" si="86"/>
        <v>0.29265951094962295</v>
      </c>
      <c r="AA189" s="4">
        <f t="shared" si="86"/>
        <v>0.28375242307796039</v>
      </c>
      <c r="AB189" s="4">
        <f t="shared" si="86"/>
        <v>0.27484533520629784</v>
      </c>
      <c r="AC189" s="4">
        <f t="shared" si="86"/>
        <v>0.26593824733463534</v>
      </c>
      <c r="AD189" s="4">
        <f t="shared" si="86"/>
        <v>0.25703115946297284</v>
      </c>
      <c r="AE189" s="4">
        <f t="shared" si="86"/>
        <v>0.2481240715913102</v>
      </c>
      <c r="AF189" s="4">
        <f t="shared" si="85"/>
        <v>0.20975751325999636</v>
      </c>
      <c r="AG189" s="4">
        <f t="shared" si="85"/>
        <v>0.17139095492868256</v>
      </c>
      <c r="AH189" s="4">
        <f t="shared" si="85"/>
        <v>0.1330243965973687</v>
      </c>
      <c r="AI189" s="4">
        <f t="shared" si="85"/>
        <v>9.4657838266054894E-2</v>
      </c>
      <c r="AJ189" s="4">
        <f t="shared" si="85"/>
        <v>5.6291279934741062E-2</v>
      </c>
    </row>
    <row r="190" spans="1:36" x14ac:dyDescent="0.2">
      <c r="A190" t="str">
        <f>"semis_archetype_"&amp;TEXT(ROUND(Table269[[#This Row],[2016]],3),"0.000")</f>
        <v>semis_archetype_0.575</v>
      </c>
      <c r="B190" s="4">
        <f t="shared" si="54"/>
        <v>0.57500000000000007</v>
      </c>
      <c r="C190" s="4">
        <f t="shared" si="72"/>
        <v>0.57500000000000007</v>
      </c>
      <c r="D190" s="4">
        <f t="shared" si="73"/>
        <v>0.57500000000000007</v>
      </c>
      <c r="E190" s="4">
        <f t="shared" si="74"/>
        <v>0.5555653115973862</v>
      </c>
      <c r="F190" s="4">
        <f t="shared" si="75"/>
        <v>0.53613062319477356</v>
      </c>
      <c r="G190" s="4">
        <f t="shared" si="76"/>
        <v>0.51669593479215847</v>
      </c>
      <c r="H190" s="4">
        <f t="shared" si="77"/>
        <v>0.49726124638954461</v>
      </c>
      <c r="I190" s="4">
        <f t="shared" si="78"/>
        <v>0.4778265579869308</v>
      </c>
      <c r="J190" s="4">
        <f t="shared" si="79"/>
        <v>0.45839186958431694</v>
      </c>
      <c r="K190" s="4">
        <f t="shared" si="80"/>
        <v>0.43895718118170307</v>
      </c>
      <c r="L190" s="4">
        <f t="shared" si="81"/>
        <v>0.41952249277908926</v>
      </c>
      <c r="M190" s="4">
        <f t="shared" si="82"/>
        <v>0.40008780437647534</v>
      </c>
      <c r="N190" s="4">
        <f t="shared" si="83"/>
        <v>0.38065311597386153</v>
      </c>
      <c r="O190" s="4">
        <f t="shared" si="84"/>
        <v>0.36121842757124767</v>
      </c>
      <c r="P190" s="4">
        <f t="shared" si="86"/>
        <v>0.39648824103277291</v>
      </c>
      <c r="Q190" s="4">
        <f t="shared" si="86"/>
        <v>0.38693154720478218</v>
      </c>
      <c r="R190" s="4">
        <f t="shared" si="86"/>
        <v>0.37737485337679144</v>
      </c>
      <c r="S190" s="4">
        <f t="shared" si="86"/>
        <v>0.3678181595488007</v>
      </c>
      <c r="T190" s="4">
        <f t="shared" si="86"/>
        <v>0.35826146572080986</v>
      </c>
      <c r="U190" s="4">
        <f t="shared" si="86"/>
        <v>0.34870477189281901</v>
      </c>
      <c r="V190" s="4">
        <f t="shared" si="86"/>
        <v>0.33704438440660178</v>
      </c>
      <c r="W190" s="4">
        <f t="shared" si="86"/>
        <v>0.32538399692038444</v>
      </c>
      <c r="X190" s="4">
        <f t="shared" si="86"/>
        <v>0.31372360943416722</v>
      </c>
      <c r="Y190" s="4">
        <f t="shared" si="86"/>
        <v>0.30206322194794988</v>
      </c>
      <c r="Z190" s="4">
        <f t="shared" si="86"/>
        <v>0.29040283446173265</v>
      </c>
      <c r="AA190" s="4">
        <f t="shared" si="86"/>
        <v>0.28158078515760199</v>
      </c>
      <c r="AB190" s="4">
        <f t="shared" si="86"/>
        <v>0.27275873585347138</v>
      </c>
      <c r="AC190" s="4">
        <f t="shared" si="86"/>
        <v>0.26393668654934077</v>
      </c>
      <c r="AD190" s="4">
        <f t="shared" si="86"/>
        <v>0.25511463724521011</v>
      </c>
      <c r="AE190" s="4">
        <f t="shared" si="86"/>
        <v>0.24629258794107939</v>
      </c>
      <c r="AF190" s="4">
        <f t="shared" si="85"/>
        <v>0.20829232633981171</v>
      </c>
      <c r="AG190" s="4">
        <f t="shared" si="85"/>
        <v>0.17029206473854405</v>
      </c>
      <c r="AH190" s="4">
        <f t="shared" si="85"/>
        <v>0.1322918031372764</v>
      </c>
      <c r="AI190" s="4">
        <f t="shared" si="85"/>
        <v>9.4291541536008716E-2</v>
      </c>
      <c r="AJ190" s="4">
        <f t="shared" si="85"/>
        <v>5.6291279934741062E-2</v>
      </c>
    </row>
    <row r="191" spans="1:36" x14ac:dyDescent="0.2">
      <c r="A191" t="str">
        <f>"semis_archetype_"&amp;TEXT(ROUND(Table269[[#This Row],[2016]],3),"0.000")</f>
        <v>semis_archetype_0.570</v>
      </c>
      <c r="B191" s="4">
        <f t="shared" si="54"/>
        <v>0.57000000000000006</v>
      </c>
      <c r="C191" s="4">
        <f t="shared" si="72"/>
        <v>0.57000000000000006</v>
      </c>
      <c r="D191" s="4">
        <f t="shared" si="73"/>
        <v>0.57000000000000006</v>
      </c>
      <c r="E191" s="4">
        <f t="shared" si="74"/>
        <v>0.55079159155591761</v>
      </c>
      <c r="F191" s="4">
        <f t="shared" si="75"/>
        <v>0.5315831831118365</v>
      </c>
      <c r="G191" s="4">
        <f t="shared" si="76"/>
        <v>0.51237477466775294</v>
      </c>
      <c r="H191" s="4">
        <f t="shared" si="77"/>
        <v>0.49316636622367049</v>
      </c>
      <c r="I191" s="4">
        <f t="shared" si="78"/>
        <v>0.47395795777958816</v>
      </c>
      <c r="J191" s="4">
        <f t="shared" si="79"/>
        <v>0.45474954933550571</v>
      </c>
      <c r="K191" s="4">
        <f t="shared" si="80"/>
        <v>0.43554114089142332</v>
      </c>
      <c r="L191" s="4">
        <f t="shared" si="81"/>
        <v>0.41633273244734098</v>
      </c>
      <c r="M191" s="4">
        <f t="shared" si="82"/>
        <v>0.39712432400325853</v>
      </c>
      <c r="N191" s="4">
        <f t="shared" si="83"/>
        <v>0.3779159155591762</v>
      </c>
      <c r="O191" s="4">
        <f t="shared" si="84"/>
        <v>0.3587075071150938</v>
      </c>
      <c r="P191" s="4">
        <f t="shared" si="86"/>
        <v>0.39320897322852988</v>
      </c>
      <c r="Q191" s="4">
        <f t="shared" si="86"/>
        <v>0.38374439944265815</v>
      </c>
      <c r="R191" s="4">
        <f t="shared" si="86"/>
        <v>0.37427982565678652</v>
      </c>
      <c r="S191" s="4">
        <f t="shared" si="86"/>
        <v>0.36481525187091479</v>
      </c>
      <c r="T191" s="4">
        <f t="shared" si="86"/>
        <v>0.35535067808504317</v>
      </c>
      <c r="U191" s="4">
        <f t="shared" si="86"/>
        <v>0.34588610429917144</v>
      </c>
      <c r="V191" s="4">
        <f t="shared" si="86"/>
        <v>0.3343381150341056</v>
      </c>
      <c r="W191" s="4">
        <f t="shared" si="86"/>
        <v>0.32279012576903976</v>
      </c>
      <c r="X191" s="4">
        <f t="shared" si="86"/>
        <v>0.31124213650397392</v>
      </c>
      <c r="Y191" s="4">
        <f t="shared" si="86"/>
        <v>0.29969414723890808</v>
      </c>
      <c r="Z191" s="4">
        <f t="shared" si="86"/>
        <v>0.2881461579738423</v>
      </c>
      <c r="AA191" s="4">
        <f t="shared" si="86"/>
        <v>0.27940914723724353</v>
      </c>
      <c r="AB191" s="4">
        <f t="shared" si="86"/>
        <v>0.27067213650064481</v>
      </c>
      <c r="AC191" s="4">
        <f t="shared" si="86"/>
        <v>0.2619351257640461</v>
      </c>
      <c r="AD191" s="4">
        <f t="shared" si="86"/>
        <v>0.25319811502744738</v>
      </c>
      <c r="AE191" s="4">
        <f t="shared" si="86"/>
        <v>0.24446110429084855</v>
      </c>
      <c r="AF191" s="4">
        <f t="shared" si="85"/>
        <v>0.20682713941962702</v>
      </c>
      <c r="AG191" s="4">
        <f t="shared" si="85"/>
        <v>0.16919317454840554</v>
      </c>
      <c r="AH191" s="4">
        <f t="shared" si="85"/>
        <v>0.13155920967718404</v>
      </c>
      <c r="AI191" s="4">
        <f t="shared" si="85"/>
        <v>9.3925244805962552E-2</v>
      </c>
      <c r="AJ191" s="4">
        <f t="shared" si="85"/>
        <v>5.6291279934741062E-2</v>
      </c>
    </row>
    <row r="192" spans="1:36" x14ac:dyDescent="0.2">
      <c r="A192" t="str">
        <f>"semis_archetype_"&amp;TEXT(ROUND(Table269[[#This Row],[2016]],3),"0.000")</f>
        <v>semis_archetype_0.565</v>
      </c>
      <c r="B192" s="4">
        <f t="shared" si="54"/>
        <v>0.56500000000000006</v>
      </c>
      <c r="C192" s="4">
        <f t="shared" si="72"/>
        <v>0.56500000000000006</v>
      </c>
      <c r="D192" s="4">
        <f t="shared" si="73"/>
        <v>0.56500000000000006</v>
      </c>
      <c r="E192" s="4">
        <f t="shared" si="74"/>
        <v>0.54601787151444914</v>
      </c>
      <c r="F192" s="4">
        <f t="shared" si="75"/>
        <v>0.52703574302889944</v>
      </c>
      <c r="G192" s="4">
        <f t="shared" si="76"/>
        <v>0.5080536145433473</v>
      </c>
      <c r="H192" s="4">
        <f t="shared" si="77"/>
        <v>0.48907148605779632</v>
      </c>
      <c r="I192" s="4">
        <f t="shared" si="78"/>
        <v>0.47008935757224546</v>
      </c>
      <c r="J192" s="4">
        <f t="shared" si="79"/>
        <v>0.45110722908669454</v>
      </c>
      <c r="K192" s="4">
        <f t="shared" si="80"/>
        <v>0.43212510060114356</v>
      </c>
      <c r="L192" s="4">
        <f t="shared" si="81"/>
        <v>0.4131429721155927</v>
      </c>
      <c r="M192" s="4">
        <f t="shared" si="82"/>
        <v>0.39416084363004178</v>
      </c>
      <c r="N192" s="4">
        <f t="shared" si="83"/>
        <v>0.37517871514449086</v>
      </c>
      <c r="O192" s="4">
        <f t="shared" si="84"/>
        <v>0.35619658665893994</v>
      </c>
      <c r="P192" s="4">
        <f t="shared" si="86"/>
        <v>0.38992970542428673</v>
      </c>
      <c r="Q192" s="4">
        <f t="shared" si="86"/>
        <v>0.38055725168053411</v>
      </c>
      <c r="R192" s="4">
        <f t="shared" si="86"/>
        <v>0.3711847979367815</v>
      </c>
      <c r="S192" s="4">
        <f t="shared" si="86"/>
        <v>0.36181234419302899</v>
      </c>
      <c r="T192" s="4">
        <f t="shared" si="86"/>
        <v>0.35243989044927648</v>
      </c>
      <c r="U192" s="4">
        <f t="shared" si="86"/>
        <v>0.34306743670552375</v>
      </c>
      <c r="V192" s="4">
        <f t="shared" si="86"/>
        <v>0.33163184566160941</v>
      </c>
      <c r="W192" s="4">
        <f t="shared" si="86"/>
        <v>0.32019625461769508</v>
      </c>
      <c r="X192" s="4">
        <f t="shared" si="86"/>
        <v>0.30876066357378062</v>
      </c>
      <c r="Y192" s="4">
        <f t="shared" si="86"/>
        <v>0.29732507252986629</v>
      </c>
      <c r="Z192" s="4">
        <f t="shared" si="86"/>
        <v>0.28588948148595195</v>
      </c>
      <c r="AA192" s="4">
        <f t="shared" si="86"/>
        <v>0.27723750931688512</v>
      </c>
      <c r="AB192" s="4">
        <f t="shared" si="86"/>
        <v>0.2685855371478183</v>
      </c>
      <c r="AC192" s="4">
        <f t="shared" si="86"/>
        <v>0.25993356497875142</v>
      </c>
      <c r="AD192" s="4">
        <f t="shared" si="86"/>
        <v>0.25128159280968465</v>
      </c>
      <c r="AE192" s="4">
        <f t="shared" si="86"/>
        <v>0.24262962064061769</v>
      </c>
      <c r="AF192" s="4">
        <f t="shared" si="85"/>
        <v>0.20536195249944236</v>
      </c>
      <c r="AG192" s="4">
        <f t="shared" si="85"/>
        <v>0.16809428435826704</v>
      </c>
      <c r="AH192" s="4">
        <f t="shared" si="85"/>
        <v>0.13082661621709171</v>
      </c>
      <c r="AI192" s="4">
        <f t="shared" si="85"/>
        <v>9.3558948075916387E-2</v>
      </c>
      <c r="AJ192" s="4">
        <f t="shared" si="85"/>
        <v>5.6291279934741062E-2</v>
      </c>
    </row>
    <row r="193" spans="1:36" x14ac:dyDescent="0.2">
      <c r="A193" t="str">
        <f>"semis_archetype_"&amp;TEXT(ROUND(Table269[[#This Row],[2016]],3),"0.000")</f>
        <v>semis_archetype_0.560</v>
      </c>
      <c r="B193" s="4">
        <f t="shared" si="54"/>
        <v>0.56000000000000005</v>
      </c>
      <c r="C193" s="4">
        <f t="shared" si="72"/>
        <v>0.56000000000000005</v>
      </c>
      <c r="D193" s="4">
        <f t="shared" si="73"/>
        <v>0.56000000000000005</v>
      </c>
      <c r="E193" s="4">
        <f t="shared" si="74"/>
        <v>0.54124415147298066</v>
      </c>
      <c r="F193" s="4">
        <f t="shared" si="75"/>
        <v>0.52248830294596238</v>
      </c>
      <c r="G193" s="4">
        <f t="shared" si="76"/>
        <v>0.50373245441894166</v>
      </c>
      <c r="H193" s="4">
        <f t="shared" si="77"/>
        <v>0.48497660589192221</v>
      </c>
      <c r="I193" s="4">
        <f t="shared" si="78"/>
        <v>0.46622075736490276</v>
      </c>
      <c r="J193" s="4">
        <f t="shared" si="79"/>
        <v>0.44746490883788331</v>
      </c>
      <c r="K193" s="4">
        <f t="shared" si="80"/>
        <v>0.42870906031086387</v>
      </c>
      <c r="L193" s="4">
        <f t="shared" si="81"/>
        <v>0.40995321178384442</v>
      </c>
      <c r="M193" s="4">
        <f t="shared" si="82"/>
        <v>0.39119736325682497</v>
      </c>
      <c r="N193" s="4">
        <f t="shared" si="83"/>
        <v>0.37244151472980552</v>
      </c>
      <c r="O193" s="4">
        <f t="shared" si="84"/>
        <v>0.35368566620278608</v>
      </c>
      <c r="P193" s="4">
        <f t="shared" si="86"/>
        <v>0.38665043762004359</v>
      </c>
      <c r="Q193" s="4">
        <f t="shared" si="86"/>
        <v>0.37737010391841008</v>
      </c>
      <c r="R193" s="4">
        <f t="shared" si="86"/>
        <v>0.36808977021677658</v>
      </c>
      <c r="S193" s="4">
        <f t="shared" si="86"/>
        <v>0.35880943651514319</v>
      </c>
      <c r="T193" s="4">
        <f t="shared" si="86"/>
        <v>0.34952910281350968</v>
      </c>
      <c r="U193" s="4">
        <f t="shared" si="86"/>
        <v>0.34024876911187618</v>
      </c>
      <c r="V193" s="4">
        <f t="shared" si="86"/>
        <v>0.32892557628911323</v>
      </c>
      <c r="W193" s="4">
        <f t="shared" si="86"/>
        <v>0.31760238346635039</v>
      </c>
      <c r="X193" s="4">
        <f t="shared" si="86"/>
        <v>0.30627919064358744</v>
      </c>
      <c r="Y193" s="4">
        <f t="shared" si="86"/>
        <v>0.29495599782082449</v>
      </c>
      <c r="Z193" s="4">
        <f t="shared" si="86"/>
        <v>0.28363280499806165</v>
      </c>
      <c r="AA193" s="4">
        <f t="shared" si="86"/>
        <v>0.27506587139652672</v>
      </c>
      <c r="AB193" s="4">
        <f t="shared" si="86"/>
        <v>0.26649893779499179</v>
      </c>
      <c r="AC193" s="4">
        <f t="shared" si="86"/>
        <v>0.2579320041934568</v>
      </c>
      <c r="AD193" s="4">
        <f t="shared" si="86"/>
        <v>0.24936507059192187</v>
      </c>
      <c r="AE193" s="4">
        <f t="shared" si="86"/>
        <v>0.24079813699038685</v>
      </c>
      <c r="AF193" s="4">
        <f t="shared" si="85"/>
        <v>0.20389676557925768</v>
      </c>
      <c r="AG193" s="4">
        <f t="shared" si="85"/>
        <v>0.16699539416812853</v>
      </c>
      <c r="AH193" s="4">
        <f t="shared" si="85"/>
        <v>0.13009402275699938</v>
      </c>
      <c r="AI193" s="4">
        <f t="shared" si="85"/>
        <v>9.3192651345870209E-2</v>
      </c>
      <c r="AJ193" s="4">
        <f t="shared" si="85"/>
        <v>5.6291279934741062E-2</v>
      </c>
    </row>
    <row r="194" spans="1:36" x14ac:dyDescent="0.2">
      <c r="A194" t="str">
        <f>"semis_archetype_"&amp;TEXT(ROUND(Table269[[#This Row],[2016]],3),"0.000")</f>
        <v>semis_archetype_0.555</v>
      </c>
      <c r="B194" s="4">
        <f t="shared" si="54"/>
        <v>0.55500000000000005</v>
      </c>
      <c r="C194" s="4">
        <f t="shared" si="72"/>
        <v>0.55500000000000005</v>
      </c>
      <c r="D194" s="4">
        <f t="shared" si="73"/>
        <v>0.55500000000000005</v>
      </c>
      <c r="E194" s="4">
        <f t="shared" si="74"/>
        <v>0.53647043143151207</v>
      </c>
      <c r="F194" s="4">
        <f t="shared" si="75"/>
        <v>0.51794086286302532</v>
      </c>
      <c r="G194" s="4">
        <f t="shared" si="76"/>
        <v>0.49941129429453607</v>
      </c>
      <c r="H194" s="4">
        <f t="shared" si="77"/>
        <v>0.48088172572604809</v>
      </c>
      <c r="I194" s="4">
        <f t="shared" si="78"/>
        <v>0.46235215715756012</v>
      </c>
      <c r="J194" s="4">
        <f t="shared" si="79"/>
        <v>0.44382258858907209</v>
      </c>
      <c r="K194" s="4">
        <f t="shared" si="80"/>
        <v>0.42529302002058411</v>
      </c>
      <c r="L194" s="4">
        <f t="shared" si="81"/>
        <v>0.40676345145209614</v>
      </c>
      <c r="M194" s="4">
        <f t="shared" si="82"/>
        <v>0.38823388288360816</v>
      </c>
      <c r="N194" s="4">
        <f t="shared" si="83"/>
        <v>0.36970431431512019</v>
      </c>
      <c r="O194" s="4">
        <f t="shared" si="84"/>
        <v>0.35117474574663216</v>
      </c>
      <c r="P194" s="4">
        <f t="shared" si="86"/>
        <v>0.38337116981580044</v>
      </c>
      <c r="Q194" s="4">
        <f t="shared" si="86"/>
        <v>0.37418295615628605</v>
      </c>
      <c r="R194" s="4">
        <f t="shared" si="86"/>
        <v>0.36499474249677166</v>
      </c>
      <c r="S194" s="4">
        <f t="shared" si="86"/>
        <v>0.35580652883725727</v>
      </c>
      <c r="T194" s="4">
        <f t="shared" si="86"/>
        <v>0.346618315177743</v>
      </c>
      <c r="U194" s="4">
        <f t="shared" si="86"/>
        <v>0.3374301015182285</v>
      </c>
      <c r="V194" s="4">
        <f t="shared" si="86"/>
        <v>0.32621930691661705</v>
      </c>
      <c r="W194" s="4">
        <f t="shared" si="86"/>
        <v>0.3150085123150056</v>
      </c>
      <c r="X194" s="4">
        <f t="shared" si="86"/>
        <v>0.30379771771339414</v>
      </c>
      <c r="Y194" s="4">
        <f t="shared" si="86"/>
        <v>0.29258692311178269</v>
      </c>
      <c r="Z194" s="4">
        <f t="shared" si="86"/>
        <v>0.2813761285101713</v>
      </c>
      <c r="AA194" s="4">
        <f t="shared" si="86"/>
        <v>0.27289423347616826</v>
      </c>
      <c r="AB194" s="4">
        <f t="shared" si="86"/>
        <v>0.26441233844216522</v>
      </c>
      <c r="AC194" s="4">
        <f t="shared" si="86"/>
        <v>0.25593044340816218</v>
      </c>
      <c r="AD194" s="4">
        <f t="shared" si="86"/>
        <v>0.24744854837415914</v>
      </c>
      <c r="AE194" s="4">
        <f t="shared" si="86"/>
        <v>0.23896665334015599</v>
      </c>
      <c r="AF194" s="4">
        <f t="shared" si="85"/>
        <v>0.20243157865907299</v>
      </c>
      <c r="AG194" s="4">
        <f t="shared" si="85"/>
        <v>0.16589650397799002</v>
      </c>
      <c r="AH194" s="4">
        <f t="shared" si="85"/>
        <v>0.12936142929690703</v>
      </c>
      <c r="AI194" s="4">
        <f t="shared" si="85"/>
        <v>9.2826354615824044E-2</v>
      </c>
      <c r="AJ194" s="4">
        <f t="shared" si="85"/>
        <v>5.6291279934741062E-2</v>
      </c>
    </row>
    <row r="195" spans="1:36" x14ac:dyDescent="0.2">
      <c r="A195" t="str">
        <f>"semis_archetype_"&amp;TEXT(ROUND(Table269[[#This Row],[2016]],3),"0.000")</f>
        <v>semis_archetype_0.550</v>
      </c>
      <c r="B195" s="4">
        <f t="shared" si="54"/>
        <v>0.55000000000000004</v>
      </c>
      <c r="C195" s="4">
        <f t="shared" si="72"/>
        <v>0.55000000000000004</v>
      </c>
      <c r="D195" s="4">
        <f t="shared" si="73"/>
        <v>0.55000000000000004</v>
      </c>
      <c r="E195" s="4">
        <f t="shared" si="74"/>
        <v>0.53169671139004349</v>
      </c>
      <c r="F195" s="4">
        <f t="shared" si="75"/>
        <v>0.51339342278008826</v>
      </c>
      <c r="G195" s="4">
        <f t="shared" si="76"/>
        <v>0.49509013417013048</v>
      </c>
      <c r="H195" s="4">
        <f t="shared" si="77"/>
        <v>0.47678684556017392</v>
      </c>
      <c r="I195" s="4">
        <f t="shared" si="78"/>
        <v>0.45848355695021742</v>
      </c>
      <c r="J195" s="4">
        <f t="shared" si="79"/>
        <v>0.44018026834026092</v>
      </c>
      <c r="K195" s="4">
        <f t="shared" si="80"/>
        <v>0.42187697973030436</v>
      </c>
      <c r="L195" s="4">
        <f t="shared" si="81"/>
        <v>0.40357369112034785</v>
      </c>
      <c r="M195" s="4">
        <f t="shared" si="82"/>
        <v>0.38527040251039135</v>
      </c>
      <c r="N195" s="4">
        <f t="shared" si="83"/>
        <v>0.36696711390043479</v>
      </c>
      <c r="O195" s="4">
        <f t="shared" si="84"/>
        <v>0.34866382529047829</v>
      </c>
      <c r="P195" s="4">
        <f t="shared" si="86"/>
        <v>0.3800919020115574</v>
      </c>
      <c r="Q195" s="4">
        <f t="shared" si="86"/>
        <v>0.37099580839416202</v>
      </c>
      <c r="R195" s="4">
        <f t="shared" si="86"/>
        <v>0.36189971477676675</v>
      </c>
      <c r="S195" s="4">
        <f t="shared" si="86"/>
        <v>0.35280362115937147</v>
      </c>
      <c r="T195" s="4">
        <f t="shared" si="86"/>
        <v>0.3437075275419762</v>
      </c>
      <c r="U195" s="4">
        <f t="shared" si="86"/>
        <v>0.33461143392458081</v>
      </c>
      <c r="V195" s="4">
        <f t="shared" si="86"/>
        <v>0.32351303754412086</v>
      </c>
      <c r="W195" s="4">
        <f t="shared" si="86"/>
        <v>0.31241464116366091</v>
      </c>
      <c r="X195" s="4">
        <f t="shared" si="86"/>
        <v>0.3013162447832009</v>
      </c>
      <c r="Y195" s="4">
        <f t="shared" si="86"/>
        <v>0.2902178484027409</v>
      </c>
      <c r="Z195" s="4">
        <f t="shared" si="86"/>
        <v>0.27911945202228094</v>
      </c>
      <c r="AA195" s="4">
        <f t="shared" si="86"/>
        <v>0.2707225955558098</v>
      </c>
      <c r="AB195" s="4">
        <f t="shared" si="86"/>
        <v>0.26232573908933865</v>
      </c>
      <c r="AC195" s="4">
        <f t="shared" si="86"/>
        <v>0.2539288826228675</v>
      </c>
      <c r="AD195" s="4">
        <f t="shared" si="86"/>
        <v>0.24553202615639638</v>
      </c>
      <c r="AE195" s="4">
        <f t="shared" si="86"/>
        <v>0.23713516968992515</v>
      </c>
      <c r="AF195" s="4">
        <f t="shared" si="85"/>
        <v>0.20096639173888831</v>
      </c>
      <c r="AG195" s="4">
        <f t="shared" si="85"/>
        <v>0.16479761378785152</v>
      </c>
      <c r="AH195" s="4">
        <f t="shared" si="85"/>
        <v>0.12862883583681467</v>
      </c>
      <c r="AI195" s="4">
        <f t="shared" si="85"/>
        <v>9.246005788577788E-2</v>
      </c>
      <c r="AJ195" s="4">
        <f t="shared" si="85"/>
        <v>5.6291279934741062E-2</v>
      </c>
    </row>
    <row r="196" spans="1:36" x14ac:dyDescent="0.2">
      <c r="A196" t="str">
        <f>"semis_archetype_"&amp;TEXT(ROUND(Table269[[#This Row],[2016]],3),"0.000")</f>
        <v>semis_archetype_0.545</v>
      </c>
      <c r="B196" s="4">
        <f t="shared" si="54"/>
        <v>0.54500000000000004</v>
      </c>
      <c r="C196" s="4">
        <f t="shared" si="72"/>
        <v>0.54500000000000004</v>
      </c>
      <c r="D196" s="4">
        <f t="shared" si="73"/>
        <v>0.54500000000000004</v>
      </c>
      <c r="E196" s="4">
        <f t="shared" si="74"/>
        <v>0.5269229913485749</v>
      </c>
      <c r="F196" s="4">
        <f t="shared" si="75"/>
        <v>0.50884598269715109</v>
      </c>
      <c r="G196" s="4">
        <f t="shared" si="76"/>
        <v>0.49076897404572489</v>
      </c>
      <c r="H196" s="4">
        <f t="shared" si="77"/>
        <v>0.47269196539429981</v>
      </c>
      <c r="I196" s="4">
        <f t="shared" si="78"/>
        <v>0.45461495674287478</v>
      </c>
      <c r="J196" s="4">
        <f t="shared" si="79"/>
        <v>0.43653794809144969</v>
      </c>
      <c r="K196" s="4">
        <f t="shared" si="80"/>
        <v>0.4184609394400246</v>
      </c>
      <c r="L196" s="4">
        <f t="shared" si="81"/>
        <v>0.40038393078859957</v>
      </c>
      <c r="M196" s="4">
        <f t="shared" si="82"/>
        <v>0.38230692213717454</v>
      </c>
      <c r="N196" s="4">
        <f t="shared" si="83"/>
        <v>0.36422991348574951</v>
      </c>
      <c r="O196" s="4">
        <f t="shared" si="84"/>
        <v>0.34615290483432443</v>
      </c>
      <c r="P196" s="4">
        <f t="shared" si="86"/>
        <v>0.37681263420731426</v>
      </c>
      <c r="Q196" s="4">
        <f t="shared" si="86"/>
        <v>0.36780866063203799</v>
      </c>
      <c r="R196" s="4">
        <f t="shared" si="86"/>
        <v>0.35880468705676183</v>
      </c>
      <c r="S196" s="4">
        <f t="shared" si="86"/>
        <v>0.34980071348148567</v>
      </c>
      <c r="T196" s="4">
        <f t="shared" si="86"/>
        <v>0.34079673990620951</v>
      </c>
      <c r="U196" s="4">
        <f t="shared" si="86"/>
        <v>0.33179276633093324</v>
      </c>
      <c r="V196" s="4">
        <f t="shared" si="86"/>
        <v>0.32080676817162468</v>
      </c>
      <c r="W196" s="4">
        <f t="shared" si="86"/>
        <v>0.30982077001231623</v>
      </c>
      <c r="X196" s="4">
        <f t="shared" si="86"/>
        <v>0.29883477185300766</v>
      </c>
      <c r="Y196" s="4">
        <f t="shared" si="86"/>
        <v>0.2878487736936991</v>
      </c>
      <c r="Z196" s="4">
        <f t="shared" si="86"/>
        <v>0.27686277553439065</v>
      </c>
      <c r="AA196" s="4">
        <f t="shared" si="86"/>
        <v>0.26855095763545139</v>
      </c>
      <c r="AB196" s="4">
        <f t="shared" si="86"/>
        <v>0.26023913973651214</v>
      </c>
      <c r="AC196" s="4">
        <f t="shared" si="86"/>
        <v>0.25192732183757288</v>
      </c>
      <c r="AD196" s="4">
        <f t="shared" si="86"/>
        <v>0.24361550393863363</v>
      </c>
      <c r="AE196" s="4">
        <f t="shared" si="86"/>
        <v>0.23530368603969429</v>
      </c>
      <c r="AF196" s="4">
        <f t="shared" si="85"/>
        <v>0.19950120481870365</v>
      </c>
      <c r="AG196" s="4">
        <f t="shared" si="85"/>
        <v>0.16369872359771298</v>
      </c>
      <c r="AH196" s="4">
        <f t="shared" si="85"/>
        <v>0.12789624237672237</v>
      </c>
      <c r="AI196" s="4">
        <f t="shared" si="85"/>
        <v>9.2093761155731702E-2</v>
      </c>
      <c r="AJ196" s="4">
        <f t="shared" si="85"/>
        <v>5.6291279934741062E-2</v>
      </c>
    </row>
    <row r="197" spans="1:36" x14ac:dyDescent="0.2">
      <c r="A197" t="str">
        <f>"semis_archetype_"&amp;TEXT(ROUND(Table269[[#This Row],[2016]],3),"0.000")</f>
        <v>semis_archetype_0.540</v>
      </c>
      <c r="B197" s="4">
        <f t="shared" si="54"/>
        <v>0.54</v>
      </c>
      <c r="C197" s="4">
        <f t="shared" si="72"/>
        <v>0.54</v>
      </c>
      <c r="D197" s="4">
        <f t="shared" si="73"/>
        <v>0.54</v>
      </c>
      <c r="E197" s="4">
        <f t="shared" si="74"/>
        <v>0.52214927130710642</v>
      </c>
      <c r="F197" s="4">
        <f t="shared" si="75"/>
        <v>0.50429854261421403</v>
      </c>
      <c r="G197" s="4">
        <f t="shared" si="76"/>
        <v>0.48644781392131925</v>
      </c>
      <c r="H197" s="4">
        <f t="shared" si="77"/>
        <v>0.46859708522842564</v>
      </c>
      <c r="I197" s="4">
        <f t="shared" si="78"/>
        <v>0.45074635653553208</v>
      </c>
      <c r="J197" s="4">
        <f t="shared" si="79"/>
        <v>0.43289562784263846</v>
      </c>
      <c r="K197" s="4">
        <f t="shared" si="80"/>
        <v>0.41504489914974491</v>
      </c>
      <c r="L197" s="4">
        <f t="shared" si="81"/>
        <v>0.39719417045685129</v>
      </c>
      <c r="M197" s="4">
        <f t="shared" si="82"/>
        <v>0.37934344176395773</v>
      </c>
      <c r="N197" s="4">
        <f t="shared" si="83"/>
        <v>0.36149271307106412</v>
      </c>
      <c r="O197" s="4">
        <f t="shared" si="84"/>
        <v>0.34364198437817051</v>
      </c>
      <c r="P197" s="4">
        <f t="shared" si="86"/>
        <v>0.37353336640307111</v>
      </c>
      <c r="Q197" s="4">
        <f t="shared" si="86"/>
        <v>0.36462151286991396</v>
      </c>
      <c r="R197" s="4">
        <f t="shared" si="86"/>
        <v>0.35570965933675691</v>
      </c>
      <c r="S197" s="4">
        <f t="shared" si="86"/>
        <v>0.34679780580359987</v>
      </c>
      <c r="T197" s="4">
        <f t="shared" si="86"/>
        <v>0.33788595227044271</v>
      </c>
      <c r="U197" s="4">
        <f t="shared" si="86"/>
        <v>0.32897409873728556</v>
      </c>
      <c r="V197" s="4">
        <f t="shared" si="86"/>
        <v>0.31810049879912849</v>
      </c>
      <c r="W197" s="4">
        <f t="shared" si="86"/>
        <v>0.30722689886097143</v>
      </c>
      <c r="X197" s="4">
        <f t="shared" si="86"/>
        <v>0.29635329892281437</v>
      </c>
      <c r="Y197" s="4">
        <f t="shared" si="86"/>
        <v>0.2854796989846573</v>
      </c>
      <c r="Z197" s="4">
        <f t="shared" si="86"/>
        <v>0.2746060990465003</v>
      </c>
      <c r="AA197" s="4">
        <f t="shared" si="86"/>
        <v>0.26637931971509293</v>
      </c>
      <c r="AB197" s="4">
        <f t="shared" si="86"/>
        <v>0.25815254038368562</v>
      </c>
      <c r="AC197" s="4">
        <f t="shared" si="86"/>
        <v>0.24992576105227823</v>
      </c>
      <c r="AD197" s="4">
        <f t="shared" si="86"/>
        <v>0.2416989817208709</v>
      </c>
      <c r="AE197" s="4">
        <f t="shared" ref="AE197:AJ212" si="87">(($B197-$AJ$2)*((AE$2-$AJ$2)/($B$2-$AJ$2)))+$AJ$2</f>
        <v>0.23347220238946345</v>
      </c>
      <c r="AF197" s="4">
        <f t="shared" si="87"/>
        <v>0.19803601789851896</v>
      </c>
      <c r="AG197" s="4">
        <f t="shared" si="87"/>
        <v>0.1625998334075745</v>
      </c>
      <c r="AH197" s="4">
        <f t="shared" si="87"/>
        <v>0.12716364891663001</v>
      </c>
      <c r="AI197" s="4">
        <f t="shared" si="87"/>
        <v>9.1727464425685537E-2</v>
      </c>
      <c r="AJ197" s="4">
        <f t="shared" si="87"/>
        <v>5.6291279934741062E-2</v>
      </c>
    </row>
    <row r="198" spans="1:36" x14ac:dyDescent="0.2">
      <c r="A198" t="str">
        <f>"semis_archetype_"&amp;TEXT(ROUND(Table269[[#This Row],[2016]],3),"0.000")</f>
        <v>semis_archetype_0.535</v>
      </c>
      <c r="B198" s="4">
        <f t="shared" si="54"/>
        <v>0.53500000000000003</v>
      </c>
      <c r="C198" s="4">
        <f t="shared" si="72"/>
        <v>0.53500000000000003</v>
      </c>
      <c r="D198" s="4">
        <f t="shared" si="73"/>
        <v>0.53500000000000003</v>
      </c>
      <c r="E198" s="4">
        <f t="shared" si="74"/>
        <v>0.51737555126563795</v>
      </c>
      <c r="F198" s="4">
        <f t="shared" si="75"/>
        <v>0.49975110253127691</v>
      </c>
      <c r="G198" s="4">
        <f t="shared" si="76"/>
        <v>0.48212665379691366</v>
      </c>
      <c r="H198" s="4">
        <f t="shared" si="77"/>
        <v>0.46450220506255152</v>
      </c>
      <c r="I198" s="4">
        <f t="shared" si="78"/>
        <v>0.44687775632818943</v>
      </c>
      <c r="J198" s="4">
        <f t="shared" si="79"/>
        <v>0.42925330759382729</v>
      </c>
      <c r="K198" s="4">
        <f t="shared" si="80"/>
        <v>0.41162885885946515</v>
      </c>
      <c r="L198" s="4">
        <f t="shared" si="81"/>
        <v>0.39400441012510301</v>
      </c>
      <c r="M198" s="4">
        <f t="shared" si="82"/>
        <v>0.37637996139074092</v>
      </c>
      <c r="N198" s="4">
        <f t="shared" si="83"/>
        <v>0.35875551265637884</v>
      </c>
      <c r="O198" s="4">
        <f t="shared" si="84"/>
        <v>0.34113106392201664</v>
      </c>
      <c r="P198" s="4">
        <f t="shared" ref="P198:AE213" si="88">(($B198-$AJ$2)*((P$2-$AJ$2)/($B$2-$AJ$2)))+$AJ$2</f>
        <v>0.37025409859882796</v>
      </c>
      <c r="Q198" s="4">
        <f t="shared" si="88"/>
        <v>0.36143436510778992</v>
      </c>
      <c r="R198" s="4">
        <f t="shared" si="88"/>
        <v>0.35261463161675199</v>
      </c>
      <c r="S198" s="4">
        <f t="shared" si="88"/>
        <v>0.34379489812571395</v>
      </c>
      <c r="T198" s="4">
        <f t="shared" si="88"/>
        <v>0.33497516463467603</v>
      </c>
      <c r="U198" s="4">
        <f t="shared" si="88"/>
        <v>0.32615543114363788</v>
      </c>
      <c r="V198" s="4">
        <f t="shared" si="88"/>
        <v>0.31539422942663231</v>
      </c>
      <c r="W198" s="4">
        <f t="shared" si="88"/>
        <v>0.30463302770962675</v>
      </c>
      <c r="X198" s="4">
        <f t="shared" si="88"/>
        <v>0.29387182599262113</v>
      </c>
      <c r="Y198" s="4">
        <f t="shared" si="88"/>
        <v>0.28311062427561551</v>
      </c>
      <c r="Z198" s="4">
        <f t="shared" si="88"/>
        <v>0.27234942255860994</v>
      </c>
      <c r="AA198" s="4">
        <f t="shared" si="88"/>
        <v>0.26420768179473453</v>
      </c>
      <c r="AB198" s="4">
        <f t="shared" si="88"/>
        <v>0.25606594103085906</v>
      </c>
      <c r="AC198" s="4">
        <f t="shared" si="88"/>
        <v>0.24792420026698359</v>
      </c>
      <c r="AD198" s="4">
        <f t="shared" si="88"/>
        <v>0.23978245950310814</v>
      </c>
      <c r="AE198" s="4">
        <f t="shared" si="88"/>
        <v>0.23164071873923259</v>
      </c>
      <c r="AF198" s="4">
        <f t="shared" si="87"/>
        <v>0.19657083097833428</v>
      </c>
      <c r="AG198" s="4">
        <f t="shared" si="87"/>
        <v>0.16150094321743597</v>
      </c>
      <c r="AH198" s="4">
        <f t="shared" si="87"/>
        <v>0.12643105545653766</v>
      </c>
      <c r="AI198" s="4">
        <f t="shared" si="87"/>
        <v>9.1361167695639373E-2</v>
      </c>
      <c r="AJ198" s="4">
        <f t="shared" si="87"/>
        <v>5.6291279934741062E-2</v>
      </c>
    </row>
    <row r="199" spans="1:36" x14ac:dyDescent="0.2">
      <c r="A199" t="str">
        <f>"semis_archetype_"&amp;TEXT(ROUND(Table269[[#This Row],[2016]],3),"0.000")</f>
        <v>semis_archetype_0.530</v>
      </c>
      <c r="B199" s="4">
        <f t="shared" ref="B199:B262" si="89">MROUND(B198-0.005,0.005)</f>
        <v>0.53</v>
      </c>
      <c r="C199" s="4">
        <f t="shared" si="72"/>
        <v>0.53</v>
      </c>
      <c r="D199" s="4">
        <f t="shared" si="73"/>
        <v>0.53</v>
      </c>
      <c r="E199" s="4">
        <f t="shared" si="74"/>
        <v>0.51260183122416936</v>
      </c>
      <c r="F199" s="4">
        <f t="shared" si="75"/>
        <v>0.49520366244833985</v>
      </c>
      <c r="G199" s="4">
        <f t="shared" si="76"/>
        <v>0.47780549367250807</v>
      </c>
      <c r="H199" s="4">
        <f t="shared" si="77"/>
        <v>0.46040732489667735</v>
      </c>
      <c r="I199" s="4">
        <f t="shared" si="78"/>
        <v>0.44300915612084674</v>
      </c>
      <c r="J199" s="4">
        <f t="shared" si="79"/>
        <v>0.42561098734501607</v>
      </c>
      <c r="K199" s="4">
        <f t="shared" si="80"/>
        <v>0.4082128185691854</v>
      </c>
      <c r="L199" s="4">
        <f t="shared" si="81"/>
        <v>0.39081464979335478</v>
      </c>
      <c r="M199" s="4">
        <f t="shared" si="82"/>
        <v>0.37341648101752412</v>
      </c>
      <c r="N199" s="4">
        <f t="shared" si="83"/>
        <v>0.35601831224169345</v>
      </c>
      <c r="O199" s="4">
        <f t="shared" si="84"/>
        <v>0.33862014346586278</v>
      </c>
      <c r="P199" s="4">
        <f t="shared" si="88"/>
        <v>0.36697483079458493</v>
      </c>
      <c r="Q199" s="4">
        <f t="shared" si="88"/>
        <v>0.35824721734566589</v>
      </c>
      <c r="R199" s="4">
        <f t="shared" si="88"/>
        <v>0.34951960389674708</v>
      </c>
      <c r="S199" s="4">
        <f t="shared" si="88"/>
        <v>0.34079199044782815</v>
      </c>
      <c r="T199" s="4">
        <f t="shared" si="88"/>
        <v>0.33206437699890923</v>
      </c>
      <c r="U199" s="4">
        <f t="shared" si="88"/>
        <v>0.3233367635499903</v>
      </c>
      <c r="V199" s="4">
        <f t="shared" si="88"/>
        <v>0.31268796005413613</v>
      </c>
      <c r="W199" s="4">
        <f t="shared" si="88"/>
        <v>0.30203915655828206</v>
      </c>
      <c r="X199" s="4">
        <f t="shared" si="88"/>
        <v>0.29139035306242789</v>
      </c>
      <c r="Y199" s="4">
        <f t="shared" si="88"/>
        <v>0.28074154956657371</v>
      </c>
      <c r="Z199" s="4">
        <f t="shared" si="88"/>
        <v>0.27009274607071965</v>
      </c>
      <c r="AA199" s="4">
        <f t="shared" si="88"/>
        <v>0.26203604387437607</v>
      </c>
      <c r="AB199" s="4">
        <f t="shared" si="88"/>
        <v>0.25397934167803249</v>
      </c>
      <c r="AC199" s="4">
        <f t="shared" si="88"/>
        <v>0.24592263948168894</v>
      </c>
      <c r="AD199" s="4">
        <f t="shared" si="88"/>
        <v>0.23786593728534539</v>
      </c>
      <c r="AE199" s="4">
        <f t="shared" si="88"/>
        <v>0.22980923508900175</v>
      </c>
      <c r="AF199" s="4">
        <f t="shared" si="87"/>
        <v>0.19510564405814959</v>
      </c>
      <c r="AG199" s="4">
        <f t="shared" si="87"/>
        <v>0.16040205302729749</v>
      </c>
      <c r="AH199" s="4">
        <f t="shared" si="87"/>
        <v>0.12569846199644533</v>
      </c>
      <c r="AI199" s="4">
        <f t="shared" si="87"/>
        <v>9.0994870965593194E-2</v>
      </c>
      <c r="AJ199" s="4">
        <f t="shared" si="87"/>
        <v>5.6291279934741062E-2</v>
      </c>
    </row>
    <row r="200" spans="1:36" x14ac:dyDescent="0.2">
      <c r="A200" t="str">
        <f>"semis_archetype_"&amp;TEXT(ROUND(Table269[[#This Row],[2016]],3),"0.000")</f>
        <v>semis_archetype_0.525</v>
      </c>
      <c r="B200" s="4">
        <f t="shared" si="89"/>
        <v>0.52500000000000002</v>
      </c>
      <c r="C200" s="4">
        <f t="shared" si="72"/>
        <v>0.52500000000000002</v>
      </c>
      <c r="D200" s="4">
        <f t="shared" si="73"/>
        <v>0.52500000000000002</v>
      </c>
      <c r="E200" s="4">
        <f t="shared" si="74"/>
        <v>0.50782811118270077</v>
      </c>
      <c r="F200" s="4">
        <f t="shared" si="75"/>
        <v>0.49065622236540274</v>
      </c>
      <c r="G200" s="4">
        <f t="shared" si="76"/>
        <v>0.47348433354810243</v>
      </c>
      <c r="H200" s="4">
        <f t="shared" si="77"/>
        <v>0.45631244473080323</v>
      </c>
      <c r="I200" s="4">
        <f t="shared" si="78"/>
        <v>0.43914055591350409</v>
      </c>
      <c r="J200" s="4">
        <f t="shared" si="79"/>
        <v>0.42196866709620484</v>
      </c>
      <c r="K200" s="4">
        <f t="shared" si="80"/>
        <v>0.40479677827890564</v>
      </c>
      <c r="L200" s="4">
        <f t="shared" si="81"/>
        <v>0.3876248894616065</v>
      </c>
      <c r="M200" s="4">
        <f t="shared" si="82"/>
        <v>0.37045300064430731</v>
      </c>
      <c r="N200" s="4">
        <f t="shared" si="83"/>
        <v>0.35328111182700811</v>
      </c>
      <c r="O200" s="4">
        <f t="shared" si="84"/>
        <v>0.33610922300970891</v>
      </c>
      <c r="P200" s="4">
        <f t="shared" si="88"/>
        <v>0.36369556299034178</v>
      </c>
      <c r="Q200" s="4">
        <f t="shared" si="88"/>
        <v>0.35506006958354197</v>
      </c>
      <c r="R200" s="4">
        <f t="shared" si="88"/>
        <v>0.34642457617674216</v>
      </c>
      <c r="S200" s="4">
        <f t="shared" si="88"/>
        <v>0.33778908276994235</v>
      </c>
      <c r="T200" s="4">
        <f t="shared" si="88"/>
        <v>0.32915358936314254</v>
      </c>
      <c r="U200" s="4">
        <f t="shared" si="88"/>
        <v>0.32051809595634262</v>
      </c>
      <c r="V200" s="4">
        <f t="shared" si="88"/>
        <v>0.30998169068163994</v>
      </c>
      <c r="W200" s="4">
        <f t="shared" si="88"/>
        <v>0.29944528540693732</v>
      </c>
      <c r="X200" s="4">
        <f t="shared" si="88"/>
        <v>0.28890888013223459</v>
      </c>
      <c r="Y200" s="4">
        <f t="shared" si="88"/>
        <v>0.27837247485753192</v>
      </c>
      <c r="Z200" s="4">
        <f t="shared" si="88"/>
        <v>0.26783606958282929</v>
      </c>
      <c r="AA200" s="4">
        <f t="shared" si="88"/>
        <v>0.25986440595401761</v>
      </c>
      <c r="AB200" s="4">
        <f t="shared" si="88"/>
        <v>0.25189274232520598</v>
      </c>
      <c r="AC200" s="4">
        <f t="shared" si="88"/>
        <v>0.24392107869639432</v>
      </c>
      <c r="AD200" s="4">
        <f t="shared" si="88"/>
        <v>0.23594941506758263</v>
      </c>
      <c r="AE200" s="4">
        <f t="shared" si="88"/>
        <v>0.22797775143877091</v>
      </c>
      <c r="AF200" s="4">
        <f t="shared" si="87"/>
        <v>0.19364045713796491</v>
      </c>
      <c r="AG200" s="4">
        <f t="shared" si="87"/>
        <v>0.15930316283715895</v>
      </c>
      <c r="AH200" s="4">
        <f t="shared" si="87"/>
        <v>0.12496586853635298</v>
      </c>
      <c r="AI200" s="4">
        <f t="shared" si="87"/>
        <v>9.0628574235547016E-2</v>
      </c>
      <c r="AJ200" s="4">
        <f t="shared" si="87"/>
        <v>5.6291279934741062E-2</v>
      </c>
    </row>
    <row r="201" spans="1:36" x14ac:dyDescent="0.2">
      <c r="A201" t="str">
        <f>"semis_archetype_"&amp;TEXT(ROUND(Table269[[#This Row],[2016]],3),"0.000")</f>
        <v>semis_archetype_0.520</v>
      </c>
      <c r="B201" s="4">
        <f t="shared" si="89"/>
        <v>0.52</v>
      </c>
      <c r="C201" s="4">
        <f t="shared" si="72"/>
        <v>0.52</v>
      </c>
      <c r="D201" s="4">
        <f t="shared" si="73"/>
        <v>0.52</v>
      </c>
      <c r="E201" s="4">
        <f t="shared" si="74"/>
        <v>0.50305439114123229</v>
      </c>
      <c r="F201" s="4">
        <f t="shared" si="75"/>
        <v>0.48610878228246568</v>
      </c>
      <c r="G201" s="4">
        <f t="shared" si="76"/>
        <v>0.46916317342369684</v>
      </c>
      <c r="H201" s="4">
        <f t="shared" si="77"/>
        <v>0.45221756456492912</v>
      </c>
      <c r="I201" s="4">
        <f t="shared" si="78"/>
        <v>0.4352719557061614</v>
      </c>
      <c r="J201" s="4">
        <f t="shared" si="79"/>
        <v>0.41832634684739367</v>
      </c>
      <c r="K201" s="4">
        <f t="shared" si="80"/>
        <v>0.40138073798862589</v>
      </c>
      <c r="L201" s="4">
        <f t="shared" si="81"/>
        <v>0.38443512912985822</v>
      </c>
      <c r="M201" s="4">
        <f t="shared" si="82"/>
        <v>0.3674895202710905</v>
      </c>
      <c r="N201" s="4">
        <f t="shared" si="83"/>
        <v>0.35054391141232277</v>
      </c>
      <c r="O201" s="4">
        <f t="shared" si="84"/>
        <v>0.33359830255355505</v>
      </c>
      <c r="P201" s="4">
        <f t="shared" si="88"/>
        <v>0.36041629518609863</v>
      </c>
      <c r="Q201" s="4">
        <f t="shared" si="88"/>
        <v>0.35187292182141794</v>
      </c>
      <c r="R201" s="4">
        <f t="shared" si="88"/>
        <v>0.34332954845673724</v>
      </c>
      <c r="S201" s="4">
        <f t="shared" si="88"/>
        <v>0.33478617509205655</v>
      </c>
      <c r="T201" s="4">
        <f t="shared" si="88"/>
        <v>0.32624280172737585</v>
      </c>
      <c r="U201" s="4">
        <f t="shared" si="88"/>
        <v>0.31769942836269505</v>
      </c>
      <c r="V201" s="4">
        <f t="shared" si="88"/>
        <v>0.30727542130914376</v>
      </c>
      <c r="W201" s="4">
        <f t="shared" si="88"/>
        <v>0.29685141425559258</v>
      </c>
      <c r="X201" s="4">
        <f t="shared" si="88"/>
        <v>0.28642740720204141</v>
      </c>
      <c r="Y201" s="4">
        <f t="shared" si="88"/>
        <v>0.27600340014849012</v>
      </c>
      <c r="Z201" s="4">
        <f t="shared" si="88"/>
        <v>0.26557939309493894</v>
      </c>
      <c r="AA201" s="4">
        <f t="shared" si="88"/>
        <v>0.2576927680336592</v>
      </c>
      <c r="AB201" s="4">
        <f t="shared" si="88"/>
        <v>0.24980614297237944</v>
      </c>
      <c r="AC201" s="4">
        <f t="shared" si="88"/>
        <v>0.24191951791109967</v>
      </c>
      <c r="AD201" s="4">
        <f t="shared" si="88"/>
        <v>0.2340328928498199</v>
      </c>
      <c r="AE201" s="4">
        <f t="shared" si="88"/>
        <v>0.22614626778854005</v>
      </c>
      <c r="AF201" s="4">
        <f t="shared" si="87"/>
        <v>0.19217527021778025</v>
      </c>
      <c r="AG201" s="4">
        <f t="shared" si="87"/>
        <v>0.15820427264702047</v>
      </c>
      <c r="AH201" s="4">
        <f t="shared" si="87"/>
        <v>0.12423327507626065</v>
      </c>
      <c r="AI201" s="4">
        <f t="shared" si="87"/>
        <v>9.0262277505500865E-2</v>
      </c>
      <c r="AJ201" s="4">
        <f t="shared" si="87"/>
        <v>5.6291279934741062E-2</v>
      </c>
    </row>
    <row r="202" spans="1:36" x14ac:dyDescent="0.2">
      <c r="A202" t="str">
        <f>"semis_archetype_"&amp;TEXT(ROUND(Table269[[#This Row],[2016]],3),"0.000")</f>
        <v>semis_archetype_0.515</v>
      </c>
      <c r="B202" s="4">
        <f t="shared" si="89"/>
        <v>0.51500000000000001</v>
      </c>
      <c r="C202" s="4">
        <f t="shared" si="72"/>
        <v>0.51500000000000001</v>
      </c>
      <c r="D202" s="4">
        <f t="shared" si="73"/>
        <v>0.51500000000000001</v>
      </c>
      <c r="E202" s="4">
        <f t="shared" si="74"/>
        <v>0.49828067109976376</v>
      </c>
      <c r="F202" s="4">
        <f t="shared" si="75"/>
        <v>0.48156134219952856</v>
      </c>
      <c r="G202" s="4">
        <f t="shared" si="76"/>
        <v>0.46484201329929126</v>
      </c>
      <c r="H202" s="4">
        <f t="shared" si="77"/>
        <v>0.44812268439905495</v>
      </c>
      <c r="I202" s="4">
        <f t="shared" si="78"/>
        <v>0.4314033554988187</v>
      </c>
      <c r="J202" s="4">
        <f t="shared" si="79"/>
        <v>0.41468402659858244</v>
      </c>
      <c r="K202" s="4">
        <f t="shared" si="80"/>
        <v>0.39796469769834619</v>
      </c>
      <c r="L202" s="4">
        <f t="shared" si="81"/>
        <v>0.38124536879810994</v>
      </c>
      <c r="M202" s="4">
        <f t="shared" si="82"/>
        <v>0.36452603989787369</v>
      </c>
      <c r="N202" s="4">
        <f t="shared" si="83"/>
        <v>0.34780671099763744</v>
      </c>
      <c r="O202" s="4">
        <f t="shared" si="84"/>
        <v>0.33108738209740118</v>
      </c>
      <c r="P202" s="4">
        <f t="shared" si="88"/>
        <v>0.35713702738185549</v>
      </c>
      <c r="Q202" s="4">
        <f t="shared" si="88"/>
        <v>0.34868577405929391</v>
      </c>
      <c r="R202" s="4">
        <f t="shared" si="88"/>
        <v>0.34023452073673222</v>
      </c>
      <c r="S202" s="4">
        <f t="shared" si="88"/>
        <v>0.33178326741417064</v>
      </c>
      <c r="T202" s="4">
        <f t="shared" si="88"/>
        <v>0.32333201409160905</v>
      </c>
      <c r="U202" s="4">
        <f t="shared" si="88"/>
        <v>0.31488076076904736</v>
      </c>
      <c r="V202" s="4">
        <f t="shared" si="88"/>
        <v>0.30456915193664763</v>
      </c>
      <c r="W202" s="4">
        <f t="shared" si="88"/>
        <v>0.2942575431042479</v>
      </c>
      <c r="X202" s="4">
        <f t="shared" si="88"/>
        <v>0.28394593427184811</v>
      </c>
      <c r="Y202" s="4">
        <f t="shared" si="88"/>
        <v>0.27363432543944832</v>
      </c>
      <c r="Z202" s="4">
        <f t="shared" si="88"/>
        <v>0.26332271660704865</v>
      </c>
      <c r="AA202" s="4">
        <f t="shared" si="88"/>
        <v>0.2555211301133008</v>
      </c>
      <c r="AB202" s="4">
        <f t="shared" si="88"/>
        <v>0.2477195436195529</v>
      </c>
      <c r="AC202" s="4">
        <f t="shared" si="88"/>
        <v>0.23991795712580502</v>
      </c>
      <c r="AD202" s="4">
        <f t="shared" si="88"/>
        <v>0.23211637063205715</v>
      </c>
      <c r="AE202" s="4">
        <f t="shared" si="88"/>
        <v>0.22431478413830921</v>
      </c>
      <c r="AF202" s="4">
        <f t="shared" si="87"/>
        <v>0.19071008329759556</v>
      </c>
      <c r="AG202" s="4">
        <f t="shared" si="87"/>
        <v>0.15710538245688194</v>
      </c>
      <c r="AH202" s="4">
        <f t="shared" si="87"/>
        <v>0.12350068161616831</v>
      </c>
      <c r="AI202" s="4">
        <f t="shared" si="87"/>
        <v>8.9895980775454687E-2</v>
      </c>
      <c r="AJ202" s="4">
        <f t="shared" si="87"/>
        <v>5.6291279934741062E-2</v>
      </c>
    </row>
    <row r="203" spans="1:36" x14ac:dyDescent="0.2">
      <c r="A203" t="str">
        <f>"semis_archetype_"&amp;TEXT(ROUND(Table269[[#This Row],[2016]],3),"0.000")</f>
        <v>semis_archetype_0.510</v>
      </c>
      <c r="B203" s="4">
        <f t="shared" si="89"/>
        <v>0.51</v>
      </c>
      <c r="C203" s="4">
        <f t="shared" si="72"/>
        <v>0.51</v>
      </c>
      <c r="D203" s="4">
        <f t="shared" si="73"/>
        <v>0.51</v>
      </c>
      <c r="E203" s="4">
        <f t="shared" si="74"/>
        <v>0.49350695105829517</v>
      </c>
      <c r="F203" s="4">
        <f t="shared" si="75"/>
        <v>0.4770139021165915</v>
      </c>
      <c r="G203" s="4">
        <f t="shared" si="76"/>
        <v>0.46052085317488561</v>
      </c>
      <c r="H203" s="4">
        <f t="shared" si="77"/>
        <v>0.44402780423318083</v>
      </c>
      <c r="I203" s="4">
        <f t="shared" si="78"/>
        <v>0.42753475529147605</v>
      </c>
      <c r="J203" s="4">
        <f t="shared" si="79"/>
        <v>0.41104170634977122</v>
      </c>
      <c r="K203" s="4">
        <f t="shared" si="80"/>
        <v>0.39454865740806644</v>
      </c>
      <c r="L203" s="4">
        <f t="shared" si="81"/>
        <v>0.37805560846636166</v>
      </c>
      <c r="M203" s="4">
        <f t="shared" si="82"/>
        <v>0.36156255952465688</v>
      </c>
      <c r="N203" s="4">
        <f t="shared" si="83"/>
        <v>0.3450695105829521</v>
      </c>
      <c r="O203" s="4">
        <f t="shared" si="84"/>
        <v>0.32857646164124732</v>
      </c>
      <c r="P203" s="4">
        <f t="shared" si="88"/>
        <v>0.35385775957761245</v>
      </c>
      <c r="Q203" s="4">
        <f t="shared" si="88"/>
        <v>0.34549862629716988</v>
      </c>
      <c r="R203" s="4">
        <f t="shared" si="88"/>
        <v>0.3371394930167273</v>
      </c>
      <c r="S203" s="4">
        <f t="shared" si="88"/>
        <v>0.32878035973628483</v>
      </c>
      <c r="T203" s="4">
        <f t="shared" si="88"/>
        <v>0.32042122645584237</v>
      </c>
      <c r="U203" s="4">
        <f t="shared" si="88"/>
        <v>0.31206209317539968</v>
      </c>
      <c r="V203" s="4">
        <f t="shared" si="88"/>
        <v>0.30186288256415145</v>
      </c>
      <c r="W203" s="4">
        <f t="shared" si="88"/>
        <v>0.29166367195290316</v>
      </c>
      <c r="X203" s="4">
        <f t="shared" si="88"/>
        <v>0.28146446134165487</v>
      </c>
      <c r="Y203" s="4">
        <f t="shared" si="88"/>
        <v>0.27126525073040653</v>
      </c>
      <c r="Z203" s="4">
        <f t="shared" si="88"/>
        <v>0.26106604011915829</v>
      </c>
      <c r="AA203" s="4">
        <f t="shared" si="88"/>
        <v>0.25334949219294234</v>
      </c>
      <c r="AB203" s="4">
        <f t="shared" si="88"/>
        <v>0.24563294426672636</v>
      </c>
      <c r="AC203" s="4">
        <f t="shared" si="88"/>
        <v>0.23791639634051037</v>
      </c>
      <c r="AD203" s="4">
        <f t="shared" si="88"/>
        <v>0.23019984841429439</v>
      </c>
      <c r="AE203" s="4">
        <f t="shared" si="88"/>
        <v>0.22248330048807835</v>
      </c>
      <c r="AF203" s="4">
        <f t="shared" si="87"/>
        <v>0.18924489637741088</v>
      </c>
      <c r="AG203" s="4">
        <f t="shared" si="87"/>
        <v>0.15600649226674343</v>
      </c>
      <c r="AH203" s="4">
        <f t="shared" si="87"/>
        <v>0.12276808815607597</v>
      </c>
      <c r="AI203" s="4">
        <f t="shared" si="87"/>
        <v>8.9529684045408509E-2</v>
      </c>
      <c r="AJ203" s="4">
        <f t="shared" si="87"/>
        <v>5.6291279934741062E-2</v>
      </c>
    </row>
    <row r="204" spans="1:36" x14ac:dyDescent="0.2">
      <c r="A204" t="str">
        <f>"semis_archetype_"&amp;TEXT(ROUND(Table269[[#This Row],[2016]],3),"0.000")</f>
        <v>semis_archetype_0.505</v>
      </c>
      <c r="B204" s="4">
        <f t="shared" si="89"/>
        <v>0.505</v>
      </c>
      <c r="C204" s="4">
        <f t="shared" si="72"/>
        <v>0.505</v>
      </c>
      <c r="D204" s="4">
        <f t="shared" si="73"/>
        <v>0.505</v>
      </c>
      <c r="E204" s="4">
        <f t="shared" si="74"/>
        <v>0.48873323101682664</v>
      </c>
      <c r="F204" s="4">
        <f t="shared" si="75"/>
        <v>0.47246646203365439</v>
      </c>
      <c r="G204" s="4">
        <f t="shared" si="76"/>
        <v>0.45619969305048003</v>
      </c>
      <c r="H204" s="4">
        <f t="shared" si="77"/>
        <v>0.43993292406730666</v>
      </c>
      <c r="I204" s="4">
        <f t="shared" si="78"/>
        <v>0.42366615508413336</v>
      </c>
      <c r="J204" s="4">
        <f t="shared" si="79"/>
        <v>0.40739938610096005</v>
      </c>
      <c r="K204" s="4">
        <f t="shared" si="80"/>
        <v>0.39113261711778669</v>
      </c>
      <c r="L204" s="4">
        <f t="shared" si="81"/>
        <v>0.37486584813461343</v>
      </c>
      <c r="M204" s="4">
        <f t="shared" si="82"/>
        <v>0.35859907915144007</v>
      </c>
      <c r="N204" s="4">
        <f t="shared" si="83"/>
        <v>0.34233231016826671</v>
      </c>
      <c r="O204" s="4">
        <f t="shared" si="84"/>
        <v>0.3260655411850934</v>
      </c>
      <c r="P204" s="4">
        <f t="shared" si="88"/>
        <v>0.35057849177336931</v>
      </c>
      <c r="Q204" s="4">
        <f t="shared" si="88"/>
        <v>0.34231147853504584</v>
      </c>
      <c r="R204" s="4">
        <f t="shared" si="88"/>
        <v>0.33404446529672238</v>
      </c>
      <c r="S204" s="4">
        <f t="shared" si="88"/>
        <v>0.32577745205839903</v>
      </c>
      <c r="T204" s="4">
        <f t="shared" si="88"/>
        <v>0.31751043882007557</v>
      </c>
      <c r="U204" s="4">
        <f t="shared" si="88"/>
        <v>0.30924342558175211</v>
      </c>
      <c r="V204" s="4">
        <f t="shared" si="88"/>
        <v>0.29915661319165526</v>
      </c>
      <c r="W204" s="4">
        <f t="shared" si="88"/>
        <v>0.28906980080155842</v>
      </c>
      <c r="X204" s="4">
        <f t="shared" si="88"/>
        <v>0.27898298841146163</v>
      </c>
      <c r="Y204" s="4">
        <f t="shared" si="88"/>
        <v>0.26889617602136473</v>
      </c>
      <c r="Z204" s="4">
        <f t="shared" si="88"/>
        <v>0.25880936363126794</v>
      </c>
      <c r="AA204" s="4">
        <f t="shared" si="88"/>
        <v>0.25117785427258388</v>
      </c>
      <c r="AB204" s="4">
        <f t="shared" si="88"/>
        <v>0.24354634491389981</v>
      </c>
      <c r="AC204" s="4">
        <f t="shared" si="88"/>
        <v>0.23591483555521572</v>
      </c>
      <c r="AD204" s="4">
        <f t="shared" si="88"/>
        <v>0.22828332619653166</v>
      </c>
      <c r="AE204" s="4">
        <f t="shared" si="88"/>
        <v>0.22065181683784751</v>
      </c>
      <c r="AF204" s="4">
        <f t="shared" si="87"/>
        <v>0.18777970945722619</v>
      </c>
      <c r="AG204" s="4">
        <f t="shared" si="87"/>
        <v>0.15490760207660492</v>
      </c>
      <c r="AH204" s="4">
        <f t="shared" si="87"/>
        <v>0.12203549469598363</v>
      </c>
      <c r="AI204" s="4">
        <f t="shared" si="87"/>
        <v>8.9163387315362344E-2</v>
      </c>
      <c r="AJ204" s="4">
        <f t="shared" si="87"/>
        <v>5.6291279934741062E-2</v>
      </c>
    </row>
    <row r="205" spans="1:36" x14ac:dyDescent="0.2">
      <c r="A205" t="str">
        <f>"semis_archetype_"&amp;TEXT(ROUND(Table269[[#This Row],[2016]],3),"0.000")</f>
        <v>semis_archetype_0.500</v>
      </c>
      <c r="B205" s="4">
        <f t="shared" si="89"/>
        <v>0.5</v>
      </c>
      <c r="C205" s="4">
        <f t="shared" si="72"/>
        <v>0.5</v>
      </c>
      <c r="D205" s="4">
        <f t="shared" si="73"/>
        <v>0.5</v>
      </c>
      <c r="E205" s="4">
        <f t="shared" si="74"/>
        <v>0.48395951097535811</v>
      </c>
      <c r="F205" s="4">
        <f t="shared" si="75"/>
        <v>0.46791902195071733</v>
      </c>
      <c r="G205" s="4">
        <f t="shared" si="76"/>
        <v>0.45187853292607444</v>
      </c>
      <c r="H205" s="4">
        <f t="shared" si="77"/>
        <v>0.43583804390143255</v>
      </c>
      <c r="I205" s="4">
        <f t="shared" si="78"/>
        <v>0.41979755487679071</v>
      </c>
      <c r="J205" s="4">
        <f t="shared" si="79"/>
        <v>0.40375706585214882</v>
      </c>
      <c r="K205" s="4">
        <f t="shared" si="80"/>
        <v>0.38771657682750693</v>
      </c>
      <c r="L205" s="4">
        <f t="shared" si="81"/>
        <v>0.3716760878028651</v>
      </c>
      <c r="M205" s="4">
        <f t="shared" si="82"/>
        <v>0.35563559877822326</v>
      </c>
      <c r="N205" s="4">
        <f t="shared" si="83"/>
        <v>0.33959510975358143</v>
      </c>
      <c r="O205" s="4">
        <f t="shared" si="84"/>
        <v>0.32355462072893953</v>
      </c>
      <c r="P205" s="4">
        <f t="shared" si="88"/>
        <v>0.34729922396912616</v>
      </c>
      <c r="Q205" s="4">
        <f t="shared" si="88"/>
        <v>0.33912433077292181</v>
      </c>
      <c r="R205" s="4">
        <f t="shared" si="88"/>
        <v>0.33094943757671746</v>
      </c>
      <c r="S205" s="4">
        <f t="shared" si="88"/>
        <v>0.32277454438051312</v>
      </c>
      <c r="T205" s="4">
        <f t="shared" si="88"/>
        <v>0.31459965118430888</v>
      </c>
      <c r="U205" s="4">
        <f t="shared" si="88"/>
        <v>0.30642475798810442</v>
      </c>
      <c r="V205" s="4">
        <f t="shared" si="88"/>
        <v>0.29645034381915908</v>
      </c>
      <c r="W205" s="4">
        <f t="shared" si="88"/>
        <v>0.28647592965021373</v>
      </c>
      <c r="X205" s="4">
        <f t="shared" si="88"/>
        <v>0.27650151548126833</v>
      </c>
      <c r="Y205" s="4">
        <f t="shared" si="88"/>
        <v>0.26652710131232293</v>
      </c>
      <c r="Z205" s="4">
        <f t="shared" si="88"/>
        <v>0.25655268714337764</v>
      </c>
      <c r="AA205" s="4">
        <f t="shared" si="88"/>
        <v>0.24900621635222545</v>
      </c>
      <c r="AB205" s="4">
        <f t="shared" si="88"/>
        <v>0.24145974556107327</v>
      </c>
      <c r="AC205" s="4">
        <f t="shared" si="88"/>
        <v>0.23391327476992108</v>
      </c>
      <c r="AD205" s="4">
        <f t="shared" si="88"/>
        <v>0.2263668039787689</v>
      </c>
      <c r="AE205" s="4">
        <f t="shared" si="88"/>
        <v>0.21882033318761665</v>
      </c>
      <c r="AF205" s="4">
        <f t="shared" si="87"/>
        <v>0.18631452253704153</v>
      </c>
      <c r="AG205" s="4">
        <f t="shared" si="87"/>
        <v>0.15380871188646641</v>
      </c>
      <c r="AH205" s="4">
        <f t="shared" si="87"/>
        <v>0.1213029012358913</v>
      </c>
      <c r="AI205" s="4">
        <f t="shared" si="87"/>
        <v>8.879709058531618E-2</v>
      </c>
      <c r="AJ205" s="4">
        <f t="shared" si="87"/>
        <v>5.6291279934741062E-2</v>
      </c>
    </row>
    <row r="206" spans="1:36" x14ac:dyDescent="0.2">
      <c r="A206" t="str">
        <f>"semis_archetype_"&amp;TEXT(ROUND(Table269[[#This Row],[2016]],3),"0.000")</f>
        <v>semis_archetype_0.495</v>
      </c>
      <c r="B206" s="4">
        <f t="shared" si="89"/>
        <v>0.495</v>
      </c>
      <c r="C206" s="4">
        <f t="shared" si="72"/>
        <v>0.495</v>
      </c>
      <c r="D206" s="4">
        <f t="shared" si="73"/>
        <v>0.495</v>
      </c>
      <c r="E206" s="4">
        <f t="shared" si="74"/>
        <v>0.47918579093388958</v>
      </c>
      <c r="F206" s="4">
        <f t="shared" si="75"/>
        <v>0.46337158186778021</v>
      </c>
      <c r="G206" s="4">
        <f t="shared" si="76"/>
        <v>0.4475573728016688</v>
      </c>
      <c r="H206" s="4">
        <f t="shared" si="77"/>
        <v>0.43174316373555838</v>
      </c>
      <c r="I206" s="4">
        <f t="shared" si="78"/>
        <v>0.41592895466944801</v>
      </c>
      <c r="J206" s="4">
        <f t="shared" si="79"/>
        <v>0.4001147456033376</v>
      </c>
      <c r="K206" s="4">
        <f t="shared" si="80"/>
        <v>0.38430053653722718</v>
      </c>
      <c r="L206" s="4">
        <f t="shared" si="81"/>
        <v>0.36848632747111687</v>
      </c>
      <c r="M206" s="4">
        <f t="shared" si="82"/>
        <v>0.35267211840500645</v>
      </c>
      <c r="N206" s="4">
        <f t="shared" si="83"/>
        <v>0.33685790933889603</v>
      </c>
      <c r="O206" s="4">
        <f t="shared" si="84"/>
        <v>0.32104370027278561</v>
      </c>
      <c r="P206" s="4">
        <f t="shared" si="88"/>
        <v>0.34401995616488301</v>
      </c>
      <c r="Q206" s="4">
        <f t="shared" si="88"/>
        <v>0.33593718301079778</v>
      </c>
      <c r="R206" s="4">
        <f t="shared" si="88"/>
        <v>0.32785440985671255</v>
      </c>
      <c r="S206" s="4">
        <f t="shared" si="88"/>
        <v>0.31977163670262732</v>
      </c>
      <c r="T206" s="4">
        <f t="shared" si="88"/>
        <v>0.31168886354854208</v>
      </c>
      <c r="U206" s="4">
        <f t="shared" si="88"/>
        <v>0.3036060903944568</v>
      </c>
      <c r="V206" s="4">
        <f t="shared" si="88"/>
        <v>0.2937440744466629</v>
      </c>
      <c r="W206" s="4">
        <f t="shared" si="88"/>
        <v>0.28388205849886905</v>
      </c>
      <c r="X206" s="4">
        <f t="shared" si="88"/>
        <v>0.27402004255107509</v>
      </c>
      <c r="Y206" s="4">
        <f t="shared" si="88"/>
        <v>0.26415802660328114</v>
      </c>
      <c r="Z206" s="4">
        <f t="shared" si="88"/>
        <v>0.25429601065548729</v>
      </c>
      <c r="AA206" s="4">
        <f t="shared" si="88"/>
        <v>0.24683457843186701</v>
      </c>
      <c r="AB206" s="4">
        <f t="shared" si="88"/>
        <v>0.23937314620824673</v>
      </c>
      <c r="AC206" s="4">
        <f t="shared" si="88"/>
        <v>0.23191171398462646</v>
      </c>
      <c r="AD206" s="4">
        <f t="shared" si="88"/>
        <v>0.22445028176100615</v>
      </c>
      <c r="AE206" s="4">
        <f t="shared" si="88"/>
        <v>0.21698884953738581</v>
      </c>
      <c r="AF206" s="4">
        <f t="shared" si="87"/>
        <v>0.18484933561685685</v>
      </c>
      <c r="AG206" s="4">
        <f t="shared" si="87"/>
        <v>0.15270982169632791</v>
      </c>
      <c r="AH206" s="4">
        <f t="shared" si="87"/>
        <v>0.12057030777579895</v>
      </c>
      <c r="AI206" s="4">
        <f t="shared" si="87"/>
        <v>8.8430793855270001E-2</v>
      </c>
      <c r="AJ206" s="4">
        <f t="shared" si="87"/>
        <v>5.6291279934741062E-2</v>
      </c>
    </row>
    <row r="207" spans="1:36" x14ac:dyDescent="0.2">
      <c r="A207" t="str">
        <f>"semis_archetype_"&amp;TEXT(ROUND(Table269[[#This Row],[2016]],3),"0.000")</f>
        <v>semis_archetype_0.490</v>
      </c>
      <c r="B207" s="4">
        <f t="shared" si="89"/>
        <v>0.49</v>
      </c>
      <c r="C207" s="4">
        <f t="shared" si="72"/>
        <v>0.49</v>
      </c>
      <c r="D207" s="4">
        <f t="shared" si="73"/>
        <v>0.49</v>
      </c>
      <c r="E207" s="4">
        <f t="shared" si="74"/>
        <v>0.47441207089242104</v>
      </c>
      <c r="F207" s="4">
        <f t="shared" si="75"/>
        <v>0.45882414178484315</v>
      </c>
      <c r="G207" s="4">
        <f t="shared" si="76"/>
        <v>0.44323621267726321</v>
      </c>
      <c r="H207" s="4">
        <f t="shared" si="77"/>
        <v>0.42764828356968426</v>
      </c>
      <c r="I207" s="4">
        <f t="shared" si="78"/>
        <v>0.41206035446210537</v>
      </c>
      <c r="J207" s="4">
        <f t="shared" si="79"/>
        <v>0.39647242535452643</v>
      </c>
      <c r="K207" s="4">
        <f t="shared" si="80"/>
        <v>0.38088449624694748</v>
      </c>
      <c r="L207" s="4">
        <f t="shared" si="81"/>
        <v>0.36529656713936853</v>
      </c>
      <c r="M207" s="4">
        <f t="shared" si="82"/>
        <v>0.34970863803178964</v>
      </c>
      <c r="N207" s="4">
        <f t="shared" si="83"/>
        <v>0.33412070892421075</v>
      </c>
      <c r="O207" s="4">
        <f t="shared" si="84"/>
        <v>0.31853277981663175</v>
      </c>
      <c r="P207" s="4">
        <f t="shared" si="88"/>
        <v>0.34074068836063998</v>
      </c>
      <c r="Q207" s="4">
        <f t="shared" si="88"/>
        <v>0.33275003524867375</v>
      </c>
      <c r="R207" s="4">
        <f t="shared" si="88"/>
        <v>0.32475938213670763</v>
      </c>
      <c r="S207" s="4">
        <f t="shared" si="88"/>
        <v>0.31676872902474151</v>
      </c>
      <c r="T207" s="4">
        <f t="shared" si="88"/>
        <v>0.3087780759127754</v>
      </c>
      <c r="U207" s="4">
        <f t="shared" si="88"/>
        <v>0.30078742280080917</v>
      </c>
      <c r="V207" s="4">
        <f t="shared" si="88"/>
        <v>0.29103780507416677</v>
      </c>
      <c r="W207" s="4">
        <f t="shared" si="88"/>
        <v>0.28128818734752425</v>
      </c>
      <c r="X207" s="4">
        <f t="shared" si="88"/>
        <v>0.27153856962088185</v>
      </c>
      <c r="Y207" s="4">
        <f t="shared" si="88"/>
        <v>0.26178895189423934</v>
      </c>
      <c r="Z207" s="4">
        <f t="shared" si="88"/>
        <v>0.25203933416759694</v>
      </c>
      <c r="AA207" s="4">
        <f t="shared" si="88"/>
        <v>0.24466294051150858</v>
      </c>
      <c r="AB207" s="4">
        <f t="shared" si="88"/>
        <v>0.23728654685542019</v>
      </c>
      <c r="AC207" s="4">
        <f t="shared" si="88"/>
        <v>0.22991015319933181</v>
      </c>
      <c r="AD207" s="4">
        <f t="shared" si="88"/>
        <v>0.22253375954324342</v>
      </c>
      <c r="AE207" s="4">
        <f t="shared" si="88"/>
        <v>0.21515736588715495</v>
      </c>
      <c r="AF207" s="4">
        <f t="shared" si="87"/>
        <v>0.18338414869667216</v>
      </c>
      <c r="AG207" s="4">
        <f t="shared" si="87"/>
        <v>0.15161093150618937</v>
      </c>
      <c r="AH207" s="4">
        <f t="shared" si="87"/>
        <v>0.11983771431570661</v>
      </c>
      <c r="AI207" s="4">
        <f t="shared" si="87"/>
        <v>8.8064497125223837E-2</v>
      </c>
      <c r="AJ207" s="4">
        <f t="shared" si="87"/>
        <v>5.6291279934741062E-2</v>
      </c>
    </row>
    <row r="208" spans="1:36" x14ac:dyDescent="0.2">
      <c r="A208" t="str">
        <f>"semis_archetype_"&amp;TEXT(ROUND(Table269[[#This Row],[2016]],3),"0.000")</f>
        <v>semis_archetype_0.485</v>
      </c>
      <c r="B208" s="4">
        <f t="shared" si="89"/>
        <v>0.48499999999999999</v>
      </c>
      <c r="C208" s="4">
        <f t="shared" ref="C208:C239" si="90">(($B208-$AE$2)*((C$2-$AE$2)/($B$2-$AE$2)))+$AE$2</f>
        <v>0.48499999999999999</v>
      </c>
      <c r="D208" s="4">
        <f t="shared" ref="D208:D239" si="91">(($B208-$AE$2)*((D$2-$AE$2)/($B$2-$AE$2)))+$AE$2</f>
        <v>0.48499999999999999</v>
      </c>
      <c r="E208" s="4">
        <f t="shared" ref="E208:E239" si="92">(($B208-$AE$2)*((E$2-$AE$2)/($B$2-$AE$2)))+$AE$2</f>
        <v>0.46963835085095251</v>
      </c>
      <c r="F208" s="4">
        <f t="shared" ref="F208:F239" si="93">(($B208-$AE$2)*((F$2-$AE$2)/($B$2-$AE$2)))+$AE$2</f>
        <v>0.45427670170190604</v>
      </c>
      <c r="G208" s="4">
        <f t="shared" ref="G208:G239" si="94">(($B208-$AE$2)*((G$2-$AE$2)/($B$2-$AE$2)))+$AE$2</f>
        <v>0.43891505255285762</v>
      </c>
      <c r="H208" s="4">
        <f t="shared" ref="H208:H239" si="95">(($B208-$AE$2)*((H$2-$AE$2)/($B$2-$AE$2)))+$AE$2</f>
        <v>0.42355340340381015</v>
      </c>
      <c r="I208" s="4">
        <f t="shared" ref="I208:I239" si="96">(($B208-$AE$2)*((I$2-$AE$2)/($B$2-$AE$2)))+$AE$2</f>
        <v>0.40819175425476267</v>
      </c>
      <c r="J208" s="4">
        <f t="shared" ref="J208:J239" si="97">(($B208-$AE$2)*((J$2-$AE$2)/($B$2-$AE$2)))+$AE$2</f>
        <v>0.3928301051057152</v>
      </c>
      <c r="K208" s="4">
        <f t="shared" ref="K208:K239" si="98">(($B208-$AE$2)*((K$2-$AE$2)/($B$2-$AE$2)))+$AE$2</f>
        <v>0.37746845595666773</v>
      </c>
      <c r="L208" s="4">
        <f t="shared" ref="L208:L239" si="99">(($B208-$AE$2)*((L$2-$AE$2)/($B$2-$AE$2)))+$AE$2</f>
        <v>0.36210680680762031</v>
      </c>
      <c r="M208" s="4">
        <f t="shared" ref="M208:M239" si="100">(($B208-$AE$2)*((M$2-$AE$2)/($B$2-$AE$2)))+$AE$2</f>
        <v>0.34674515765857283</v>
      </c>
      <c r="N208" s="4">
        <f t="shared" ref="N208:N239" si="101">(($B208-$AE$2)*((N$2-$AE$2)/($B$2-$AE$2)))+$AE$2</f>
        <v>0.33138350850952536</v>
      </c>
      <c r="O208" s="4">
        <f t="shared" ref="O208:O239" si="102">(($B208-$AE$2)*((O$2-$AE$2)/($B$2-$AE$2)))+$AE$2</f>
        <v>0.31602185936047789</v>
      </c>
      <c r="P208" s="4">
        <f t="shared" si="88"/>
        <v>0.33746142055639683</v>
      </c>
      <c r="Q208" s="4">
        <f t="shared" si="88"/>
        <v>0.32956288748654972</v>
      </c>
      <c r="R208" s="4">
        <f t="shared" si="88"/>
        <v>0.32166435441670271</v>
      </c>
      <c r="S208" s="4">
        <f t="shared" si="88"/>
        <v>0.31376582134685571</v>
      </c>
      <c r="T208" s="4">
        <f t="shared" si="88"/>
        <v>0.30586728827700865</v>
      </c>
      <c r="U208" s="4">
        <f t="shared" si="88"/>
        <v>0.29796875520716148</v>
      </c>
      <c r="V208" s="4">
        <f t="shared" si="88"/>
        <v>0.28833153570167058</v>
      </c>
      <c r="W208" s="4">
        <f t="shared" si="88"/>
        <v>0.27869431619617957</v>
      </c>
      <c r="X208" s="4">
        <f t="shared" si="88"/>
        <v>0.26905709669068856</v>
      </c>
      <c r="Y208" s="4">
        <f t="shared" si="88"/>
        <v>0.25941987718519754</v>
      </c>
      <c r="Z208" s="4">
        <f t="shared" si="88"/>
        <v>0.24978265767970662</v>
      </c>
      <c r="AA208" s="4">
        <f t="shared" si="88"/>
        <v>0.24249130259115015</v>
      </c>
      <c r="AB208" s="4">
        <f t="shared" si="88"/>
        <v>0.23519994750259365</v>
      </c>
      <c r="AC208" s="4">
        <f t="shared" si="88"/>
        <v>0.22790859241403716</v>
      </c>
      <c r="AD208" s="4">
        <f t="shared" si="88"/>
        <v>0.22061723732548066</v>
      </c>
      <c r="AE208" s="4">
        <f t="shared" si="88"/>
        <v>0.21332588223692411</v>
      </c>
      <c r="AF208" s="4">
        <f t="shared" si="87"/>
        <v>0.18191896177648748</v>
      </c>
      <c r="AG208" s="4">
        <f t="shared" si="87"/>
        <v>0.15051204131605089</v>
      </c>
      <c r="AH208" s="4">
        <f t="shared" si="87"/>
        <v>0.11910512085561427</v>
      </c>
      <c r="AI208" s="4">
        <f t="shared" si="87"/>
        <v>8.7698200395177672E-2</v>
      </c>
      <c r="AJ208" s="4">
        <f t="shared" si="87"/>
        <v>5.6291279934741062E-2</v>
      </c>
    </row>
    <row r="209" spans="1:36" x14ac:dyDescent="0.2">
      <c r="A209" t="str">
        <f>"semis_archetype_"&amp;TEXT(ROUND(Table269[[#This Row],[2016]],3),"0.000")</f>
        <v>semis_archetype_0.480</v>
      </c>
      <c r="B209" s="4">
        <f t="shared" si="89"/>
        <v>0.48</v>
      </c>
      <c r="C209" s="4">
        <f t="shared" si="90"/>
        <v>0.48</v>
      </c>
      <c r="D209" s="4">
        <f t="shared" si="91"/>
        <v>0.48</v>
      </c>
      <c r="E209" s="4">
        <f t="shared" si="92"/>
        <v>0.46486463080948398</v>
      </c>
      <c r="F209" s="4">
        <f t="shared" si="93"/>
        <v>0.44972926161896898</v>
      </c>
      <c r="G209" s="4">
        <f t="shared" si="94"/>
        <v>0.43459389242845198</v>
      </c>
      <c r="H209" s="4">
        <f t="shared" si="95"/>
        <v>0.41945852323793598</v>
      </c>
      <c r="I209" s="4">
        <f t="shared" si="96"/>
        <v>0.40432315404742003</v>
      </c>
      <c r="J209" s="4">
        <f t="shared" si="97"/>
        <v>0.38918778485690397</v>
      </c>
      <c r="K209" s="4">
        <f t="shared" si="98"/>
        <v>0.37405241566638803</v>
      </c>
      <c r="L209" s="4">
        <f t="shared" si="99"/>
        <v>0.35891704647587203</v>
      </c>
      <c r="M209" s="4">
        <f t="shared" si="100"/>
        <v>0.34378167728535602</v>
      </c>
      <c r="N209" s="4">
        <f t="shared" si="101"/>
        <v>0.32864630809484002</v>
      </c>
      <c r="O209" s="4">
        <f t="shared" si="102"/>
        <v>0.31351093890432402</v>
      </c>
      <c r="P209" s="4">
        <f t="shared" si="88"/>
        <v>0.33418215275215368</v>
      </c>
      <c r="Q209" s="4">
        <f t="shared" si="88"/>
        <v>0.32637573972442568</v>
      </c>
      <c r="R209" s="4">
        <f t="shared" si="88"/>
        <v>0.3185693266966978</v>
      </c>
      <c r="S209" s="4">
        <f t="shared" si="88"/>
        <v>0.3107629136689698</v>
      </c>
      <c r="T209" s="4">
        <f t="shared" si="88"/>
        <v>0.30295650064124191</v>
      </c>
      <c r="U209" s="4">
        <f t="shared" si="88"/>
        <v>0.29515008761351391</v>
      </c>
      <c r="V209" s="4">
        <f t="shared" si="88"/>
        <v>0.2856252663291744</v>
      </c>
      <c r="W209" s="4">
        <f t="shared" si="88"/>
        <v>0.27610044504483489</v>
      </c>
      <c r="X209" s="4">
        <f t="shared" si="88"/>
        <v>0.26657562376049532</v>
      </c>
      <c r="Y209" s="4">
        <f t="shared" si="88"/>
        <v>0.25705080247615575</v>
      </c>
      <c r="Z209" s="4">
        <f t="shared" si="88"/>
        <v>0.24752598119181629</v>
      </c>
      <c r="AA209" s="4">
        <f t="shared" si="88"/>
        <v>0.24031966467079169</v>
      </c>
      <c r="AB209" s="4">
        <f t="shared" si="88"/>
        <v>0.23311334814976711</v>
      </c>
      <c r="AC209" s="4">
        <f t="shared" si="88"/>
        <v>0.22590703162874251</v>
      </c>
      <c r="AD209" s="4">
        <f t="shared" si="88"/>
        <v>0.21870071510771791</v>
      </c>
      <c r="AE209" s="4">
        <f t="shared" si="88"/>
        <v>0.21149439858669325</v>
      </c>
      <c r="AF209" s="4">
        <f t="shared" si="87"/>
        <v>0.18045377485630282</v>
      </c>
      <c r="AG209" s="4">
        <f t="shared" si="87"/>
        <v>0.14941315112591236</v>
      </c>
      <c r="AH209" s="4">
        <f t="shared" si="87"/>
        <v>0.11837252739552193</v>
      </c>
      <c r="AI209" s="4">
        <f t="shared" si="87"/>
        <v>8.7331903665131494E-2</v>
      </c>
      <c r="AJ209" s="4">
        <f t="shared" si="87"/>
        <v>5.6291279934741062E-2</v>
      </c>
    </row>
    <row r="210" spans="1:36" x14ac:dyDescent="0.2">
      <c r="A210" t="str">
        <f>"semis_archetype_"&amp;TEXT(ROUND(Table269[[#This Row],[2016]],3),"0.000")</f>
        <v>semis_archetype_0.475</v>
      </c>
      <c r="B210" s="4">
        <f t="shared" si="89"/>
        <v>0.47500000000000003</v>
      </c>
      <c r="C210" s="4">
        <f t="shared" si="90"/>
        <v>0.47500000000000003</v>
      </c>
      <c r="D210" s="4">
        <f t="shared" si="91"/>
        <v>0.47500000000000003</v>
      </c>
      <c r="E210" s="4">
        <f t="shared" si="92"/>
        <v>0.4600909107680155</v>
      </c>
      <c r="F210" s="4">
        <f t="shared" si="93"/>
        <v>0.44518182153603192</v>
      </c>
      <c r="G210" s="4">
        <f t="shared" si="94"/>
        <v>0.43027273230404645</v>
      </c>
      <c r="H210" s="4">
        <f t="shared" si="95"/>
        <v>0.41536364307206186</v>
      </c>
      <c r="I210" s="4">
        <f t="shared" si="96"/>
        <v>0.40045455384007739</v>
      </c>
      <c r="J210" s="4">
        <f t="shared" si="97"/>
        <v>0.3855454646080928</v>
      </c>
      <c r="K210" s="4">
        <f t="shared" si="98"/>
        <v>0.37063637537610827</v>
      </c>
      <c r="L210" s="4">
        <f t="shared" si="99"/>
        <v>0.35572728614412374</v>
      </c>
      <c r="M210" s="4">
        <f t="shared" si="100"/>
        <v>0.34081819691213922</v>
      </c>
      <c r="N210" s="4">
        <f t="shared" si="101"/>
        <v>0.32590910768015469</v>
      </c>
      <c r="O210" s="4">
        <f t="shared" si="102"/>
        <v>0.31100001844817016</v>
      </c>
      <c r="P210" s="4">
        <f t="shared" si="88"/>
        <v>0.33090288494791054</v>
      </c>
      <c r="Q210" s="4">
        <f t="shared" si="88"/>
        <v>0.32318859196230165</v>
      </c>
      <c r="R210" s="4">
        <f t="shared" si="88"/>
        <v>0.31547429897669288</v>
      </c>
      <c r="S210" s="4">
        <f t="shared" si="88"/>
        <v>0.307760005991084</v>
      </c>
      <c r="T210" s="4">
        <f t="shared" si="88"/>
        <v>0.30004571300547517</v>
      </c>
      <c r="U210" s="4">
        <f t="shared" si="88"/>
        <v>0.29233142001986623</v>
      </c>
      <c r="V210" s="4">
        <f t="shared" si="88"/>
        <v>0.28291899695667821</v>
      </c>
      <c r="W210" s="4">
        <f t="shared" si="88"/>
        <v>0.27350657389349015</v>
      </c>
      <c r="X210" s="4">
        <f t="shared" si="88"/>
        <v>0.26409415083030208</v>
      </c>
      <c r="Y210" s="4">
        <f t="shared" si="88"/>
        <v>0.25468172776711395</v>
      </c>
      <c r="Z210" s="4">
        <f t="shared" si="88"/>
        <v>0.24526930470392597</v>
      </c>
      <c r="AA210" s="4">
        <f t="shared" si="88"/>
        <v>0.23814802675043326</v>
      </c>
      <c r="AB210" s="4">
        <f t="shared" si="88"/>
        <v>0.23102674879694057</v>
      </c>
      <c r="AC210" s="4">
        <f t="shared" si="88"/>
        <v>0.22390547084344786</v>
      </c>
      <c r="AD210" s="4">
        <f t="shared" si="88"/>
        <v>0.21678419288995518</v>
      </c>
      <c r="AE210" s="4">
        <f t="shared" si="88"/>
        <v>0.20966291493646241</v>
      </c>
      <c r="AF210" s="4">
        <f t="shared" si="87"/>
        <v>0.1789885879361181</v>
      </c>
      <c r="AG210" s="4">
        <f t="shared" si="87"/>
        <v>0.14831426093577388</v>
      </c>
      <c r="AH210" s="4">
        <f t="shared" si="87"/>
        <v>0.1176399339354296</v>
      </c>
      <c r="AI210" s="4">
        <f t="shared" si="87"/>
        <v>8.6965606935085329E-2</v>
      </c>
      <c r="AJ210" s="4">
        <f t="shared" si="87"/>
        <v>5.6291279934741062E-2</v>
      </c>
    </row>
    <row r="211" spans="1:36" x14ac:dyDescent="0.2">
      <c r="A211" t="str">
        <f>"semis_archetype_"&amp;TEXT(ROUND(Table269[[#This Row],[2016]],3),"0.000")</f>
        <v>semis_archetype_0.470</v>
      </c>
      <c r="B211" s="4">
        <f t="shared" si="89"/>
        <v>0.47000000000000003</v>
      </c>
      <c r="C211" s="4">
        <f t="shared" si="90"/>
        <v>0.47000000000000003</v>
      </c>
      <c r="D211" s="4">
        <f t="shared" si="91"/>
        <v>0.47000000000000003</v>
      </c>
      <c r="E211" s="4">
        <f t="shared" si="92"/>
        <v>0.45531719072654697</v>
      </c>
      <c r="F211" s="4">
        <f t="shared" si="93"/>
        <v>0.44063438145309486</v>
      </c>
      <c r="G211" s="4">
        <f t="shared" si="94"/>
        <v>0.4259515721796408</v>
      </c>
      <c r="H211" s="4">
        <f t="shared" si="95"/>
        <v>0.41126876290618775</v>
      </c>
      <c r="I211" s="4">
        <f t="shared" si="96"/>
        <v>0.39658595363273469</v>
      </c>
      <c r="J211" s="4">
        <f t="shared" si="97"/>
        <v>0.38190314435928163</v>
      </c>
      <c r="K211" s="4">
        <f t="shared" si="98"/>
        <v>0.36722033508582852</v>
      </c>
      <c r="L211" s="4">
        <f t="shared" si="99"/>
        <v>0.35253752581237552</v>
      </c>
      <c r="M211" s="4">
        <f t="shared" si="100"/>
        <v>0.33785471653892241</v>
      </c>
      <c r="N211" s="4">
        <f t="shared" si="101"/>
        <v>0.3231719072654694</v>
      </c>
      <c r="O211" s="4">
        <f t="shared" si="102"/>
        <v>0.30848909799201629</v>
      </c>
      <c r="P211" s="4">
        <f t="shared" si="88"/>
        <v>0.3276236171436675</v>
      </c>
      <c r="Q211" s="4">
        <f t="shared" si="88"/>
        <v>0.32000144420017762</v>
      </c>
      <c r="R211" s="4">
        <f t="shared" si="88"/>
        <v>0.31237927125668796</v>
      </c>
      <c r="S211" s="4">
        <f t="shared" si="88"/>
        <v>0.30475709831319819</v>
      </c>
      <c r="T211" s="4">
        <f t="shared" si="88"/>
        <v>0.29713492536970842</v>
      </c>
      <c r="U211" s="4">
        <f t="shared" si="88"/>
        <v>0.2895127524262186</v>
      </c>
      <c r="V211" s="4">
        <f t="shared" si="88"/>
        <v>0.28021272758418203</v>
      </c>
      <c r="W211" s="4">
        <f t="shared" si="88"/>
        <v>0.27091270274214541</v>
      </c>
      <c r="X211" s="4">
        <f t="shared" si="88"/>
        <v>0.26161267790010878</v>
      </c>
      <c r="Y211" s="4">
        <f t="shared" si="88"/>
        <v>0.25231265305807216</v>
      </c>
      <c r="Z211" s="4">
        <f t="shared" si="88"/>
        <v>0.24301262821603561</v>
      </c>
      <c r="AA211" s="4">
        <f t="shared" si="88"/>
        <v>0.23597638883007482</v>
      </c>
      <c r="AB211" s="4">
        <f t="shared" si="88"/>
        <v>0.22894014944411403</v>
      </c>
      <c r="AC211" s="4">
        <f t="shared" si="88"/>
        <v>0.22190391005815321</v>
      </c>
      <c r="AD211" s="4">
        <f t="shared" si="88"/>
        <v>0.21486767067219242</v>
      </c>
      <c r="AE211" s="4">
        <f t="shared" si="88"/>
        <v>0.20783143128623155</v>
      </c>
      <c r="AF211" s="4">
        <f t="shared" si="87"/>
        <v>0.17752340101593345</v>
      </c>
      <c r="AG211" s="4">
        <f t="shared" si="87"/>
        <v>0.14721537074563534</v>
      </c>
      <c r="AH211" s="4">
        <f t="shared" si="87"/>
        <v>0.11690734047533725</v>
      </c>
      <c r="AI211" s="4">
        <f t="shared" si="87"/>
        <v>8.6599310205039165E-2</v>
      </c>
      <c r="AJ211" s="4">
        <f t="shared" si="87"/>
        <v>5.6291279934741062E-2</v>
      </c>
    </row>
    <row r="212" spans="1:36" x14ac:dyDescent="0.2">
      <c r="A212" t="str">
        <f>"semis_archetype_"&amp;TEXT(ROUND(Table269[[#This Row],[2016]],3),"0.000")</f>
        <v>semis_archetype_0.465</v>
      </c>
      <c r="B212" s="4">
        <f t="shared" si="89"/>
        <v>0.46500000000000002</v>
      </c>
      <c r="C212" s="4">
        <f t="shared" si="90"/>
        <v>0.46500000000000002</v>
      </c>
      <c r="D212" s="4">
        <f t="shared" si="91"/>
        <v>0.46500000000000002</v>
      </c>
      <c r="E212" s="4">
        <f t="shared" si="92"/>
        <v>0.45054347068507838</v>
      </c>
      <c r="F212" s="4">
        <f t="shared" si="93"/>
        <v>0.43608694137015774</v>
      </c>
      <c r="G212" s="4">
        <f t="shared" si="94"/>
        <v>0.42163041205523522</v>
      </c>
      <c r="H212" s="4">
        <f t="shared" si="95"/>
        <v>0.40717388274031363</v>
      </c>
      <c r="I212" s="4">
        <f t="shared" si="96"/>
        <v>0.39271735342539205</v>
      </c>
      <c r="J212" s="4">
        <f t="shared" si="97"/>
        <v>0.37826082411047041</v>
      </c>
      <c r="K212" s="4">
        <f t="shared" si="98"/>
        <v>0.36380429479554877</v>
      </c>
      <c r="L212" s="4">
        <f t="shared" si="99"/>
        <v>0.34934776548062724</v>
      </c>
      <c r="M212" s="4">
        <f t="shared" si="100"/>
        <v>0.3348912361657056</v>
      </c>
      <c r="N212" s="4">
        <f t="shared" si="101"/>
        <v>0.32043470685078401</v>
      </c>
      <c r="O212" s="4">
        <f t="shared" si="102"/>
        <v>0.30597817753586243</v>
      </c>
      <c r="P212" s="4">
        <f t="shared" si="88"/>
        <v>0.32434434933942435</v>
      </c>
      <c r="Q212" s="4">
        <f t="shared" si="88"/>
        <v>0.31681429643805359</v>
      </c>
      <c r="R212" s="4">
        <f t="shared" si="88"/>
        <v>0.30928424353668293</v>
      </c>
      <c r="S212" s="4">
        <f t="shared" si="88"/>
        <v>0.30175419063531234</v>
      </c>
      <c r="T212" s="4">
        <f t="shared" si="88"/>
        <v>0.29422413773394174</v>
      </c>
      <c r="U212" s="4">
        <f t="shared" si="88"/>
        <v>0.28669408483257097</v>
      </c>
      <c r="V212" s="4">
        <f t="shared" si="88"/>
        <v>0.27750645821168585</v>
      </c>
      <c r="W212" s="4">
        <f t="shared" si="88"/>
        <v>0.26831883159080072</v>
      </c>
      <c r="X212" s="4">
        <f t="shared" si="88"/>
        <v>0.25913120496991554</v>
      </c>
      <c r="Y212" s="4">
        <f t="shared" si="88"/>
        <v>0.24994357834903039</v>
      </c>
      <c r="Z212" s="4">
        <f t="shared" si="88"/>
        <v>0.24075595172814529</v>
      </c>
      <c r="AA212" s="4">
        <f t="shared" si="88"/>
        <v>0.23380475090971639</v>
      </c>
      <c r="AB212" s="4">
        <f t="shared" si="88"/>
        <v>0.22685355009128749</v>
      </c>
      <c r="AC212" s="4">
        <f t="shared" si="88"/>
        <v>0.21990234927285859</v>
      </c>
      <c r="AD212" s="4">
        <f t="shared" si="88"/>
        <v>0.21295114845442967</v>
      </c>
      <c r="AE212" s="4">
        <f t="shared" si="88"/>
        <v>0.20599994763600071</v>
      </c>
      <c r="AF212" s="4">
        <f t="shared" si="87"/>
        <v>0.17605821409574876</v>
      </c>
      <c r="AG212" s="4">
        <f t="shared" si="87"/>
        <v>0.14611648055549686</v>
      </c>
      <c r="AH212" s="4">
        <f t="shared" si="87"/>
        <v>0.11617474701524491</v>
      </c>
      <c r="AI212" s="4">
        <f t="shared" si="87"/>
        <v>8.6233013474992987E-2</v>
      </c>
      <c r="AJ212" s="4">
        <f t="shared" si="87"/>
        <v>5.6291279934741062E-2</v>
      </c>
    </row>
    <row r="213" spans="1:36" x14ac:dyDescent="0.2">
      <c r="A213" t="str">
        <f>"semis_archetype_"&amp;TEXT(ROUND(Table269[[#This Row],[2016]],3),"0.000")</f>
        <v>semis_archetype_0.460</v>
      </c>
      <c r="B213" s="4">
        <f t="shared" si="89"/>
        <v>0.46</v>
      </c>
      <c r="C213" s="4">
        <f t="shared" si="90"/>
        <v>0.46</v>
      </c>
      <c r="D213" s="4">
        <f t="shared" si="91"/>
        <v>0.46</v>
      </c>
      <c r="E213" s="4">
        <f t="shared" si="92"/>
        <v>0.44576975064360985</v>
      </c>
      <c r="F213" s="4">
        <f t="shared" si="93"/>
        <v>0.43153950128722068</v>
      </c>
      <c r="G213" s="4">
        <f t="shared" si="94"/>
        <v>0.41730925193082963</v>
      </c>
      <c r="H213" s="4">
        <f t="shared" si="95"/>
        <v>0.40307900257443946</v>
      </c>
      <c r="I213" s="4">
        <f t="shared" si="96"/>
        <v>0.38884875321804935</v>
      </c>
      <c r="J213" s="4">
        <f t="shared" si="97"/>
        <v>0.37461850386165918</v>
      </c>
      <c r="K213" s="4">
        <f t="shared" si="98"/>
        <v>0.36038825450526907</v>
      </c>
      <c r="L213" s="4">
        <f t="shared" si="99"/>
        <v>0.34615800514887896</v>
      </c>
      <c r="M213" s="4">
        <f t="shared" si="100"/>
        <v>0.33192775579248879</v>
      </c>
      <c r="N213" s="4">
        <f t="shared" si="101"/>
        <v>0.31769750643609873</v>
      </c>
      <c r="O213" s="4">
        <f t="shared" si="102"/>
        <v>0.30346725707970856</v>
      </c>
      <c r="P213" s="4">
        <f t="shared" si="88"/>
        <v>0.32106508153518121</v>
      </c>
      <c r="Q213" s="4">
        <f t="shared" si="88"/>
        <v>0.31362714867592956</v>
      </c>
      <c r="R213" s="4">
        <f t="shared" si="88"/>
        <v>0.30618921581667807</v>
      </c>
      <c r="S213" s="4">
        <f t="shared" si="88"/>
        <v>0.29875128295742648</v>
      </c>
      <c r="T213" s="4">
        <f t="shared" si="88"/>
        <v>0.29131335009817494</v>
      </c>
      <c r="U213" s="4">
        <f t="shared" si="88"/>
        <v>0.28387541723892329</v>
      </c>
      <c r="V213" s="4">
        <f t="shared" si="88"/>
        <v>0.27480018883918966</v>
      </c>
      <c r="W213" s="4">
        <f t="shared" si="88"/>
        <v>0.26572496043945598</v>
      </c>
      <c r="X213" s="4">
        <f t="shared" si="88"/>
        <v>0.2566497320397223</v>
      </c>
      <c r="Y213" s="4">
        <f t="shared" si="88"/>
        <v>0.24757450363998862</v>
      </c>
      <c r="Z213" s="4">
        <f t="shared" si="88"/>
        <v>0.23849927524025497</v>
      </c>
      <c r="AA213" s="4">
        <f t="shared" si="88"/>
        <v>0.23163311298935796</v>
      </c>
      <c r="AB213" s="4">
        <f t="shared" si="88"/>
        <v>0.22476695073846095</v>
      </c>
      <c r="AC213" s="4">
        <f t="shared" si="88"/>
        <v>0.21790078848756395</v>
      </c>
      <c r="AD213" s="4">
        <f t="shared" si="88"/>
        <v>0.21103462623666694</v>
      </c>
      <c r="AE213" s="4">
        <f t="shared" ref="AE213:AJ228" si="103">(($B213-$AJ$2)*((AE$2-$AJ$2)/($B$2-$AJ$2)))+$AJ$2</f>
        <v>0.20416846398576985</v>
      </c>
      <c r="AF213" s="4">
        <f t="shared" si="103"/>
        <v>0.17459302717556408</v>
      </c>
      <c r="AG213" s="4">
        <f t="shared" si="103"/>
        <v>0.14501759036535833</v>
      </c>
      <c r="AH213" s="4">
        <f t="shared" si="103"/>
        <v>0.11544215355515258</v>
      </c>
      <c r="AI213" s="4">
        <f t="shared" si="103"/>
        <v>8.5866716744946822E-2</v>
      </c>
      <c r="AJ213" s="4">
        <f t="shared" si="103"/>
        <v>5.6291279934741062E-2</v>
      </c>
    </row>
    <row r="214" spans="1:36" x14ac:dyDescent="0.2">
      <c r="A214" t="str">
        <f>"semis_archetype_"&amp;TEXT(ROUND(Table269[[#This Row],[2016]],3),"0.000")</f>
        <v>semis_archetype_0.455</v>
      </c>
      <c r="B214" s="4">
        <f t="shared" si="89"/>
        <v>0.45500000000000002</v>
      </c>
      <c r="C214" s="4">
        <f t="shared" si="90"/>
        <v>0.45500000000000002</v>
      </c>
      <c r="D214" s="4">
        <f t="shared" si="91"/>
        <v>0.45500000000000002</v>
      </c>
      <c r="E214" s="4">
        <f t="shared" si="92"/>
        <v>0.44099603060214132</v>
      </c>
      <c r="F214" s="4">
        <f t="shared" si="93"/>
        <v>0.42699206120428357</v>
      </c>
      <c r="G214" s="4">
        <f t="shared" si="94"/>
        <v>0.41298809180642398</v>
      </c>
      <c r="H214" s="4">
        <f t="shared" si="95"/>
        <v>0.39898412240856534</v>
      </c>
      <c r="I214" s="4">
        <f t="shared" si="96"/>
        <v>0.38498015301070665</v>
      </c>
      <c r="J214" s="4">
        <f t="shared" si="97"/>
        <v>0.37097618361284801</v>
      </c>
      <c r="K214" s="4">
        <f t="shared" si="98"/>
        <v>0.35697221421498931</v>
      </c>
      <c r="L214" s="4">
        <f t="shared" si="99"/>
        <v>0.34296824481713067</v>
      </c>
      <c r="M214" s="4">
        <f t="shared" si="100"/>
        <v>0.32896427541927198</v>
      </c>
      <c r="N214" s="4">
        <f t="shared" si="101"/>
        <v>0.31496030602141334</v>
      </c>
      <c r="O214" s="4">
        <f t="shared" si="102"/>
        <v>0.3009563366235547</v>
      </c>
      <c r="P214" s="4">
        <f t="shared" ref="P214:AE229" si="104">(($B214-$AJ$2)*((P$2-$AJ$2)/($B$2-$AJ$2)))+$AJ$2</f>
        <v>0.31778581373093806</v>
      </c>
      <c r="Q214" s="4">
        <f t="shared" si="104"/>
        <v>0.31044000091380564</v>
      </c>
      <c r="R214" s="4">
        <f t="shared" si="104"/>
        <v>0.3030941880966731</v>
      </c>
      <c r="S214" s="4">
        <f t="shared" si="104"/>
        <v>0.29574837527954068</v>
      </c>
      <c r="T214" s="4">
        <f t="shared" si="104"/>
        <v>0.28840256246240825</v>
      </c>
      <c r="U214" s="4">
        <f t="shared" si="104"/>
        <v>0.28105674964527572</v>
      </c>
      <c r="V214" s="4">
        <f t="shared" si="104"/>
        <v>0.27209391946669348</v>
      </c>
      <c r="W214" s="4">
        <f t="shared" si="104"/>
        <v>0.26313108928811124</v>
      </c>
      <c r="X214" s="4">
        <f t="shared" si="104"/>
        <v>0.254168259109529</v>
      </c>
      <c r="Y214" s="4">
        <f t="shared" si="104"/>
        <v>0.24520542893094682</v>
      </c>
      <c r="Z214" s="4">
        <f t="shared" si="104"/>
        <v>0.23624259875236464</v>
      </c>
      <c r="AA214" s="4">
        <f t="shared" si="104"/>
        <v>0.22946147506899953</v>
      </c>
      <c r="AB214" s="4">
        <f t="shared" si="104"/>
        <v>0.22268035138563441</v>
      </c>
      <c r="AC214" s="4">
        <f t="shared" si="104"/>
        <v>0.2158992277022693</v>
      </c>
      <c r="AD214" s="4">
        <f t="shared" si="104"/>
        <v>0.20911810401890418</v>
      </c>
      <c r="AE214" s="4">
        <f t="shared" si="104"/>
        <v>0.20233698033553901</v>
      </c>
      <c r="AF214" s="4">
        <f t="shared" si="103"/>
        <v>0.17312784025537942</v>
      </c>
      <c r="AG214" s="4">
        <f t="shared" si="103"/>
        <v>0.14391870017521982</v>
      </c>
      <c r="AH214" s="4">
        <f t="shared" si="103"/>
        <v>0.11470956009506023</v>
      </c>
      <c r="AI214" s="4">
        <f t="shared" si="103"/>
        <v>8.5500420014900644E-2</v>
      </c>
      <c r="AJ214" s="4">
        <f t="shared" si="103"/>
        <v>5.6291279934741062E-2</v>
      </c>
    </row>
    <row r="215" spans="1:36" x14ac:dyDescent="0.2">
      <c r="A215" t="str">
        <f>"semis_archetype_"&amp;TEXT(ROUND(Table269[[#This Row],[2016]],3),"0.000")</f>
        <v>semis_archetype_0.450</v>
      </c>
      <c r="B215" s="4">
        <f t="shared" si="89"/>
        <v>0.45</v>
      </c>
      <c r="C215" s="4">
        <f t="shared" si="90"/>
        <v>0.45</v>
      </c>
      <c r="D215" s="4">
        <f t="shared" si="91"/>
        <v>0.45</v>
      </c>
      <c r="E215" s="4">
        <f t="shared" si="92"/>
        <v>0.43622231056067279</v>
      </c>
      <c r="F215" s="4">
        <f t="shared" si="93"/>
        <v>0.42244462112134651</v>
      </c>
      <c r="G215" s="4">
        <f t="shared" si="94"/>
        <v>0.4086669316820184</v>
      </c>
      <c r="H215" s="4">
        <f t="shared" si="95"/>
        <v>0.39488924224269117</v>
      </c>
      <c r="I215" s="4">
        <f t="shared" si="96"/>
        <v>0.38111155280336401</v>
      </c>
      <c r="J215" s="4">
        <f t="shared" si="97"/>
        <v>0.36733386336403678</v>
      </c>
      <c r="K215" s="4">
        <f t="shared" si="98"/>
        <v>0.35355617392470962</v>
      </c>
      <c r="L215" s="4">
        <f t="shared" si="99"/>
        <v>0.33977848448538239</v>
      </c>
      <c r="M215" s="4">
        <f t="shared" si="100"/>
        <v>0.32600079504605517</v>
      </c>
      <c r="N215" s="4">
        <f t="shared" si="101"/>
        <v>0.312223105606728</v>
      </c>
      <c r="O215" s="4">
        <f t="shared" si="102"/>
        <v>0.29844541616740083</v>
      </c>
      <c r="P215" s="4">
        <f t="shared" si="104"/>
        <v>0.31450654592669491</v>
      </c>
      <c r="Q215" s="4">
        <f t="shared" si="104"/>
        <v>0.3072528531516816</v>
      </c>
      <c r="R215" s="4">
        <f t="shared" si="104"/>
        <v>0.29999916037666818</v>
      </c>
      <c r="S215" s="4">
        <f t="shared" si="104"/>
        <v>0.29274546760165487</v>
      </c>
      <c r="T215" s="4">
        <f t="shared" si="104"/>
        <v>0.28549177482664145</v>
      </c>
      <c r="U215" s="4">
        <f t="shared" si="104"/>
        <v>0.27823808205162803</v>
      </c>
      <c r="V215" s="4">
        <f t="shared" si="104"/>
        <v>0.2693876500941973</v>
      </c>
      <c r="W215" s="4">
        <f t="shared" si="104"/>
        <v>0.26053721813676656</v>
      </c>
      <c r="X215" s="4">
        <f t="shared" si="104"/>
        <v>0.25168678617933582</v>
      </c>
      <c r="Y215" s="4">
        <f t="shared" si="104"/>
        <v>0.24283635422190503</v>
      </c>
      <c r="Z215" s="4">
        <f t="shared" si="104"/>
        <v>0.23398592226447429</v>
      </c>
      <c r="AA215" s="4">
        <f t="shared" si="104"/>
        <v>0.22728983714864109</v>
      </c>
      <c r="AB215" s="4">
        <f t="shared" si="104"/>
        <v>0.22059375203280787</v>
      </c>
      <c r="AC215" s="4">
        <f t="shared" si="104"/>
        <v>0.21389766691697465</v>
      </c>
      <c r="AD215" s="4">
        <f t="shared" si="104"/>
        <v>0.20720158180114143</v>
      </c>
      <c r="AE215" s="4">
        <f t="shared" si="104"/>
        <v>0.20050549668530815</v>
      </c>
      <c r="AF215" s="4">
        <f t="shared" si="103"/>
        <v>0.17166265333519473</v>
      </c>
      <c r="AG215" s="4">
        <f t="shared" si="103"/>
        <v>0.14281980998508131</v>
      </c>
      <c r="AH215" s="4">
        <f t="shared" si="103"/>
        <v>0.1139769666349679</v>
      </c>
      <c r="AI215" s="4">
        <f t="shared" si="103"/>
        <v>8.5134123284854479E-2</v>
      </c>
      <c r="AJ215" s="4">
        <f t="shared" si="103"/>
        <v>5.6291279934741062E-2</v>
      </c>
    </row>
    <row r="216" spans="1:36" x14ac:dyDescent="0.2">
      <c r="A216" t="str">
        <f>"semis_archetype_"&amp;TEXT(ROUND(Table269[[#This Row],[2016]],3),"0.000")</f>
        <v>semis_archetype_0.445</v>
      </c>
      <c r="B216" s="4">
        <f t="shared" si="89"/>
        <v>0.44500000000000001</v>
      </c>
      <c r="C216" s="4">
        <f t="shared" si="90"/>
        <v>0.44500000000000001</v>
      </c>
      <c r="D216" s="4">
        <f t="shared" si="91"/>
        <v>0.44500000000000001</v>
      </c>
      <c r="E216" s="4">
        <f t="shared" si="92"/>
        <v>0.43144859051920426</v>
      </c>
      <c r="F216" s="4">
        <f t="shared" si="93"/>
        <v>0.41789718103840939</v>
      </c>
      <c r="G216" s="4">
        <f t="shared" si="94"/>
        <v>0.40434577155761281</v>
      </c>
      <c r="H216" s="4">
        <f t="shared" si="95"/>
        <v>0.39079436207681706</v>
      </c>
      <c r="I216" s="4">
        <f t="shared" si="96"/>
        <v>0.37724295259602136</v>
      </c>
      <c r="J216" s="4">
        <f t="shared" si="97"/>
        <v>0.36369154311522556</v>
      </c>
      <c r="K216" s="4">
        <f t="shared" si="98"/>
        <v>0.35014013363442986</v>
      </c>
      <c r="L216" s="4">
        <f t="shared" si="99"/>
        <v>0.33658872415363417</v>
      </c>
      <c r="M216" s="4">
        <f t="shared" si="100"/>
        <v>0.32303731467283836</v>
      </c>
      <c r="N216" s="4">
        <f t="shared" si="101"/>
        <v>0.30948590519204267</v>
      </c>
      <c r="O216" s="4">
        <f t="shared" si="102"/>
        <v>0.29593449571124691</v>
      </c>
      <c r="P216" s="4">
        <f t="shared" si="104"/>
        <v>0.31122727812245188</v>
      </c>
      <c r="Q216" s="4">
        <f t="shared" si="104"/>
        <v>0.30406570538955757</v>
      </c>
      <c r="R216" s="4">
        <f t="shared" si="104"/>
        <v>0.29690413265666327</v>
      </c>
      <c r="S216" s="4">
        <f t="shared" si="104"/>
        <v>0.28974255992376902</v>
      </c>
      <c r="T216" s="4">
        <f t="shared" si="104"/>
        <v>0.28258098719087477</v>
      </c>
      <c r="U216" s="4">
        <f t="shared" si="104"/>
        <v>0.2754194144579804</v>
      </c>
      <c r="V216" s="4">
        <f t="shared" si="104"/>
        <v>0.26668138072170111</v>
      </c>
      <c r="W216" s="4">
        <f t="shared" si="104"/>
        <v>0.25794334698542187</v>
      </c>
      <c r="X216" s="4">
        <f t="shared" si="104"/>
        <v>0.24920531324914252</v>
      </c>
      <c r="Y216" s="4">
        <f t="shared" si="104"/>
        <v>0.24046727951286323</v>
      </c>
      <c r="Z216" s="4">
        <f t="shared" si="104"/>
        <v>0.23172924577658396</v>
      </c>
      <c r="AA216" s="4">
        <f t="shared" si="104"/>
        <v>0.22511819922828263</v>
      </c>
      <c r="AB216" s="4">
        <f t="shared" si="104"/>
        <v>0.21850715267998133</v>
      </c>
      <c r="AC216" s="4">
        <f t="shared" si="104"/>
        <v>0.21189610613168</v>
      </c>
      <c r="AD216" s="4">
        <f t="shared" si="104"/>
        <v>0.2052850595833787</v>
      </c>
      <c r="AE216" s="4">
        <f t="shared" si="104"/>
        <v>0.19867401303507731</v>
      </c>
      <c r="AF216" s="4">
        <f t="shared" si="103"/>
        <v>0.17019746641501005</v>
      </c>
      <c r="AG216" s="4">
        <f t="shared" si="103"/>
        <v>0.14172091979494281</v>
      </c>
      <c r="AH216" s="4">
        <f t="shared" si="103"/>
        <v>0.11324437317487555</v>
      </c>
      <c r="AI216" s="4">
        <f t="shared" si="103"/>
        <v>8.4767826554808301E-2</v>
      </c>
      <c r="AJ216" s="4">
        <f t="shared" si="103"/>
        <v>5.6291279934741062E-2</v>
      </c>
    </row>
    <row r="217" spans="1:36" x14ac:dyDescent="0.2">
      <c r="A217" t="str">
        <f>"semis_archetype_"&amp;TEXT(ROUND(Table269[[#This Row],[2016]],3),"0.000")</f>
        <v>semis_archetype_0.440</v>
      </c>
      <c r="B217" s="4">
        <f t="shared" si="89"/>
        <v>0.44</v>
      </c>
      <c r="C217" s="4">
        <f t="shared" si="90"/>
        <v>0.44</v>
      </c>
      <c r="D217" s="4">
        <f t="shared" si="91"/>
        <v>0.44</v>
      </c>
      <c r="E217" s="4">
        <f t="shared" si="92"/>
        <v>0.42667487047773572</v>
      </c>
      <c r="F217" s="4">
        <f t="shared" si="93"/>
        <v>0.41334974095547233</v>
      </c>
      <c r="G217" s="4">
        <f t="shared" si="94"/>
        <v>0.40002461143320717</v>
      </c>
      <c r="H217" s="4">
        <f t="shared" si="95"/>
        <v>0.38669948191094294</v>
      </c>
      <c r="I217" s="4">
        <f t="shared" si="96"/>
        <v>0.37337435238867867</v>
      </c>
      <c r="J217" s="4">
        <f t="shared" si="97"/>
        <v>0.36004922286641439</v>
      </c>
      <c r="K217" s="4">
        <f t="shared" si="98"/>
        <v>0.34672409334415011</v>
      </c>
      <c r="L217" s="4">
        <f t="shared" si="99"/>
        <v>0.33339896382188583</v>
      </c>
      <c r="M217" s="4">
        <f t="shared" si="100"/>
        <v>0.32007383429962155</v>
      </c>
      <c r="N217" s="4">
        <f t="shared" si="101"/>
        <v>0.30674870477735733</v>
      </c>
      <c r="O217" s="4">
        <f t="shared" si="102"/>
        <v>0.29342357525509305</v>
      </c>
      <c r="P217" s="4">
        <f t="shared" si="104"/>
        <v>0.30794801031820873</v>
      </c>
      <c r="Q217" s="4">
        <f t="shared" si="104"/>
        <v>0.30087855762743354</v>
      </c>
      <c r="R217" s="4">
        <f t="shared" si="104"/>
        <v>0.29380910493665835</v>
      </c>
      <c r="S217" s="4">
        <f t="shared" si="104"/>
        <v>0.28673965224588316</v>
      </c>
      <c r="T217" s="4">
        <f t="shared" si="104"/>
        <v>0.27967019955510802</v>
      </c>
      <c r="U217" s="4">
        <f t="shared" si="104"/>
        <v>0.27260074686433278</v>
      </c>
      <c r="V217" s="4">
        <f t="shared" si="104"/>
        <v>0.26397511134920493</v>
      </c>
      <c r="W217" s="4">
        <f t="shared" si="104"/>
        <v>0.25534947583407708</v>
      </c>
      <c r="X217" s="4">
        <f t="shared" si="104"/>
        <v>0.24672384031894928</v>
      </c>
      <c r="Y217" s="4">
        <f t="shared" si="104"/>
        <v>0.23809820480382143</v>
      </c>
      <c r="Z217" s="4">
        <f t="shared" si="104"/>
        <v>0.22947256928869364</v>
      </c>
      <c r="AA217" s="4">
        <f t="shared" si="104"/>
        <v>0.2229465613079242</v>
      </c>
      <c r="AB217" s="4">
        <f t="shared" si="104"/>
        <v>0.21642055332715479</v>
      </c>
      <c r="AC217" s="4">
        <f t="shared" si="104"/>
        <v>0.20989454534638535</v>
      </c>
      <c r="AD217" s="4">
        <f t="shared" si="104"/>
        <v>0.20336853736561594</v>
      </c>
      <c r="AE217" s="4">
        <f t="shared" si="104"/>
        <v>0.19684252938484645</v>
      </c>
      <c r="AF217" s="4">
        <f t="shared" si="103"/>
        <v>0.16873227949482539</v>
      </c>
      <c r="AG217" s="4">
        <f t="shared" si="103"/>
        <v>0.1406220296048043</v>
      </c>
      <c r="AH217" s="4">
        <f t="shared" si="103"/>
        <v>0.11251177971478321</v>
      </c>
      <c r="AI217" s="4">
        <f t="shared" si="103"/>
        <v>8.4401529824762137E-2</v>
      </c>
      <c r="AJ217" s="4">
        <f t="shared" si="103"/>
        <v>5.6291279934741062E-2</v>
      </c>
    </row>
    <row r="218" spans="1:36" x14ac:dyDescent="0.2">
      <c r="A218" t="str">
        <f>"semis_archetype_"&amp;TEXT(ROUND(Table269[[#This Row],[2016]],3),"0.000")</f>
        <v>semis_archetype_0.435</v>
      </c>
      <c r="B218" s="4">
        <f t="shared" si="89"/>
        <v>0.435</v>
      </c>
      <c r="C218" s="4">
        <f t="shared" si="90"/>
        <v>0.435</v>
      </c>
      <c r="D218" s="4">
        <f t="shared" si="91"/>
        <v>0.435</v>
      </c>
      <c r="E218" s="4">
        <f t="shared" si="92"/>
        <v>0.42190115043626719</v>
      </c>
      <c r="F218" s="4">
        <f t="shared" si="93"/>
        <v>0.40880230087253522</v>
      </c>
      <c r="G218" s="4">
        <f t="shared" si="94"/>
        <v>0.39570345130880158</v>
      </c>
      <c r="H218" s="4">
        <f t="shared" si="95"/>
        <v>0.38260460174506877</v>
      </c>
      <c r="I218" s="4">
        <f t="shared" si="96"/>
        <v>0.36950575218133597</v>
      </c>
      <c r="J218" s="4">
        <f t="shared" si="97"/>
        <v>0.35640690261760322</v>
      </c>
      <c r="K218" s="4">
        <f t="shared" si="98"/>
        <v>0.34330805305387035</v>
      </c>
      <c r="L218" s="4">
        <f t="shared" si="99"/>
        <v>0.3302092034901376</v>
      </c>
      <c r="M218" s="4">
        <f t="shared" si="100"/>
        <v>0.31711035392640474</v>
      </c>
      <c r="N218" s="4">
        <f t="shared" si="101"/>
        <v>0.30401150436267199</v>
      </c>
      <c r="O218" s="4">
        <f t="shared" si="102"/>
        <v>0.29091265479893913</v>
      </c>
      <c r="P218" s="4">
        <f t="shared" si="104"/>
        <v>0.30466874251396558</v>
      </c>
      <c r="Q218" s="4">
        <f t="shared" si="104"/>
        <v>0.29769140986530951</v>
      </c>
      <c r="R218" s="4">
        <f t="shared" si="104"/>
        <v>0.29071407721665343</v>
      </c>
      <c r="S218" s="4">
        <f t="shared" si="104"/>
        <v>0.28373674456799736</v>
      </c>
      <c r="T218" s="4">
        <f t="shared" si="104"/>
        <v>0.27675941191934128</v>
      </c>
      <c r="U218" s="4">
        <f t="shared" si="104"/>
        <v>0.26978207927068509</v>
      </c>
      <c r="V218" s="4">
        <f t="shared" si="104"/>
        <v>0.26126884197670874</v>
      </c>
      <c r="W218" s="4">
        <f t="shared" si="104"/>
        <v>0.25275560468273239</v>
      </c>
      <c r="X218" s="4">
        <f t="shared" si="104"/>
        <v>0.24424236738875602</v>
      </c>
      <c r="Y218" s="4">
        <f t="shared" si="104"/>
        <v>0.23572913009477964</v>
      </c>
      <c r="Z218" s="4">
        <f t="shared" si="104"/>
        <v>0.22721589280080329</v>
      </c>
      <c r="AA218" s="4">
        <f t="shared" si="104"/>
        <v>0.22077492338756577</v>
      </c>
      <c r="AB218" s="4">
        <f t="shared" si="104"/>
        <v>0.21433395397432825</v>
      </c>
      <c r="AC218" s="4">
        <f t="shared" si="104"/>
        <v>0.20789298456109073</v>
      </c>
      <c r="AD218" s="4">
        <f t="shared" si="104"/>
        <v>0.20145201514785319</v>
      </c>
      <c r="AE218" s="4">
        <f t="shared" si="104"/>
        <v>0.19501104573461561</v>
      </c>
      <c r="AF218" s="4">
        <f t="shared" si="103"/>
        <v>0.16726709257464067</v>
      </c>
      <c r="AG218" s="4">
        <f t="shared" si="103"/>
        <v>0.13952313941466579</v>
      </c>
      <c r="AH218" s="4">
        <f t="shared" si="103"/>
        <v>0.11177918625469088</v>
      </c>
      <c r="AI218" s="4">
        <f t="shared" si="103"/>
        <v>8.4035233094715972E-2</v>
      </c>
      <c r="AJ218" s="4">
        <f t="shared" si="103"/>
        <v>5.6291279934741062E-2</v>
      </c>
    </row>
    <row r="219" spans="1:36" x14ac:dyDescent="0.2">
      <c r="A219" t="str">
        <f>"semis_archetype_"&amp;TEXT(ROUND(Table269[[#This Row],[2016]],3),"0.000")</f>
        <v>semis_archetype_0.430</v>
      </c>
      <c r="B219" s="4">
        <f t="shared" si="89"/>
        <v>0.43</v>
      </c>
      <c r="C219" s="4">
        <f t="shared" si="90"/>
        <v>0.43</v>
      </c>
      <c r="D219" s="4">
        <f t="shared" si="91"/>
        <v>0.43</v>
      </c>
      <c r="E219" s="4">
        <f t="shared" si="92"/>
        <v>0.41712743039479866</v>
      </c>
      <c r="F219" s="4">
        <f t="shared" si="93"/>
        <v>0.40425486078959816</v>
      </c>
      <c r="G219" s="4">
        <f t="shared" si="94"/>
        <v>0.39138229118439599</v>
      </c>
      <c r="H219" s="4">
        <f t="shared" si="95"/>
        <v>0.3785097215791946</v>
      </c>
      <c r="I219" s="4">
        <f t="shared" si="96"/>
        <v>0.36563715197399332</v>
      </c>
      <c r="J219" s="4">
        <f t="shared" si="97"/>
        <v>0.35276458236879193</v>
      </c>
      <c r="K219" s="4">
        <f t="shared" si="98"/>
        <v>0.3398920127635906</v>
      </c>
      <c r="L219" s="4">
        <f t="shared" si="99"/>
        <v>0.32701944315838927</v>
      </c>
      <c r="M219" s="4">
        <f t="shared" si="100"/>
        <v>0.31414687355318793</v>
      </c>
      <c r="N219" s="4">
        <f t="shared" si="101"/>
        <v>0.3012743039479866</v>
      </c>
      <c r="O219" s="4">
        <f t="shared" si="102"/>
        <v>0.28840173434278527</v>
      </c>
      <c r="P219" s="4">
        <f t="shared" si="104"/>
        <v>0.30138947470972249</v>
      </c>
      <c r="Q219" s="4">
        <f t="shared" si="104"/>
        <v>0.29450426210318548</v>
      </c>
      <c r="R219" s="4">
        <f t="shared" si="104"/>
        <v>0.28761904949664852</v>
      </c>
      <c r="S219" s="4">
        <f t="shared" si="104"/>
        <v>0.28073383689011155</v>
      </c>
      <c r="T219" s="4">
        <f t="shared" si="104"/>
        <v>0.27384862428357454</v>
      </c>
      <c r="U219" s="4">
        <f t="shared" si="104"/>
        <v>0.26696341167703747</v>
      </c>
      <c r="V219" s="4">
        <f t="shared" si="104"/>
        <v>0.25856257260421256</v>
      </c>
      <c r="W219" s="4">
        <f t="shared" si="104"/>
        <v>0.25016173353138771</v>
      </c>
      <c r="X219" s="4">
        <f t="shared" si="104"/>
        <v>0.24176089445856275</v>
      </c>
      <c r="Y219" s="4">
        <f t="shared" si="104"/>
        <v>0.23336005538573784</v>
      </c>
      <c r="Z219" s="4">
        <f t="shared" si="104"/>
        <v>0.22495921631291296</v>
      </c>
      <c r="AA219" s="4">
        <f t="shared" si="104"/>
        <v>0.21860328546720734</v>
      </c>
      <c r="AB219" s="4">
        <f t="shared" si="104"/>
        <v>0.21224735462150171</v>
      </c>
      <c r="AC219" s="4">
        <f t="shared" si="104"/>
        <v>0.20589142377579608</v>
      </c>
      <c r="AD219" s="4">
        <f t="shared" si="104"/>
        <v>0.19953549293009046</v>
      </c>
      <c r="AE219" s="4">
        <f t="shared" si="104"/>
        <v>0.19317956208438475</v>
      </c>
      <c r="AF219" s="4">
        <f t="shared" si="103"/>
        <v>0.16580190565445602</v>
      </c>
      <c r="AG219" s="4">
        <f t="shared" si="103"/>
        <v>0.13842424922452728</v>
      </c>
      <c r="AH219" s="4">
        <f t="shared" si="103"/>
        <v>0.11104659279459853</v>
      </c>
      <c r="AI219" s="4">
        <f t="shared" si="103"/>
        <v>8.3668936364669794E-2</v>
      </c>
      <c r="AJ219" s="4">
        <f t="shared" si="103"/>
        <v>5.6291279934741062E-2</v>
      </c>
    </row>
    <row r="220" spans="1:36" x14ac:dyDescent="0.2">
      <c r="A220" t="str">
        <f>"semis_archetype_"&amp;TEXT(ROUND(Table269[[#This Row],[2016]],3),"0.000")</f>
        <v>semis_archetype_0.425</v>
      </c>
      <c r="B220" s="4">
        <f t="shared" si="89"/>
        <v>0.42499999999999999</v>
      </c>
      <c r="C220" s="4">
        <f t="shared" si="90"/>
        <v>0.42499999999999999</v>
      </c>
      <c r="D220" s="4">
        <f t="shared" si="91"/>
        <v>0.42499999999999999</v>
      </c>
      <c r="E220" s="4">
        <f t="shared" si="92"/>
        <v>0.41235371035333013</v>
      </c>
      <c r="F220" s="4">
        <f t="shared" si="93"/>
        <v>0.39970742070666104</v>
      </c>
      <c r="G220" s="4">
        <f t="shared" si="94"/>
        <v>0.3870611310599904</v>
      </c>
      <c r="H220" s="4">
        <f t="shared" si="95"/>
        <v>0.37441484141332049</v>
      </c>
      <c r="I220" s="4">
        <f t="shared" si="96"/>
        <v>0.36176855176665068</v>
      </c>
      <c r="J220" s="4">
        <f t="shared" si="97"/>
        <v>0.34912226211998076</v>
      </c>
      <c r="K220" s="4">
        <f t="shared" si="98"/>
        <v>0.33647597247331085</v>
      </c>
      <c r="L220" s="4">
        <f t="shared" si="99"/>
        <v>0.32382968282664104</v>
      </c>
      <c r="M220" s="4">
        <f t="shared" si="100"/>
        <v>0.31118339317997112</v>
      </c>
      <c r="N220" s="4">
        <f t="shared" si="101"/>
        <v>0.29853710353330132</v>
      </c>
      <c r="O220" s="4">
        <f t="shared" si="102"/>
        <v>0.2858908138866314</v>
      </c>
      <c r="P220" s="4">
        <f t="shared" si="104"/>
        <v>0.2981102069054794</v>
      </c>
      <c r="Q220" s="4">
        <f t="shared" si="104"/>
        <v>0.29131711434106144</v>
      </c>
      <c r="R220" s="4">
        <f t="shared" si="104"/>
        <v>0.2845240217766436</v>
      </c>
      <c r="S220" s="4">
        <f t="shared" si="104"/>
        <v>0.27773092921222564</v>
      </c>
      <c r="T220" s="4">
        <f t="shared" si="104"/>
        <v>0.27093783664780779</v>
      </c>
      <c r="U220" s="4">
        <f t="shared" si="104"/>
        <v>0.26414474408338984</v>
      </c>
      <c r="V220" s="4">
        <f t="shared" si="104"/>
        <v>0.25585630323171638</v>
      </c>
      <c r="W220" s="4">
        <f t="shared" si="104"/>
        <v>0.24756786238004297</v>
      </c>
      <c r="X220" s="4">
        <f t="shared" si="104"/>
        <v>0.23927942152836951</v>
      </c>
      <c r="Y220" s="4">
        <f t="shared" si="104"/>
        <v>0.23099098067669604</v>
      </c>
      <c r="Z220" s="4">
        <f t="shared" si="104"/>
        <v>0.22270253982502264</v>
      </c>
      <c r="AA220" s="4">
        <f t="shared" si="104"/>
        <v>0.2164316475468489</v>
      </c>
      <c r="AB220" s="4">
        <f t="shared" si="104"/>
        <v>0.21016075526867517</v>
      </c>
      <c r="AC220" s="4">
        <f t="shared" si="104"/>
        <v>0.20388986299050144</v>
      </c>
      <c r="AD220" s="4">
        <f t="shared" si="104"/>
        <v>0.1976189707123277</v>
      </c>
      <c r="AE220" s="4">
        <f t="shared" si="104"/>
        <v>0.19134807843415391</v>
      </c>
      <c r="AF220" s="4">
        <f t="shared" si="103"/>
        <v>0.16433671873427133</v>
      </c>
      <c r="AG220" s="4">
        <f t="shared" si="103"/>
        <v>0.13732535903438875</v>
      </c>
      <c r="AH220" s="4">
        <f t="shared" si="103"/>
        <v>0.1103139993345062</v>
      </c>
      <c r="AI220" s="4">
        <f t="shared" si="103"/>
        <v>8.3302639634623629E-2</v>
      </c>
      <c r="AJ220" s="4">
        <f t="shared" si="103"/>
        <v>5.6291279934741062E-2</v>
      </c>
    </row>
    <row r="221" spans="1:36" x14ac:dyDescent="0.2">
      <c r="A221" t="str">
        <f>"semis_archetype_"&amp;TEXT(ROUND(Table269[[#This Row],[2016]],3),"0.000")</f>
        <v>semis_archetype_0.420</v>
      </c>
      <c r="B221" s="4">
        <f t="shared" si="89"/>
        <v>0.42</v>
      </c>
      <c r="C221" s="4">
        <f t="shared" si="90"/>
        <v>0.42</v>
      </c>
      <c r="D221" s="4">
        <f t="shared" si="91"/>
        <v>0.42</v>
      </c>
      <c r="E221" s="4">
        <f t="shared" si="92"/>
        <v>0.4075799903118616</v>
      </c>
      <c r="F221" s="4">
        <f t="shared" si="93"/>
        <v>0.39515998062372398</v>
      </c>
      <c r="G221" s="4">
        <f t="shared" si="94"/>
        <v>0.38273997093558476</v>
      </c>
      <c r="H221" s="4">
        <f t="shared" si="95"/>
        <v>0.37031996124744637</v>
      </c>
      <c r="I221" s="4">
        <f t="shared" si="96"/>
        <v>0.35789995155930798</v>
      </c>
      <c r="J221" s="4">
        <f t="shared" si="97"/>
        <v>0.34547994187116959</v>
      </c>
      <c r="K221" s="4">
        <f t="shared" si="98"/>
        <v>0.33305993218303115</v>
      </c>
      <c r="L221" s="4">
        <f t="shared" si="99"/>
        <v>0.32063992249489276</v>
      </c>
      <c r="M221" s="4">
        <f t="shared" si="100"/>
        <v>0.30821991280675431</v>
      </c>
      <c r="N221" s="4">
        <f t="shared" si="101"/>
        <v>0.29579990311861593</v>
      </c>
      <c r="O221" s="4">
        <f t="shared" si="102"/>
        <v>0.28337989343047754</v>
      </c>
      <c r="P221" s="4">
        <f t="shared" si="104"/>
        <v>0.29483093910123626</v>
      </c>
      <c r="Q221" s="4">
        <f t="shared" si="104"/>
        <v>0.28812996657893741</v>
      </c>
      <c r="R221" s="4">
        <f t="shared" si="104"/>
        <v>0.28142899405663863</v>
      </c>
      <c r="S221" s="4">
        <f t="shared" si="104"/>
        <v>0.27472802153433984</v>
      </c>
      <c r="T221" s="4">
        <f t="shared" si="104"/>
        <v>0.26802704901204105</v>
      </c>
      <c r="U221" s="4">
        <f t="shared" si="104"/>
        <v>0.26132607648974221</v>
      </c>
      <c r="V221" s="4">
        <f t="shared" si="104"/>
        <v>0.25315003385922019</v>
      </c>
      <c r="W221" s="4">
        <f t="shared" si="104"/>
        <v>0.24497399122869823</v>
      </c>
      <c r="X221" s="4">
        <f t="shared" si="104"/>
        <v>0.23679794859817624</v>
      </c>
      <c r="Y221" s="4">
        <f t="shared" si="104"/>
        <v>0.22862190596765425</v>
      </c>
      <c r="Z221" s="4">
        <f t="shared" si="104"/>
        <v>0.22044586333713229</v>
      </c>
      <c r="AA221" s="4">
        <f t="shared" si="104"/>
        <v>0.21426000962649047</v>
      </c>
      <c r="AB221" s="4">
        <f t="shared" si="104"/>
        <v>0.20807415591584863</v>
      </c>
      <c r="AC221" s="4">
        <f t="shared" si="104"/>
        <v>0.20188830220520679</v>
      </c>
      <c r="AD221" s="4">
        <f t="shared" si="104"/>
        <v>0.19570244849456495</v>
      </c>
      <c r="AE221" s="4">
        <f t="shared" si="104"/>
        <v>0.18951659478392305</v>
      </c>
      <c r="AF221" s="4">
        <f t="shared" si="103"/>
        <v>0.16287153181408665</v>
      </c>
      <c r="AG221" s="4">
        <f t="shared" si="103"/>
        <v>0.13622646884425027</v>
      </c>
      <c r="AH221" s="4">
        <f t="shared" si="103"/>
        <v>0.10958140587441385</v>
      </c>
      <c r="AI221" s="4">
        <f t="shared" si="103"/>
        <v>8.2936342904577465E-2</v>
      </c>
      <c r="AJ221" s="4">
        <f t="shared" si="103"/>
        <v>5.6291279934741062E-2</v>
      </c>
    </row>
    <row r="222" spans="1:36" x14ac:dyDescent="0.2">
      <c r="A222" t="str">
        <f>"semis_archetype_"&amp;TEXT(ROUND(Table269[[#This Row],[2016]],3),"0.000")</f>
        <v>semis_archetype_0.415</v>
      </c>
      <c r="B222" s="4">
        <f t="shared" si="89"/>
        <v>0.41500000000000004</v>
      </c>
      <c r="C222" s="4">
        <f t="shared" si="90"/>
        <v>0.41500000000000004</v>
      </c>
      <c r="D222" s="4">
        <f t="shared" si="91"/>
        <v>0.41500000000000004</v>
      </c>
      <c r="E222" s="4">
        <f t="shared" si="92"/>
        <v>0.40280627027039306</v>
      </c>
      <c r="F222" s="4">
        <f t="shared" si="93"/>
        <v>0.39061254054078698</v>
      </c>
      <c r="G222" s="4">
        <f t="shared" si="94"/>
        <v>0.37841881081117923</v>
      </c>
      <c r="H222" s="4">
        <f t="shared" si="95"/>
        <v>0.36622508108157226</v>
      </c>
      <c r="I222" s="4">
        <f t="shared" si="96"/>
        <v>0.35403135135196534</v>
      </c>
      <c r="J222" s="4">
        <f t="shared" si="97"/>
        <v>0.34183762162235842</v>
      </c>
      <c r="K222" s="4">
        <f t="shared" si="98"/>
        <v>0.32964389189275145</v>
      </c>
      <c r="L222" s="4">
        <f t="shared" si="99"/>
        <v>0.31745016216314448</v>
      </c>
      <c r="M222" s="4">
        <f t="shared" si="100"/>
        <v>0.30525643243353756</v>
      </c>
      <c r="N222" s="4">
        <f t="shared" si="101"/>
        <v>0.29306270270393064</v>
      </c>
      <c r="O222" s="4">
        <f t="shared" si="102"/>
        <v>0.28086897297432367</v>
      </c>
      <c r="P222" s="4">
        <f t="shared" si="104"/>
        <v>0.29155167129699322</v>
      </c>
      <c r="Q222" s="4">
        <f t="shared" si="104"/>
        <v>0.28494281881681349</v>
      </c>
      <c r="R222" s="4">
        <f t="shared" si="104"/>
        <v>0.27833396633663376</v>
      </c>
      <c r="S222" s="4">
        <f t="shared" si="104"/>
        <v>0.27172511385645409</v>
      </c>
      <c r="T222" s="4">
        <f t="shared" si="104"/>
        <v>0.26511626137627442</v>
      </c>
      <c r="U222" s="4">
        <f t="shared" si="104"/>
        <v>0.25850740889609458</v>
      </c>
      <c r="V222" s="4">
        <f t="shared" si="104"/>
        <v>0.25044376448672412</v>
      </c>
      <c r="W222" s="4">
        <f t="shared" si="104"/>
        <v>0.24238012007735357</v>
      </c>
      <c r="X222" s="4">
        <f t="shared" si="104"/>
        <v>0.23431647566798305</v>
      </c>
      <c r="Y222" s="4">
        <f t="shared" si="104"/>
        <v>0.22625283125861251</v>
      </c>
      <c r="Z222" s="4">
        <f t="shared" si="104"/>
        <v>0.21818918684924202</v>
      </c>
      <c r="AA222" s="4">
        <f t="shared" si="104"/>
        <v>0.21208837170613207</v>
      </c>
      <c r="AB222" s="4">
        <f t="shared" si="104"/>
        <v>0.20598755656302212</v>
      </c>
      <c r="AC222" s="4">
        <f t="shared" si="104"/>
        <v>0.1998867414199122</v>
      </c>
      <c r="AD222" s="4">
        <f t="shared" si="104"/>
        <v>0.19378592627680225</v>
      </c>
      <c r="AE222" s="4">
        <f t="shared" si="104"/>
        <v>0.18768511113369224</v>
      </c>
      <c r="AF222" s="4">
        <f t="shared" si="103"/>
        <v>0.16140634489390199</v>
      </c>
      <c r="AG222" s="4">
        <f t="shared" si="103"/>
        <v>0.13512757865411179</v>
      </c>
      <c r="AH222" s="4">
        <f t="shared" si="103"/>
        <v>0.10884881241432154</v>
      </c>
      <c r="AI222" s="4">
        <f t="shared" si="103"/>
        <v>8.25700461745313E-2</v>
      </c>
      <c r="AJ222" s="4">
        <f t="shared" si="103"/>
        <v>5.6291279934741062E-2</v>
      </c>
    </row>
    <row r="223" spans="1:36" x14ac:dyDescent="0.2">
      <c r="A223" t="str">
        <f>"semis_archetype_"&amp;TEXT(ROUND(Table269[[#This Row],[2016]],3),"0.000")</f>
        <v>semis_archetype_0.410</v>
      </c>
      <c r="B223" s="4">
        <f t="shared" si="89"/>
        <v>0.41000000000000003</v>
      </c>
      <c r="C223" s="4">
        <f t="shared" si="90"/>
        <v>0.41000000000000003</v>
      </c>
      <c r="D223" s="4">
        <f t="shared" si="91"/>
        <v>0.41000000000000003</v>
      </c>
      <c r="E223" s="4">
        <f t="shared" si="92"/>
        <v>0.39803255022892453</v>
      </c>
      <c r="F223" s="4">
        <f t="shared" si="93"/>
        <v>0.38606510045784986</v>
      </c>
      <c r="G223" s="4">
        <f t="shared" si="94"/>
        <v>0.37409765068677359</v>
      </c>
      <c r="H223" s="4">
        <f t="shared" si="95"/>
        <v>0.36213020091569814</v>
      </c>
      <c r="I223" s="4">
        <f t="shared" si="96"/>
        <v>0.3501627511446227</v>
      </c>
      <c r="J223" s="4">
        <f t="shared" si="97"/>
        <v>0.33819530137354714</v>
      </c>
      <c r="K223" s="4">
        <f t="shared" si="98"/>
        <v>0.3262278516024717</v>
      </c>
      <c r="L223" s="4">
        <f t="shared" si="99"/>
        <v>0.31426040183139625</v>
      </c>
      <c r="M223" s="4">
        <f t="shared" si="100"/>
        <v>0.30229295206032075</v>
      </c>
      <c r="N223" s="4">
        <f t="shared" si="101"/>
        <v>0.29032550228924531</v>
      </c>
      <c r="O223" s="4">
        <f t="shared" si="102"/>
        <v>0.27835805251816981</v>
      </c>
      <c r="P223" s="4">
        <f t="shared" si="104"/>
        <v>0.28827240349275007</v>
      </c>
      <c r="Q223" s="4">
        <f t="shared" si="104"/>
        <v>0.28175567105468946</v>
      </c>
      <c r="R223" s="4">
        <f t="shared" si="104"/>
        <v>0.27523893861662885</v>
      </c>
      <c r="S223" s="4">
        <f t="shared" si="104"/>
        <v>0.26872220617856823</v>
      </c>
      <c r="T223" s="4">
        <f t="shared" si="104"/>
        <v>0.26220547374050762</v>
      </c>
      <c r="U223" s="4">
        <f t="shared" si="104"/>
        <v>0.25568874130244701</v>
      </c>
      <c r="V223" s="4">
        <f t="shared" si="104"/>
        <v>0.24773749511422793</v>
      </c>
      <c r="W223" s="4">
        <f t="shared" si="104"/>
        <v>0.23978624892600886</v>
      </c>
      <c r="X223" s="4">
        <f t="shared" si="104"/>
        <v>0.23183500273778979</v>
      </c>
      <c r="Y223" s="4">
        <f t="shared" si="104"/>
        <v>0.22388375654957071</v>
      </c>
      <c r="Z223" s="4">
        <f t="shared" si="104"/>
        <v>0.21593251036135166</v>
      </c>
      <c r="AA223" s="4">
        <f t="shared" si="104"/>
        <v>0.20991673378577363</v>
      </c>
      <c r="AB223" s="4">
        <f t="shared" si="104"/>
        <v>0.2039009572101956</v>
      </c>
      <c r="AC223" s="4">
        <f t="shared" si="104"/>
        <v>0.19788518063461755</v>
      </c>
      <c r="AD223" s="4">
        <f t="shared" si="104"/>
        <v>0.19186940405903952</v>
      </c>
      <c r="AE223" s="4">
        <f t="shared" si="104"/>
        <v>0.1858536274834614</v>
      </c>
      <c r="AF223" s="4">
        <f t="shared" si="103"/>
        <v>0.15994115797371733</v>
      </c>
      <c r="AG223" s="4">
        <f t="shared" si="103"/>
        <v>0.13402868846397326</v>
      </c>
      <c r="AH223" s="4">
        <f t="shared" si="103"/>
        <v>0.1081162189542292</v>
      </c>
      <c r="AI223" s="4">
        <f t="shared" si="103"/>
        <v>8.2203749444485136E-2</v>
      </c>
      <c r="AJ223" s="4">
        <f t="shared" si="103"/>
        <v>5.6291279934741062E-2</v>
      </c>
    </row>
    <row r="224" spans="1:36" x14ac:dyDescent="0.2">
      <c r="A224" t="str">
        <f>"semis_archetype_"&amp;TEXT(ROUND(Table269[[#This Row],[2016]],3),"0.000")</f>
        <v>semis_archetype_0.405</v>
      </c>
      <c r="B224" s="4">
        <f t="shared" si="89"/>
        <v>0.40500000000000003</v>
      </c>
      <c r="C224" s="4">
        <f t="shared" si="90"/>
        <v>0.40500000000000003</v>
      </c>
      <c r="D224" s="4">
        <f t="shared" si="91"/>
        <v>0.40500000000000003</v>
      </c>
      <c r="E224" s="4">
        <f t="shared" si="92"/>
        <v>0.393258830187456</v>
      </c>
      <c r="F224" s="4">
        <f t="shared" si="93"/>
        <v>0.38151766037491275</v>
      </c>
      <c r="G224" s="4">
        <f t="shared" si="94"/>
        <v>0.369776490562368</v>
      </c>
      <c r="H224" s="4">
        <f t="shared" si="95"/>
        <v>0.35803532074982397</v>
      </c>
      <c r="I224" s="4">
        <f t="shared" si="96"/>
        <v>0.34629415093728</v>
      </c>
      <c r="J224" s="4">
        <f t="shared" si="97"/>
        <v>0.33455298112473597</v>
      </c>
      <c r="K224" s="4">
        <f t="shared" si="98"/>
        <v>0.32281181131219194</v>
      </c>
      <c r="L224" s="4">
        <f t="shared" si="99"/>
        <v>0.31107064149964797</v>
      </c>
      <c r="M224" s="4">
        <f t="shared" si="100"/>
        <v>0.29932947168710394</v>
      </c>
      <c r="N224" s="4">
        <f t="shared" si="101"/>
        <v>0.28758830187455997</v>
      </c>
      <c r="O224" s="4">
        <f t="shared" si="102"/>
        <v>0.27584713206201594</v>
      </c>
      <c r="P224" s="4">
        <f t="shared" si="104"/>
        <v>0.28499313568850693</v>
      </c>
      <c r="Q224" s="4">
        <f t="shared" si="104"/>
        <v>0.27856852329256543</v>
      </c>
      <c r="R224" s="4">
        <f t="shared" si="104"/>
        <v>0.27214391089662393</v>
      </c>
      <c r="S224" s="4">
        <f t="shared" si="104"/>
        <v>0.26571929850068243</v>
      </c>
      <c r="T224" s="4">
        <f t="shared" si="104"/>
        <v>0.25929468610474093</v>
      </c>
      <c r="U224" s="4">
        <f t="shared" si="104"/>
        <v>0.25287007370879933</v>
      </c>
      <c r="V224" s="4">
        <f t="shared" si="104"/>
        <v>0.24503122574173175</v>
      </c>
      <c r="W224" s="4">
        <f t="shared" si="104"/>
        <v>0.23719237777466415</v>
      </c>
      <c r="X224" s="4">
        <f t="shared" si="104"/>
        <v>0.22935352980759655</v>
      </c>
      <c r="Y224" s="4">
        <f t="shared" si="104"/>
        <v>0.22151468184052892</v>
      </c>
      <c r="Z224" s="4">
        <f t="shared" si="104"/>
        <v>0.21367583387346134</v>
      </c>
      <c r="AA224" s="4">
        <f t="shared" si="104"/>
        <v>0.2077450958654152</v>
      </c>
      <c r="AB224" s="4">
        <f t="shared" si="104"/>
        <v>0.20181435785736906</v>
      </c>
      <c r="AC224" s="4">
        <f t="shared" si="104"/>
        <v>0.1958836198493229</v>
      </c>
      <c r="AD224" s="4">
        <f t="shared" si="104"/>
        <v>0.18995288184127676</v>
      </c>
      <c r="AE224" s="4">
        <f t="shared" si="104"/>
        <v>0.18402214383323057</v>
      </c>
      <c r="AF224" s="4">
        <f t="shared" si="103"/>
        <v>0.15847597105353264</v>
      </c>
      <c r="AG224" s="4">
        <f t="shared" si="103"/>
        <v>0.13292979827383475</v>
      </c>
      <c r="AH224" s="4">
        <f t="shared" si="103"/>
        <v>0.10738362549413685</v>
      </c>
      <c r="AI224" s="4">
        <f t="shared" si="103"/>
        <v>8.1837452714438957E-2</v>
      </c>
      <c r="AJ224" s="4">
        <f t="shared" si="103"/>
        <v>5.6291279934741062E-2</v>
      </c>
    </row>
    <row r="225" spans="1:36" x14ac:dyDescent="0.2">
      <c r="A225" t="str">
        <f>"semis_archetype_"&amp;TEXT(ROUND(Table269[[#This Row],[2016]],3),"0.000")</f>
        <v>semis_archetype_0.400</v>
      </c>
      <c r="B225" s="4">
        <f t="shared" si="89"/>
        <v>0.4</v>
      </c>
      <c r="C225" s="4">
        <f t="shared" si="90"/>
        <v>0.4</v>
      </c>
      <c r="D225" s="4">
        <f t="shared" si="91"/>
        <v>0.4</v>
      </c>
      <c r="E225" s="4">
        <f t="shared" si="92"/>
        <v>0.38848511014598747</v>
      </c>
      <c r="F225" s="4">
        <f t="shared" si="93"/>
        <v>0.37697022029197569</v>
      </c>
      <c r="G225" s="4">
        <f t="shared" si="94"/>
        <v>0.36545533043796241</v>
      </c>
      <c r="H225" s="4">
        <f t="shared" si="95"/>
        <v>0.35394044058394986</v>
      </c>
      <c r="I225" s="4">
        <f t="shared" si="96"/>
        <v>0.3424255507299373</v>
      </c>
      <c r="J225" s="4">
        <f t="shared" si="97"/>
        <v>0.3309106608759248</v>
      </c>
      <c r="K225" s="4">
        <f t="shared" si="98"/>
        <v>0.31939577102191219</v>
      </c>
      <c r="L225" s="4">
        <f t="shared" si="99"/>
        <v>0.30788088116789969</v>
      </c>
      <c r="M225" s="4">
        <f t="shared" si="100"/>
        <v>0.29636599131388713</v>
      </c>
      <c r="N225" s="4">
        <f t="shared" si="101"/>
        <v>0.28485110145987458</v>
      </c>
      <c r="O225" s="4">
        <f t="shared" si="102"/>
        <v>0.27333621160586208</v>
      </c>
      <c r="P225" s="4">
        <f t="shared" si="104"/>
        <v>0.28171386788426384</v>
      </c>
      <c r="Q225" s="4">
        <f t="shared" si="104"/>
        <v>0.2753813755304414</v>
      </c>
      <c r="R225" s="4">
        <f t="shared" si="104"/>
        <v>0.26904888317661901</v>
      </c>
      <c r="S225" s="4">
        <f t="shared" si="104"/>
        <v>0.26271639082279657</v>
      </c>
      <c r="T225" s="4">
        <f t="shared" si="104"/>
        <v>0.25638389846897419</v>
      </c>
      <c r="U225" s="4">
        <f t="shared" si="104"/>
        <v>0.2500514061151517</v>
      </c>
      <c r="V225" s="4">
        <f t="shared" si="104"/>
        <v>0.24232495636923557</v>
      </c>
      <c r="W225" s="4">
        <f t="shared" si="104"/>
        <v>0.23459850662331944</v>
      </c>
      <c r="X225" s="4">
        <f t="shared" si="104"/>
        <v>0.22687205687740328</v>
      </c>
      <c r="Y225" s="4">
        <f t="shared" si="104"/>
        <v>0.21914560713148712</v>
      </c>
      <c r="Z225" s="4">
        <f t="shared" si="104"/>
        <v>0.21141915738557102</v>
      </c>
      <c r="AA225" s="4">
        <f t="shared" si="104"/>
        <v>0.20557345794505677</v>
      </c>
      <c r="AB225" s="4">
        <f t="shared" si="104"/>
        <v>0.19972775850454252</v>
      </c>
      <c r="AC225" s="4">
        <f t="shared" si="104"/>
        <v>0.19388205906402825</v>
      </c>
      <c r="AD225" s="4">
        <f t="shared" si="104"/>
        <v>0.188036359623514</v>
      </c>
      <c r="AE225" s="4">
        <f t="shared" si="104"/>
        <v>0.1821906601829997</v>
      </c>
      <c r="AF225" s="4">
        <f t="shared" si="103"/>
        <v>0.15701078413334796</v>
      </c>
      <c r="AG225" s="4">
        <f t="shared" si="103"/>
        <v>0.13183090808369624</v>
      </c>
      <c r="AH225" s="4">
        <f t="shared" si="103"/>
        <v>0.10665103203404451</v>
      </c>
      <c r="AI225" s="4">
        <f t="shared" si="103"/>
        <v>8.1471155984392779E-2</v>
      </c>
      <c r="AJ225" s="4">
        <f t="shared" si="103"/>
        <v>5.6291279934741062E-2</v>
      </c>
    </row>
    <row r="226" spans="1:36" x14ac:dyDescent="0.2">
      <c r="A226" t="str">
        <f>"semis_archetype_"&amp;TEXT(ROUND(Table269[[#This Row],[2016]],3),"0.000")</f>
        <v>semis_archetype_0.395</v>
      </c>
      <c r="B226" s="4">
        <f t="shared" si="89"/>
        <v>0.39500000000000002</v>
      </c>
      <c r="C226" s="4">
        <f t="shared" si="90"/>
        <v>0.39500000000000002</v>
      </c>
      <c r="D226" s="4">
        <f t="shared" si="91"/>
        <v>0.39500000000000002</v>
      </c>
      <c r="E226" s="4">
        <f t="shared" si="92"/>
        <v>0.38371139010451893</v>
      </c>
      <c r="F226" s="4">
        <f t="shared" si="93"/>
        <v>0.37242278020903863</v>
      </c>
      <c r="G226" s="4">
        <f t="shared" si="94"/>
        <v>0.36113417031355677</v>
      </c>
      <c r="H226" s="4">
        <f t="shared" si="95"/>
        <v>0.34984556041807569</v>
      </c>
      <c r="I226" s="4">
        <f t="shared" si="96"/>
        <v>0.33855695052259466</v>
      </c>
      <c r="J226" s="4">
        <f t="shared" si="97"/>
        <v>0.32726834062711352</v>
      </c>
      <c r="K226" s="4">
        <f t="shared" si="98"/>
        <v>0.31597973073163244</v>
      </c>
      <c r="L226" s="4">
        <f t="shared" si="99"/>
        <v>0.30469112083615141</v>
      </c>
      <c r="M226" s="4">
        <f t="shared" si="100"/>
        <v>0.29340251094067032</v>
      </c>
      <c r="N226" s="4">
        <f t="shared" si="101"/>
        <v>0.2821139010451893</v>
      </c>
      <c r="O226" s="4">
        <f t="shared" si="102"/>
        <v>0.27082529114970821</v>
      </c>
      <c r="P226" s="4">
        <f t="shared" si="104"/>
        <v>0.27843460008002074</v>
      </c>
      <c r="Q226" s="4">
        <f t="shared" si="104"/>
        <v>0.27219422776831736</v>
      </c>
      <c r="R226" s="4">
        <f t="shared" si="104"/>
        <v>0.2659538554566141</v>
      </c>
      <c r="S226" s="4">
        <f t="shared" si="104"/>
        <v>0.25971348314491072</v>
      </c>
      <c r="T226" s="4">
        <f t="shared" si="104"/>
        <v>0.25347311083320745</v>
      </c>
      <c r="U226" s="4">
        <f t="shared" si="104"/>
        <v>0.24723273852150407</v>
      </c>
      <c r="V226" s="4">
        <f t="shared" si="104"/>
        <v>0.23961868699673938</v>
      </c>
      <c r="W226" s="4">
        <f t="shared" si="104"/>
        <v>0.23200463547197472</v>
      </c>
      <c r="X226" s="4">
        <f t="shared" si="104"/>
        <v>0.22439058394721001</v>
      </c>
      <c r="Y226" s="4">
        <f t="shared" si="104"/>
        <v>0.21677653242244532</v>
      </c>
      <c r="Z226" s="4">
        <f t="shared" si="104"/>
        <v>0.20916248089768066</v>
      </c>
      <c r="AA226" s="4">
        <f t="shared" si="104"/>
        <v>0.20340182002469831</v>
      </c>
      <c r="AB226" s="4">
        <f t="shared" si="104"/>
        <v>0.19764115915171598</v>
      </c>
      <c r="AC226" s="4">
        <f t="shared" si="104"/>
        <v>0.19188049827873363</v>
      </c>
      <c r="AD226" s="4">
        <f t="shared" si="104"/>
        <v>0.18611983740575128</v>
      </c>
      <c r="AE226" s="4">
        <f t="shared" si="104"/>
        <v>0.18035917653276884</v>
      </c>
      <c r="AF226" s="4">
        <f t="shared" si="103"/>
        <v>0.1555455972131633</v>
      </c>
      <c r="AG226" s="4">
        <f t="shared" si="103"/>
        <v>0.13073201789355773</v>
      </c>
      <c r="AH226" s="4">
        <f t="shared" si="103"/>
        <v>0.10591843857395217</v>
      </c>
      <c r="AI226" s="4">
        <f t="shared" si="103"/>
        <v>8.1104859254346615E-2</v>
      </c>
      <c r="AJ226" s="4">
        <f t="shared" si="103"/>
        <v>5.6291279934741062E-2</v>
      </c>
    </row>
    <row r="227" spans="1:36" x14ac:dyDescent="0.2">
      <c r="A227" t="str">
        <f>"semis_archetype_"&amp;TEXT(ROUND(Table269[[#This Row],[2016]],3),"0.000")</f>
        <v>semis_archetype_0.390</v>
      </c>
      <c r="B227" s="4">
        <f t="shared" si="89"/>
        <v>0.39</v>
      </c>
      <c r="C227" s="4">
        <f t="shared" si="90"/>
        <v>0.39</v>
      </c>
      <c r="D227" s="4">
        <f t="shared" si="91"/>
        <v>0.39</v>
      </c>
      <c r="E227" s="4">
        <f t="shared" si="92"/>
        <v>0.3789376700630504</v>
      </c>
      <c r="F227" s="4">
        <f t="shared" si="93"/>
        <v>0.36787534012610151</v>
      </c>
      <c r="G227" s="4">
        <f t="shared" si="94"/>
        <v>0.35681301018915118</v>
      </c>
      <c r="H227" s="4">
        <f t="shared" si="95"/>
        <v>0.34575068025220157</v>
      </c>
      <c r="I227" s="4">
        <f t="shared" si="96"/>
        <v>0.33468835031525196</v>
      </c>
      <c r="J227" s="4">
        <f t="shared" si="97"/>
        <v>0.32362602037830235</v>
      </c>
      <c r="K227" s="4">
        <f t="shared" si="98"/>
        <v>0.31256369044135274</v>
      </c>
      <c r="L227" s="4">
        <f t="shared" si="99"/>
        <v>0.30150136050440313</v>
      </c>
      <c r="M227" s="4">
        <f t="shared" si="100"/>
        <v>0.29043903056745352</v>
      </c>
      <c r="N227" s="4">
        <f t="shared" si="101"/>
        <v>0.2793767006305039</v>
      </c>
      <c r="O227" s="4">
        <f t="shared" si="102"/>
        <v>0.26831437069355429</v>
      </c>
      <c r="P227" s="4">
        <f t="shared" si="104"/>
        <v>0.2751553322757776</v>
      </c>
      <c r="Q227" s="4">
        <f t="shared" si="104"/>
        <v>0.26900708000619333</v>
      </c>
      <c r="R227" s="4">
        <f t="shared" si="104"/>
        <v>0.26285882773660912</v>
      </c>
      <c r="S227" s="4">
        <f t="shared" si="104"/>
        <v>0.25671057546702492</v>
      </c>
      <c r="T227" s="4">
        <f t="shared" si="104"/>
        <v>0.25056232319744071</v>
      </c>
      <c r="U227" s="4">
        <f t="shared" si="104"/>
        <v>0.24441407092785641</v>
      </c>
      <c r="V227" s="4">
        <f t="shared" si="104"/>
        <v>0.2369124176242432</v>
      </c>
      <c r="W227" s="4">
        <f t="shared" si="104"/>
        <v>0.22941076432062998</v>
      </c>
      <c r="X227" s="4">
        <f t="shared" si="104"/>
        <v>0.22190911101701677</v>
      </c>
      <c r="Y227" s="4">
        <f t="shared" si="104"/>
        <v>0.21440745771340353</v>
      </c>
      <c r="Z227" s="4">
        <f t="shared" si="104"/>
        <v>0.20690580440979034</v>
      </c>
      <c r="AA227" s="4">
        <f t="shared" si="104"/>
        <v>0.20123018210433988</v>
      </c>
      <c r="AB227" s="4">
        <f t="shared" si="104"/>
        <v>0.19555455979888944</v>
      </c>
      <c r="AC227" s="4">
        <f t="shared" si="104"/>
        <v>0.18987893749343898</v>
      </c>
      <c r="AD227" s="4">
        <f t="shared" si="104"/>
        <v>0.18420331518798852</v>
      </c>
      <c r="AE227" s="4">
        <f t="shared" si="104"/>
        <v>0.178527692882538</v>
      </c>
      <c r="AF227" s="4">
        <f t="shared" si="103"/>
        <v>0.15408041029297859</v>
      </c>
      <c r="AG227" s="4">
        <f t="shared" si="103"/>
        <v>0.12963312770341923</v>
      </c>
      <c r="AH227" s="4">
        <f t="shared" si="103"/>
        <v>0.10518584511385984</v>
      </c>
      <c r="AI227" s="4">
        <f t="shared" si="103"/>
        <v>8.073856252430045E-2</v>
      </c>
      <c r="AJ227" s="4">
        <f t="shared" si="103"/>
        <v>5.6291279934741062E-2</v>
      </c>
    </row>
    <row r="228" spans="1:36" x14ac:dyDescent="0.2">
      <c r="A228" t="str">
        <f>"semis_archetype_"&amp;TEXT(ROUND(Table269[[#This Row],[2016]],3),"0.000")</f>
        <v>semis_archetype_0.385</v>
      </c>
      <c r="B228" s="4">
        <f t="shared" si="89"/>
        <v>0.38500000000000001</v>
      </c>
      <c r="C228" s="4">
        <f t="shared" si="90"/>
        <v>0.38500000000000001</v>
      </c>
      <c r="D228" s="4">
        <f t="shared" si="91"/>
        <v>0.38500000000000001</v>
      </c>
      <c r="E228" s="4">
        <f t="shared" si="92"/>
        <v>0.37416395002158187</v>
      </c>
      <c r="F228" s="4">
        <f t="shared" si="93"/>
        <v>0.3633279000431644</v>
      </c>
      <c r="G228" s="4">
        <f t="shared" si="94"/>
        <v>0.35249185006474559</v>
      </c>
      <c r="H228" s="4">
        <f t="shared" si="95"/>
        <v>0.34165580008632745</v>
      </c>
      <c r="I228" s="4">
        <f t="shared" si="96"/>
        <v>0.33081975010790932</v>
      </c>
      <c r="J228" s="4">
        <f t="shared" si="97"/>
        <v>0.31998370012949118</v>
      </c>
      <c r="K228" s="4">
        <f t="shared" si="98"/>
        <v>0.30914765015107298</v>
      </c>
      <c r="L228" s="4">
        <f t="shared" si="99"/>
        <v>0.2983116001726549</v>
      </c>
      <c r="M228" s="4">
        <f t="shared" si="100"/>
        <v>0.28747555019423671</v>
      </c>
      <c r="N228" s="4">
        <f t="shared" si="101"/>
        <v>0.27663950021581862</v>
      </c>
      <c r="O228" s="4">
        <f t="shared" si="102"/>
        <v>0.26580345023740043</v>
      </c>
      <c r="P228" s="4">
        <f t="shared" si="104"/>
        <v>0.27187606447153445</v>
      </c>
      <c r="Q228" s="4">
        <f t="shared" si="104"/>
        <v>0.2658199322440693</v>
      </c>
      <c r="R228" s="4">
        <f t="shared" si="104"/>
        <v>0.25976380001660421</v>
      </c>
      <c r="S228" s="4">
        <f t="shared" si="104"/>
        <v>0.25370766778913911</v>
      </c>
      <c r="T228" s="4">
        <f t="shared" si="104"/>
        <v>0.24765153556167396</v>
      </c>
      <c r="U228" s="4">
        <f t="shared" si="104"/>
        <v>0.24159540333420879</v>
      </c>
      <c r="V228" s="4">
        <f t="shared" si="104"/>
        <v>0.23420614825174702</v>
      </c>
      <c r="W228" s="4">
        <f t="shared" si="104"/>
        <v>0.22681689316928527</v>
      </c>
      <c r="X228" s="4">
        <f t="shared" si="104"/>
        <v>0.2194276380868235</v>
      </c>
      <c r="Y228" s="4">
        <f t="shared" si="104"/>
        <v>0.21203838300436173</v>
      </c>
      <c r="Z228" s="4">
        <f t="shared" si="104"/>
        <v>0.20464912792190001</v>
      </c>
      <c r="AA228" s="4">
        <f t="shared" si="104"/>
        <v>0.19905854418398145</v>
      </c>
      <c r="AB228" s="4">
        <f t="shared" si="104"/>
        <v>0.1934679604460629</v>
      </c>
      <c r="AC228" s="4">
        <f t="shared" si="104"/>
        <v>0.18787737670814433</v>
      </c>
      <c r="AD228" s="4">
        <f t="shared" si="104"/>
        <v>0.18228679297022576</v>
      </c>
      <c r="AE228" s="4">
        <f t="shared" si="104"/>
        <v>0.17669620923230717</v>
      </c>
      <c r="AF228" s="4">
        <f t="shared" si="103"/>
        <v>0.15261522337279393</v>
      </c>
      <c r="AG228" s="4">
        <f t="shared" si="103"/>
        <v>0.12853423751328072</v>
      </c>
      <c r="AH228" s="4">
        <f t="shared" si="103"/>
        <v>0.1044532516537675</v>
      </c>
      <c r="AI228" s="4">
        <f t="shared" si="103"/>
        <v>8.0372265794254272E-2</v>
      </c>
      <c r="AJ228" s="4">
        <f t="shared" si="103"/>
        <v>5.6291279934741062E-2</v>
      </c>
    </row>
    <row r="229" spans="1:36" x14ac:dyDescent="0.2">
      <c r="A229" t="str">
        <f>"semis_archetype_"&amp;TEXT(ROUND(Table269[[#This Row],[2016]],3),"0.000")</f>
        <v>semis_archetype_0.380</v>
      </c>
      <c r="B229" s="4">
        <f t="shared" si="89"/>
        <v>0.38</v>
      </c>
      <c r="C229" s="4">
        <f t="shared" si="90"/>
        <v>0.38</v>
      </c>
      <c r="D229" s="4">
        <f t="shared" si="91"/>
        <v>0.38</v>
      </c>
      <c r="E229" s="4">
        <f t="shared" si="92"/>
        <v>0.36939022998011328</v>
      </c>
      <c r="F229" s="4">
        <f t="shared" si="93"/>
        <v>0.35878045996022734</v>
      </c>
      <c r="G229" s="4">
        <f t="shared" si="94"/>
        <v>0.34817068994033995</v>
      </c>
      <c r="H229" s="4">
        <f t="shared" si="95"/>
        <v>0.33756091992045328</v>
      </c>
      <c r="I229" s="4">
        <f t="shared" si="96"/>
        <v>0.32695114990056662</v>
      </c>
      <c r="J229" s="4">
        <f t="shared" si="97"/>
        <v>0.31634137988067995</v>
      </c>
      <c r="K229" s="4">
        <f t="shared" si="98"/>
        <v>0.30573160986079329</v>
      </c>
      <c r="L229" s="4">
        <f t="shared" si="99"/>
        <v>0.29512183984090656</v>
      </c>
      <c r="M229" s="4">
        <f t="shared" si="100"/>
        <v>0.2845120698210199</v>
      </c>
      <c r="N229" s="4">
        <f t="shared" si="101"/>
        <v>0.27390229980113323</v>
      </c>
      <c r="O229" s="4">
        <f t="shared" si="102"/>
        <v>0.26329252978124656</v>
      </c>
      <c r="P229" s="4">
        <f t="shared" si="104"/>
        <v>0.26859679666729136</v>
      </c>
      <c r="Q229" s="4">
        <f t="shared" si="104"/>
        <v>0.26263278448194527</v>
      </c>
      <c r="R229" s="4">
        <f t="shared" si="104"/>
        <v>0.25666877229659929</v>
      </c>
      <c r="S229" s="4">
        <f t="shared" si="104"/>
        <v>0.25070476011125326</v>
      </c>
      <c r="T229" s="4">
        <f t="shared" si="104"/>
        <v>0.24474074792590722</v>
      </c>
      <c r="U229" s="4">
        <f t="shared" si="104"/>
        <v>0.23877673574056113</v>
      </c>
      <c r="V229" s="4">
        <f t="shared" si="104"/>
        <v>0.23149987887925086</v>
      </c>
      <c r="W229" s="4">
        <f t="shared" si="104"/>
        <v>0.22422302201794056</v>
      </c>
      <c r="X229" s="4">
        <f t="shared" si="104"/>
        <v>0.21694616515663026</v>
      </c>
      <c r="Y229" s="4">
        <f t="shared" si="104"/>
        <v>0.20966930829531993</v>
      </c>
      <c r="Z229" s="4">
        <f t="shared" si="104"/>
        <v>0.20239245143400966</v>
      </c>
      <c r="AA229" s="4">
        <f t="shared" si="104"/>
        <v>0.19688690626362301</v>
      </c>
      <c r="AB229" s="4">
        <f t="shared" si="104"/>
        <v>0.19138136109323636</v>
      </c>
      <c r="AC229" s="4">
        <f t="shared" si="104"/>
        <v>0.18587581592284969</v>
      </c>
      <c r="AD229" s="4">
        <f t="shared" si="104"/>
        <v>0.18037027075246304</v>
      </c>
      <c r="AE229" s="4">
        <f t="shared" ref="AE229:AJ244" si="105">(($B229-$AJ$2)*((AE$2-$AJ$2)/($B$2-$AJ$2)))+$AJ$2</f>
        <v>0.1748647255820763</v>
      </c>
      <c r="AF229" s="4">
        <f t="shared" si="105"/>
        <v>0.15115003645260924</v>
      </c>
      <c r="AG229" s="4">
        <f t="shared" si="105"/>
        <v>0.12743534732314221</v>
      </c>
      <c r="AH229" s="4">
        <f t="shared" si="105"/>
        <v>0.10372065819367515</v>
      </c>
      <c r="AI229" s="4">
        <f t="shared" si="105"/>
        <v>8.0005969064208107E-2</v>
      </c>
      <c r="AJ229" s="4">
        <f t="shared" si="105"/>
        <v>5.6291279934741062E-2</v>
      </c>
    </row>
    <row r="230" spans="1:36" x14ac:dyDescent="0.2">
      <c r="A230" t="str">
        <f>"semis_archetype_"&amp;TEXT(ROUND(Table269[[#This Row],[2016]],3),"0.000")</f>
        <v>semis_archetype_0.375</v>
      </c>
      <c r="B230" s="4">
        <f t="shared" si="89"/>
        <v>0.375</v>
      </c>
      <c r="C230" s="4">
        <f t="shared" si="90"/>
        <v>0.375</v>
      </c>
      <c r="D230" s="4">
        <f t="shared" si="91"/>
        <v>0.375</v>
      </c>
      <c r="E230" s="4">
        <f t="shared" si="92"/>
        <v>0.36461650993864481</v>
      </c>
      <c r="F230" s="4">
        <f t="shared" si="93"/>
        <v>0.35423301987729028</v>
      </c>
      <c r="G230" s="4">
        <f t="shared" si="94"/>
        <v>0.34384952981593436</v>
      </c>
      <c r="H230" s="4">
        <f t="shared" si="95"/>
        <v>0.33346603975457911</v>
      </c>
      <c r="I230" s="4">
        <f t="shared" si="96"/>
        <v>0.32308254969322392</v>
      </c>
      <c r="J230" s="4">
        <f t="shared" si="97"/>
        <v>0.31269905963186873</v>
      </c>
      <c r="K230" s="4">
        <f t="shared" si="98"/>
        <v>0.30231556957051353</v>
      </c>
      <c r="L230" s="4">
        <f t="shared" si="99"/>
        <v>0.29193207950915834</v>
      </c>
      <c r="M230" s="4">
        <f t="shared" si="100"/>
        <v>0.28154858944780309</v>
      </c>
      <c r="N230" s="4">
        <f t="shared" si="101"/>
        <v>0.27116509938644789</v>
      </c>
      <c r="O230" s="4">
        <f t="shared" si="102"/>
        <v>0.2607816093250927</v>
      </c>
      <c r="P230" s="4">
        <f t="shared" ref="P230:AE245" si="106">(($B230-$AJ$2)*((P$2-$AJ$2)/($B$2-$AJ$2)))+$AJ$2</f>
        <v>0.26531752886304827</v>
      </c>
      <c r="Q230" s="4">
        <f t="shared" si="106"/>
        <v>0.25944563671982129</v>
      </c>
      <c r="R230" s="4">
        <f t="shared" si="106"/>
        <v>0.25357374457659432</v>
      </c>
      <c r="S230" s="4">
        <f t="shared" si="106"/>
        <v>0.24770185243336743</v>
      </c>
      <c r="T230" s="4">
        <f t="shared" si="106"/>
        <v>0.24182996029014051</v>
      </c>
      <c r="U230" s="4">
        <f t="shared" si="106"/>
        <v>0.2359580681469135</v>
      </c>
      <c r="V230" s="4">
        <f t="shared" si="106"/>
        <v>0.22879360950675467</v>
      </c>
      <c r="W230" s="4">
        <f t="shared" si="106"/>
        <v>0.22162915086659585</v>
      </c>
      <c r="X230" s="4">
        <f t="shared" si="106"/>
        <v>0.21446469222643699</v>
      </c>
      <c r="Y230" s="4">
        <f t="shared" si="106"/>
        <v>0.20730023358627817</v>
      </c>
      <c r="Z230" s="4">
        <f t="shared" si="106"/>
        <v>0.20013577494611934</v>
      </c>
      <c r="AA230" s="4">
        <f t="shared" si="106"/>
        <v>0.19471526834326458</v>
      </c>
      <c r="AB230" s="4">
        <f t="shared" si="106"/>
        <v>0.18929476174040982</v>
      </c>
      <c r="AC230" s="4">
        <f t="shared" si="106"/>
        <v>0.18387425513755504</v>
      </c>
      <c r="AD230" s="4">
        <f t="shared" si="106"/>
        <v>0.17845374853470028</v>
      </c>
      <c r="AE230" s="4">
        <f t="shared" si="106"/>
        <v>0.17303324193184544</v>
      </c>
      <c r="AF230" s="4">
        <f t="shared" si="105"/>
        <v>0.14968484953242456</v>
      </c>
      <c r="AG230" s="4">
        <f t="shared" si="105"/>
        <v>0.12633645713300368</v>
      </c>
      <c r="AH230" s="4">
        <f t="shared" si="105"/>
        <v>0.10298806473358282</v>
      </c>
      <c r="AI230" s="4">
        <f t="shared" si="105"/>
        <v>7.9639672334161943E-2</v>
      </c>
      <c r="AJ230" s="4">
        <f t="shared" si="105"/>
        <v>5.6291279934741062E-2</v>
      </c>
    </row>
    <row r="231" spans="1:36" x14ac:dyDescent="0.2">
      <c r="A231" t="str">
        <f>"semis_archetype_"&amp;TEXT(ROUND(Table269[[#This Row],[2016]],3),"0.000")</f>
        <v>semis_archetype_0.370</v>
      </c>
      <c r="B231" s="4">
        <f t="shared" si="89"/>
        <v>0.37</v>
      </c>
      <c r="C231" s="4">
        <f t="shared" si="90"/>
        <v>0.37</v>
      </c>
      <c r="D231" s="4">
        <f t="shared" si="91"/>
        <v>0.37</v>
      </c>
      <c r="E231" s="4">
        <f t="shared" si="92"/>
        <v>0.35984278989717622</v>
      </c>
      <c r="F231" s="4">
        <f t="shared" si="93"/>
        <v>0.34968557979435316</v>
      </c>
      <c r="G231" s="4">
        <f t="shared" si="94"/>
        <v>0.33952836969152878</v>
      </c>
      <c r="H231" s="4">
        <f t="shared" si="95"/>
        <v>0.329371159588705</v>
      </c>
      <c r="I231" s="4">
        <f t="shared" si="96"/>
        <v>0.31921394948588128</v>
      </c>
      <c r="J231" s="4">
        <f t="shared" si="97"/>
        <v>0.30905673938305755</v>
      </c>
      <c r="K231" s="4">
        <f t="shared" si="98"/>
        <v>0.29889952928023378</v>
      </c>
      <c r="L231" s="4">
        <f t="shared" si="99"/>
        <v>0.28874231917741</v>
      </c>
      <c r="M231" s="4">
        <f t="shared" si="100"/>
        <v>0.27858510907458628</v>
      </c>
      <c r="N231" s="4">
        <f t="shared" si="101"/>
        <v>0.26842789897176256</v>
      </c>
      <c r="O231" s="4">
        <f t="shared" si="102"/>
        <v>0.25827068886893878</v>
      </c>
      <c r="P231" s="4">
        <f t="shared" si="106"/>
        <v>0.26203826105880512</v>
      </c>
      <c r="Q231" s="4">
        <f t="shared" si="106"/>
        <v>0.25625848895769726</v>
      </c>
      <c r="R231" s="4">
        <f t="shared" si="106"/>
        <v>0.2504787168565894</v>
      </c>
      <c r="S231" s="4">
        <f t="shared" si="106"/>
        <v>0.2446989447554816</v>
      </c>
      <c r="T231" s="4">
        <f t="shared" si="106"/>
        <v>0.23891917265437376</v>
      </c>
      <c r="U231" s="4">
        <f t="shared" si="106"/>
        <v>0.23313940055326585</v>
      </c>
      <c r="V231" s="4">
        <f t="shared" si="106"/>
        <v>0.22608734013425849</v>
      </c>
      <c r="W231" s="4">
        <f t="shared" si="106"/>
        <v>0.21903527971525114</v>
      </c>
      <c r="X231" s="4">
        <f t="shared" si="106"/>
        <v>0.21198321929624375</v>
      </c>
      <c r="Y231" s="4">
        <f t="shared" si="106"/>
        <v>0.20493115887723637</v>
      </c>
      <c r="Z231" s="4">
        <f t="shared" si="106"/>
        <v>0.19787909845822901</v>
      </c>
      <c r="AA231" s="4">
        <f t="shared" si="106"/>
        <v>0.19254363042290615</v>
      </c>
      <c r="AB231" s="4">
        <f t="shared" si="106"/>
        <v>0.18720816238758328</v>
      </c>
      <c r="AC231" s="4">
        <f t="shared" si="106"/>
        <v>0.18187269435226039</v>
      </c>
      <c r="AD231" s="4">
        <f t="shared" si="106"/>
        <v>0.17653722631693752</v>
      </c>
      <c r="AE231" s="4">
        <f t="shared" si="106"/>
        <v>0.1712017582816146</v>
      </c>
      <c r="AF231" s="4">
        <f t="shared" si="105"/>
        <v>0.1482196626122399</v>
      </c>
      <c r="AG231" s="4">
        <f t="shared" si="105"/>
        <v>0.1252375669428652</v>
      </c>
      <c r="AH231" s="4">
        <f t="shared" si="105"/>
        <v>0.10225547127349047</v>
      </c>
      <c r="AI231" s="4">
        <f t="shared" si="105"/>
        <v>7.9273375604115764E-2</v>
      </c>
      <c r="AJ231" s="4">
        <f t="shared" si="105"/>
        <v>5.6291279934741062E-2</v>
      </c>
    </row>
    <row r="232" spans="1:36" x14ac:dyDescent="0.2">
      <c r="A232" t="str">
        <f>"semis_archetype_"&amp;TEXT(ROUND(Table269[[#This Row],[2016]],3),"0.000")</f>
        <v>semis_archetype_0.365</v>
      </c>
      <c r="B232" s="4">
        <f t="shared" si="89"/>
        <v>0.36499999999999999</v>
      </c>
      <c r="C232" s="4">
        <f t="shared" si="90"/>
        <v>0.36499999999999999</v>
      </c>
      <c r="D232" s="4">
        <f t="shared" si="91"/>
        <v>0.36499999999999999</v>
      </c>
      <c r="E232" s="4">
        <f t="shared" si="92"/>
        <v>0.35506906985570774</v>
      </c>
      <c r="F232" s="4">
        <f t="shared" si="93"/>
        <v>0.34513813971141605</v>
      </c>
      <c r="G232" s="4">
        <f t="shared" si="94"/>
        <v>0.33520720956712313</v>
      </c>
      <c r="H232" s="4">
        <f t="shared" si="95"/>
        <v>0.32527627942283088</v>
      </c>
      <c r="I232" s="4">
        <f t="shared" si="96"/>
        <v>0.31534534927853863</v>
      </c>
      <c r="J232" s="4">
        <f t="shared" si="97"/>
        <v>0.30541441913424633</v>
      </c>
      <c r="K232" s="4">
        <f t="shared" si="98"/>
        <v>0.29548348898995402</v>
      </c>
      <c r="L232" s="4">
        <f t="shared" si="99"/>
        <v>0.28555255884566177</v>
      </c>
      <c r="M232" s="4">
        <f t="shared" si="100"/>
        <v>0.27562162870136947</v>
      </c>
      <c r="N232" s="4">
        <f t="shared" si="101"/>
        <v>0.26569069855707722</v>
      </c>
      <c r="O232" s="4">
        <f t="shared" si="102"/>
        <v>0.25575976841278492</v>
      </c>
      <c r="P232" s="4">
        <f t="shared" si="106"/>
        <v>0.25875899325456198</v>
      </c>
      <c r="Q232" s="4">
        <f t="shared" si="106"/>
        <v>0.25307134119557323</v>
      </c>
      <c r="R232" s="4">
        <f t="shared" si="106"/>
        <v>0.24738368913658448</v>
      </c>
      <c r="S232" s="4">
        <f t="shared" si="106"/>
        <v>0.24169603707759577</v>
      </c>
      <c r="T232" s="4">
        <f t="shared" si="106"/>
        <v>0.23600838501860702</v>
      </c>
      <c r="U232" s="4">
        <f t="shared" si="106"/>
        <v>0.23032073295961822</v>
      </c>
      <c r="V232" s="4">
        <f t="shared" si="106"/>
        <v>0.22338107076176231</v>
      </c>
      <c r="W232" s="4">
        <f t="shared" si="106"/>
        <v>0.2164414085639064</v>
      </c>
      <c r="X232" s="4">
        <f t="shared" si="106"/>
        <v>0.20950174636605048</v>
      </c>
      <c r="Y232" s="4">
        <f t="shared" si="106"/>
        <v>0.20256208416819457</v>
      </c>
      <c r="Z232" s="4">
        <f t="shared" si="106"/>
        <v>0.19562242197033869</v>
      </c>
      <c r="AA232" s="4">
        <f t="shared" si="106"/>
        <v>0.19037199250254772</v>
      </c>
      <c r="AB232" s="4">
        <f t="shared" si="106"/>
        <v>0.18512156303475674</v>
      </c>
      <c r="AC232" s="4">
        <f t="shared" si="106"/>
        <v>0.17987113356696577</v>
      </c>
      <c r="AD232" s="4">
        <f t="shared" si="106"/>
        <v>0.17462070409917479</v>
      </c>
      <c r="AE232" s="4">
        <f t="shared" si="106"/>
        <v>0.16937027463138377</v>
      </c>
      <c r="AF232" s="4">
        <f t="shared" si="105"/>
        <v>0.14675447569205521</v>
      </c>
      <c r="AG232" s="4">
        <f t="shared" si="105"/>
        <v>0.12413867675272668</v>
      </c>
      <c r="AH232" s="4">
        <f t="shared" si="105"/>
        <v>0.10152287781339814</v>
      </c>
      <c r="AI232" s="4">
        <f t="shared" si="105"/>
        <v>7.89070788740696E-2</v>
      </c>
      <c r="AJ232" s="4">
        <f t="shared" si="105"/>
        <v>5.6291279934741062E-2</v>
      </c>
    </row>
    <row r="233" spans="1:36" x14ac:dyDescent="0.2">
      <c r="A233" t="str">
        <f>"semis_archetype_"&amp;TEXT(ROUND(Table269[[#This Row],[2016]],3),"0.000")</f>
        <v>semis_archetype_0.360</v>
      </c>
      <c r="B233" s="4">
        <f t="shared" si="89"/>
        <v>0.36</v>
      </c>
      <c r="C233" s="4">
        <f t="shared" si="90"/>
        <v>0.36</v>
      </c>
      <c r="D233" s="4">
        <f t="shared" si="91"/>
        <v>0.36</v>
      </c>
      <c r="E233" s="4">
        <f t="shared" si="92"/>
        <v>0.35029534981423915</v>
      </c>
      <c r="F233" s="4">
        <f t="shared" si="93"/>
        <v>0.34059069962847899</v>
      </c>
      <c r="G233" s="4">
        <f t="shared" si="94"/>
        <v>0.33088604944271754</v>
      </c>
      <c r="H233" s="4">
        <f t="shared" si="95"/>
        <v>0.32118139925695677</v>
      </c>
      <c r="I233" s="4">
        <f t="shared" si="96"/>
        <v>0.31147674907119594</v>
      </c>
      <c r="J233" s="4">
        <f t="shared" si="97"/>
        <v>0.3017720988854351</v>
      </c>
      <c r="K233" s="4">
        <f t="shared" si="98"/>
        <v>0.29206744869967427</v>
      </c>
      <c r="L233" s="4">
        <f t="shared" si="99"/>
        <v>0.28236279851391349</v>
      </c>
      <c r="M233" s="4">
        <f t="shared" si="100"/>
        <v>0.27265814832815266</v>
      </c>
      <c r="N233" s="4">
        <f t="shared" si="101"/>
        <v>0.26295349814239188</v>
      </c>
      <c r="O233" s="4">
        <f t="shared" si="102"/>
        <v>0.25324884795663105</v>
      </c>
      <c r="P233" s="4">
        <f t="shared" si="106"/>
        <v>0.25547972545031888</v>
      </c>
      <c r="Q233" s="4">
        <f t="shared" si="106"/>
        <v>0.2498841934334492</v>
      </c>
      <c r="R233" s="4">
        <f t="shared" si="106"/>
        <v>0.24428866141657957</v>
      </c>
      <c r="S233" s="4">
        <f t="shared" si="106"/>
        <v>0.23869312939970994</v>
      </c>
      <c r="T233" s="4">
        <f t="shared" si="106"/>
        <v>0.23309759738284028</v>
      </c>
      <c r="U233" s="4">
        <f t="shared" si="106"/>
        <v>0.22750206536597056</v>
      </c>
      <c r="V233" s="4">
        <f t="shared" si="106"/>
        <v>0.22067480138926612</v>
      </c>
      <c r="W233" s="4">
        <f t="shared" si="106"/>
        <v>0.21384753741256168</v>
      </c>
      <c r="X233" s="4">
        <f t="shared" si="106"/>
        <v>0.20702027343585722</v>
      </c>
      <c r="Y233" s="4">
        <f t="shared" si="106"/>
        <v>0.20019300945915278</v>
      </c>
      <c r="Z233" s="4">
        <f t="shared" si="106"/>
        <v>0.19336574548244834</v>
      </c>
      <c r="AA233" s="4">
        <f t="shared" si="106"/>
        <v>0.18820035458218926</v>
      </c>
      <c r="AB233" s="4">
        <f t="shared" si="106"/>
        <v>0.1830349636819302</v>
      </c>
      <c r="AC233" s="4">
        <f t="shared" si="106"/>
        <v>0.17786957278167109</v>
      </c>
      <c r="AD233" s="4">
        <f t="shared" si="106"/>
        <v>0.17270418188141204</v>
      </c>
      <c r="AE233" s="4">
        <f t="shared" si="106"/>
        <v>0.1675387909811529</v>
      </c>
      <c r="AF233" s="4">
        <f t="shared" si="105"/>
        <v>0.14528928877187053</v>
      </c>
      <c r="AG233" s="4">
        <f t="shared" si="105"/>
        <v>0.12303978656258817</v>
      </c>
      <c r="AH233" s="4">
        <f t="shared" si="105"/>
        <v>0.1007902843533058</v>
      </c>
      <c r="AI233" s="4">
        <f t="shared" si="105"/>
        <v>7.8540782144023435E-2</v>
      </c>
      <c r="AJ233" s="4">
        <f t="shared" si="105"/>
        <v>5.6291279934741062E-2</v>
      </c>
    </row>
    <row r="234" spans="1:36" x14ac:dyDescent="0.2">
      <c r="A234" t="str">
        <f>"semis_archetype_"&amp;TEXT(ROUND(Table269[[#This Row],[2016]],3),"0.000")</f>
        <v>semis_archetype_0.355</v>
      </c>
      <c r="B234" s="4">
        <f t="shared" si="89"/>
        <v>0.35499999999999998</v>
      </c>
      <c r="C234" s="4">
        <f t="shared" si="90"/>
        <v>0.35499999999999998</v>
      </c>
      <c r="D234" s="4">
        <f t="shared" si="91"/>
        <v>0.35499999999999998</v>
      </c>
      <c r="E234" s="4">
        <f t="shared" si="92"/>
        <v>0.34552162977277062</v>
      </c>
      <c r="F234" s="4">
        <f t="shared" si="93"/>
        <v>0.33604325954554193</v>
      </c>
      <c r="G234" s="4">
        <f t="shared" si="94"/>
        <v>0.32656488931831196</v>
      </c>
      <c r="H234" s="4">
        <f t="shared" si="95"/>
        <v>0.3170865190910826</v>
      </c>
      <c r="I234" s="4">
        <f t="shared" si="96"/>
        <v>0.30760814886385324</v>
      </c>
      <c r="J234" s="4">
        <f t="shared" si="97"/>
        <v>0.29812977863662393</v>
      </c>
      <c r="K234" s="4">
        <f t="shared" si="98"/>
        <v>0.28865140840939452</v>
      </c>
      <c r="L234" s="4">
        <f t="shared" si="99"/>
        <v>0.27917303818216521</v>
      </c>
      <c r="M234" s="4">
        <f t="shared" si="100"/>
        <v>0.26969466795493585</v>
      </c>
      <c r="N234" s="4">
        <f t="shared" si="101"/>
        <v>0.26021629772770655</v>
      </c>
      <c r="O234" s="4">
        <f t="shared" si="102"/>
        <v>0.25073792750047719</v>
      </c>
      <c r="P234" s="4">
        <f t="shared" si="106"/>
        <v>0.25220045764607579</v>
      </c>
      <c r="Q234" s="4">
        <f t="shared" si="106"/>
        <v>0.24669704567132519</v>
      </c>
      <c r="R234" s="4">
        <f t="shared" si="106"/>
        <v>0.24119363369657465</v>
      </c>
      <c r="S234" s="4">
        <f t="shared" si="106"/>
        <v>0.23569022172182411</v>
      </c>
      <c r="T234" s="4">
        <f t="shared" si="106"/>
        <v>0.23018680974707353</v>
      </c>
      <c r="U234" s="4">
        <f t="shared" si="106"/>
        <v>0.22468339777232293</v>
      </c>
      <c r="V234" s="4">
        <f t="shared" si="106"/>
        <v>0.21796853201676994</v>
      </c>
      <c r="W234" s="4">
        <f t="shared" si="106"/>
        <v>0.21125366626121697</v>
      </c>
      <c r="X234" s="4">
        <f t="shared" si="106"/>
        <v>0.20453880050566398</v>
      </c>
      <c r="Y234" s="4">
        <f t="shared" si="106"/>
        <v>0.19782393475011098</v>
      </c>
      <c r="Z234" s="4">
        <f t="shared" si="106"/>
        <v>0.19110906899455801</v>
      </c>
      <c r="AA234" s="4">
        <f t="shared" si="106"/>
        <v>0.18602871666183082</v>
      </c>
      <c r="AB234" s="4">
        <f t="shared" si="106"/>
        <v>0.18094836432910366</v>
      </c>
      <c r="AC234" s="4">
        <f t="shared" si="106"/>
        <v>0.17586801199637647</v>
      </c>
      <c r="AD234" s="4">
        <f t="shared" si="106"/>
        <v>0.17078765966364928</v>
      </c>
      <c r="AE234" s="4">
        <f t="shared" si="106"/>
        <v>0.16570730733092204</v>
      </c>
      <c r="AF234" s="4">
        <f t="shared" si="105"/>
        <v>0.14382410185168584</v>
      </c>
      <c r="AG234" s="4">
        <f t="shared" si="105"/>
        <v>0.12194089637244966</v>
      </c>
      <c r="AH234" s="4">
        <f t="shared" si="105"/>
        <v>0.10005769089321345</v>
      </c>
      <c r="AI234" s="4">
        <f t="shared" si="105"/>
        <v>7.8174485413977257E-2</v>
      </c>
      <c r="AJ234" s="4">
        <f t="shared" si="105"/>
        <v>5.6291279934741062E-2</v>
      </c>
    </row>
    <row r="235" spans="1:36" x14ac:dyDescent="0.2">
      <c r="A235" t="str">
        <f>"semis_archetype_"&amp;TEXT(ROUND(Table269[[#This Row],[2016]],3),"0.000")</f>
        <v>semis_archetype_0.350</v>
      </c>
      <c r="B235" s="4">
        <f t="shared" si="89"/>
        <v>0.35000000000000003</v>
      </c>
      <c r="C235" s="4">
        <f t="shared" si="90"/>
        <v>0.35000000000000003</v>
      </c>
      <c r="D235" s="4">
        <f t="shared" si="91"/>
        <v>0.35000000000000003</v>
      </c>
      <c r="E235" s="4">
        <f t="shared" si="92"/>
        <v>0.34074790973130215</v>
      </c>
      <c r="F235" s="4">
        <f t="shared" si="93"/>
        <v>0.33149581946260487</v>
      </c>
      <c r="G235" s="4">
        <f t="shared" si="94"/>
        <v>0.32224372919390643</v>
      </c>
      <c r="H235" s="4">
        <f t="shared" si="95"/>
        <v>0.31299163892520848</v>
      </c>
      <c r="I235" s="4">
        <f t="shared" si="96"/>
        <v>0.30373954865651065</v>
      </c>
      <c r="J235" s="4">
        <f t="shared" si="97"/>
        <v>0.29448745838781276</v>
      </c>
      <c r="K235" s="4">
        <f t="shared" si="98"/>
        <v>0.28523536811911487</v>
      </c>
      <c r="L235" s="4">
        <f t="shared" si="99"/>
        <v>0.27598327785041699</v>
      </c>
      <c r="M235" s="4">
        <f t="shared" si="100"/>
        <v>0.2667311875817191</v>
      </c>
      <c r="N235" s="4">
        <f t="shared" si="101"/>
        <v>0.25747909731302121</v>
      </c>
      <c r="O235" s="4">
        <f t="shared" si="102"/>
        <v>0.24822700704432332</v>
      </c>
      <c r="P235" s="4">
        <f t="shared" si="106"/>
        <v>0.24892118984183265</v>
      </c>
      <c r="Q235" s="4">
        <f t="shared" si="106"/>
        <v>0.24350989790920116</v>
      </c>
      <c r="R235" s="4">
        <f t="shared" si="106"/>
        <v>0.2380986059765697</v>
      </c>
      <c r="S235" s="4">
        <f t="shared" si="106"/>
        <v>0.23268731404393825</v>
      </c>
      <c r="T235" s="4">
        <f t="shared" si="106"/>
        <v>0.22727602211130682</v>
      </c>
      <c r="U235" s="4">
        <f t="shared" si="106"/>
        <v>0.22186473017867528</v>
      </c>
      <c r="V235" s="4">
        <f t="shared" si="106"/>
        <v>0.21526226264427378</v>
      </c>
      <c r="W235" s="4">
        <f t="shared" si="106"/>
        <v>0.20865979510987226</v>
      </c>
      <c r="X235" s="4">
        <f t="shared" si="106"/>
        <v>0.20205732757547071</v>
      </c>
      <c r="Y235" s="4">
        <f t="shared" si="106"/>
        <v>0.19545486004106918</v>
      </c>
      <c r="Z235" s="4">
        <f t="shared" si="106"/>
        <v>0.18885239250666769</v>
      </c>
      <c r="AA235" s="4">
        <f t="shared" si="106"/>
        <v>0.18385707874147239</v>
      </c>
      <c r="AB235" s="4">
        <f t="shared" si="106"/>
        <v>0.17886176497627709</v>
      </c>
      <c r="AC235" s="4">
        <f t="shared" si="106"/>
        <v>0.17386645121108182</v>
      </c>
      <c r="AD235" s="4">
        <f t="shared" si="106"/>
        <v>0.16887113744588655</v>
      </c>
      <c r="AE235" s="4">
        <f t="shared" si="106"/>
        <v>0.1638758236806912</v>
      </c>
      <c r="AF235" s="4">
        <f t="shared" si="105"/>
        <v>0.14235891493150116</v>
      </c>
      <c r="AG235" s="4">
        <f t="shared" si="105"/>
        <v>0.12084200618231114</v>
      </c>
      <c r="AH235" s="4">
        <f t="shared" si="105"/>
        <v>9.9325097433121123E-2</v>
      </c>
      <c r="AI235" s="4">
        <f t="shared" si="105"/>
        <v>7.7808188683931093E-2</v>
      </c>
      <c r="AJ235" s="4">
        <f t="shared" si="105"/>
        <v>5.6291279934741062E-2</v>
      </c>
    </row>
    <row r="236" spans="1:36" x14ac:dyDescent="0.2">
      <c r="A236" t="str">
        <f>"semis_archetype_"&amp;TEXT(ROUND(Table269[[#This Row],[2016]],3),"0.000")</f>
        <v>semis_archetype_0.345</v>
      </c>
      <c r="B236" s="4">
        <f t="shared" si="89"/>
        <v>0.34500000000000003</v>
      </c>
      <c r="C236" s="4">
        <f t="shared" si="90"/>
        <v>0.34500000000000003</v>
      </c>
      <c r="D236" s="4">
        <f t="shared" si="91"/>
        <v>0.34500000000000003</v>
      </c>
      <c r="E236" s="4">
        <f t="shared" si="92"/>
        <v>0.33597418968983361</v>
      </c>
      <c r="F236" s="4">
        <f t="shared" si="93"/>
        <v>0.32694837937966781</v>
      </c>
      <c r="G236" s="4">
        <f t="shared" si="94"/>
        <v>0.31792256906950078</v>
      </c>
      <c r="H236" s="4">
        <f t="shared" si="95"/>
        <v>0.30889675875933437</v>
      </c>
      <c r="I236" s="4">
        <f t="shared" si="96"/>
        <v>0.29987094844916795</v>
      </c>
      <c r="J236" s="4">
        <f t="shared" si="97"/>
        <v>0.29084513813900154</v>
      </c>
      <c r="K236" s="4">
        <f t="shared" si="98"/>
        <v>0.28181932782883512</v>
      </c>
      <c r="L236" s="4">
        <f t="shared" si="99"/>
        <v>0.2727935175186687</v>
      </c>
      <c r="M236" s="4">
        <f t="shared" si="100"/>
        <v>0.26376770720850229</v>
      </c>
      <c r="N236" s="4">
        <f t="shared" si="101"/>
        <v>0.25474189689833587</v>
      </c>
      <c r="O236" s="4">
        <f t="shared" si="102"/>
        <v>0.24571608658816946</v>
      </c>
      <c r="P236" s="4">
        <f t="shared" si="106"/>
        <v>0.24564192203758953</v>
      </c>
      <c r="Q236" s="4">
        <f t="shared" si="106"/>
        <v>0.24032275014707713</v>
      </c>
      <c r="R236" s="4">
        <f t="shared" si="106"/>
        <v>0.23500357825656479</v>
      </c>
      <c r="S236" s="4">
        <f t="shared" si="106"/>
        <v>0.22968440636605242</v>
      </c>
      <c r="T236" s="4">
        <f t="shared" si="106"/>
        <v>0.22436523447554008</v>
      </c>
      <c r="U236" s="4">
        <f t="shared" si="106"/>
        <v>0.21904606258502765</v>
      </c>
      <c r="V236" s="4">
        <f t="shared" si="106"/>
        <v>0.2125559932717776</v>
      </c>
      <c r="W236" s="4">
        <f t="shared" si="106"/>
        <v>0.20606592395852755</v>
      </c>
      <c r="X236" s="4">
        <f t="shared" si="106"/>
        <v>0.19957585464527747</v>
      </c>
      <c r="Y236" s="4">
        <f t="shared" si="106"/>
        <v>0.19308578533202739</v>
      </c>
      <c r="Z236" s="4">
        <f t="shared" si="106"/>
        <v>0.18659571601877734</v>
      </c>
      <c r="AA236" s="4">
        <f t="shared" si="106"/>
        <v>0.18168544082111396</v>
      </c>
      <c r="AB236" s="4">
        <f t="shared" si="106"/>
        <v>0.17677516562345058</v>
      </c>
      <c r="AC236" s="4">
        <f t="shared" si="106"/>
        <v>0.17186489042578718</v>
      </c>
      <c r="AD236" s="4">
        <f t="shared" si="106"/>
        <v>0.1669546152281238</v>
      </c>
      <c r="AE236" s="4">
        <f t="shared" si="106"/>
        <v>0.16204434003046037</v>
      </c>
      <c r="AF236" s="4">
        <f t="shared" si="105"/>
        <v>0.1408937280113165</v>
      </c>
      <c r="AG236" s="4">
        <f t="shared" si="105"/>
        <v>0.11974311599217263</v>
      </c>
      <c r="AH236" s="4">
        <f t="shared" si="105"/>
        <v>9.8592503973028767E-2</v>
      </c>
      <c r="AI236" s="4">
        <f t="shared" si="105"/>
        <v>7.7441891953884914E-2</v>
      </c>
      <c r="AJ236" s="4">
        <f t="shared" si="105"/>
        <v>5.6291279934741062E-2</v>
      </c>
    </row>
    <row r="237" spans="1:36" x14ac:dyDescent="0.2">
      <c r="A237" t="str">
        <f>"semis_archetype_"&amp;TEXT(ROUND(Table269[[#This Row],[2016]],3),"0.000")</f>
        <v>semis_archetype_0.340</v>
      </c>
      <c r="B237" s="4">
        <f t="shared" si="89"/>
        <v>0.34</v>
      </c>
      <c r="C237" s="4">
        <f t="shared" si="90"/>
        <v>0.34</v>
      </c>
      <c r="D237" s="4">
        <f t="shared" si="91"/>
        <v>0.34</v>
      </c>
      <c r="E237" s="4">
        <f t="shared" si="92"/>
        <v>0.33120046964836503</v>
      </c>
      <c r="F237" s="4">
        <f t="shared" si="93"/>
        <v>0.32240093929673069</v>
      </c>
      <c r="G237" s="4">
        <f t="shared" si="94"/>
        <v>0.31360140894509514</v>
      </c>
      <c r="H237" s="4">
        <f t="shared" si="95"/>
        <v>0.3048018785934602</v>
      </c>
      <c r="I237" s="4">
        <f t="shared" si="96"/>
        <v>0.29600234824182525</v>
      </c>
      <c r="J237" s="4">
        <f t="shared" si="97"/>
        <v>0.28720281789019031</v>
      </c>
      <c r="K237" s="4">
        <f t="shared" si="98"/>
        <v>0.27840328753855537</v>
      </c>
      <c r="L237" s="4">
        <f t="shared" si="99"/>
        <v>0.26960375718692042</v>
      </c>
      <c r="M237" s="4">
        <f t="shared" si="100"/>
        <v>0.26080422683528548</v>
      </c>
      <c r="N237" s="4">
        <f t="shared" si="101"/>
        <v>0.25200469648365054</v>
      </c>
      <c r="O237" s="4">
        <f t="shared" si="102"/>
        <v>0.24320516613201559</v>
      </c>
      <c r="P237" s="4">
        <f t="shared" si="106"/>
        <v>0.24236265423334641</v>
      </c>
      <c r="Q237" s="4">
        <f t="shared" si="106"/>
        <v>0.23713560238495313</v>
      </c>
      <c r="R237" s="4">
        <f t="shared" si="106"/>
        <v>0.23190855053655984</v>
      </c>
      <c r="S237" s="4">
        <f t="shared" si="106"/>
        <v>0.22668149868816659</v>
      </c>
      <c r="T237" s="4">
        <f t="shared" si="106"/>
        <v>0.22145444683977333</v>
      </c>
      <c r="U237" s="4">
        <f t="shared" si="106"/>
        <v>0.21622739499138002</v>
      </c>
      <c r="V237" s="4">
        <f t="shared" si="106"/>
        <v>0.20984972389928142</v>
      </c>
      <c r="W237" s="4">
        <f t="shared" si="106"/>
        <v>0.20347205280718281</v>
      </c>
      <c r="X237" s="4">
        <f t="shared" si="106"/>
        <v>0.1970943817150842</v>
      </c>
      <c r="Y237" s="4">
        <f t="shared" si="106"/>
        <v>0.19071671062298559</v>
      </c>
      <c r="Z237" s="4">
        <f t="shared" si="106"/>
        <v>0.18433903953088701</v>
      </c>
      <c r="AA237" s="4">
        <f t="shared" si="106"/>
        <v>0.17951380290075553</v>
      </c>
      <c r="AB237" s="4">
        <f t="shared" si="106"/>
        <v>0.17468856627062401</v>
      </c>
      <c r="AC237" s="4">
        <f t="shared" si="106"/>
        <v>0.16986332964049256</v>
      </c>
      <c r="AD237" s="4">
        <f t="shared" si="106"/>
        <v>0.16503809301036104</v>
      </c>
      <c r="AE237" s="4">
        <f t="shared" si="106"/>
        <v>0.16021285638022953</v>
      </c>
      <c r="AF237" s="4">
        <f t="shared" si="105"/>
        <v>0.13942854109113181</v>
      </c>
      <c r="AG237" s="4">
        <f t="shared" si="105"/>
        <v>0.11864422580203413</v>
      </c>
      <c r="AH237" s="4">
        <f t="shared" si="105"/>
        <v>9.7859910512936438E-2</v>
      </c>
      <c r="AI237" s="4">
        <f t="shared" si="105"/>
        <v>7.707559522383875E-2</v>
      </c>
      <c r="AJ237" s="4">
        <f t="shared" si="105"/>
        <v>5.6291279934741062E-2</v>
      </c>
    </row>
    <row r="238" spans="1:36" x14ac:dyDescent="0.2">
      <c r="A238" t="str">
        <f>"semis_archetype_"&amp;TEXT(ROUND(Table269[[#This Row],[2016]],3),"0.000")</f>
        <v>semis_archetype_0.335</v>
      </c>
      <c r="B238" s="4">
        <f t="shared" si="89"/>
        <v>0.33500000000000002</v>
      </c>
      <c r="C238" s="4">
        <f t="shared" si="90"/>
        <v>0.33500000000000002</v>
      </c>
      <c r="D238" s="4">
        <f t="shared" si="91"/>
        <v>0.33500000000000002</v>
      </c>
      <c r="E238" s="4">
        <f t="shared" si="92"/>
        <v>0.32642674960689655</v>
      </c>
      <c r="F238" s="4">
        <f t="shared" si="93"/>
        <v>0.31785349921379358</v>
      </c>
      <c r="G238" s="4">
        <f t="shared" si="94"/>
        <v>0.30928024882068961</v>
      </c>
      <c r="H238" s="4">
        <f t="shared" si="95"/>
        <v>0.30070699842758608</v>
      </c>
      <c r="I238" s="4">
        <f t="shared" si="96"/>
        <v>0.29213374803448261</v>
      </c>
      <c r="J238" s="4">
        <f t="shared" si="97"/>
        <v>0.28356049764137914</v>
      </c>
      <c r="K238" s="4">
        <f t="shared" si="98"/>
        <v>0.27498724724827561</v>
      </c>
      <c r="L238" s="4">
        <f t="shared" si="99"/>
        <v>0.26641399685517214</v>
      </c>
      <c r="M238" s="4">
        <f t="shared" si="100"/>
        <v>0.25784074646206867</v>
      </c>
      <c r="N238" s="4">
        <f t="shared" si="101"/>
        <v>0.2492674960689652</v>
      </c>
      <c r="O238" s="4">
        <f t="shared" si="102"/>
        <v>0.2406942456758617</v>
      </c>
      <c r="P238" s="4">
        <f t="shared" si="106"/>
        <v>0.23908338642910329</v>
      </c>
      <c r="Q238" s="4">
        <f t="shared" si="106"/>
        <v>0.23394845462282909</v>
      </c>
      <c r="R238" s="4">
        <f t="shared" si="106"/>
        <v>0.22881352281655493</v>
      </c>
      <c r="S238" s="4">
        <f t="shared" si="106"/>
        <v>0.22367859101028076</v>
      </c>
      <c r="T238" s="4">
        <f t="shared" si="106"/>
        <v>0.21854365920400659</v>
      </c>
      <c r="U238" s="4">
        <f t="shared" si="106"/>
        <v>0.21340872739773237</v>
      </c>
      <c r="V238" s="4">
        <f t="shared" si="106"/>
        <v>0.20714345452678523</v>
      </c>
      <c r="W238" s="4">
        <f t="shared" si="106"/>
        <v>0.2008781816558381</v>
      </c>
      <c r="X238" s="4">
        <f t="shared" si="106"/>
        <v>0.19461290878489096</v>
      </c>
      <c r="Y238" s="4">
        <f t="shared" si="106"/>
        <v>0.1883476359139438</v>
      </c>
      <c r="Z238" s="4">
        <f t="shared" si="106"/>
        <v>0.18208236304299669</v>
      </c>
      <c r="AA238" s="4">
        <f t="shared" si="106"/>
        <v>0.17734216498039707</v>
      </c>
      <c r="AB238" s="4">
        <f t="shared" si="106"/>
        <v>0.1726019669177975</v>
      </c>
      <c r="AC238" s="4">
        <f t="shared" si="106"/>
        <v>0.16786176885519788</v>
      </c>
      <c r="AD238" s="4">
        <f t="shared" si="106"/>
        <v>0.16312157079259831</v>
      </c>
      <c r="AE238" s="4">
        <f t="shared" si="106"/>
        <v>0.15838137272999867</v>
      </c>
      <c r="AF238" s="4">
        <f t="shared" si="105"/>
        <v>0.13796335417094713</v>
      </c>
      <c r="AG238" s="4">
        <f t="shared" si="105"/>
        <v>0.11754533561189562</v>
      </c>
      <c r="AH238" s="4">
        <f t="shared" si="105"/>
        <v>9.7127317052844095E-2</v>
      </c>
      <c r="AI238" s="4">
        <f t="shared" si="105"/>
        <v>7.6709298493792571E-2</v>
      </c>
      <c r="AJ238" s="4">
        <f t="shared" si="105"/>
        <v>5.6291279934741062E-2</v>
      </c>
    </row>
    <row r="239" spans="1:36" x14ac:dyDescent="0.2">
      <c r="A239" t="str">
        <f>"semis_archetype_"&amp;TEXT(ROUND(Table269[[#This Row],[2016]],3),"0.000")</f>
        <v>semis_archetype_0.330</v>
      </c>
      <c r="B239" s="4">
        <f t="shared" si="89"/>
        <v>0.33</v>
      </c>
      <c r="C239" s="4">
        <f t="shared" si="90"/>
        <v>0.33</v>
      </c>
      <c r="D239" s="4">
        <f t="shared" si="91"/>
        <v>0.33</v>
      </c>
      <c r="E239" s="4">
        <f t="shared" si="92"/>
        <v>0.32165302956542796</v>
      </c>
      <c r="F239" s="4">
        <f t="shared" si="93"/>
        <v>0.31330605913085652</v>
      </c>
      <c r="G239" s="4">
        <f t="shared" si="94"/>
        <v>0.30495908869628396</v>
      </c>
      <c r="H239" s="4">
        <f t="shared" si="95"/>
        <v>0.29661211826171197</v>
      </c>
      <c r="I239" s="4">
        <f t="shared" si="96"/>
        <v>0.28826514782713997</v>
      </c>
      <c r="J239" s="4">
        <f t="shared" si="97"/>
        <v>0.27991817739256791</v>
      </c>
      <c r="K239" s="4">
        <f t="shared" si="98"/>
        <v>0.27157120695799586</v>
      </c>
      <c r="L239" s="4">
        <f t="shared" si="99"/>
        <v>0.26322423652342386</v>
      </c>
      <c r="M239" s="4">
        <f t="shared" si="100"/>
        <v>0.25487726608885186</v>
      </c>
      <c r="N239" s="4">
        <f t="shared" si="101"/>
        <v>0.24653029565427986</v>
      </c>
      <c r="O239" s="4">
        <f t="shared" si="102"/>
        <v>0.23818332521970781</v>
      </c>
      <c r="P239" s="4">
        <f t="shared" si="106"/>
        <v>0.23580411862486017</v>
      </c>
      <c r="Q239" s="4">
        <f t="shared" si="106"/>
        <v>0.23076130686070506</v>
      </c>
      <c r="R239" s="4">
        <f t="shared" si="106"/>
        <v>0.22571849509655001</v>
      </c>
      <c r="S239" s="4">
        <f t="shared" si="106"/>
        <v>0.22067568333239493</v>
      </c>
      <c r="T239" s="4">
        <f t="shared" si="106"/>
        <v>0.21563287156823985</v>
      </c>
      <c r="U239" s="4">
        <f t="shared" si="106"/>
        <v>0.21059005980408474</v>
      </c>
      <c r="V239" s="4">
        <f t="shared" si="106"/>
        <v>0.20443718515428905</v>
      </c>
      <c r="W239" s="4">
        <f t="shared" si="106"/>
        <v>0.19828431050449338</v>
      </c>
      <c r="X239" s="4">
        <f t="shared" si="106"/>
        <v>0.19213143585469769</v>
      </c>
      <c r="Y239" s="4">
        <f t="shared" si="106"/>
        <v>0.185978561204902</v>
      </c>
      <c r="Z239" s="4">
        <f t="shared" si="106"/>
        <v>0.17982568655510633</v>
      </c>
      <c r="AA239" s="4">
        <f t="shared" si="106"/>
        <v>0.17517052706003866</v>
      </c>
      <c r="AB239" s="4">
        <f t="shared" si="106"/>
        <v>0.17051536756497093</v>
      </c>
      <c r="AC239" s="4">
        <f t="shared" si="106"/>
        <v>0.16586020806990326</v>
      </c>
      <c r="AD239" s="4">
        <f t="shared" si="106"/>
        <v>0.16120504857483556</v>
      </c>
      <c r="AE239" s="4">
        <f t="shared" si="106"/>
        <v>0.1565498890797678</v>
      </c>
      <c r="AF239" s="4">
        <f t="shared" si="105"/>
        <v>0.13649816725076247</v>
      </c>
      <c r="AG239" s="4">
        <f t="shared" si="105"/>
        <v>0.11644644542175711</v>
      </c>
      <c r="AH239" s="4">
        <f t="shared" si="105"/>
        <v>9.6394723592751752E-2</v>
      </c>
      <c r="AI239" s="4">
        <f t="shared" si="105"/>
        <v>7.6343001763746407E-2</v>
      </c>
      <c r="AJ239" s="4">
        <f t="shared" si="105"/>
        <v>5.6291279934741062E-2</v>
      </c>
    </row>
    <row r="240" spans="1:36" x14ac:dyDescent="0.2">
      <c r="A240" t="str">
        <f>"semis_archetype_"&amp;TEXT(ROUND(Table269[[#This Row],[2016]],3),"0.000")</f>
        <v>semis_archetype_0.325</v>
      </c>
      <c r="B240" s="4">
        <f t="shared" si="89"/>
        <v>0.32500000000000001</v>
      </c>
      <c r="C240" s="4">
        <f t="shared" ref="C240:C271" si="107">(($B240-$AE$2)*((C$2-$AE$2)/($B$2-$AE$2)))+$AE$2</f>
        <v>0.32500000000000001</v>
      </c>
      <c r="D240" s="4">
        <f t="shared" ref="D240:D271" si="108">(($B240-$AE$2)*((D$2-$AE$2)/($B$2-$AE$2)))+$AE$2</f>
        <v>0.32500000000000001</v>
      </c>
      <c r="E240" s="4">
        <f t="shared" ref="E240:E271" si="109">(($B240-$AE$2)*((E$2-$AE$2)/($B$2-$AE$2)))+$AE$2</f>
        <v>0.31687930952395948</v>
      </c>
      <c r="F240" s="4">
        <f t="shared" ref="F240:F271" si="110">(($B240-$AE$2)*((F$2-$AE$2)/($B$2-$AE$2)))+$AE$2</f>
        <v>0.30875861904791946</v>
      </c>
      <c r="G240" s="4">
        <f t="shared" ref="G240:G271" si="111">(($B240-$AE$2)*((G$2-$AE$2)/($B$2-$AE$2)))+$AE$2</f>
        <v>0.30063792857187832</v>
      </c>
      <c r="H240" s="4">
        <f t="shared" ref="H240:H271" si="112">(($B240-$AE$2)*((H$2-$AE$2)/($B$2-$AE$2)))+$AE$2</f>
        <v>0.29251723809583779</v>
      </c>
      <c r="I240" s="4">
        <f t="shared" ref="I240:I271" si="113">(($B240-$AE$2)*((I$2-$AE$2)/($B$2-$AE$2)))+$AE$2</f>
        <v>0.28439654761979727</v>
      </c>
      <c r="J240" s="4">
        <f t="shared" ref="J240:J271" si="114">(($B240-$AE$2)*((J$2-$AE$2)/($B$2-$AE$2)))+$AE$2</f>
        <v>0.27627585714375669</v>
      </c>
      <c r="K240" s="4">
        <f t="shared" ref="K240:K271" si="115">(($B240-$AE$2)*((K$2-$AE$2)/($B$2-$AE$2)))+$AE$2</f>
        <v>0.26815516666771616</v>
      </c>
      <c r="L240" s="4">
        <f t="shared" ref="L240:L271" si="116">(($B240-$AE$2)*((L$2-$AE$2)/($B$2-$AE$2)))+$AE$2</f>
        <v>0.26003447619167563</v>
      </c>
      <c r="M240" s="4">
        <f t="shared" ref="M240:M271" si="117">(($B240-$AE$2)*((M$2-$AE$2)/($B$2-$AE$2)))+$AE$2</f>
        <v>0.25191378571563505</v>
      </c>
      <c r="N240" s="4">
        <f t="shared" ref="N240:N271" si="118">(($B240-$AE$2)*((N$2-$AE$2)/($B$2-$AE$2)))+$AE$2</f>
        <v>0.24379309523959453</v>
      </c>
      <c r="O240" s="4">
        <f t="shared" ref="O240:O271" si="119">(($B240-$AE$2)*((O$2-$AE$2)/($B$2-$AE$2)))+$AE$2</f>
        <v>0.23567240476355394</v>
      </c>
      <c r="P240" s="4">
        <f t="shared" si="106"/>
        <v>0.23252485082061705</v>
      </c>
      <c r="Q240" s="4">
        <f t="shared" si="106"/>
        <v>0.22757415909858106</v>
      </c>
      <c r="R240" s="4">
        <f t="shared" si="106"/>
        <v>0.22262346737654506</v>
      </c>
      <c r="S240" s="4">
        <f t="shared" si="106"/>
        <v>0.2176727756545091</v>
      </c>
      <c r="T240" s="4">
        <f t="shared" si="106"/>
        <v>0.21272208393247313</v>
      </c>
      <c r="U240" s="4">
        <f t="shared" si="106"/>
        <v>0.20777139221043708</v>
      </c>
      <c r="V240" s="4">
        <f t="shared" si="106"/>
        <v>0.20173091578179286</v>
      </c>
      <c r="W240" s="4">
        <f t="shared" si="106"/>
        <v>0.19569043935314867</v>
      </c>
      <c r="X240" s="4">
        <f t="shared" si="106"/>
        <v>0.18964996292450442</v>
      </c>
      <c r="Y240" s="4">
        <f t="shared" si="106"/>
        <v>0.1836094864958602</v>
      </c>
      <c r="Z240" s="4">
        <f t="shared" si="106"/>
        <v>0.17756901006721601</v>
      </c>
      <c r="AA240" s="4">
        <f t="shared" si="106"/>
        <v>0.1729988891396802</v>
      </c>
      <c r="AB240" s="4">
        <f t="shared" si="106"/>
        <v>0.16842876821214442</v>
      </c>
      <c r="AC240" s="4">
        <f t="shared" si="106"/>
        <v>0.16385864728460861</v>
      </c>
      <c r="AD240" s="4">
        <f t="shared" si="106"/>
        <v>0.1592885263570728</v>
      </c>
      <c r="AE240" s="4">
        <f t="shared" si="106"/>
        <v>0.15471840542953696</v>
      </c>
      <c r="AF240" s="4">
        <f t="shared" si="105"/>
        <v>0.13503298033057776</v>
      </c>
      <c r="AG240" s="4">
        <f t="shared" si="105"/>
        <v>0.1153475552316186</v>
      </c>
      <c r="AH240" s="4">
        <f t="shared" si="105"/>
        <v>9.5662130132659423E-2</v>
      </c>
      <c r="AI240" s="4">
        <f t="shared" si="105"/>
        <v>7.5976705033700243E-2</v>
      </c>
      <c r="AJ240" s="4">
        <f t="shared" si="105"/>
        <v>5.6291279934741062E-2</v>
      </c>
    </row>
    <row r="241" spans="1:36" x14ac:dyDescent="0.2">
      <c r="A241" t="str">
        <f>"semis_archetype_"&amp;TEXT(ROUND(Table269[[#This Row],[2016]],3),"0.000")</f>
        <v>semis_archetype_0.320</v>
      </c>
      <c r="B241" s="4">
        <f t="shared" si="89"/>
        <v>0.32</v>
      </c>
      <c r="C241" s="4">
        <f t="shared" si="107"/>
        <v>0.32</v>
      </c>
      <c r="D241" s="4">
        <f t="shared" si="108"/>
        <v>0.32</v>
      </c>
      <c r="E241" s="4">
        <f t="shared" si="109"/>
        <v>0.3121055894824909</v>
      </c>
      <c r="F241" s="4">
        <f t="shared" si="110"/>
        <v>0.30421117896498234</v>
      </c>
      <c r="G241" s="4">
        <f t="shared" si="111"/>
        <v>0.29631676844747279</v>
      </c>
      <c r="H241" s="4">
        <f t="shared" si="112"/>
        <v>0.28842235792996362</v>
      </c>
      <c r="I241" s="4">
        <f t="shared" si="113"/>
        <v>0.28052794741245457</v>
      </c>
      <c r="J241" s="4">
        <f t="shared" si="114"/>
        <v>0.27263353689494552</v>
      </c>
      <c r="K241" s="4">
        <f t="shared" si="115"/>
        <v>0.26473912637743641</v>
      </c>
      <c r="L241" s="4">
        <f t="shared" si="116"/>
        <v>0.2568447158599273</v>
      </c>
      <c r="M241" s="4">
        <f t="shared" si="117"/>
        <v>0.24895030534241824</v>
      </c>
      <c r="N241" s="4">
        <f t="shared" si="118"/>
        <v>0.24105589482490916</v>
      </c>
      <c r="O241" s="4">
        <f t="shared" si="119"/>
        <v>0.23316148430740008</v>
      </c>
      <c r="P241" s="4">
        <f t="shared" si="106"/>
        <v>0.22924558301637393</v>
      </c>
      <c r="Q241" s="4">
        <f t="shared" si="106"/>
        <v>0.22438701133645703</v>
      </c>
      <c r="R241" s="4">
        <f t="shared" si="106"/>
        <v>0.21952843965654015</v>
      </c>
      <c r="S241" s="4">
        <f t="shared" si="106"/>
        <v>0.21466986797662327</v>
      </c>
      <c r="T241" s="4">
        <f t="shared" si="106"/>
        <v>0.20981129629670639</v>
      </c>
      <c r="U241" s="4">
        <f t="shared" si="106"/>
        <v>0.20495272461678946</v>
      </c>
      <c r="V241" s="4">
        <f t="shared" si="106"/>
        <v>0.19902464640929671</v>
      </c>
      <c r="W241" s="4">
        <f t="shared" si="106"/>
        <v>0.19309656820180396</v>
      </c>
      <c r="X241" s="4">
        <f t="shared" si="106"/>
        <v>0.18716848999431118</v>
      </c>
      <c r="Y241" s="4">
        <f t="shared" si="106"/>
        <v>0.18124041178681841</v>
      </c>
      <c r="Z241" s="4">
        <f t="shared" si="106"/>
        <v>0.17531233357932569</v>
      </c>
      <c r="AA241" s="4">
        <f t="shared" si="106"/>
        <v>0.17082725121932177</v>
      </c>
      <c r="AB241" s="4">
        <f t="shared" si="106"/>
        <v>0.16634216885931785</v>
      </c>
      <c r="AC241" s="4">
        <f t="shared" si="106"/>
        <v>0.16185708649931396</v>
      </c>
      <c r="AD241" s="4">
        <f t="shared" si="106"/>
        <v>0.15737200413931007</v>
      </c>
      <c r="AE241" s="4">
        <f t="shared" si="106"/>
        <v>0.15288692177930613</v>
      </c>
      <c r="AF241" s="4">
        <f t="shared" si="105"/>
        <v>0.1335677934103931</v>
      </c>
      <c r="AG241" s="4">
        <f t="shared" si="105"/>
        <v>0.1142486650414801</v>
      </c>
      <c r="AH241" s="4">
        <f t="shared" si="105"/>
        <v>9.492953667256708E-2</v>
      </c>
      <c r="AI241" s="4">
        <f t="shared" si="105"/>
        <v>7.5610408303654064E-2</v>
      </c>
      <c r="AJ241" s="4">
        <f t="shared" si="105"/>
        <v>5.6291279934741062E-2</v>
      </c>
    </row>
    <row r="242" spans="1:36" x14ac:dyDescent="0.2">
      <c r="A242" t="str">
        <f>"semis_archetype_"&amp;TEXT(ROUND(Table269[[#This Row],[2016]],3),"0.000")</f>
        <v>semis_archetype_0.315</v>
      </c>
      <c r="B242" s="4">
        <f t="shared" si="89"/>
        <v>0.315</v>
      </c>
      <c r="C242" s="4">
        <f t="shared" si="107"/>
        <v>0.315</v>
      </c>
      <c r="D242" s="4">
        <f t="shared" si="108"/>
        <v>0.315</v>
      </c>
      <c r="E242" s="4">
        <f t="shared" si="109"/>
        <v>0.30733186944102237</v>
      </c>
      <c r="F242" s="4">
        <f t="shared" si="110"/>
        <v>0.29966373888204523</v>
      </c>
      <c r="G242" s="4">
        <f t="shared" si="111"/>
        <v>0.29199560832306715</v>
      </c>
      <c r="H242" s="4">
        <f t="shared" si="112"/>
        <v>0.28432747776408951</v>
      </c>
      <c r="I242" s="4">
        <f t="shared" si="113"/>
        <v>0.27665934720511187</v>
      </c>
      <c r="J242" s="4">
        <f t="shared" si="114"/>
        <v>0.26899121664613429</v>
      </c>
      <c r="K242" s="4">
        <f t="shared" si="115"/>
        <v>0.26132308608715665</v>
      </c>
      <c r="L242" s="4">
        <f t="shared" si="116"/>
        <v>0.25365495552817907</v>
      </c>
      <c r="M242" s="4">
        <f t="shared" si="117"/>
        <v>0.24598682496920143</v>
      </c>
      <c r="N242" s="4">
        <f t="shared" si="118"/>
        <v>0.23831869441022382</v>
      </c>
      <c r="O242" s="4">
        <f t="shared" si="119"/>
        <v>0.23065056385124622</v>
      </c>
      <c r="P242" s="4">
        <f t="shared" si="106"/>
        <v>0.22596631521213081</v>
      </c>
      <c r="Q242" s="4">
        <f t="shared" si="106"/>
        <v>0.22119986357433299</v>
      </c>
      <c r="R242" s="4">
        <f t="shared" si="106"/>
        <v>0.2164334119365352</v>
      </c>
      <c r="S242" s="4">
        <f t="shared" si="106"/>
        <v>0.21166696029873744</v>
      </c>
      <c r="T242" s="4">
        <f t="shared" si="106"/>
        <v>0.20690050866093965</v>
      </c>
      <c r="U242" s="4">
        <f t="shared" si="106"/>
        <v>0.2021340570231418</v>
      </c>
      <c r="V242" s="4">
        <f t="shared" si="106"/>
        <v>0.19631837703680052</v>
      </c>
      <c r="W242" s="4">
        <f t="shared" si="106"/>
        <v>0.19050269705045922</v>
      </c>
      <c r="X242" s="4">
        <f t="shared" si="106"/>
        <v>0.18468701706411791</v>
      </c>
      <c r="Y242" s="4">
        <f t="shared" si="106"/>
        <v>0.17887133707777664</v>
      </c>
      <c r="Z242" s="4">
        <f t="shared" si="106"/>
        <v>0.17305565709143533</v>
      </c>
      <c r="AA242" s="4">
        <f t="shared" si="106"/>
        <v>0.16865561329896334</v>
      </c>
      <c r="AB242" s="4">
        <f t="shared" si="106"/>
        <v>0.16425556950649134</v>
      </c>
      <c r="AC242" s="4">
        <f t="shared" si="106"/>
        <v>0.15985552571401931</v>
      </c>
      <c r="AD242" s="4">
        <f t="shared" si="106"/>
        <v>0.15545548192154732</v>
      </c>
      <c r="AE242" s="4">
        <f t="shared" si="106"/>
        <v>0.15105543812907526</v>
      </c>
      <c r="AF242" s="4">
        <f t="shared" si="105"/>
        <v>0.13210260649020841</v>
      </c>
      <c r="AG242" s="4">
        <f t="shared" si="105"/>
        <v>0.11314977485134159</v>
      </c>
      <c r="AH242" s="4">
        <f t="shared" si="105"/>
        <v>9.4196943212474737E-2</v>
      </c>
      <c r="AI242" s="4">
        <f t="shared" si="105"/>
        <v>7.52441115736079E-2</v>
      </c>
      <c r="AJ242" s="4">
        <f t="shared" si="105"/>
        <v>5.6291279934741062E-2</v>
      </c>
    </row>
    <row r="243" spans="1:36" x14ac:dyDescent="0.2">
      <c r="A243" t="str">
        <f>"semis_archetype_"&amp;TEXT(ROUND(Table269[[#This Row],[2016]],3),"0.000")</f>
        <v>semis_archetype_0.310</v>
      </c>
      <c r="B243" s="4">
        <f t="shared" si="89"/>
        <v>0.31</v>
      </c>
      <c r="C243" s="4">
        <f t="shared" si="107"/>
        <v>0.31</v>
      </c>
      <c r="D243" s="4">
        <f t="shared" si="108"/>
        <v>0.31</v>
      </c>
      <c r="E243" s="4">
        <f t="shared" si="109"/>
        <v>0.30255814939955383</v>
      </c>
      <c r="F243" s="4">
        <f t="shared" si="110"/>
        <v>0.29511629879910817</v>
      </c>
      <c r="G243" s="4">
        <f t="shared" si="111"/>
        <v>0.2876744481986615</v>
      </c>
      <c r="H243" s="4">
        <f t="shared" si="112"/>
        <v>0.28023259759821539</v>
      </c>
      <c r="I243" s="4">
        <f t="shared" si="113"/>
        <v>0.27279074699776923</v>
      </c>
      <c r="J243" s="4">
        <f t="shared" si="114"/>
        <v>0.26534889639732306</v>
      </c>
      <c r="K243" s="4">
        <f t="shared" si="115"/>
        <v>0.25790704579687695</v>
      </c>
      <c r="L243" s="4">
        <f t="shared" si="116"/>
        <v>0.25046519519643079</v>
      </c>
      <c r="M243" s="4">
        <f t="shared" si="117"/>
        <v>0.24302334459598463</v>
      </c>
      <c r="N243" s="4">
        <f t="shared" si="118"/>
        <v>0.23558149399553846</v>
      </c>
      <c r="O243" s="4">
        <f t="shared" si="119"/>
        <v>0.22813964339509232</v>
      </c>
      <c r="P243" s="4">
        <f t="shared" si="106"/>
        <v>0.22268704740788769</v>
      </c>
      <c r="Q243" s="4">
        <f t="shared" si="106"/>
        <v>0.21801271581220896</v>
      </c>
      <c r="R243" s="4">
        <f t="shared" si="106"/>
        <v>0.21333838421653029</v>
      </c>
      <c r="S243" s="4">
        <f t="shared" si="106"/>
        <v>0.20866405262085161</v>
      </c>
      <c r="T243" s="4">
        <f t="shared" si="106"/>
        <v>0.2039897210251729</v>
      </c>
      <c r="U243" s="4">
        <f t="shared" si="106"/>
        <v>0.19931538942949417</v>
      </c>
      <c r="V243" s="4">
        <f t="shared" si="106"/>
        <v>0.19361210766430434</v>
      </c>
      <c r="W243" s="4">
        <f t="shared" si="106"/>
        <v>0.18790882589911451</v>
      </c>
      <c r="X243" s="4">
        <f t="shared" si="106"/>
        <v>0.18220554413392467</v>
      </c>
      <c r="Y243" s="4">
        <f t="shared" si="106"/>
        <v>0.17650226236873484</v>
      </c>
      <c r="Z243" s="4">
        <f t="shared" si="106"/>
        <v>0.17079898060354501</v>
      </c>
      <c r="AA243" s="4">
        <f t="shared" si="106"/>
        <v>0.1664839753786049</v>
      </c>
      <c r="AB243" s="4">
        <f t="shared" si="106"/>
        <v>0.16216897015366477</v>
      </c>
      <c r="AC243" s="4">
        <f t="shared" si="106"/>
        <v>0.15785396492872467</v>
      </c>
      <c r="AD243" s="4">
        <f t="shared" si="106"/>
        <v>0.15353895970378456</v>
      </c>
      <c r="AE243" s="4">
        <f t="shared" si="106"/>
        <v>0.1492239544788444</v>
      </c>
      <c r="AF243" s="4">
        <f t="shared" si="105"/>
        <v>0.13063741957002373</v>
      </c>
      <c r="AG243" s="4">
        <f t="shared" si="105"/>
        <v>0.11205088466120307</v>
      </c>
      <c r="AH243" s="4">
        <f t="shared" si="105"/>
        <v>9.3464349752382395E-2</v>
      </c>
      <c r="AI243" s="4">
        <f t="shared" si="105"/>
        <v>7.4877814843561735E-2</v>
      </c>
      <c r="AJ243" s="4">
        <f t="shared" si="105"/>
        <v>5.6291279934741062E-2</v>
      </c>
    </row>
    <row r="244" spans="1:36" x14ac:dyDescent="0.2">
      <c r="A244" t="str">
        <f>"semis_archetype_"&amp;TEXT(ROUND(Table269[[#This Row],[2016]],3),"0.000")</f>
        <v>semis_archetype_0.305</v>
      </c>
      <c r="B244" s="4">
        <f t="shared" si="89"/>
        <v>0.30499999999999999</v>
      </c>
      <c r="C244" s="4">
        <f t="shared" si="107"/>
        <v>0.30499999999999999</v>
      </c>
      <c r="D244" s="4">
        <f t="shared" si="108"/>
        <v>0.30499999999999999</v>
      </c>
      <c r="E244" s="4">
        <f t="shared" si="109"/>
        <v>0.2977844293580853</v>
      </c>
      <c r="F244" s="4">
        <f t="shared" si="110"/>
        <v>0.29056885871617111</v>
      </c>
      <c r="G244" s="4">
        <f t="shared" si="111"/>
        <v>0.28335328807425597</v>
      </c>
      <c r="H244" s="4">
        <f t="shared" si="112"/>
        <v>0.27613771743234128</v>
      </c>
      <c r="I244" s="4">
        <f t="shared" si="113"/>
        <v>0.26892214679042659</v>
      </c>
      <c r="J244" s="4">
        <f t="shared" si="114"/>
        <v>0.26170657614851189</v>
      </c>
      <c r="K244" s="4">
        <f t="shared" si="115"/>
        <v>0.2544910055065972</v>
      </c>
      <c r="L244" s="4">
        <f t="shared" si="116"/>
        <v>0.24727543486468251</v>
      </c>
      <c r="M244" s="4">
        <f t="shared" si="117"/>
        <v>0.24005986422276782</v>
      </c>
      <c r="N244" s="4">
        <f t="shared" si="118"/>
        <v>0.23284429358085312</v>
      </c>
      <c r="O244" s="4">
        <f t="shared" si="119"/>
        <v>0.22562872293893843</v>
      </c>
      <c r="P244" s="4">
        <f t="shared" si="106"/>
        <v>0.21940777960364458</v>
      </c>
      <c r="Q244" s="4">
        <f t="shared" si="106"/>
        <v>0.21482556805008496</v>
      </c>
      <c r="R244" s="4">
        <f t="shared" si="106"/>
        <v>0.21024335649652537</v>
      </c>
      <c r="S244" s="4">
        <f t="shared" si="106"/>
        <v>0.20566114494296578</v>
      </c>
      <c r="T244" s="4">
        <f t="shared" si="106"/>
        <v>0.20107893338940619</v>
      </c>
      <c r="U244" s="4">
        <f t="shared" si="106"/>
        <v>0.19649672183584654</v>
      </c>
      <c r="V244" s="4">
        <f t="shared" si="106"/>
        <v>0.19090583829180818</v>
      </c>
      <c r="W244" s="4">
        <f t="shared" si="106"/>
        <v>0.18531495474776979</v>
      </c>
      <c r="X244" s="4">
        <f t="shared" si="106"/>
        <v>0.17972407120373141</v>
      </c>
      <c r="Y244" s="4">
        <f t="shared" si="106"/>
        <v>0.17413318765969305</v>
      </c>
      <c r="Z244" s="4">
        <f t="shared" si="106"/>
        <v>0.16854230411565468</v>
      </c>
      <c r="AA244" s="4">
        <f t="shared" si="106"/>
        <v>0.16431233745824647</v>
      </c>
      <c r="AB244" s="4">
        <f t="shared" si="106"/>
        <v>0.16008237080083826</v>
      </c>
      <c r="AC244" s="4">
        <f t="shared" si="106"/>
        <v>0.15585240414343005</v>
      </c>
      <c r="AD244" s="4">
        <f t="shared" si="106"/>
        <v>0.15162243748602183</v>
      </c>
      <c r="AE244" s="4">
        <f t="shared" si="106"/>
        <v>0.14739247082861356</v>
      </c>
      <c r="AF244" s="4">
        <f t="shared" si="105"/>
        <v>0.12917223264983907</v>
      </c>
      <c r="AG244" s="4">
        <f t="shared" si="105"/>
        <v>0.11095199447106457</v>
      </c>
      <c r="AH244" s="4">
        <f t="shared" si="105"/>
        <v>9.2731756292290066E-2</v>
      </c>
      <c r="AI244" s="4">
        <f t="shared" si="105"/>
        <v>7.4511518113515557E-2</v>
      </c>
      <c r="AJ244" s="4">
        <f t="shared" si="105"/>
        <v>5.6291279934741062E-2</v>
      </c>
    </row>
    <row r="245" spans="1:36" x14ac:dyDescent="0.2">
      <c r="A245" t="str">
        <f>"semis_archetype_"&amp;TEXT(ROUND(Table269[[#This Row],[2016]],3),"0.000")</f>
        <v>semis_archetype_0.300</v>
      </c>
      <c r="B245" s="4">
        <f t="shared" si="89"/>
        <v>0.3</v>
      </c>
      <c r="C245" s="4">
        <f t="shared" si="107"/>
        <v>0.3</v>
      </c>
      <c r="D245" s="4">
        <f t="shared" si="108"/>
        <v>0.3</v>
      </c>
      <c r="E245" s="4">
        <f t="shared" si="109"/>
        <v>0.29301070931661677</v>
      </c>
      <c r="F245" s="4">
        <f t="shared" si="110"/>
        <v>0.28602141863323399</v>
      </c>
      <c r="G245" s="4">
        <f t="shared" si="111"/>
        <v>0.27903212794985033</v>
      </c>
      <c r="H245" s="4">
        <f t="shared" si="112"/>
        <v>0.27204283726646711</v>
      </c>
      <c r="I245" s="4">
        <f t="shared" si="113"/>
        <v>0.26505354658308389</v>
      </c>
      <c r="J245" s="4">
        <f t="shared" si="114"/>
        <v>0.25806425589970067</v>
      </c>
      <c r="K245" s="4">
        <f t="shared" si="115"/>
        <v>0.25107496521631745</v>
      </c>
      <c r="L245" s="4">
        <f t="shared" si="116"/>
        <v>0.24408567453293423</v>
      </c>
      <c r="M245" s="4">
        <f t="shared" si="117"/>
        <v>0.23709638384955101</v>
      </c>
      <c r="N245" s="4">
        <f t="shared" si="118"/>
        <v>0.23010709316616779</v>
      </c>
      <c r="O245" s="4">
        <f t="shared" si="119"/>
        <v>0.22311780248278457</v>
      </c>
      <c r="P245" s="4">
        <f t="shared" si="106"/>
        <v>0.21612851179940146</v>
      </c>
      <c r="Q245" s="4">
        <f t="shared" si="106"/>
        <v>0.21163842028796095</v>
      </c>
      <c r="R245" s="4">
        <f t="shared" si="106"/>
        <v>0.20714832877652045</v>
      </c>
      <c r="S245" s="4">
        <f t="shared" si="106"/>
        <v>0.20265823726507995</v>
      </c>
      <c r="T245" s="4">
        <f t="shared" si="106"/>
        <v>0.19816814575363945</v>
      </c>
      <c r="U245" s="4">
        <f t="shared" si="106"/>
        <v>0.19367805424219892</v>
      </c>
      <c r="V245" s="4">
        <f t="shared" si="106"/>
        <v>0.188199568919312</v>
      </c>
      <c r="W245" s="4">
        <f t="shared" si="106"/>
        <v>0.18272108359642508</v>
      </c>
      <c r="X245" s="4">
        <f t="shared" si="106"/>
        <v>0.17724259827353817</v>
      </c>
      <c r="Y245" s="4">
        <f t="shared" si="106"/>
        <v>0.17176411295065125</v>
      </c>
      <c r="Z245" s="4">
        <f t="shared" si="106"/>
        <v>0.16628562762776436</v>
      </c>
      <c r="AA245" s="4">
        <f t="shared" si="106"/>
        <v>0.16214069953788804</v>
      </c>
      <c r="AB245" s="4">
        <f t="shared" si="106"/>
        <v>0.15799577144801172</v>
      </c>
      <c r="AC245" s="4">
        <f t="shared" si="106"/>
        <v>0.1538508433581354</v>
      </c>
      <c r="AD245" s="4">
        <f t="shared" si="106"/>
        <v>0.14970591526825908</v>
      </c>
      <c r="AE245" s="4">
        <f t="shared" ref="AE245:AJ260" si="120">(($B245-$AJ$2)*((AE$2-$AJ$2)/($B$2-$AJ$2)))+$AJ$2</f>
        <v>0.14556098717838273</v>
      </c>
      <c r="AF245" s="4">
        <f t="shared" si="120"/>
        <v>0.12770704572965438</v>
      </c>
      <c r="AG245" s="4">
        <f t="shared" si="120"/>
        <v>0.10985310428092605</v>
      </c>
      <c r="AH245" s="4">
        <f t="shared" si="120"/>
        <v>9.1999162832197723E-2</v>
      </c>
      <c r="AI245" s="4">
        <f t="shared" si="120"/>
        <v>7.4145221383469392E-2</v>
      </c>
      <c r="AJ245" s="4">
        <f t="shared" si="120"/>
        <v>5.6291279934741062E-2</v>
      </c>
    </row>
    <row r="246" spans="1:36" x14ac:dyDescent="0.2">
      <c r="A246" t="str">
        <f>"semis_archetype_"&amp;TEXT(ROUND(Table269[[#This Row],[2016]],3),"0.000")</f>
        <v>semis_archetype_0.295</v>
      </c>
      <c r="B246" s="4">
        <f t="shared" si="89"/>
        <v>0.29499999999999998</v>
      </c>
      <c r="C246" s="4">
        <f t="shared" si="107"/>
        <v>0.29499999999999998</v>
      </c>
      <c r="D246" s="4">
        <f t="shared" si="108"/>
        <v>0.29499999999999998</v>
      </c>
      <c r="E246" s="4">
        <f t="shared" si="109"/>
        <v>0.28823698927514824</v>
      </c>
      <c r="F246" s="4">
        <f t="shared" si="110"/>
        <v>0.28147397855029688</v>
      </c>
      <c r="G246" s="4">
        <f t="shared" si="111"/>
        <v>0.27471096782544469</v>
      </c>
      <c r="H246" s="4">
        <f t="shared" si="112"/>
        <v>0.26794795710059294</v>
      </c>
      <c r="I246" s="4">
        <f t="shared" si="113"/>
        <v>0.26118494637574119</v>
      </c>
      <c r="J246" s="4">
        <f t="shared" si="114"/>
        <v>0.25442193565088944</v>
      </c>
      <c r="K246" s="4">
        <f t="shared" si="115"/>
        <v>0.24765892492603769</v>
      </c>
      <c r="L246" s="4">
        <f t="shared" si="116"/>
        <v>0.24089591420118595</v>
      </c>
      <c r="M246" s="4">
        <f t="shared" si="117"/>
        <v>0.2341329034763342</v>
      </c>
      <c r="N246" s="4">
        <f t="shared" si="118"/>
        <v>0.22736989275148245</v>
      </c>
      <c r="O246" s="4">
        <f t="shared" si="119"/>
        <v>0.2206068820266307</v>
      </c>
      <c r="P246" s="4">
        <f t="shared" ref="P246:AE261" si="121">(($B246-$AJ$2)*((P$2-$AJ$2)/($B$2-$AJ$2)))+$AJ$2</f>
        <v>0.21284924399515834</v>
      </c>
      <c r="Q246" s="4">
        <f t="shared" si="121"/>
        <v>0.20845127252583692</v>
      </c>
      <c r="R246" s="4">
        <f t="shared" si="121"/>
        <v>0.20405330105651551</v>
      </c>
      <c r="S246" s="4">
        <f t="shared" si="121"/>
        <v>0.19965532958719412</v>
      </c>
      <c r="T246" s="4">
        <f t="shared" si="121"/>
        <v>0.1952573581178727</v>
      </c>
      <c r="U246" s="4">
        <f t="shared" si="121"/>
        <v>0.19085938664855126</v>
      </c>
      <c r="V246" s="4">
        <f t="shared" si="121"/>
        <v>0.18549329954681582</v>
      </c>
      <c r="W246" s="4">
        <f t="shared" si="121"/>
        <v>0.18012721244508037</v>
      </c>
      <c r="X246" s="4">
        <f t="shared" si="121"/>
        <v>0.17476112534334493</v>
      </c>
      <c r="Y246" s="4">
        <f t="shared" si="121"/>
        <v>0.16939503824160945</v>
      </c>
      <c r="Z246" s="4">
        <f t="shared" si="121"/>
        <v>0.16402895113987404</v>
      </c>
      <c r="AA246" s="4">
        <f t="shared" si="121"/>
        <v>0.15996906161752961</v>
      </c>
      <c r="AB246" s="4">
        <f t="shared" si="121"/>
        <v>0.15590917209518518</v>
      </c>
      <c r="AC246" s="4">
        <f t="shared" si="121"/>
        <v>0.15184928257284075</v>
      </c>
      <c r="AD246" s="4">
        <f t="shared" si="121"/>
        <v>0.14778939305049632</v>
      </c>
      <c r="AE246" s="4">
        <f t="shared" si="121"/>
        <v>0.14372950352815189</v>
      </c>
      <c r="AF246" s="4">
        <f t="shared" si="120"/>
        <v>0.1262418588094697</v>
      </c>
      <c r="AG246" s="4">
        <f t="shared" si="120"/>
        <v>0.10875421409078755</v>
      </c>
      <c r="AH246" s="4">
        <f t="shared" si="120"/>
        <v>9.126656937210538E-2</v>
      </c>
      <c r="AI246" s="4">
        <f t="shared" si="120"/>
        <v>7.3778924653423228E-2</v>
      </c>
      <c r="AJ246" s="4">
        <f t="shared" si="120"/>
        <v>5.6291279934741062E-2</v>
      </c>
    </row>
    <row r="247" spans="1:36" x14ac:dyDescent="0.2">
      <c r="A247" t="str">
        <f>"semis_archetype_"&amp;TEXT(ROUND(Table269[[#This Row],[2016]],3),"0.000")</f>
        <v>semis_archetype_0.290</v>
      </c>
      <c r="B247" s="4">
        <f t="shared" si="89"/>
        <v>0.28999999999999998</v>
      </c>
      <c r="C247" s="4">
        <f t="shared" si="107"/>
        <v>0.28999999999999998</v>
      </c>
      <c r="D247" s="4">
        <f t="shared" si="108"/>
        <v>0.28999999999999998</v>
      </c>
      <c r="E247" s="4">
        <f t="shared" si="109"/>
        <v>0.2834632692336797</v>
      </c>
      <c r="F247" s="4">
        <f t="shared" si="110"/>
        <v>0.27692653846735982</v>
      </c>
      <c r="G247" s="4">
        <f t="shared" si="111"/>
        <v>0.2703898077010391</v>
      </c>
      <c r="H247" s="4">
        <f t="shared" si="112"/>
        <v>0.26385307693471882</v>
      </c>
      <c r="I247" s="4">
        <f t="shared" si="113"/>
        <v>0.25731634616839855</v>
      </c>
      <c r="J247" s="4">
        <f t="shared" si="114"/>
        <v>0.25077961540207827</v>
      </c>
      <c r="K247" s="4">
        <f t="shared" si="115"/>
        <v>0.24424288463575794</v>
      </c>
      <c r="L247" s="4">
        <f t="shared" si="116"/>
        <v>0.23770615386943766</v>
      </c>
      <c r="M247" s="4">
        <f t="shared" si="117"/>
        <v>0.23116942310311739</v>
      </c>
      <c r="N247" s="4">
        <f t="shared" si="118"/>
        <v>0.22463269233679711</v>
      </c>
      <c r="O247" s="4">
        <f t="shared" si="119"/>
        <v>0.21809596157047681</v>
      </c>
      <c r="P247" s="4">
        <f t="shared" si="121"/>
        <v>0.20956997619091522</v>
      </c>
      <c r="Q247" s="4">
        <f t="shared" si="121"/>
        <v>0.20526412476371289</v>
      </c>
      <c r="R247" s="4">
        <f t="shared" si="121"/>
        <v>0.20095827333651059</v>
      </c>
      <c r="S247" s="4">
        <f t="shared" si="121"/>
        <v>0.19665242190930829</v>
      </c>
      <c r="T247" s="4">
        <f t="shared" si="121"/>
        <v>0.19234657048210599</v>
      </c>
      <c r="U247" s="4">
        <f t="shared" si="121"/>
        <v>0.18804071905490363</v>
      </c>
      <c r="V247" s="4">
        <f t="shared" si="121"/>
        <v>0.18278703017431963</v>
      </c>
      <c r="W247" s="4">
        <f t="shared" si="121"/>
        <v>0.17753334129373566</v>
      </c>
      <c r="X247" s="4">
        <f t="shared" si="121"/>
        <v>0.17227965241315166</v>
      </c>
      <c r="Y247" s="4">
        <f t="shared" si="121"/>
        <v>0.16702596353256766</v>
      </c>
      <c r="Z247" s="4">
        <f t="shared" si="121"/>
        <v>0.16177227465198368</v>
      </c>
      <c r="AA247" s="4">
        <f t="shared" si="121"/>
        <v>0.15779742369717115</v>
      </c>
      <c r="AB247" s="4">
        <f t="shared" si="121"/>
        <v>0.15382257274235864</v>
      </c>
      <c r="AC247" s="4">
        <f t="shared" si="121"/>
        <v>0.14984772178754613</v>
      </c>
      <c r="AD247" s="4">
        <f t="shared" si="121"/>
        <v>0.14587287083273359</v>
      </c>
      <c r="AE247" s="4">
        <f t="shared" si="121"/>
        <v>0.14189801987792103</v>
      </c>
      <c r="AF247" s="4">
        <f t="shared" si="120"/>
        <v>0.12477667188928503</v>
      </c>
      <c r="AG247" s="4">
        <f t="shared" si="120"/>
        <v>0.10765532390064904</v>
      </c>
      <c r="AH247" s="4">
        <f t="shared" si="120"/>
        <v>9.0533975912013037E-2</v>
      </c>
      <c r="AI247" s="4">
        <f t="shared" si="120"/>
        <v>7.341262792337705E-2</v>
      </c>
      <c r="AJ247" s="4">
        <f t="shared" si="120"/>
        <v>5.6291279934741062E-2</v>
      </c>
    </row>
    <row r="248" spans="1:36" x14ac:dyDescent="0.2">
      <c r="A248" t="str">
        <f>"semis_archetype_"&amp;TEXT(ROUND(Table269[[#This Row],[2016]],3),"0.000")</f>
        <v>semis_archetype_0.285</v>
      </c>
      <c r="B248" s="4">
        <f t="shared" si="89"/>
        <v>0.28500000000000003</v>
      </c>
      <c r="C248" s="4">
        <f t="shared" si="107"/>
        <v>0.28500000000000003</v>
      </c>
      <c r="D248" s="4">
        <f t="shared" si="108"/>
        <v>0.28500000000000003</v>
      </c>
      <c r="E248" s="4">
        <f t="shared" si="109"/>
        <v>0.27868954919221123</v>
      </c>
      <c r="F248" s="4">
        <f t="shared" si="110"/>
        <v>0.27237909838442276</v>
      </c>
      <c r="G248" s="4">
        <f t="shared" si="111"/>
        <v>0.26606864757663357</v>
      </c>
      <c r="H248" s="4">
        <f t="shared" si="112"/>
        <v>0.25975819676884471</v>
      </c>
      <c r="I248" s="4">
        <f t="shared" si="113"/>
        <v>0.2534477459610559</v>
      </c>
      <c r="J248" s="4">
        <f t="shared" si="114"/>
        <v>0.2471372951532671</v>
      </c>
      <c r="K248" s="4">
        <f t="shared" si="115"/>
        <v>0.24082684434547824</v>
      </c>
      <c r="L248" s="4">
        <f t="shared" si="116"/>
        <v>0.23451639353768944</v>
      </c>
      <c r="M248" s="4">
        <f t="shared" si="117"/>
        <v>0.22820594272990061</v>
      </c>
      <c r="N248" s="4">
        <f t="shared" si="118"/>
        <v>0.22189549192211178</v>
      </c>
      <c r="O248" s="4">
        <f t="shared" si="119"/>
        <v>0.21558504111432297</v>
      </c>
      <c r="P248" s="4">
        <f t="shared" si="121"/>
        <v>0.20629070838667216</v>
      </c>
      <c r="Q248" s="4">
        <f t="shared" si="121"/>
        <v>0.20207697700158891</v>
      </c>
      <c r="R248" s="4">
        <f t="shared" si="121"/>
        <v>0.1978632456165057</v>
      </c>
      <c r="S248" s="4">
        <f t="shared" si="121"/>
        <v>0.19364951423142249</v>
      </c>
      <c r="T248" s="4">
        <f t="shared" si="121"/>
        <v>0.18943578284633927</v>
      </c>
      <c r="U248" s="4">
        <f t="shared" si="121"/>
        <v>0.185222051461256</v>
      </c>
      <c r="V248" s="4">
        <f t="shared" si="121"/>
        <v>0.1800807608018235</v>
      </c>
      <c r="W248" s="4">
        <f t="shared" si="121"/>
        <v>0.17493947014239097</v>
      </c>
      <c r="X248" s="4">
        <f t="shared" si="121"/>
        <v>0.16979817948295844</v>
      </c>
      <c r="Y248" s="4">
        <f t="shared" si="121"/>
        <v>0.16465688882352589</v>
      </c>
      <c r="Z248" s="4">
        <f t="shared" si="121"/>
        <v>0.15951559816409339</v>
      </c>
      <c r="AA248" s="4">
        <f t="shared" si="121"/>
        <v>0.15562578577681274</v>
      </c>
      <c r="AB248" s="4">
        <f t="shared" si="121"/>
        <v>0.15173597338953212</v>
      </c>
      <c r="AC248" s="4">
        <f t="shared" si="121"/>
        <v>0.14784616100225151</v>
      </c>
      <c r="AD248" s="4">
        <f t="shared" si="121"/>
        <v>0.14395634861497086</v>
      </c>
      <c r="AE248" s="4">
        <f t="shared" si="121"/>
        <v>0.14006653622769019</v>
      </c>
      <c r="AF248" s="4">
        <f t="shared" si="120"/>
        <v>0.12331148496910035</v>
      </c>
      <c r="AG248" s="4">
        <f t="shared" si="120"/>
        <v>0.10655643371051055</v>
      </c>
      <c r="AH248" s="4">
        <f t="shared" si="120"/>
        <v>8.9801382451920708E-2</v>
      </c>
      <c r="AI248" s="4">
        <f t="shared" si="120"/>
        <v>7.3046331193330885E-2</v>
      </c>
      <c r="AJ248" s="4">
        <f t="shared" si="120"/>
        <v>5.6291279934741062E-2</v>
      </c>
    </row>
    <row r="249" spans="1:36" x14ac:dyDescent="0.2">
      <c r="A249" t="str">
        <f>"semis_archetype_"&amp;TEXT(ROUND(Table269[[#This Row],[2016]],3),"0.000")</f>
        <v>semis_archetype_0.280</v>
      </c>
      <c r="B249" s="4">
        <f t="shared" si="89"/>
        <v>0.28000000000000003</v>
      </c>
      <c r="C249" s="4">
        <f t="shared" si="107"/>
        <v>0.28000000000000003</v>
      </c>
      <c r="D249" s="4">
        <f t="shared" si="108"/>
        <v>0.28000000000000003</v>
      </c>
      <c r="E249" s="4">
        <f t="shared" si="109"/>
        <v>0.27391582915074264</v>
      </c>
      <c r="F249" s="4">
        <f t="shared" si="110"/>
        <v>0.2678316583014857</v>
      </c>
      <c r="G249" s="4">
        <f t="shared" si="111"/>
        <v>0.26174748745222798</v>
      </c>
      <c r="H249" s="4">
        <f t="shared" si="112"/>
        <v>0.25566331660297059</v>
      </c>
      <c r="I249" s="4">
        <f t="shared" si="113"/>
        <v>0.24957914575371326</v>
      </c>
      <c r="J249" s="4">
        <f t="shared" si="114"/>
        <v>0.24349497490445587</v>
      </c>
      <c r="K249" s="4">
        <f t="shared" si="115"/>
        <v>0.23741080405519852</v>
      </c>
      <c r="L249" s="4">
        <f t="shared" si="116"/>
        <v>0.23132663320594116</v>
      </c>
      <c r="M249" s="4">
        <f t="shared" si="117"/>
        <v>0.2252424623566838</v>
      </c>
      <c r="N249" s="4">
        <f t="shared" si="118"/>
        <v>0.21915829150742644</v>
      </c>
      <c r="O249" s="4">
        <f t="shared" si="119"/>
        <v>0.21307412065816911</v>
      </c>
      <c r="P249" s="4">
        <f t="shared" si="121"/>
        <v>0.20301144058242904</v>
      </c>
      <c r="Q249" s="4">
        <f t="shared" si="121"/>
        <v>0.19888982923946488</v>
      </c>
      <c r="R249" s="4">
        <f t="shared" si="121"/>
        <v>0.19476821789650078</v>
      </c>
      <c r="S249" s="4">
        <f t="shared" si="121"/>
        <v>0.19064660655353666</v>
      </c>
      <c r="T249" s="4">
        <f t="shared" si="121"/>
        <v>0.18652499521057253</v>
      </c>
      <c r="U249" s="4">
        <f t="shared" si="121"/>
        <v>0.18240338386760838</v>
      </c>
      <c r="V249" s="4">
        <f t="shared" si="121"/>
        <v>0.17737449142932732</v>
      </c>
      <c r="W249" s="4">
        <f t="shared" si="121"/>
        <v>0.17234559899104623</v>
      </c>
      <c r="X249" s="4">
        <f t="shared" si="121"/>
        <v>0.16731670655276518</v>
      </c>
      <c r="Y249" s="4">
        <f t="shared" si="121"/>
        <v>0.16228781411448409</v>
      </c>
      <c r="Z249" s="4">
        <f t="shared" si="121"/>
        <v>0.15725892167620303</v>
      </c>
      <c r="AA249" s="4">
        <f t="shared" si="121"/>
        <v>0.15345414785645431</v>
      </c>
      <c r="AB249" s="4">
        <f t="shared" si="121"/>
        <v>0.14964937403670558</v>
      </c>
      <c r="AC249" s="4">
        <f t="shared" si="121"/>
        <v>0.14584460021695683</v>
      </c>
      <c r="AD249" s="4">
        <f t="shared" si="121"/>
        <v>0.14203982639720814</v>
      </c>
      <c r="AE249" s="4">
        <f t="shared" si="121"/>
        <v>0.13823505257745933</v>
      </c>
      <c r="AF249" s="4">
        <f t="shared" si="120"/>
        <v>0.12184629804891568</v>
      </c>
      <c r="AG249" s="4">
        <f t="shared" si="120"/>
        <v>0.10545754352037204</v>
      </c>
      <c r="AH249" s="4">
        <f t="shared" si="120"/>
        <v>8.9068788991828379E-2</v>
      </c>
      <c r="AI249" s="4">
        <f t="shared" si="120"/>
        <v>7.2680034463284721E-2</v>
      </c>
      <c r="AJ249" s="4">
        <f t="shared" si="120"/>
        <v>5.6291279934741062E-2</v>
      </c>
    </row>
    <row r="250" spans="1:36" x14ac:dyDescent="0.2">
      <c r="A250" t="str">
        <f>"semis_archetype_"&amp;TEXT(ROUND(Table269[[#This Row],[2016]],3),"0.000")</f>
        <v>semis_archetype_0.275</v>
      </c>
      <c r="B250" s="4">
        <f t="shared" si="89"/>
        <v>0.27500000000000002</v>
      </c>
      <c r="C250" s="4">
        <f t="shared" si="107"/>
        <v>0.27500000000000002</v>
      </c>
      <c r="D250" s="4">
        <f t="shared" si="108"/>
        <v>0.27500000000000002</v>
      </c>
      <c r="E250" s="4">
        <f t="shared" si="109"/>
        <v>0.26914210910927411</v>
      </c>
      <c r="F250" s="4">
        <f t="shared" si="110"/>
        <v>0.26328421821854864</v>
      </c>
      <c r="G250" s="4">
        <f t="shared" si="111"/>
        <v>0.25742632732782234</v>
      </c>
      <c r="H250" s="4">
        <f t="shared" si="112"/>
        <v>0.25156843643709648</v>
      </c>
      <c r="I250" s="4">
        <f t="shared" si="113"/>
        <v>0.24571054554637056</v>
      </c>
      <c r="J250" s="4">
        <f t="shared" si="114"/>
        <v>0.23985265465564468</v>
      </c>
      <c r="K250" s="4">
        <f t="shared" si="115"/>
        <v>0.23399476376491879</v>
      </c>
      <c r="L250" s="4">
        <f t="shared" si="116"/>
        <v>0.22813687287419288</v>
      </c>
      <c r="M250" s="4">
        <f t="shared" si="117"/>
        <v>0.22227898198346699</v>
      </c>
      <c r="N250" s="4">
        <f t="shared" si="118"/>
        <v>0.2164210910927411</v>
      </c>
      <c r="O250" s="4">
        <f t="shared" si="119"/>
        <v>0.21056320020201522</v>
      </c>
      <c r="P250" s="4">
        <f t="shared" si="121"/>
        <v>0.19973217277818592</v>
      </c>
      <c r="Q250" s="4">
        <f t="shared" si="121"/>
        <v>0.19570268147734085</v>
      </c>
      <c r="R250" s="4">
        <f t="shared" si="121"/>
        <v>0.19167319017649584</v>
      </c>
      <c r="S250" s="4">
        <f t="shared" si="121"/>
        <v>0.18764369887565083</v>
      </c>
      <c r="T250" s="4">
        <f t="shared" si="121"/>
        <v>0.18361420757480579</v>
      </c>
      <c r="U250" s="4">
        <f t="shared" si="121"/>
        <v>0.17958471627396072</v>
      </c>
      <c r="V250" s="4">
        <f t="shared" si="121"/>
        <v>0.17466822205683114</v>
      </c>
      <c r="W250" s="4">
        <f t="shared" si="121"/>
        <v>0.16975172783970152</v>
      </c>
      <c r="X250" s="4">
        <f t="shared" si="121"/>
        <v>0.16483523362257191</v>
      </c>
      <c r="Y250" s="4">
        <f t="shared" si="121"/>
        <v>0.1599187394054423</v>
      </c>
      <c r="Z250" s="4">
        <f t="shared" si="121"/>
        <v>0.15500224518831271</v>
      </c>
      <c r="AA250" s="4">
        <f t="shared" si="121"/>
        <v>0.15128250993609588</v>
      </c>
      <c r="AB250" s="4">
        <f t="shared" si="121"/>
        <v>0.14756277468387904</v>
      </c>
      <c r="AC250" s="4">
        <f t="shared" si="121"/>
        <v>0.14384303943166221</v>
      </c>
      <c r="AD250" s="4">
        <f t="shared" si="121"/>
        <v>0.14012330417944535</v>
      </c>
      <c r="AE250" s="4">
        <f t="shared" si="121"/>
        <v>0.13640356892722849</v>
      </c>
      <c r="AF250" s="4">
        <f t="shared" si="120"/>
        <v>0.120381111128731</v>
      </c>
      <c r="AG250" s="4">
        <f t="shared" si="120"/>
        <v>0.10435865333023352</v>
      </c>
      <c r="AH250" s="4">
        <f t="shared" si="120"/>
        <v>8.8336195531736023E-2</v>
      </c>
      <c r="AI250" s="4">
        <f t="shared" si="120"/>
        <v>7.2313737733238542E-2</v>
      </c>
      <c r="AJ250" s="4">
        <f t="shared" si="120"/>
        <v>5.6291279934741062E-2</v>
      </c>
    </row>
    <row r="251" spans="1:36" x14ac:dyDescent="0.2">
      <c r="A251" t="str">
        <f>"semis_archetype_"&amp;TEXT(ROUND(Table269[[#This Row],[2016]],3),"0.000")</f>
        <v>semis_archetype_0.270</v>
      </c>
      <c r="B251" s="4">
        <f t="shared" si="89"/>
        <v>0.27</v>
      </c>
      <c r="C251" s="4">
        <f t="shared" si="107"/>
        <v>0.27</v>
      </c>
      <c r="D251" s="4">
        <f t="shared" si="108"/>
        <v>0.27</v>
      </c>
      <c r="E251" s="4">
        <f t="shared" si="109"/>
        <v>0.26436838906780558</v>
      </c>
      <c r="F251" s="4">
        <f t="shared" si="110"/>
        <v>0.25873677813561152</v>
      </c>
      <c r="G251" s="4">
        <f t="shared" si="111"/>
        <v>0.25310516720341675</v>
      </c>
      <c r="H251" s="4">
        <f t="shared" si="112"/>
        <v>0.24747355627122231</v>
      </c>
      <c r="I251" s="4">
        <f t="shared" si="113"/>
        <v>0.24184194533902789</v>
      </c>
      <c r="J251" s="4">
        <f t="shared" si="114"/>
        <v>0.23621033440683348</v>
      </c>
      <c r="K251" s="4">
        <f t="shared" si="115"/>
        <v>0.23057872347463904</v>
      </c>
      <c r="L251" s="4">
        <f t="shared" si="116"/>
        <v>0.22494711254244462</v>
      </c>
      <c r="M251" s="4">
        <f t="shared" si="117"/>
        <v>0.21931550161025018</v>
      </c>
      <c r="N251" s="4">
        <f t="shared" si="118"/>
        <v>0.21368389067805577</v>
      </c>
      <c r="O251" s="4">
        <f t="shared" si="119"/>
        <v>0.20805227974586132</v>
      </c>
      <c r="P251" s="4">
        <f t="shared" si="121"/>
        <v>0.1964529049739428</v>
      </c>
      <c r="Q251" s="4">
        <f t="shared" si="121"/>
        <v>0.19251553371521685</v>
      </c>
      <c r="R251" s="4">
        <f t="shared" si="121"/>
        <v>0.18857816245649092</v>
      </c>
      <c r="S251" s="4">
        <f t="shared" si="121"/>
        <v>0.184640791197765</v>
      </c>
      <c r="T251" s="4">
        <f t="shared" si="121"/>
        <v>0.18070341993903904</v>
      </c>
      <c r="U251" s="4">
        <f t="shared" si="121"/>
        <v>0.17676604868031309</v>
      </c>
      <c r="V251" s="4">
        <f t="shared" si="121"/>
        <v>0.17196195268433495</v>
      </c>
      <c r="W251" s="4">
        <f t="shared" si="121"/>
        <v>0.16715785668835681</v>
      </c>
      <c r="X251" s="4">
        <f t="shared" si="121"/>
        <v>0.16235376069237867</v>
      </c>
      <c r="Y251" s="4">
        <f t="shared" si="121"/>
        <v>0.15754966469640053</v>
      </c>
      <c r="Z251" s="4">
        <f t="shared" si="121"/>
        <v>0.15274556870042238</v>
      </c>
      <c r="AA251" s="4">
        <f t="shared" si="121"/>
        <v>0.14911087201573744</v>
      </c>
      <c r="AB251" s="4">
        <f t="shared" si="121"/>
        <v>0.1454761753310525</v>
      </c>
      <c r="AC251" s="4">
        <f t="shared" si="121"/>
        <v>0.14184147864636756</v>
      </c>
      <c r="AD251" s="4">
        <f t="shared" si="121"/>
        <v>0.13820678196168262</v>
      </c>
      <c r="AE251" s="4">
        <f t="shared" si="121"/>
        <v>0.13457208527699765</v>
      </c>
      <c r="AF251" s="4">
        <f t="shared" si="120"/>
        <v>0.11891592420854633</v>
      </c>
      <c r="AG251" s="4">
        <f t="shared" si="120"/>
        <v>0.10325976314009501</v>
      </c>
      <c r="AH251" s="4">
        <f t="shared" si="120"/>
        <v>8.7603602071643694E-2</v>
      </c>
      <c r="AI251" s="4">
        <f t="shared" si="120"/>
        <v>7.1947441003192378E-2</v>
      </c>
      <c r="AJ251" s="4">
        <f t="shared" si="120"/>
        <v>5.6291279934741062E-2</v>
      </c>
    </row>
    <row r="252" spans="1:36" x14ac:dyDescent="0.2">
      <c r="A252" t="str">
        <f>"semis_archetype_"&amp;TEXT(ROUND(Table269[[#This Row],[2016]],3),"0.000")</f>
        <v>semis_archetype_0.265</v>
      </c>
      <c r="B252" s="4">
        <f t="shared" si="89"/>
        <v>0.26500000000000001</v>
      </c>
      <c r="C252" s="4">
        <f t="shared" si="107"/>
        <v>0.26500000000000001</v>
      </c>
      <c r="D252" s="4">
        <f t="shared" si="108"/>
        <v>0.26500000000000001</v>
      </c>
      <c r="E252" s="4">
        <f t="shared" si="109"/>
        <v>0.25959466902633704</v>
      </c>
      <c r="F252" s="4">
        <f t="shared" si="110"/>
        <v>0.25418933805267446</v>
      </c>
      <c r="G252" s="4">
        <f t="shared" si="111"/>
        <v>0.24878400707901113</v>
      </c>
      <c r="H252" s="4">
        <f t="shared" si="112"/>
        <v>0.24337867610534819</v>
      </c>
      <c r="I252" s="4">
        <f t="shared" si="113"/>
        <v>0.23797334513168522</v>
      </c>
      <c r="J252" s="4">
        <f t="shared" si="114"/>
        <v>0.23256801415802225</v>
      </c>
      <c r="K252" s="4">
        <f t="shared" si="115"/>
        <v>0.22716268318435928</v>
      </c>
      <c r="L252" s="4">
        <f t="shared" si="116"/>
        <v>0.22175735221069634</v>
      </c>
      <c r="M252" s="4">
        <f t="shared" si="117"/>
        <v>0.21635202123703337</v>
      </c>
      <c r="N252" s="4">
        <f t="shared" si="118"/>
        <v>0.21094669026337043</v>
      </c>
      <c r="O252" s="4">
        <f t="shared" si="119"/>
        <v>0.20554135928970746</v>
      </c>
      <c r="P252" s="4">
        <f t="shared" si="121"/>
        <v>0.19317363716969968</v>
      </c>
      <c r="Q252" s="4">
        <f t="shared" si="121"/>
        <v>0.18932838595309281</v>
      </c>
      <c r="R252" s="4">
        <f t="shared" si="121"/>
        <v>0.18548313473648598</v>
      </c>
      <c r="S252" s="4">
        <f t="shared" si="121"/>
        <v>0.18163788351987917</v>
      </c>
      <c r="T252" s="4">
        <f t="shared" si="121"/>
        <v>0.17779263230327233</v>
      </c>
      <c r="U252" s="4">
        <f t="shared" si="121"/>
        <v>0.17394738108666546</v>
      </c>
      <c r="V252" s="4">
        <f t="shared" si="121"/>
        <v>0.16925568331183877</v>
      </c>
      <c r="W252" s="4">
        <f t="shared" si="121"/>
        <v>0.1645639855370121</v>
      </c>
      <c r="X252" s="4">
        <f t="shared" si="121"/>
        <v>0.1598722877621854</v>
      </c>
      <c r="Y252" s="4">
        <f t="shared" si="121"/>
        <v>0.15518058998735873</v>
      </c>
      <c r="Z252" s="4">
        <f t="shared" si="121"/>
        <v>0.15048889221253203</v>
      </c>
      <c r="AA252" s="4">
        <f t="shared" si="121"/>
        <v>0.14693923409537901</v>
      </c>
      <c r="AB252" s="4">
        <f t="shared" si="121"/>
        <v>0.14338957597822596</v>
      </c>
      <c r="AC252" s="4">
        <f t="shared" si="121"/>
        <v>0.13983991786107292</v>
      </c>
      <c r="AD252" s="4">
        <f t="shared" si="121"/>
        <v>0.13629025974391989</v>
      </c>
      <c r="AE252" s="4">
        <f t="shared" si="121"/>
        <v>0.13274060162676679</v>
      </c>
      <c r="AF252" s="4">
        <f t="shared" si="120"/>
        <v>0.11745073728836164</v>
      </c>
      <c r="AG252" s="4">
        <f t="shared" si="120"/>
        <v>0.1021608729499565</v>
      </c>
      <c r="AH252" s="4">
        <f t="shared" si="120"/>
        <v>8.6871008611551351E-2</v>
      </c>
      <c r="AI252" s="4">
        <f t="shared" si="120"/>
        <v>7.1581144273146213E-2</v>
      </c>
      <c r="AJ252" s="4">
        <f t="shared" si="120"/>
        <v>5.6291279934741062E-2</v>
      </c>
    </row>
    <row r="253" spans="1:36" x14ac:dyDescent="0.2">
      <c r="A253" t="str">
        <f>"semis_archetype_"&amp;TEXT(ROUND(Table269[[#This Row],[2016]],3),"0.000")</f>
        <v>semis_archetype_0.260</v>
      </c>
      <c r="B253" s="4">
        <f t="shared" si="89"/>
        <v>0.26</v>
      </c>
      <c r="C253" s="4">
        <f t="shared" si="107"/>
        <v>0.26</v>
      </c>
      <c r="D253" s="4">
        <f t="shared" si="108"/>
        <v>0.26</v>
      </c>
      <c r="E253" s="4">
        <f t="shared" si="109"/>
        <v>0.25482094898486851</v>
      </c>
      <c r="F253" s="4">
        <f t="shared" si="110"/>
        <v>0.24964189796973735</v>
      </c>
      <c r="G253" s="4">
        <f t="shared" si="111"/>
        <v>0.24446284695460552</v>
      </c>
      <c r="H253" s="4">
        <f t="shared" si="112"/>
        <v>0.23928379593947402</v>
      </c>
      <c r="I253" s="4">
        <f t="shared" si="113"/>
        <v>0.23410474492434255</v>
      </c>
      <c r="J253" s="4">
        <f t="shared" si="114"/>
        <v>0.22892569390921105</v>
      </c>
      <c r="K253" s="4">
        <f t="shared" si="115"/>
        <v>0.22374664289407956</v>
      </c>
      <c r="L253" s="4">
        <f t="shared" si="116"/>
        <v>0.21856759187894809</v>
      </c>
      <c r="M253" s="4">
        <f t="shared" si="117"/>
        <v>0.21338854086381659</v>
      </c>
      <c r="N253" s="4">
        <f t="shared" si="118"/>
        <v>0.20820948984868509</v>
      </c>
      <c r="O253" s="4">
        <f t="shared" si="119"/>
        <v>0.20303043883355359</v>
      </c>
      <c r="P253" s="4">
        <f t="shared" si="121"/>
        <v>0.18989436936545656</v>
      </c>
      <c r="Q253" s="4">
        <f t="shared" si="121"/>
        <v>0.18614123819096878</v>
      </c>
      <c r="R253" s="4">
        <f t="shared" si="121"/>
        <v>0.18238810701648106</v>
      </c>
      <c r="S253" s="4">
        <f t="shared" si="121"/>
        <v>0.17863497584199334</v>
      </c>
      <c r="T253" s="4">
        <f t="shared" si="121"/>
        <v>0.17488184466750559</v>
      </c>
      <c r="U253" s="4">
        <f t="shared" si="121"/>
        <v>0.17112871349301781</v>
      </c>
      <c r="V253" s="4">
        <f t="shared" si="121"/>
        <v>0.16654941393934258</v>
      </c>
      <c r="W253" s="4">
        <f t="shared" si="121"/>
        <v>0.16197011438566739</v>
      </c>
      <c r="X253" s="4">
        <f t="shared" si="121"/>
        <v>0.15739081483199213</v>
      </c>
      <c r="Y253" s="4">
        <f t="shared" si="121"/>
        <v>0.15281151527831693</v>
      </c>
      <c r="Z253" s="4">
        <f t="shared" si="121"/>
        <v>0.14823221572464171</v>
      </c>
      <c r="AA253" s="4">
        <f t="shared" si="121"/>
        <v>0.14476759617502055</v>
      </c>
      <c r="AB253" s="4">
        <f t="shared" si="121"/>
        <v>0.14130297662539942</v>
      </c>
      <c r="AC253" s="4">
        <f t="shared" si="121"/>
        <v>0.13783835707577827</v>
      </c>
      <c r="AD253" s="4">
        <f t="shared" si="121"/>
        <v>0.13437373752615711</v>
      </c>
      <c r="AE253" s="4">
        <f t="shared" si="121"/>
        <v>0.13090911797653593</v>
      </c>
      <c r="AF253" s="4">
        <f t="shared" si="120"/>
        <v>0.11598555036817695</v>
      </c>
      <c r="AG253" s="4">
        <f t="shared" si="120"/>
        <v>0.10106198275981798</v>
      </c>
      <c r="AH253" s="4">
        <f t="shared" si="120"/>
        <v>8.6138415151459008E-2</v>
      </c>
      <c r="AI253" s="4">
        <f t="shared" si="120"/>
        <v>7.1214847543100035E-2</v>
      </c>
      <c r="AJ253" s="4">
        <f t="shared" si="120"/>
        <v>5.6291279934741062E-2</v>
      </c>
    </row>
    <row r="254" spans="1:36" x14ac:dyDescent="0.2">
      <c r="A254" t="str">
        <f>"semis_archetype_"&amp;TEXT(ROUND(Table269[[#This Row],[2016]],3),"0.000")</f>
        <v>semis_archetype_0.255</v>
      </c>
      <c r="B254" s="4">
        <f t="shared" si="89"/>
        <v>0.255</v>
      </c>
      <c r="C254" s="4">
        <f t="shared" si="107"/>
        <v>0.255</v>
      </c>
      <c r="D254" s="4">
        <f t="shared" si="108"/>
        <v>0.255</v>
      </c>
      <c r="E254" s="4">
        <f t="shared" si="109"/>
        <v>0.25004722894339998</v>
      </c>
      <c r="F254" s="4">
        <f t="shared" si="110"/>
        <v>0.24509445788680029</v>
      </c>
      <c r="G254" s="4">
        <f t="shared" si="111"/>
        <v>0.24014168683019993</v>
      </c>
      <c r="H254" s="4">
        <f t="shared" si="112"/>
        <v>0.2351889157735999</v>
      </c>
      <c r="I254" s="4">
        <f t="shared" si="113"/>
        <v>0.23023614471699988</v>
      </c>
      <c r="J254" s="4">
        <f t="shared" si="114"/>
        <v>0.22528337366039985</v>
      </c>
      <c r="K254" s="4">
        <f t="shared" si="115"/>
        <v>0.22033060260379983</v>
      </c>
      <c r="L254" s="4">
        <f t="shared" si="116"/>
        <v>0.21537783154719981</v>
      </c>
      <c r="M254" s="4">
        <f t="shared" si="117"/>
        <v>0.21042506049059978</v>
      </c>
      <c r="N254" s="4">
        <f t="shared" si="118"/>
        <v>0.20547228943399976</v>
      </c>
      <c r="O254" s="4">
        <f t="shared" si="119"/>
        <v>0.2005195183773997</v>
      </c>
      <c r="P254" s="4">
        <f t="shared" si="121"/>
        <v>0.18661510156121344</v>
      </c>
      <c r="Q254" s="4">
        <f t="shared" si="121"/>
        <v>0.18295409042884478</v>
      </c>
      <c r="R254" s="4">
        <f t="shared" si="121"/>
        <v>0.17929307929647614</v>
      </c>
      <c r="S254" s="4">
        <f t="shared" si="121"/>
        <v>0.17563206816410748</v>
      </c>
      <c r="T254" s="4">
        <f t="shared" si="121"/>
        <v>0.17197105703173887</v>
      </c>
      <c r="U254" s="4">
        <f t="shared" si="121"/>
        <v>0.16831004589937015</v>
      </c>
      <c r="V254" s="4">
        <f t="shared" si="121"/>
        <v>0.1638431445668464</v>
      </c>
      <c r="W254" s="4">
        <f t="shared" si="121"/>
        <v>0.15937624323432265</v>
      </c>
      <c r="X254" s="4">
        <f t="shared" si="121"/>
        <v>0.15490934190179889</v>
      </c>
      <c r="Y254" s="4">
        <f t="shared" si="121"/>
        <v>0.15044244056927514</v>
      </c>
      <c r="Z254" s="4">
        <f t="shared" si="121"/>
        <v>0.14597553923675138</v>
      </c>
      <c r="AA254" s="4">
        <f t="shared" si="121"/>
        <v>0.14259595825466215</v>
      </c>
      <c r="AB254" s="4">
        <f t="shared" si="121"/>
        <v>0.13921637727257288</v>
      </c>
      <c r="AC254" s="4">
        <f t="shared" si="121"/>
        <v>0.13583679629048362</v>
      </c>
      <c r="AD254" s="4">
        <f t="shared" si="121"/>
        <v>0.13245721530839438</v>
      </c>
      <c r="AE254" s="4">
        <f t="shared" si="121"/>
        <v>0.12907763432630509</v>
      </c>
      <c r="AF254" s="4">
        <f t="shared" si="120"/>
        <v>0.11452036344799228</v>
      </c>
      <c r="AG254" s="4">
        <f t="shared" si="120"/>
        <v>9.9963092569679474E-2</v>
      </c>
      <c r="AH254" s="4">
        <f t="shared" si="120"/>
        <v>8.5405821691366679E-2</v>
      </c>
      <c r="AI254" s="4">
        <f t="shared" si="120"/>
        <v>7.084855081305387E-2</v>
      </c>
      <c r="AJ254" s="4">
        <f t="shared" si="120"/>
        <v>5.6291279934741062E-2</v>
      </c>
    </row>
    <row r="255" spans="1:36" x14ac:dyDescent="0.2">
      <c r="A255" t="str">
        <f>"semis_archetype_"&amp;TEXT(ROUND(Table269[[#This Row],[2016]],3),"0.000")</f>
        <v>semis_archetype_0.250</v>
      </c>
      <c r="B255" s="4">
        <f t="shared" si="89"/>
        <v>0.25</v>
      </c>
      <c r="C255" s="4">
        <f t="shared" si="107"/>
        <v>0.25</v>
      </c>
      <c r="D255" s="4">
        <f t="shared" si="108"/>
        <v>0.25</v>
      </c>
      <c r="E255" s="4">
        <f t="shared" si="109"/>
        <v>0.24527350890193145</v>
      </c>
      <c r="F255" s="4">
        <f t="shared" si="110"/>
        <v>0.24054701780386317</v>
      </c>
      <c r="G255" s="4">
        <f t="shared" si="111"/>
        <v>0.23582052670579431</v>
      </c>
      <c r="H255" s="4">
        <f t="shared" si="112"/>
        <v>0.23109403560772573</v>
      </c>
      <c r="I255" s="4">
        <f t="shared" si="113"/>
        <v>0.22636754450965718</v>
      </c>
      <c r="J255" s="4">
        <f t="shared" si="114"/>
        <v>0.22164105341158863</v>
      </c>
      <c r="K255" s="4">
        <f t="shared" si="115"/>
        <v>0.21691456231352008</v>
      </c>
      <c r="L255" s="4">
        <f t="shared" si="116"/>
        <v>0.21218807121545152</v>
      </c>
      <c r="M255" s="4">
        <f t="shared" si="117"/>
        <v>0.20746158011738294</v>
      </c>
      <c r="N255" s="4">
        <f t="shared" si="118"/>
        <v>0.20273508901931439</v>
      </c>
      <c r="O255" s="4">
        <f t="shared" si="119"/>
        <v>0.19800859792124584</v>
      </c>
      <c r="P255" s="4">
        <f t="shared" si="121"/>
        <v>0.18333583375697032</v>
      </c>
      <c r="Q255" s="4">
        <f t="shared" si="121"/>
        <v>0.17976694266672075</v>
      </c>
      <c r="R255" s="4">
        <f t="shared" si="121"/>
        <v>0.1761980515764712</v>
      </c>
      <c r="S255" s="4">
        <f t="shared" si="121"/>
        <v>0.17262916048622168</v>
      </c>
      <c r="T255" s="4">
        <f t="shared" si="121"/>
        <v>0.16906026939597213</v>
      </c>
      <c r="U255" s="4">
        <f t="shared" si="121"/>
        <v>0.16549137830572253</v>
      </c>
      <c r="V255" s="4">
        <f t="shared" si="121"/>
        <v>0.16113687519435022</v>
      </c>
      <c r="W255" s="4">
        <f t="shared" si="121"/>
        <v>0.15678237208297793</v>
      </c>
      <c r="X255" s="4">
        <f t="shared" si="121"/>
        <v>0.15242786897160565</v>
      </c>
      <c r="Y255" s="4">
        <f t="shared" si="121"/>
        <v>0.14807336586023334</v>
      </c>
      <c r="Z255" s="4">
        <f t="shared" si="121"/>
        <v>0.14371886274886103</v>
      </c>
      <c r="AA255" s="4">
        <f t="shared" si="121"/>
        <v>0.14042432033430369</v>
      </c>
      <c r="AB255" s="4">
        <f t="shared" si="121"/>
        <v>0.13712977791974634</v>
      </c>
      <c r="AC255" s="4">
        <f t="shared" si="121"/>
        <v>0.133835235505189</v>
      </c>
      <c r="AD255" s="4">
        <f t="shared" si="121"/>
        <v>0.13054069309063163</v>
      </c>
      <c r="AE255" s="4">
        <f t="shared" si="121"/>
        <v>0.12724615067607425</v>
      </c>
      <c r="AF255" s="4">
        <f t="shared" si="120"/>
        <v>0.11305517652780761</v>
      </c>
      <c r="AG255" s="4">
        <f t="shared" si="120"/>
        <v>9.8864202379540966E-2</v>
      </c>
      <c r="AH255" s="4">
        <f t="shared" si="120"/>
        <v>8.4673228231274336E-2</v>
      </c>
      <c r="AI255" s="4">
        <f t="shared" si="120"/>
        <v>7.0482254083007692E-2</v>
      </c>
      <c r="AJ255" s="4">
        <f t="shared" si="120"/>
        <v>5.6291279934741062E-2</v>
      </c>
    </row>
    <row r="256" spans="1:36" x14ac:dyDescent="0.2">
      <c r="A256" t="str">
        <f>"semis_archetype_"&amp;TEXT(ROUND(Table269[[#This Row],[2016]],3),"0.000")</f>
        <v>semis_archetype_0.245</v>
      </c>
      <c r="B256" s="4">
        <f t="shared" si="89"/>
        <v>0.245</v>
      </c>
      <c r="C256" s="4">
        <f t="shared" si="107"/>
        <v>0.245</v>
      </c>
      <c r="D256" s="4">
        <f t="shared" si="108"/>
        <v>0.245</v>
      </c>
      <c r="E256" s="4">
        <f t="shared" si="109"/>
        <v>0.24049978886046292</v>
      </c>
      <c r="F256" s="4">
        <f t="shared" si="110"/>
        <v>0.23599957772092611</v>
      </c>
      <c r="G256" s="4">
        <f t="shared" si="111"/>
        <v>0.2314993665813887</v>
      </c>
      <c r="H256" s="4">
        <f t="shared" si="112"/>
        <v>0.22699915544185162</v>
      </c>
      <c r="I256" s="4">
        <f t="shared" si="113"/>
        <v>0.22249894430231454</v>
      </c>
      <c r="J256" s="4">
        <f t="shared" si="114"/>
        <v>0.21799873316277743</v>
      </c>
      <c r="K256" s="4">
        <f t="shared" si="115"/>
        <v>0.21349852202324032</v>
      </c>
      <c r="L256" s="4">
        <f t="shared" si="116"/>
        <v>0.20899831088370324</v>
      </c>
      <c r="M256" s="4">
        <f t="shared" si="117"/>
        <v>0.20449809974416613</v>
      </c>
      <c r="N256" s="4">
        <f t="shared" si="118"/>
        <v>0.19999788860462905</v>
      </c>
      <c r="O256" s="4">
        <f t="shared" si="119"/>
        <v>0.19549767746509195</v>
      </c>
      <c r="P256" s="4">
        <f t="shared" si="121"/>
        <v>0.18005656595272718</v>
      </c>
      <c r="Q256" s="4">
        <f t="shared" si="121"/>
        <v>0.17657979490459672</v>
      </c>
      <c r="R256" s="4">
        <f t="shared" si="121"/>
        <v>0.17310302385646625</v>
      </c>
      <c r="S256" s="4">
        <f t="shared" si="121"/>
        <v>0.16962625280833582</v>
      </c>
      <c r="T256" s="4">
        <f t="shared" si="121"/>
        <v>0.16614948176020539</v>
      </c>
      <c r="U256" s="4">
        <f t="shared" si="121"/>
        <v>0.1626727107120749</v>
      </c>
      <c r="V256" s="4">
        <f t="shared" si="121"/>
        <v>0.15843060582185406</v>
      </c>
      <c r="W256" s="4">
        <f t="shared" si="121"/>
        <v>0.15418850093163322</v>
      </c>
      <c r="X256" s="4">
        <f t="shared" si="121"/>
        <v>0.14994639604141238</v>
      </c>
      <c r="Y256" s="4">
        <f t="shared" si="121"/>
        <v>0.14570429115119155</v>
      </c>
      <c r="Z256" s="4">
        <f t="shared" si="121"/>
        <v>0.14146218626097071</v>
      </c>
      <c r="AA256" s="4">
        <f t="shared" si="121"/>
        <v>0.13825268241394525</v>
      </c>
      <c r="AB256" s="4">
        <f t="shared" si="121"/>
        <v>0.1350431785669198</v>
      </c>
      <c r="AC256" s="4">
        <f t="shared" si="121"/>
        <v>0.13183367471989432</v>
      </c>
      <c r="AD256" s="4">
        <f t="shared" si="121"/>
        <v>0.12862417087286887</v>
      </c>
      <c r="AE256" s="4">
        <f t="shared" si="121"/>
        <v>0.12541466702584342</v>
      </c>
      <c r="AF256" s="4">
        <f t="shared" si="120"/>
        <v>0.11158998960762292</v>
      </c>
      <c r="AG256" s="4">
        <f t="shared" si="120"/>
        <v>9.7765312189402459E-2</v>
      </c>
      <c r="AH256" s="4">
        <f t="shared" si="120"/>
        <v>8.3940634771181993E-2</v>
      </c>
      <c r="AI256" s="4">
        <f t="shared" si="120"/>
        <v>7.0115957352961528E-2</v>
      </c>
      <c r="AJ256" s="4">
        <f t="shared" si="120"/>
        <v>5.6291279934741062E-2</v>
      </c>
    </row>
    <row r="257" spans="1:36" x14ac:dyDescent="0.2">
      <c r="A257" t="str">
        <f>"semis_archetype_"&amp;TEXT(ROUND(Table269[[#This Row],[2016]],3),"0.000")</f>
        <v>semis_archetype_0.240</v>
      </c>
      <c r="B257" s="4">
        <f t="shared" si="89"/>
        <v>0.24</v>
      </c>
      <c r="C257" s="4">
        <f t="shared" si="107"/>
        <v>0.24</v>
      </c>
      <c r="D257" s="4">
        <f t="shared" si="108"/>
        <v>0.24</v>
      </c>
      <c r="E257" s="4">
        <f t="shared" si="109"/>
        <v>0.23572606881899436</v>
      </c>
      <c r="F257" s="4">
        <f t="shared" si="110"/>
        <v>0.231452137637989</v>
      </c>
      <c r="G257" s="4">
        <f t="shared" si="111"/>
        <v>0.22717820645698311</v>
      </c>
      <c r="H257" s="4">
        <f t="shared" si="112"/>
        <v>0.22290427527597748</v>
      </c>
      <c r="I257" s="4">
        <f t="shared" si="113"/>
        <v>0.21863034409497184</v>
      </c>
      <c r="J257" s="4">
        <f t="shared" si="114"/>
        <v>0.21435641291396623</v>
      </c>
      <c r="K257" s="4">
        <f t="shared" si="115"/>
        <v>0.21008248173296057</v>
      </c>
      <c r="L257" s="4">
        <f t="shared" si="116"/>
        <v>0.20580855055195496</v>
      </c>
      <c r="M257" s="4">
        <f t="shared" si="117"/>
        <v>0.20153461937094932</v>
      </c>
      <c r="N257" s="4">
        <f t="shared" si="118"/>
        <v>0.19726068818994372</v>
      </c>
      <c r="O257" s="4">
        <f t="shared" si="119"/>
        <v>0.19298675700893808</v>
      </c>
      <c r="P257" s="4">
        <f t="shared" si="121"/>
        <v>0.17677729814848409</v>
      </c>
      <c r="Q257" s="4">
        <f t="shared" si="121"/>
        <v>0.17339264714247271</v>
      </c>
      <c r="R257" s="4">
        <f t="shared" si="121"/>
        <v>0.17000799613646134</v>
      </c>
      <c r="S257" s="4">
        <f t="shared" si="121"/>
        <v>0.16662334513044999</v>
      </c>
      <c r="T257" s="4">
        <f t="shared" si="121"/>
        <v>0.16323869412443864</v>
      </c>
      <c r="U257" s="4">
        <f t="shared" si="121"/>
        <v>0.15985404311842724</v>
      </c>
      <c r="V257" s="4">
        <f t="shared" si="121"/>
        <v>0.15572433644935788</v>
      </c>
      <c r="W257" s="4">
        <f t="shared" si="121"/>
        <v>0.15159462978028851</v>
      </c>
      <c r="X257" s="4">
        <f t="shared" si="121"/>
        <v>0.14746492311121912</v>
      </c>
      <c r="Y257" s="4">
        <f t="shared" si="121"/>
        <v>0.14333521644214975</v>
      </c>
      <c r="Z257" s="4">
        <f t="shared" si="121"/>
        <v>0.13920550977308038</v>
      </c>
      <c r="AA257" s="4">
        <f t="shared" si="121"/>
        <v>0.13608104449358682</v>
      </c>
      <c r="AB257" s="4">
        <f t="shared" si="121"/>
        <v>0.13295657921409326</v>
      </c>
      <c r="AC257" s="4">
        <f t="shared" si="121"/>
        <v>0.1298321139345997</v>
      </c>
      <c r="AD257" s="4">
        <f t="shared" si="121"/>
        <v>0.12670764865510614</v>
      </c>
      <c r="AE257" s="4">
        <f t="shared" si="121"/>
        <v>0.12358318337561255</v>
      </c>
      <c r="AF257" s="4">
        <f t="shared" si="120"/>
        <v>0.11012480268743824</v>
      </c>
      <c r="AG257" s="4">
        <f t="shared" si="120"/>
        <v>9.6666421999263952E-2</v>
      </c>
      <c r="AH257" s="4">
        <f t="shared" si="120"/>
        <v>8.3208041311089651E-2</v>
      </c>
      <c r="AI257" s="4">
        <f t="shared" si="120"/>
        <v>6.9749660622915363E-2</v>
      </c>
      <c r="AJ257" s="4">
        <f t="shared" si="120"/>
        <v>5.6291279934741062E-2</v>
      </c>
    </row>
    <row r="258" spans="1:36" x14ac:dyDescent="0.2">
      <c r="A258" t="str">
        <f>"semis_archetype_"&amp;TEXT(ROUND(Table269[[#This Row],[2016]],3),"0.000")</f>
        <v>semis_archetype_0.235</v>
      </c>
      <c r="B258" s="4">
        <f t="shared" si="89"/>
        <v>0.23500000000000001</v>
      </c>
      <c r="C258" s="4">
        <f t="shared" si="107"/>
        <v>0.23500000000000001</v>
      </c>
      <c r="D258" s="4">
        <f t="shared" si="108"/>
        <v>0.23500000000000001</v>
      </c>
      <c r="E258" s="4">
        <f t="shared" si="109"/>
        <v>0.23095234877752585</v>
      </c>
      <c r="F258" s="4">
        <f t="shared" si="110"/>
        <v>0.22690469755505194</v>
      </c>
      <c r="G258" s="4">
        <f t="shared" si="111"/>
        <v>0.22285704633257752</v>
      </c>
      <c r="H258" s="4">
        <f t="shared" si="112"/>
        <v>0.21880939511010336</v>
      </c>
      <c r="I258" s="4">
        <f t="shared" si="113"/>
        <v>0.2147617438876292</v>
      </c>
      <c r="J258" s="4">
        <f t="shared" si="114"/>
        <v>0.21071409266515503</v>
      </c>
      <c r="K258" s="4">
        <f t="shared" si="115"/>
        <v>0.20666644144268087</v>
      </c>
      <c r="L258" s="4">
        <f t="shared" si="116"/>
        <v>0.20261879022020671</v>
      </c>
      <c r="M258" s="4">
        <f t="shared" si="117"/>
        <v>0.19857113899773254</v>
      </c>
      <c r="N258" s="4">
        <f t="shared" si="118"/>
        <v>0.19452348777525838</v>
      </c>
      <c r="O258" s="4">
        <f t="shared" si="119"/>
        <v>0.19047583655278422</v>
      </c>
      <c r="P258" s="4">
        <f t="shared" si="121"/>
        <v>0.17349803034424097</v>
      </c>
      <c r="Q258" s="4">
        <f t="shared" si="121"/>
        <v>0.17020549938034868</v>
      </c>
      <c r="R258" s="4">
        <f t="shared" si="121"/>
        <v>0.16691296841645642</v>
      </c>
      <c r="S258" s="4">
        <f t="shared" si="121"/>
        <v>0.16362043745256416</v>
      </c>
      <c r="T258" s="4">
        <f t="shared" si="121"/>
        <v>0.1603279064886719</v>
      </c>
      <c r="U258" s="4">
        <f t="shared" si="121"/>
        <v>0.15703537552477964</v>
      </c>
      <c r="V258" s="4">
        <f t="shared" si="121"/>
        <v>0.15301806707686172</v>
      </c>
      <c r="W258" s="4">
        <f t="shared" si="121"/>
        <v>0.1490007586289438</v>
      </c>
      <c r="X258" s="4">
        <f t="shared" si="121"/>
        <v>0.14498345018102587</v>
      </c>
      <c r="Y258" s="4">
        <f t="shared" si="121"/>
        <v>0.14096614173310795</v>
      </c>
      <c r="Z258" s="4">
        <f t="shared" si="121"/>
        <v>0.13694883328519006</v>
      </c>
      <c r="AA258" s="4">
        <f t="shared" si="121"/>
        <v>0.13390940657322839</v>
      </c>
      <c r="AB258" s="4">
        <f t="shared" si="121"/>
        <v>0.13086997986126675</v>
      </c>
      <c r="AC258" s="4">
        <f t="shared" si="121"/>
        <v>0.12783055314930508</v>
      </c>
      <c r="AD258" s="4">
        <f t="shared" si="121"/>
        <v>0.1247911264373434</v>
      </c>
      <c r="AE258" s="4">
        <f t="shared" si="121"/>
        <v>0.1217516997253817</v>
      </c>
      <c r="AF258" s="4">
        <f t="shared" si="120"/>
        <v>0.10865961576725358</v>
      </c>
      <c r="AG258" s="4">
        <f t="shared" si="120"/>
        <v>9.5567531809125444E-2</v>
      </c>
      <c r="AH258" s="4">
        <f t="shared" si="120"/>
        <v>8.2475447850997322E-2</v>
      </c>
      <c r="AI258" s="4">
        <f t="shared" si="120"/>
        <v>6.9383363892869185E-2</v>
      </c>
      <c r="AJ258" s="4">
        <f t="shared" si="120"/>
        <v>5.6291279934741062E-2</v>
      </c>
    </row>
    <row r="259" spans="1:36" x14ac:dyDescent="0.2">
      <c r="A259" t="str">
        <f>"semis_archetype_"&amp;TEXT(ROUND(Table269[[#This Row],[2016]],3),"0.000")</f>
        <v>semis_archetype_0.230</v>
      </c>
      <c r="B259" s="4">
        <f t="shared" si="89"/>
        <v>0.23</v>
      </c>
      <c r="C259" s="4">
        <f t="shared" si="107"/>
        <v>0.23</v>
      </c>
      <c r="D259" s="4">
        <f t="shared" si="108"/>
        <v>0.23</v>
      </c>
      <c r="E259" s="4">
        <f t="shared" si="109"/>
        <v>0.22617862873605732</v>
      </c>
      <c r="F259" s="4">
        <f t="shared" si="110"/>
        <v>0.22235725747211488</v>
      </c>
      <c r="G259" s="4">
        <f t="shared" si="111"/>
        <v>0.21853588620817194</v>
      </c>
      <c r="H259" s="4">
        <f t="shared" si="112"/>
        <v>0.21471451494422922</v>
      </c>
      <c r="I259" s="4">
        <f t="shared" si="113"/>
        <v>0.21089314368028653</v>
      </c>
      <c r="J259" s="4">
        <f t="shared" si="114"/>
        <v>0.20707177241634384</v>
      </c>
      <c r="K259" s="4">
        <f t="shared" si="115"/>
        <v>0.20325040115240112</v>
      </c>
      <c r="L259" s="4">
        <f t="shared" si="116"/>
        <v>0.19942902988845843</v>
      </c>
      <c r="M259" s="4">
        <f t="shared" si="117"/>
        <v>0.19560765862451573</v>
      </c>
      <c r="N259" s="4">
        <f t="shared" si="118"/>
        <v>0.19178628736057304</v>
      </c>
      <c r="O259" s="4">
        <f t="shared" si="119"/>
        <v>0.18796491609663035</v>
      </c>
      <c r="P259" s="4">
        <f t="shared" si="121"/>
        <v>0.17021876253999785</v>
      </c>
      <c r="Q259" s="4">
        <f t="shared" si="121"/>
        <v>0.16701835161822468</v>
      </c>
      <c r="R259" s="4">
        <f t="shared" si="121"/>
        <v>0.1638179406964515</v>
      </c>
      <c r="S259" s="4">
        <f t="shared" si="121"/>
        <v>0.16061752977467836</v>
      </c>
      <c r="T259" s="4">
        <f t="shared" si="121"/>
        <v>0.15741711885290519</v>
      </c>
      <c r="U259" s="4">
        <f t="shared" si="121"/>
        <v>0.15421670793113199</v>
      </c>
      <c r="V259" s="4">
        <f t="shared" si="121"/>
        <v>0.15031179770436554</v>
      </c>
      <c r="W259" s="4">
        <f t="shared" si="121"/>
        <v>0.14640688747759908</v>
      </c>
      <c r="X259" s="4">
        <f t="shared" si="121"/>
        <v>0.14250197725083263</v>
      </c>
      <c r="Y259" s="4">
        <f t="shared" si="121"/>
        <v>0.13859706702406616</v>
      </c>
      <c r="Z259" s="4">
        <f t="shared" si="121"/>
        <v>0.13469215679729973</v>
      </c>
      <c r="AA259" s="4">
        <f t="shared" si="121"/>
        <v>0.13173776865286996</v>
      </c>
      <c r="AB259" s="4">
        <f t="shared" si="121"/>
        <v>0.12878338050844018</v>
      </c>
      <c r="AC259" s="4">
        <f t="shared" si="121"/>
        <v>0.12582899236401041</v>
      </c>
      <c r="AD259" s="4">
        <f t="shared" si="121"/>
        <v>0.12287460421958066</v>
      </c>
      <c r="AE259" s="4">
        <f t="shared" si="121"/>
        <v>0.11992021607515085</v>
      </c>
      <c r="AF259" s="4">
        <f t="shared" si="120"/>
        <v>0.1071944288470689</v>
      </c>
      <c r="AG259" s="4">
        <f t="shared" si="120"/>
        <v>9.4468641618986937E-2</v>
      </c>
      <c r="AH259" s="4">
        <f t="shared" si="120"/>
        <v>8.1742854390904979E-2</v>
      </c>
      <c r="AI259" s="4">
        <f t="shared" si="120"/>
        <v>6.901706716282302E-2</v>
      </c>
      <c r="AJ259" s="4">
        <f t="shared" si="120"/>
        <v>5.6291279934741062E-2</v>
      </c>
    </row>
    <row r="260" spans="1:36" x14ac:dyDescent="0.2">
      <c r="A260" t="str">
        <f>"semis_archetype_"&amp;TEXT(ROUND(Table269[[#This Row],[2016]],3),"0.000")</f>
        <v>semis_archetype_0.225</v>
      </c>
      <c r="B260" s="4">
        <f t="shared" si="89"/>
        <v>0.22500000000000001</v>
      </c>
      <c r="C260" s="4">
        <f t="shared" si="107"/>
        <v>0.22500000000000001</v>
      </c>
      <c r="D260" s="4">
        <f t="shared" si="108"/>
        <v>0.22500000000000001</v>
      </c>
      <c r="E260" s="4">
        <f t="shared" si="109"/>
        <v>0.22140490869458879</v>
      </c>
      <c r="F260" s="4">
        <f t="shared" si="110"/>
        <v>0.21780981738917776</v>
      </c>
      <c r="G260" s="4">
        <f t="shared" si="111"/>
        <v>0.21421472608376629</v>
      </c>
      <c r="H260" s="4">
        <f t="shared" si="112"/>
        <v>0.21061963477835507</v>
      </c>
      <c r="I260" s="4">
        <f t="shared" si="113"/>
        <v>0.20702454347294386</v>
      </c>
      <c r="J260" s="4">
        <f t="shared" si="114"/>
        <v>0.20342945216753261</v>
      </c>
      <c r="K260" s="4">
        <f t="shared" si="115"/>
        <v>0.19983436086212139</v>
      </c>
      <c r="L260" s="4">
        <f t="shared" si="116"/>
        <v>0.19623926955671017</v>
      </c>
      <c r="M260" s="4">
        <f t="shared" si="117"/>
        <v>0.19264417825129893</v>
      </c>
      <c r="N260" s="4">
        <f t="shared" si="118"/>
        <v>0.18904908694588771</v>
      </c>
      <c r="O260" s="4">
        <f t="shared" si="119"/>
        <v>0.18545399564047646</v>
      </c>
      <c r="P260" s="4">
        <f t="shared" si="121"/>
        <v>0.16693949473575473</v>
      </c>
      <c r="Q260" s="4">
        <f t="shared" si="121"/>
        <v>0.16383120385610064</v>
      </c>
      <c r="R260" s="4">
        <f t="shared" si="121"/>
        <v>0.16072291297644659</v>
      </c>
      <c r="S260" s="4">
        <f t="shared" si="121"/>
        <v>0.1576146220967925</v>
      </c>
      <c r="T260" s="4">
        <f t="shared" si="121"/>
        <v>0.15450633121713844</v>
      </c>
      <c r="U260" s="4">
        <f t="shared" si="121"/>
        <v>0.15139804033748433</v>
      </c>
      <c r="V260" s="4">
        <f t="shared" si="121"/>
        <v>0.14760552833186935</v>
      </c>
      <c r="W260" s="4">
        <f t="shared" si="121"/>
        <v>0.14381301632625437</v>
      </c>
      <c r="X260" s="4">
        <f t="shared" si="121"/>
        <v>0.14002050432063937</v>
      </c>
      <c r="Y260" s="4">
        <f t="shared" si="121"/>
        <v>0.13622799231502436</v>
      </c>
      <c r="Z260" s="4">
        <f t="shared" si="121"/>
        <v>0.13243548030940938</v>
      </c>
      <c r="AA260" s="4">
        <f t="shared" si="121"/>
        <v>0.12956613073251153</v>
      </c>
      <c r="AB260" s="4">
        <f t="shared" si="121"/>
        <v>0.12669678115561367</v>
      </c>
      <c r="AC260" s="4">
        <f t="shared" si="121"/>
        <v>0.12382743157871579</v>
      </c>
      <c r="AD260" s="4">
        <f t="shared" si="121"/>
        <v>0.12095808200181792</v>
      </c>
      <c r="AE260" s="4">
        <f t="shared" si="121"/>
        <v>0.11808873242492002</v>
      </c>
      <c r="AF260" s="4">
        <f t="shared" si="120"/>
        <v>0.10572924192688421</v>
      </c>
      <c r="AG260" s="4">
        <f t="shared" si="120"/>
        <v>9.336975142884843E-2</v>
      </c>
      <c r="AH260" s="4">
        <f t="shared" si="120"/>
        <v>8.1010260930812636E-2</v>
      </c>
      <c r="AI260" s="4">
        <f t="shared" si="120"/>
        <v>6.8650770432776856E-2</v>
      </c>
      <c r="AJ260" s="4">
        <f t="shared" si="120"/>
        <v>5.6291279934741062E-2</v>
      </c>
    </row>
    <row r="261" spans="1:36" x14ac:dyDescent="0.2">
      <c r="A261" t="str">
        <f>"semis_archetype_"&amp;TEXT(ROUND(Table269[[#This Row],[2016]],3),"0.000")</f>
        <v>semis_archetype_0.220</v>
      </c>
      <c r="B261" s="4">
        <f t="shared" si="89"/>
        <v>0.22</v>
      </c>
      <c r="C261" s="4">
        <f t="shared" si="107"/>
        <v>0.22</v>
      </c>
      <c r="D261" s="4">
        <f t="shared" si="108"/>
        <v>0.22</v>
      </c>
      <c r="E261" s="4">
        <f t="shared" si="109"/>
        <v>0.21663118865312023</v>
      </c>
      <c r="F261" s="4">
        <f t="shared" si="110"/>
        <v>0.2132623773062407</v>
      </c>
      <c r="G261" s="4">
        <f t="shared" si="111"/>
        <v>0.20989356595936071</v>
      </c>
      <c r="H261" s="4">
        <f t="shared" si="112"/>
        <v>0.20652475461248093</v>
      </c>
      <c r="I261" s="4">
        <f t="shared" si="113"/>
        <v>0.20315594326560119</v>
      </c>
      <c r="J261" s="4">
        <f t="shared" si="114"/>
        <v>0.19978713191872141</v>
      </c>
      <c r="K261" s="4">
        <f t="shared" si="115"/>
        <v>0.19641832057184164</v>
      </c>
      <c r="L261" s="4">
        <f t="shared" si="116"/>
        <v>0.19304950922496189</v>
      </c>
      <c r="M261" s="4">
        <f t="shared" si="117"/>
        <v>0.18968069787808212</v>
      </c>
      <c r="N261" s="4">
        <f t="shared" si="118"/>
        <v>0.18631188653120234</v>
      </c>
      <c r="O261" s="4">
        <f t="shared" si="119"/>
        <v>0.1829430751843226</v>
      </c>
      <c r="P261" s="4">
        <f t="shared" si="121"/>
        <v>0.16366022693151161</v>
      </c>
      <c r="Q261" s="4">
        <f t="shared" si="121"/>
        <v>0.16064405609397664</v>
      </c>
      <c r="R261" s="4">
        <f t="shared" si="121"/>
        <v>0.15762788525644167</v>
      </c>
      <c r="S261" s="4">
        <f t="shared" si="121"/>
        <v>0.1546117144189067</v>
      </c>
      <c r="T261" s="4">
        <f t="shared" si="121"/>
        <v>0.15159554358137173</v>
      </c>
      <c r="U261" s="4">
        <f t="shared" si="121"/>
        <v>0.1485793727438367</v>
      </c>
      <c r="V261" s="4">
        <f t="shared" si="121"/>
        <v>0.14489925895937317</v>
      </c>
      <c r="W261" s="4">
        <f t="shared" si="121"/>
        <v>0.14121914517490963</v>
      </c>
      <c r="X261" s="4">
        <f t="shared" si="121"/>
        <v>0.1375390313904461</v>
      </c>
      <c r="Y261" s="4">
        <f t="shared" si="121"/>
        <v>0.13385891760598256</v>
      </c>
      <c r="Z261" s="4">
        <f t="shared" si="121"/>
        <v>0.13017880382151906</v>
      </c>
      <c r="AA261" s="4">
        <f t="shared" si="121"/>
        <v>0.12739449281215309</v>
      </c>
      <c r="AB261" s="4">
        <f t="shared" si="121"/>
        <v>0.12461018180278711</v>
      </c>
      <c r="AC261" s="4">
        <f t="shared" si="121"/>
        <v>0.12182587079342114</v>
      </c>
      <c r="AD261" s="4">
        <f t="shared" si="121"/>
        <v>0.11904155978405516</v>
      </c>
      <c r="AE261" s="4">
        <f t="shared" ref="AE261:AJ276" si="122">(($B261-$AJ$2)*((AE$2-$AJ$2)/($B$2-$AJ$2)))+$AJ$2</f>
        <v>0.11625724877468915</v>
      </c>
      <c r="AF261" s="4">
        <f t="shared" si="122"/>
        <v>0.10426405500669954</v>
      </c>
      <c r="AG261" s="4">
        <f t="shared" si="122"/>
        <v>9.2270861238709923E-2</v>
      </c>
      <c r="AH261" s="4">
        <f t="shared" si="122"/>
        <v>8.0277667470720293E-2</v>
      </c>
      <c r="AI261" s="4">
        <f t="shared" si="122"/>
        <v>6.8284473702730678E-2</v>
      </c>
      <c r="AJ261" s="4">
        <f t="shared" si="122"/>
        <v>5.6291279934741062E-2</v>
      </c>
    </row>
    <row r="262" spans="1:36" x14ac:dyDescent="0.2">
      <c r="A262" t="str">
        <f>"semis_archetype_"&amp;TEXT(ROUND(Table269[[#This Row],[2016]],3),"0.000")</f>
        <v>semis_archetype_0.215</v>
      </c>
      <c r="B262" s="4">
        <f t="shared" si="89"/>
        <v>0.215</v>
      </c>
      <c r="C262" s="4">
        <f t="shared" si="107"/>
        <v>0.215</v>
      </c>
      <c r="D262" s="4">
        <f t="shared" si="108"/>
        <v>0.215</v>
      </c>
      <c r="E262" s="4">
        <f t="shared" si="109"/>
        <v>0.21185746861165169</v>
      </c>
      <c r="F262" s="4">
        <f t="shared" si="110"/>
        <v>0.20871493722330359</v>
      </c>
      <c r="G262" s="4">
        <f t="shared" si="111"/>
        <v>0.20557240583495509</v>
      </c>
      <c r="H262" s="4">
        <f t="shared" si="112"/>
        <v>0.20242987444660682</v>
      </c>
      <c r="I262" s="4">
        <f t="shared" si="113"/>
        <v>0.19928734305825851</v>
      </c>
      <c r="J262" s="4">
        <f t="shared" si="114"/>
        <v>0.19614481166991021</v>
      </c>
      <c r="K262" s="4">
        <f t="shared" si="115"/>
        <v>0.19300228028156191</v>
      </c>
      <c r="L262" s="4">
        <f t="shared" si="116"/>
        <v>0.18985974889321361</v>
      </c>
      <c r="M262" s="4">
        <f t="shared" si="117"/>
        <v>0.18671721750486531</v>
      </c>
      <c r="N262" s="4">
        <f t="shared" si="118"/>
        <v>0.18357468611651701</v>
      </c>
      <c r="O262" s="4">
        <f t="shared" si="119"/>
        <v>0.1804321547281687</v>
      </c>
      <c r="P262" s="4">
        <f t="shared" ref="P262:AE277" si="123">(($B262-$AJ$2)*((P$2-$AJ$2)/($B$2-$AJ$2)))+$AJ$2</f>
        <v>0.16038095912726849</v>
      </c>
      <c r="Q262" s="4">
        <f t="shared" si="123"/>
        <v>0.15745690833185261</v>
      </c>
      <c r="R262" s="4">
        <f t="shared" si="123"/>
        <v>0.15453285753643672</v>
      </c>
      <c r="S262" s="4">
        <f t="shared" si="123"/>
        <v>0.15160880674102084</v>
      </c>
      <c r="T262" s="4">
        <f t="shared" si="123"/>
        <v>0.14868475594560498</v>
      </c>
      <c r="U262" s="4">
        <f t="shared" si="123"/>
        <v>0.14576070515018907</v>
      </c>
      <c r="V262" s="4">
        <f t="shared" si="123"/>
        <v>0.14219298958687698</v>
      </c>
      <c r="W262" s="4">
        <f t="shared" si="123"/>
        <v>0.13862527402356495</v>
      </c>
      <c r="X262" s="4">
        <f t="shared" si="123"/>
        <v>0.13505755846025286</v>
      </c>
      <c r="Y262" s="4">
        <f t="shared" si="123"/>
        <v>0.13148984289694077</v>
      </c>
      <c r="Z262" s="4">
        <f t="shared" si="123"/>
        <v>0.12792212733362873</v>
      </c>
      <c r="AA262" s="4">
        <f t="shared" si="123"/>
        <v>0.12522285489179463</v>
      </c>
      <c r="AB262" s="4">
        <f t="shared" si="123"/>
        <v>0.12252358244996057</v>
      </c>
      <c r="AC262" s="4">
        <f t="shared" si="123"/>
        <v>0.11982431000812649</v>
      </c>
      <c r="AD262" s="4">
        <f t="shared" si="123"/>
        <v>0.11712503756629242</v>
      </c>
      <c r="AE262" s="4">
        <f t="shared" si="123"/>
        <v>0.11442576512445832</v>
      </c>
      <c r="AF262" s="4">
        <f t="shared" si="122"/>
        <v>0.10279886808651487</v>
      </c>
      <c r="AG262" s="4">
        <f t="shared" si="122"/>
        <v>9.1171971048571415E-2</v>
      </c>
      <c r="AH262" s="4">
        <f t="shared" si="122"/>
        <v>7.9545074010627964E-2</v>
      </c>
      <c r="AI262" s="4">
        <f t="shared" si="122"/>
        <v>6.7918176972684513E-2</v>
      </c>
      <c r="AJ262" s="4">
        <f t="shared" si="122"/>
        <v>5.6291279934741062E-2</v>
      </c>
    </row>
    <row r="263" spans="1:36" x14ac:dyDescent="0.2">
      <c r="A263" t="str">
        <f>"semis_archetype_"&amp;TEXT(ROUND(Table269[[#This Row],[2016]],3),"0.000")</f>
        <v>semis_archetype_0.210</v>
      </c>
      <c r="B263" s="4">
        <f t="shared" ref="B263:B293" si="124">MROUND(B262-0.005,0.005)</f>
        <v>0.21</v>
      </c>
      <c r="C263" s="4">
        <f t="shared" si="107"/>
        <v>0.21</v>
      </c>
      <c r="D263" s="4">
        <f t="shared" si="108"/>
        <v>0.21</v>
      </c>
      <c r="E263" s="4">
        <f t="shared" si="109"/>
        <v>0.20708374857018316</v>
      </c>
      <c r="F263" s="4">
        <f t="shared" si="110"/>
        <v>0.20416749714036653</v>
      </c>
      <c r="G263" s="4">
        <f t="shared" si="111"/>
        <v>0.2012512457105495</v>
      </c>
      <c r="H263" s="4">
        <f t="shared" si="112"/>
        <v>0.19833499428073265</v>
      </c>
      <c r="I263" s="4">
        <f t="shared" si="113"/>
        <v>0.19541874285091582</v>
      </c>
      <c r="J263" s="4">
        <f t="shared" si="114"/>
        <v>0.19250249142109899</v>
      </c>
      <c r="K263" s="4">
        <f t="shared" si="115"/>
        <v>0.18958623999128216</v>
      </c>
      <c r="L263" s="4">
        <f t="shared" si="116"/>
        <v>0.18666998856146533</v>
      </c>
      <c r="M263" s="4">
        <f t="shared" si="117"/>
        <v>0.1837537371316485</v>
      </c>
      <c r="N263" s="4">
        <f t="shared" si="118"/>
        <v>0.18083748570183167</v>
      </c>
      <c r="O263" s="4">
        <f t="shared" si="119"/>
        <v>0.17792123427201484</v>
      </c>
      <c r="P263" s="4">
        <f t="shared" si="123"/>
        <v>0.15710169132302537</v>
      </c>
      <c r="Q263" s="4">
        <f t="shared" si="123"/>
        <v>0.15426976056972858</v>
      </c>
      <c r="R263" s="4">
        <f t="shared" si="123"/>
        <v>0.15143782981643178</v>
      </c>
      <c r="S263" s="4">
        <f t="shared" si="123"/>
        <v>0.14860589906313501</v>
      </c>
      <c r="T263" s="4">
        <f t="shared" si="123"/>
        <v>0.14577396830983824</v>
      </c>
      <c r="U263" s="4">
        <f t="shared" si="123"/>
        <v>0.14294203755654142</v>
      </c>
      <c r="V263" s="4">
        <f t="shared" si="123"/>
        <v>0.1394867202143808</v>
      </c>
      <c r="W263" s="4">
        <f t="shared" si="123"/>
        <v>0.13603140287222021</v>
      </c>
      <c r="X263" s="4">
        <f t="shared" si="123"/>
        <v>0.13257608553005962</v>
      </c>
      <c r="Y263" s="4">
        <f t="shared" si="123"/>
        <v>0.12912076818789897</v>
      </c>
      <c r="Z263" s="4">
        <f t="shared" si="123"/>
        <v>0.12566545084573838</v>
      </c>
      <c r="AA263" s="4">
        <f t="shared" si="123"/>
        <v>0.12305121697143621</v>
      </c>
      <c r="AB263" s="4">
        <f t="shared" si="123"/>
        <v>0.12043698309713403</v>
      </c>
      <c r="AC263" s="4">
        <f t="shared" si="123"/>
        <v>0.11782274922283184</v>
      </c>
      <c r="AD263" s="4">
        <f t="shared" si="123"/>
        <v>0.11520851534852966</v>
      </c>
      <c r="AE263" s="4">
        <f t="shared" si="123"/>
        <v>0.11259428147422745</v>
      </c>
      <c r="AF263" s="4">
        <f t="shared" si="122"/>
        <v>0.10133368116633018</v>
      </c>
      <c r="AG263" s="4">
        <f t="shared" si="122"/>
        <v>9.0073080858432908E-2</v>
      </c>
      <c r="AH263" s="4">
        <f t="shared" si="122"/>
        <v>7.8812480550535621E-2</v>
      </c>
      <c r="AI263" s="4">
        <f t="shared" si="122"/>
        <v>6.7551880242638335E-2</v>
      </c>
      <c r="AJ263" s="4">
        <f t="shared" si="122"/>
        <v>5.6291279934741062E-2</v>
      </c>
    </row>
    <row r="264" spans="1:36" x14ac:dyDescent="0.2">
      <c r="A264" t="str">
        <f>"semis_archetype_"&amp;TEXT(ROUND(Table269[[#This Row],[2016]],3),"0.000")</f>
        <v>semis_archetype_0.205</v>
      </c>
      <c r="B264" s="4">
        <f t="shared" si="124"/>
        <v>0.20500000000000002</v>
      </c>
      <c r="C264" s="4">
        <f t="shared" si="107"/>
        <v>0.20500000000000002</v>
      </c>
      <c r="D264" s="4">
        <f t="shared" si="108"/>
        <v>0.20500000000000002</v>
      </c>
      <c r="E264" s="4">
        <f t="shared" si="109"/>
        <v>0.20231002852871466</v>
      </c>
      <c r="F264" s="4">
        <f t="shared" si="110"/>
        <v>0.19962005705742947</v>
      </c>
      <c r="G264" s="4">
        <f t="shared" si="111"/>
        <v>0.19693008558614392</v>
      </c>
      <c r="H264" s="4">
        <f t="shared" si="112"/>
        <v>0.19424011411485853</v>
      </c>
      <c r="I264" s="4">
        <f t="shared" si="113"/>
        <v>0.19155014264357317</v>
      </c>
      <c r="J264" s="4">
        <f t="shared" si="114"/>
        <v>0.18886017117228782</v>
      </c>
      <c r="K264" s="4">
        <f t="shared" si="115"/>
        <v>0.18617019970100243</v>
      </c>
      <c r="L264" s="4">
        <f t="shared" si="116"/>
        <v>0.18348022822971707</v>
      </c>
      <c r="M264" s="4">
        <f t="shared" si="117"/>
        <v>0.18079025675843172</v>
      </c>
      <c r="N264" s="4">
        <f t="shared" si="118"/>
        <v>0.17810028528714633</v>
      </c>
      <c r="O264" s="4">
        <f t="shared" si="119"/>
        <v>0.17541031381586097</v>
      </c>
      <c r="P264" s="4">
        <f t="shared" si="123"/>
        <v>0.15382242351878228</v>
      </c>
      <c r="Q264" s="4">
        <f t="shared" si="123"/>
        <v>0.15108261280760457</v>
      </c>
      <c r="R264" s="4">
        <f t="shared" si="123"/>
        <v>0.14834280209642689</v>
      </c>
      <c r="S264" s="4">
        <f t="shared" si="123"/>
        <v>0.14560299138524918</v>
      </c>
      <c r="T264" s="4">
        <f t="shared" si="123"/>
        <v>0.1428631806740715</v>
      </c>
      <c r="U264" s="4">
        <f t="shared" si="123"/>
        <v>0.14012336996289379</v>
      </c>
      <c r="V264" s="4">
        <f t="shared" si="123"/>
        <v>0.13678045084188467</v>
      </c>
      <c r="W264" s="4">
        <f t="shared" si="123"/>
        <v>0.13343753172087552</v>
      </c>
      <c r="X264" s="4">
        <f t="shared" si="123"/>
        <v>0.13009461259986638</v>
      </c>
      <c r="Y264" s="4">
        <f t="shared" si="123"/>
        <v>0.1267516934788572</v>
      </c>
      <c r="Z264" s="4">
        <f t="shared" si="123"/>
        <v>0.12340877435784807</v>
      </c>
      <c r="AA264" s="4">
        <f t="shared" si="123"/>
        <v>0.12087957905107778</v>
      </c>
      <c r="AB264" s="4">
        <f t="shared" si="123"/>
        <v>0.11835038374430751</v>
      </c>
      <c r="AC264" s="4">
        <f t="shared" si="123"/>
        <v>0.11582118843753722</v>
      </c>
      <c r="AD264" s="4">
        <f t="shared" si="123"/>
        <v>0.11329199313076693</v>
      </c>
      <c r="AE264" s="4">
        <f t="shared" si="123"/>
        <v>0.11076279782399662</v>
      </c>
      <c r="AF264" s="4">
        <f t="shared" si="122"/>
        <v>9.9868494246145509E-2</v>
      </c>
      <c r="AG264" s="4">
        <f t="shared" si="122"/>
        <v>8.8974190668294401E-2</v>
      </c>
      <c r="AH264" s="4">
        <f t="shared" si="122"/>
        <v>7.8079887090443278E-2</v>
      </c>
      <c r="AI264" s="4">
        <f t="shared" si="122"/>
        <v>6.718558351259217E-2</v>
      </c>
      <c r="AJ264" s="4">
        <f t="shared" si="122"/>
        <v>5.6291279934741062E-2</v>
      </c>
    </row>
    <row r="265" spans="1:36" x14ac:dyDescent="0.2">
      <c r="A265" t="str">
        <f>"semis_archetype_"&amp;TEXT(ROUND(Table269[[#This Row],[2016]],3),"0.000")</f>
        <v>semis_archetype_0.200</v>
      </c>
      <c r="B265" s="4">
        <f t="shared" si="124"/>
        <v>0.2</v>
      </c>
      <c r="C265" s="4">
        <f t="shared" si="107"/>
        <v>0.2</v>
      </c>
      <c r="D265" s="4">
        <f t="shared" si="108"/>
        <v>0.2</v>
      </c>
      <c r="E265" s="4">
        <f t="shared" si="109"/>
        <v>0.1975363084872461</v>
      </c>
      <c r="F265" s="4">
        <f t="shared" si="110"/>
        <v>0.19507261697449235</v>
      </c>
      <c r="G265" s="4">
        <f t="shared" si="111"/>
        <v>0.1926089254617383</v>
      </c>
      <c r="H265" s="4">
        <f t="shared" si="112"/>
        <v>0.19014523394898442</v>
      </c>
      <c r="I265" s="4">
        <f t="shared" si="113"/>
        <v>0.1876815424362305</v>
      </c>
      <c r="J265" s="4">
        <f t="shared" si="114"/>
        <v>0.18521785092347659</v>
      </c>
      <c r="K265" s="4">
        <f t="shared" si="115"/>
        <v>0.18275415941072271</v>
      </c>
      <c r="L265" s="4">
        <f t="shared" si="116"/>
        <v>0.18029046789796882</v>
      </c>
      <c r="M265" s="4">
        <f t="shared" si="117"/>
        <v>0.17782677638521491</v>
      </c>
      <c r="N265" s="4">
        <f t="shared" si="118"/>
        <v>0.17536308487246099</v>
      </c>
      <c r="O265" s="4">
        <f t="shared" si="119"/>
        <v>0.17289939335970711</v>
      </c>
      <c r="P265" s="4">
        <f t="shared" si="123"/>
        <v>0.15054315571453913</v>
      </c>
      <c r="Q265" s="4">
        <f t="shared" si="123"/>
        <v>0.14789546504548054</v>
      </c>
      <c r="R265" s="4">
        <f t="shared" si="123"/>
        <v>0.14524777437642195</v>
      </c>
      <c r="S265" s="4">
        <f t="shared" si="123"/>
        <v>0.14260008370736338</v>
      </c>
      <c r="T265" s="4">
        <f t="shared" si="123"/>
        <v>0.13995239303830476</v>
      </c>
      <c r="U265" s="4">
        <f t="shared" si="123"/>
        <v>0.13730470236924616</v>
      </c>
      <c r="V265" s="4">
        <f t="shared" si="123"/>
        <v>0.13407418146938849</v>
      </c>
      <c r="W265" s="4">
        <f t="shared" si="123"/>
        <v>0.13084366056953078</v>
      </c>
      <c r="X265" s="4">
        <f t="shared" si="123"/>
        <v>0.12761313966967308</v>
      </c>
      <c r="Y265" s="4">
        <f t="shared" si="123"/>
        <v>0.12438261876981541</v>
      </c>
      <c r="Z265" s="4">
        <f t="shared" si="123"/>
        <v>0.12115209786995773</v>
      </c>
      <c r="AA265" s="4">
        <f t="shared" si="123"/>
        <v>0.11870794113071935</v>
      </c>
      <c r="AB265" s="4">
        <f t="shared" si="123"/>
        <v>0.11626378439148097</v>
      </c>
      <c r="AC265" s="4">
        <f t="shared" si="123"/>
        <v>0.11381962765224257</v>
      </c>
      <c r="AD265" s="4">
        <f t="shared" si="123"/>
        <v>0.11137547091300418</v>
      </c>
      <c r="AE265" s="4">
        <f t="shared" si="123"/>
        <v>0.10893131417376578</v>
      </c>
      <c r="AF265" s="4">
        <f t="shared" si="122"/>
        <v>9.8403307325960823E-2</v>
      </c>
      <c r="AG265" s="4">
        <f t="shared" si="122"/>
        <v>8.7875300478155893E-2</v>
      </c>
      <c r="AH265" s="4">
        <f t="shared" si="122"/>
        <v>7.734729363035095E-2</v>
      </c>
      <c r="AI265" s="4">
        <f t="shared" si="122"/>
        <v>6.6819286782546006E-2</v>
      </c>
      <c r="AJ265" s="4">
        <f t="shared" si="122"/>
        <v>5.6291279934741062E-2</v>
      </c>
    </row>
    <row r="266" spans="1:36" x14ac:dyDescent="0.2">
      <c r="A266" t="str">
        <f>"semis_archetype_"&amp;TEXT(ROUND(Table269[[#This Row],[2016]],3),"0.000")</f>
        <v>semis_archetype_0.195</v>
      </c>
      <c r="B266" s="4">
        <f t="shared" si="124"/>
        <v>0.19500000000000001</v>
      </c>
      <c r="C266" s="4">
        <f t="shared" si="107"/>
        <v>0.19500000000000001</v>
      </c>
      <c r="D266" s="4">
        <f t="shared" si="108"/>
        <v>0.19500000000000001</v>
      </c>
      <c r="E266" s="4">
        <f t="shared" si="109"/>
        <v>0.19276258844577757</v>
      </c>
      <c r="F266" s="4">
        <f t="shared" si="110"/>
        <v>0.19052517689155529</v>
      </c>
      <c r="G266" s="4">
        <f t="shared" si="111"/>
        <v>0.18828776533733271</v>
      </c>
      <c r="H266" s="4">
        <f t="shared" si="112"/>
        <v>0.18605035378311027</v>
      </c>
      <c r="I266" s="4">
        <f t="shared" si="113"/>
        <v>0.18381294222888783</v>
      </c>
      <c r="J266" s="4">
        <f t="shared" si="114"/>
        <v>0.18157553067466539</v>
      </c>
      <c r="K266" s="4">
        <f t="shared" si="115"/>
        <v>0.17933811912044295</v>
      </c>
      <c r="L266" s="4">
        <f t="shared" si="116"/>
        <v>0.17710070756622054</v>
      </c>
      <c r="M266" s="4">
        <f t="shared" si="117"/>
        <v>0.1748632960119981</v>
      </c>
      <c r="N266" s="4">
        <f t="shared" si="118"/>
        <v>0.17262588445777566</v>
      </c>
      <c r="O266" s="4">
        <f t="shared" si="119"/>
        <v>0.17038847290355322</v>
      </c>
      <c r="P266" s="4">
        <f t="shared" si="123"/>
        <v>0.14726388791029604</v>
      </c>
      <c r="Q266" s="4">
        <f t="shared" si="123"/>
        <v>0.14470831728335654</v>
      </c>
      <c r="R266" s="4">
        <f t="shared" si="123"/>
        <v>0.14215274665641703</v>
      </c>
      <c r="S266" s="4">
        <f t="shared" si="123"/>
        <v>0.13959717602947752</v>
      </c>
      <c r="T266" s="4">
        <f t="shared" si="123"/>
        <v>0.13704160540253804</v>
      </c>
      <c r="U266" s="4">
        <f t="shared" si="123"/>
        <v>0.13448603477559851</v>
      </c>
      <c r="V266" s="4">
        <f t="shared" si="123"/>
        <v>0.1313679120968923</v>
      </c>
      <c r="W266" s="4">
        <f t="shared" si="123"/>
        <v>0.12824978941818607</v>
      </c>
      <c r="X266" s="4">
        <f t="shared" si="123"/>
        <v>0.12513166673947984</v>
      </c>
      <c r="Y266" s="4">
        <f t="shared" si="123"/>
        <v>0.12201354406077361</v>
      </c>
      <c r="Z266" s="4">
        <f t="shared" si="123"/>
        <v>0.11889542138206741</v>
      </c>
      <c r="AA266" s="4">
        <f t="shared" si="123"/>
        <v>0.1165363032103609</v>
      </c>
      <c r="AB266" s="4">
        <f t="shared" si="123"/>
        <v>0.11417718503865443</v>
      </c>
      <c r="AC266" s="4">
        <f t="shared" si="123"/>
        <v>0.11181806686694792</v>
      </c>
      <c r="AD266" s="4">
        <f t="shared" si="123"/>
        <v>0.10945894869524145</v>
      </c>
      <c r="AE266" s="4">
        <f t="shared" si="123"/>
        <v>0.10709983052353492</v>
      </c>
      <c r="AF266" s="4">
        <f t="shared" si="122"/>
        <v>9.6938120405776151E-2</v>
      </c>
      <c r="AG266" s="4">
        <f t="shared" si="122"/>
        <v>8.6776410288017386E-2</v>
      </c>
      <c r="AH266" s="4">
        <f t="shared" si="122"/>
        <v>7.6614700170258607E-2</v>
      </c>
      <c r="AI266" s="4">
        <f t="shared" si="122"/>
        <v>6.6452990052499827E-2</v>
      </c>
      <c r="AJ266" s="4">
        <f t="shared" si="122"/>
        <v>5.6291279934741062E-2</v>
      </c>
    </row>
    <row r="267" spans="1:36" x14ac:dyDescent="0.2">
      <c r="A267" t="str">
        <f>"semis_archetype_"&amp;TEXT(ROUND(Table269[[#This Row],[2016]],3),"0.000")</f>
        <v>semis_archetype_0.190</v>
      </c>
      <c r="B267" s="4">
        <f t="shared" si="124"/>
        <v>0.19</v>
      </c>
      <c r="C267" s="4">
        <f t="shared" si="107"/>
        <v>0.19</v>
      </c>
      <c r="D267" s="4">
        <f t="shared" si="108"/>
        <v>0.19</v>
      </c>
      <c r="E267" s="4">
        <f t="shared" si="109"/>
        <v>0.18798886840430903</v>
      </c>
      <c r="F267" s="4">
        <f t="shared" si="110"/>
        <v>0.1859777368086182</v>
      </c>
      <c r="G267" s="4">
        <f t="shared" si="111"/>
        <v>0.1839666052129271</v>
      </c>
      <c r="H267" s="4">
        <f t="shared" si="112"/>
        <v>0.18195547361723613</v>
      </c>
      <c r="I267" s="4">
        <f t="shared" si="113"/>
        <v>0.17994434202154516</v>
      </c>
      <c r="J267" s="4">
        <f t="shared" si="114"/>
        <v>0.17793321042585419</v>
      </c>
      <c r="K267" s="4">
        <f t="shared" si="115"/>
        <v>0.17592207883016323</v>
      </c>
      <c r="L267" s="4">
        <f t="shared" si="116"/>
        <v>0.17391094723447226</v>
      </c>
      <c r="M267" s="4">
        <f t="shared" si="117"/>
        <v>0.17189981563878129</v>
      </c>
      <c r="N267" s="4">
        <f t="shared" si="118"/>
        <v>0.16988868404309032</v>
      </c>
      <c r="O267" s="4">
        <f t="shared" si="119"/>
        <v>0.16787755244739935</v>
      </c>
      <c r="P267" s="4">
        <f t="shared" si="123"/>
        <v>0.1439846201060529</v>
      </c>
      <c r="Q267" s="4">
        <f t="shared" si="123"/>
        <v>0.1415211695212325</v>
      </c>
      <c r="R267" s="4">
        <f t="shared" si="123"/>
        <v>0.13905771893641211</v>
      </c>
      <c r="S267" s="4">
        <f t="shared" si="123"/>
        <v>0.13659426835159172</v>
      </c>
      <c r="T267" s="4">
        <f t="shared" si="123"/>
        <v>0.1341308177667713</v>
      </c>
      <c r="U267" s="4">
        <f t="shared" si="123"/>
        <v>0.13166736718195088</v>
      </c>
      <c r="V267" s="4">
        <f t="shared" si="123"/>
        <v>0.12866164272439612</v>
      </c>
      <c r="W267" s="4">
        <f t="shared" si="123"/>
        <v>0.12565591826684136</v>
      </c>
      <c r="X267" s="4">
        <f t="shared" si="123"/>
        <v>0.12265019380928659</v>
      </c>
      <c r="Y267" s="4">
        <f t="shared" si="123"/>
        <v>0.11964446935173183</v>
      </c>
      <c r="Z267" s="4">
        <f t="shared" si="123"/>
        <v>0.11663874489417707</v>
      </c>
      <c r="AA267" s="4">
        <f t="shared" si="123"/>
        <v>0.11436466529000247</v>
      </c>
      <c r="AB267" s="4">
        <f t="shared" si="123"/>
        <v>0.11209058568582789</v>
      </c>
      <c r="AC267" s="4">
        <f t="shared" si="123"/>
        <v>0.10981650608165328</v>
      </c>
      <c r="AD267" s="4">
        <f t="shared" si="123"/>
        <v>0.10754242647747869</v>
      </c>
      <c r="AE267" s="4">
        <f t="shared" si="123"/>
        <v>0.10526834687330408</v>
      </c>
      <c r="AF267" s="4">
        <f t="shared" si="122"/>
        <v>9.5472933485591466E-2</v>
      </c>
      <c r="AG267" s="4">
        <f t="shared" si="122"/>
        <v>8.5677520097878865E-2</v>
      </c>
      <c r="AH267" s="4">
        <f t="shared" si="122"/>
        <v>7.5882106710166264E-2</v>
      </c>
      <c r="AI267" s="4">
        <f t="shared" si="122"/>
        <v>6.6086693322453663E-2</v>
      </c>
      <c r="AJ267" s="4">
        <f t="shared" si="122"/>
        <v>5.6291279934741062E-2</v>
      </c>
    </row>
    <row r="268" spans="1:36" x14ac:dyDescent="0.2">
      <c r="A268" t="str">
        <f>"semis_archetype_"&amp;TEXT(ROUND(Table269[[#This Row],[2016]],3),"0.000")</f>
        <v>semis_archetype_0.185</v>
      </c>
      <c r="B268" s="4">
        <f t="shared" si="124"/>
        <v>0.185</v>
      </c>
      <c r="C268" s="4">
        <f t="shared" si="107"/>
        <v>0.185</v>
      </c>
      <c r="D268" s="4">
        <f t="shared" si="108"/>
        <v>0.185</v>
      </c>
      <c r="E268" s="4">
        <f t="shared" si="109"/>
        <v>0.1832151483628405</v>
      </c>
      <c r="F268" s="4">
        <f t="shared" si="110"/>
        <v>0.18143029672568112</v>
      </c>
      <c r="G268" s="4">
        <f t="shared" si="111"/>
        <v>0.17964544508852148</v>
      </c>
      <c r="H268" s="4">
        <f t="shared" si="112"/>
        <v>0.17786059345136199</v>
      </c>
      <c r="I268" s="4">
        <f t="shared" si="113"/>
        <v>0.17607574181420249</v>
      </c>
      <c r="J268" s="4">
        <f t="shared" si="114"/>
        <v>0.17429089017704297</v>
      </c>
      <c r="K268" s="4">
        <f t="shared" si="115"/>
        <v>0.17250603853988347</v>
      </c>
      <c r="L268" s="4">
        <f t="shared" si="116"/>
        <v>0.17072118690272398</v>
      </c>
      <c r="M268" s="4">
        <f t="shared" si="117"/>
        <v>0.16893633526556448</v>
      </c>
      <c r="N268" s="4">
        <f t="shared" si="118"/>
        <v>0.16715148362840498</v>
      </c>
      <c r="O268" s="4">
        <f t="shared" si="119"/>
        <v>0.16536663199124546</v>
      </c>
      <c r="P268" s="4">
        <f t="shared" si="123"/>
        <v>0.14070535230180981</v>
      </c>
      <c r="Q268" s="4">
        <f t="shared" si="123"/>
        <v>0.13833402175910847</v>
      </c>
      <c r="R268" s="4">
        <f t="shared" si="123"/>
        <v>0.13596269121640717</v>
      </c>
      <c r="S268" s="4">
        <f t="shared" si="123"/>
        <v>0.13359136067370586</v>
      </c>
      <c r="T268" s="4">
        <f t="shared" si="123"/>
        <v>0.13122003013100458</v>
      </c>
      <c r="U268" s="4">
        <f t="shared" si="123"/>
        <v>0.12884869958830325</v>
      </c>
      <c r="V268" s="4">
        <f t="shared" si="123"/>
        <v>0.12595537335189994</v>
      </c>
      <c r="W268" s="4">
        <f t="shared" si="123"/>
        <v>0.12306204711549663</v>
      </c>
      <c r="X268" s="4">
        <f t="shared" si="123"/>
        <v>0.12016872087909333</v>
      </c>
      <c r="Y268" s="4">
        <f t="shared" si="123"/>
        <v>0.11727539464269002</v>
      </c>
      <c r="Z268" s="4">
        <f t="shared" si="123"/>
        <v>0.11438206840628673</v>
      </c>
      <c r="AA268" s="4">
        <f t="shared" si="123"/>
        <v>0.11219302736964404</v>
      </c>
      <c r="AB268" s="4">
        <f t="shared" si="123"/>
        <v>0.11000398633300135</v>
      </c>
      <c r="AC268" s="4">
        <f t="shared" si="123"/>
        <v>0.10781494529635864</v>
      </c>
      <c r="AD268" s="4">
        <f t="shared" si="123"/>
        <v>0.10562590425971594</v>
      </c>
      <c r="AE268" s="4">
        <f t="shared" si="123"/>
        <v>0.10343686322307322</v>
      </c>
      <c r="AF268" s="4">
        <f t="shared" si="122"/>
        <v>9.400774656540678E-2</v>
      </c>
      <c r="AG268" s="4">
        <f t="shared" si="122"/>
        <v>8.4578629907740357E-2</v>
      </c>
      <c r="AH268" s="4">
        <f t="shared" si="122"/>
        <v>7.5149513250073921E-2</v>
      </c>
      <c r="AI268" s="4">
        <f t="shared" si="122"/>
        <v>6.5720396592407498E-2</v>
      </c>
      <c r="AJ268" s="4">
        <f t="shared" si="122"/>
        <v>5.6291279934741062E-2</v>
      </c>
    </row>
    <row r="269" spans="1:36" x14ac:dyDescent="0.2">
      <c r="A269" t="str">
        <f>"semis_archetype_"&amp;TEXT(ROUND(Table269[[#This Row],[2016]],3),"0.000")</f>
        <v>semis_archetype_0.180</v>
      </c>
      <c r="B269" s="4">
        <f t="shared" si="124"/>
        <v>0.18</v>
      </c>
      <c r="C269" s="4">
        <f t="shared" si="107"/>
        <v>0.18</v>
      </c>
      <c r="D269" s="4">
        <f t="shared" si="108"/>
        <v>0.18</v>
      </c>
      <c r="E269" s="4">
        <f t="shared" si="109"/>
        <v>0.17844142832137194</v>
      </c>
      <c r="F269" s="4">
        <f t="shared" si="110"/>
        <v>0.17688285664274403</v>
      </c>
      <c r="G269" s="4">
        <f t="shared" si="111"/>
        <v>0.1753242849641159</v>
      </c>
      <c r="H269" s="4">
        <f t="shared" si="112"/>
        <v>0.17376571328548784</v>
      </c>
      <c r="I269" s="4">
        <f t="shared" si="113"/>
        <v>0.17220714160685982</v>
      </c>
      <c r="J269" s="4">
        <f t="shared" si="114"/>
        <v>0.17064856992823177</v>
      </c>
      <c r="K269" s="4">
        <f t="shared" si="115"/>
        <v>0.16908999824960375</v>
      </c>
      <c r="L269" s="4">
        <f t="shared" si="116"/>
        <v>0.16753142657097569</v>
      </c>
      <c r="M269" s="4">
        <f t="shared" si="117"/>
        <v>0.16597285489234767</v>
      </c>
      <c r="N269" s="4">
        <f t="shared" si="118"/>
        <v>0.16441428321371965</v>
      </c>
      <c r="O269" s="4">
        <f t="shared" si="119"/>
        <v>0.1628557115350916</v>
      </c>
      <c r="P269" s="4">
        <f t="shared" si="123"/>
        <v>0.13742608449756666</v>
      </c>
      <c r="Q269" s="4">
        <f t="shared" si="123"/>
        <v>0.13514687399698444</v>
      </c>
      <c r="R269" s="4">
        <f t="shared" si="123"/>
        <v>0.13286766349640225</v>
      </c>
      <c r="S269" s="4">
        <f t="shared" si="123"/>
        <v>0.13058845299582003</v>
      </c>
      <c r="T269" s="4">
        <f t="shared" si="123"/>
        <v>0.12830924249523784</v>
      </c>
      <c r="U269" s="4">
        <f t="shared" si="123"/>
        <v>0.12603003199465559</v>
      </c>
      <c r="V269" s="4">
        <f t="shared" si="123"/>
        <v>0.12324910397940375</v>
      </c>
      <c r="W269" s="4">
        <f t="shared" si="123"/>
        <v>0.12046817596415192</v>
      </c>
      <c r="X269" s="4">
        <f t="shared" si="123"/>
        <v>0.11768724794890008</v>
      </c>
      <c r="Y269" s="4">
        <f t="shared" si="123"/>
        <v>0.11490631993364823</v>
      </c>
      <c r="Z269" s="4">
        <f t="shared" si="123"/>
        <v>0.11212539191839641</v>
      </c>
      <c r="AA269" s="4">
        <f t="shared" si="123"/>
        <v>0.11002138944928561</v>
      </c>
      <c r="AB269" s="4">
        <f t="shared" si="123"/>
        <v>0.10791738698017481</v>
      </c>
      <c r="AC269" s="4">
        <f t="shared" si="123"/>
        <v>0.10581338451106401</v>
      </c>
      <c r="AD269" s="4">
        <f t="shared" si="123"/>
        <v>0.10370938204195319</v>
      </c>
      <c r="AE269" s="4">
        <f t="shared" si="123"/>
        <v>0.10160537957284238</v>
      </c>
      <c r="AF269" s="4">
        <f t="shared" si="122"/>
        <v>9.2542559645222108E-2</v>
      </c>
      <c r="AG269" s="4">
        <f t="shared" si="122"/>
        <v>8.347973971760185E-2</v>
      </c>
      <c r="AH269" s="4">
        <f t="shared" si="122"/>
        <v>7.4416919789981578E-2</v>
      </c>
      <c r="AI269" s="4">
        <f t="shared" si="122"/>
        <v>6.535409986236132E-2</v>
      </c>
      <c r="AJ269" s="4">
        <f t="shared" si="122"/>
        <v>5.6291279934741062E-2</v>
      </c>
    </row>
    <row r="270" spans="1:36" x14ac:dyDescent="0.2">
      <c r="A270" t="str">
        <f>"semis_archetype_"&amp;TEXT(ROUND(Table269[[#This Row],[2016]],3),"0.000")</f>
        <v>semis_archetype_0.175</v>
      </c>
      <c r="B270" s="4">
        <f t="shared" si="124"/>
        <v>0.17500000000000002</v>
      </c>
      <c r="C270" s="4">
        <f t="shared" si="107"/>
        <v>0.17500000000000002</v>
      </c>
      <c r="D270" s="4">
        <f t="shared" si="108"/>
        <v>0.17500000000000002</v>
      </c>
      <c r="E270" s="4">
        <f t="shared" si="109"/>
        <v>0.17366770827990344</v>
      </c>
      <c r="F270" s="4">
        <f t="shared" si="110"/>
        <v>0.17233541655980697</v>
      </c>
      <c r="G270" s="4">
        <f t="shared" si="111"/>
        <v>0.17100312483971031</v>
      </c>
      <c r="H270" s="4">
        <f t="shared" si="112"/>
        <v>0.16967083311961373</v>
      </c>
      <c r="I270" s="4">
        <f t="shared" si="113"/>
        <v>0.16833854139951715</v>
      </c>
      <c r="J270" s="4">
        <f t="shared" si="114"/>
        <v>0.1670062496794206</v>
      </c>
      <c r="K270" s="4">
        <f t="shared" si="115"/>
        <v>0.16567395795932402</v>
      </c>
      <c r="L270" s="4">
        <f t="shared" si="116"/>
        <v>0.16434166623922744</v>
      </c>
      <c r="M270" s="4">
        <f t="shared" si="117"/>
        <v>0.16300937451913089</v>
      </c>
      <c r="N270" s="4">
        <f t="shared" si="118"/>
        <v>0.16167708279903431</v>
      </c>
      <c r="O270" s="4">
        <f t="shared" si="119"/>
        <v>0.16034479107893773</v>
      </c>
      <c r="P270" s="4">
        <f t="shared" si="123"/>
        <v>0.13414681669332357</v>
      </c>
      <c r="Q270" s="4">
        <f t="shared" si="123"/>
        <v>0.13195972623486046</v>
      </c>
      <c r="R270" s="4">
        <f t="shared" si="123"/>
        <v>0.12977263577639733</v>
      </c>
      <c r="S270" s="4">
        <f t="shared" si="123"/>
        <v>0.1275855453179342</v>
      </c>
      <c r="T270" s="4">
        <f t="shared" si="123"/>
        <v>0.1253984548594711</v>
      </c>
      <c r="U270" s="4">
        <f t="shared" si="123"/>
        <v>0.12321136440100797</v>
      </c>
      <c r="V270" s="4">
        <f t="shared" si="123"/>
        <v>0.1205428346069076</v>
      </c>
      <c r="W270" s="4">
        <f t="shared" si="123"/>
        <v>0.11787430481280722</v>
      </c>
      <c r="X270" s="4">
        <f t="shared" si="123"/>
        <v>0.11520577501870682</v>
      </c>
      <c r="Y270" s="4">
        <f t="shared" si="123"/>
        <v>0.11253724522460645</v>
      </c>
      <c r="Z270" s="4">
        <f t="shared" si="123"/>
        <v>0.10986871543050608</v>
      </c>
      <c r="AA270" s="4">
        <f t="shared" si="123"/>
        <v>0.10784975152892717</v>
      </c>
      <c r="AB270" s="4">
        <f t="shared" si="123"/>
        <v>0.10583078762734827</v>
      </c>
      <c r="AC270" s="4">
        <f t="shared" si="123"/>
        <v>0.10381182372576936</v>
      </c>
      <c r="AD270" s="4">
        <f t="shared" si="123"/>
        <v>0.10179285982419045</v>
      </c>
      <c r="AE270" s="4">
        <f t="shared" si="123"/>
        <v>9.9773895922611544E-2</v>
      </c>
      <c r="AF270" s="4">
        <f t="shared" si="122"/>
        <v>9.1077372725037437E-2</v>
      </c>
      <c r="AG270" s="4">
        <f t="shared" si="122"/>
        <v>8.2380849527463343E-2</v>
      </c>
      <c r="AH270" s="4">
        <f t="shared" si="122"/>
        <v>7.3684326329889249E-2</v>
      </c>
      <c r="AI270" s="4">
        <f t="shared" si="122"/>
        <v>6.4987803132315156E-2</v>
      </c>
      <c r="AJ270" s="4">
        <f t="shared" si="122"/>
        <v>5.6291279934741062E-2</v>
      </c>
    </row>
    <row r="271" spans="1:36" x14ac:dyDescent="0.2">
      <c r="A271" t="str">
        <f>"semis_archetype_"&amp;TEXT(ROUND(Table269[[#This Row],[2016]],3),"0.000")</f>
        <v>semis_archetype_0.170</v>
      </c>
      <c r="B271" s="4">
        <f t="shared" si="124"/>
        <v>0.17</v>
      </c>
      <c r="C271" s="4">
        <f t="shared" si="107"/>
        <v>0.17</v>
      </c>
      <c r="D271" s="4">
        <f t="shared" si="108"/>
        <v>0.17</v>
      </c>
      <c r="E271" s="4">
        <f t="shared" si="109"/>
        <v>0.16889398823843491</v>
      </c>
      <c r="F271" s="4">
        <f t="shared" si="110"/>
        <v>0.16778797647686988</v>
      </c>
      <c r="G271" s="4">
        <f t="shared" si="111"/>
        <v>0.16668196471530469</v>
      </c>
      <c r="H271" s="4">
        <f t="shared" si="112"/>
        <v>0.16557595295373959</v>
      </c>
      <c r="I271" s="4">
        <f t="shared" si="113"/>
        <v>0.16446994119217448</v>
      </c>
      <c r="J271" s="4">
        <f t="shared" si="114"/>
        <v>0.16336392943060937</v>
      </c>
      <c r="K271" s="4">
        <f t="shared" si="115"/>
        <v>0.16225791766904427</v>
      </c>
      <c r="L271" s="4">
        <f t="shared" si="116"/>
        <v>0.16115190590747916</v>
      </c>
      <c r="M271" s="4">
        <f t="shared" si="117"/>
        <v>0.16004589414591408</v>
      </c>
      <c r="N271" s="4">
        <f t="shared" si="118"/>
        <v>0.15893988238434897</v>
      </c>
      <c r="O271" s="4">
        <f t="shared" si="119"/>
        <v>0.15783387062278387</v>
      </c>
      <c r="P271" s="4">
        <f t="shared" si="123"/>
        <v>0.13086754888908045</v>
      </c>
      <c r="Q271" s="4">
        <f t="shared" si="123"/>
        <v>0.12877257847273643</v>
      </c>
      <c r="R271" s="4">
        <f t="shared" si="123"/>
        <v>0.12667760805639239</v>
      </c>
      <c r="S271" s="4">
        <f t="shared" si="123"/>
        <v>0.12458263764004839</v>
      </c>
      <c r="T271" s="4">
        <f t="shared" si="123"/>
        <v>0.12248766722370437</v>
      </c>
      <c r="U271" s="4">
        <f t="shared" si="123"/>
        <v>0.12039269680736032</v>
      </c>
      <c r="V271" s="4">
        <f t="shared" si="123"/>
        <v>0.11783656523441141</v>
      </c>
      <c r="W271" s="4">
        <f t="shared" si="123"/>
        <v>0.1152804336614625</v>
      </c>
      <c r="X271" s="4">
        <f t="shared" si="123"/>
        <v>0.11272430208851358</v>
      </c>
      <c r="Y271" s="4">
        <f t="shared" si="123"/>
        <v>0.11016817051556466</v>
      </c>
      <c r="Z271" s="4">
        <f t="shared" si="123"/>
        <v>0.10761203894261576</v>
      </c>
      <c r="AA271" s="4">
        <f t="shared" si="123"/>
        <v>0.10567811360856874</v>
      </c>
      <c r="AB271" s="4">
        <f t="shared" si="123"/>
        <v>0.10374418827452173</v>
      </c>
      <c r="AC271" s="4">
        <f t="shared" si="123"/>
        <v>0.10181026294047472</v>
      </c>
      <c r="AD271" s="4">
        <f t="shared" si="123"/>
        <v>9.9876337606427723E-2</v>
      </c>
      <c r="AE271" s="4">
        <f t="shared" si="123"/>
        <v>9.794241227238068E-2</v>
      </c>
      <c r="AF271" s="4">
        <f t="shared" si="122"/>
        <v>8.9612185804852751E-2</v>
      </c>
      <c r="AG271" s="4">
        <f t="shared" si="122"/>
        <v>8.1281959337324836E-2</v>
      </c>
      <c r="AH271" s="4">
        <f t="shared" si="122"/>
        <v>7.2951732869796906E-2</v>
      </c>
      <c r="AI271" s="4">
        <f t="shared" si="122"/>
        <v>6.4621506402268991E-2</v>
      </c>
      <c r="AJ271" s="4">
        <f t="shared" si="122"/>
        <v>5.6291279934741062E-2</v>
      </c>
    </row>
    <row r="272" spans="1:36" x14ac:dyDescent="0.2">
      <c r="A272" t="str">
        <f>"semis_archetype_"&amp;TEXT(ROUND(Table269[[#This Row],[2016]],3),"0.000")</f>
        <v>semis_archetype_0.165</v>
      </c>
      <c r="B272" s="4">
        <f t="shared" si="124"/>
        <v>0.16500000000000001</v>
      </c>
      <c r="C272" s="4">
        <f t="shared" ref="C272:C293" si="125">(($B272-$AE$2)*((C$2-$AE$2)/($B$2-$AE$2)))+$AE$2</f>
        <v>0.16500000000000001</v>
      </c>
      <c r="D272" s="4">
        <f t="shared" ref="D272:D293" si="126">(($B272-$AE$2)*((D$2-$AE$2)/($B$2-$AE$2)))+$AE$2</f>
        <v>0.16500000000000001</v>
      </c>
      <c r="E272" s="4">
        <f t="shared" ref="E272:E293" si="127">(($B272-$AE$2)*((E$2-$AE$2)/($B$2-$AE$2)))+$AE$2</f>
        <v>0.16412026819696637</v>
      </c>
      <c r="F272" s="4">
        <f t="shared" ref="F272:F293" si="128">(($B272-$AE$2)*((F$2-$AE$2)/($B$2-$AE$2)))+$AE$2</f>
        <v>0.16324053639393279</v>
      </c>
      <c r="G272" s="4">
        <f t="shared" ref="G272:G293" si="129">(($B272-$AE$2)*((G$2-$AE$2)/($B$2-$AE$2)))+$AE$2</f>
        <v>0.16236080459089908</v>
      </c>
      <c r="H272" s="4">
        <f t="shared" ref="H272:H293" si="130">(($B272-$AE$2)*((H$2-$AE$2)/($B$2-$AE$2)))+$AE$2</f>
        <v>0.16148107278786544</v>
      </c>
      <c r="I272" s="4">
        <f t="shared" ref="I272:I293" si="131">(($B272-$AE$2)*((I$2-$AE$2)/($B$2-$AE$2)))+$AE$2</f>
        <v>0.16060134098483181</v>
      </c>
      <c r="J272" s="4">
        <f t="shared" ref="J272:J293" si="132">(($B272-$AE$2)*((J$2-$AE$2)/($B$2-$AE$2)))+$AE$2</f>
        <v>0.15972160918179817</v>
      </c>
      <c r="K272" s="4">
        <f t="shared" ref="K272:K293" si="133">(($B272-$AE$2)*((K$2-$AE$2)/($B$2-$AE$2)))+$AE$2</f>
        <v>0.15884187737876454</v>
      </c>
      <c r="L272" s="4">
        <f t="shared" ref="L272:L293" si="134">(($B272-$AE$2)*((L$2-$AE$2)/($B$2-$AE$2)))+$AE$2</f>
        <v>0.15796214557573091</v>
      </c>
      <c r="M272" s="4">
        <f t="shared" ref="M272:M293" si="135">(($B272-$AE$2)*((M$2-$AE$2)/($B$2-$AE$2)))+$AE$2</f>
        <v>0.15708241377269727</v>
      </c>
      <c r="N272" s="4">
        <f t="shared" ref="N272:N293" si="136">(($B272-$AE$2)*((N$2-$AE$2)/($B$2-$AE$2)))+$AE$2</f>
        <v>0.15620268196966361</v>
      </c>
      <c r="O272" s="4">
        <f t="shared" ref="O272:O293" si="137">(($B272-$AE$2)*((O$2-$AE$2)/($B$2-$AE$2)))+$AE$2</f>
        <v>0.15532295016662997</v>
      </c>
      <c r="P272" s="4">
        <f t="shared" si="123"/>
        <v>0.12758828108483733</v>
      </c>
      <c r="Q272" s="4">
        <f t="shared" si="123"/>
        <v>0.1255854307106124</v>
      </c>
      <c r="R272" s="4">
        <f t="shared" si="123"/>
        <v>0.12358258033638747</v>
      </c>
      <c r="S272" s="4">
        <f t="shared" si="123"/>
        <v>0.12157972996216256</v>
      </c>
      <c r="T272" s="4">
        <f t="shared" si="123"/>
        <v>0.11957687958793764</v>
      </c>
      <c r="U272" s="4">
        <f t="shared" si="123"/>
        <v>0.11757402921371268</v>
      </c>
      <c r="V272" s="4">
        <f t="shared" si="123"/>
        <v>0.11513029586191523</v>
      </c>
      <c r="W272" s="4">
        <f t="shared" si="123"/>
        <v>0.11268656251011777</v>
      </c>
      <c r="X272" s="4">
        <f t="shared" si="123"/>
        <v>0.11024282915832032</v>
      </c>
      <c r="Y272" s="4">
        <f t="shared" si="123"/>
        <v>0.10779909580652286</v>
      </c>
      <c r="Z272" s="4">
        <f t="shared" si="123"/>
        <v>0.1053553624547254</v>
      </c>
      <c r="AA272" s="4">
        <f t="shared" si="123"/>
        <v>0.10350647568821031</v>
      </c>
      <c r="AB272" s="4">
        <f t="shared" si="123"/>
        <v>0.10165758892169519</v>
      </c>
      <c r="AC272" s="4">
        <f t="shared" si="123"/>
        <v>9.9808702155180076E-2</v>
      </c>
      <c r="AD272" s="4">
        <f t="shared" si="123"/>
        <v>9.7959815388664967E-2</v>
      </c>
      <c r="AE272" s="4">
        <f t="shared" si="123"/>
        <v>9.6110928622149844E-2</v>
      </c>
      <c r="AF272" s="4">
        <f t="shared" si="122"/>
        <v>8.8146998884668079E-2</v>
      </c>
      <c r="AG272" s="4">
        <f t="shared" si="122"/>
        <v>8.0183069147186328E-2</v>
      </c>
      <c r="AH272" s="4">
        <f t="shared" si="122"/>
        <v>7.2219139409704564E-2</v>
      </c>
      <c r="AI272" s="4">
        <f t="shared" si="122"/>
        <v>6.4255209672222813E-2</v>
      </c>
      <c r="AJ272" s="4">
        <f t="shared" si="122"/>
        <v>5.6291279934741062E-2</v>
      </c>
    </row>
    <row r="273" spans="1:36" x14ac:dyDescent="0.2">
      <c r="A273" t="str">
        <f>"semis_archetype_"&amp;TEXT(ROUND(Table269[[#This Row],[2016]],3),"0.000")</f>
        <v>semis_archetype_0.160</v>
      </c>
      <c r="B273" s="4">
        <f t="shared" si="124"/>
        <v>0.16</v>
      </c>
      <c r="C273" s="4">
        <f t="shared" si="125"/>
        <v>0.16</v>
      </c>
      <c r="D273" s="4">
        <f t="shared" si="126"/>
        <v>0.16</v>
      </c>
      <c r="E273" s="4">
        <f t="shared" si="127"/>
        <v>0.15934654815549784</v>
      </c>
      <c r="F273" s="4">
        <f t="shared" si="128"/>
        <v>0.15869309631099571</v>
      </c>
      <c r="G273" s="4">
        <f t="shared" si="129"/>
        <v>0.15803964446649349</v>
      </c>
      <c r="H273" s="4">
        <f t="shared" si="130"/>
        <v>0.1573861926219913</v>
      </c>
      <c r="I273" s="4">
        <f t="shared" si="131"/>
        <v>0.15673274077748914</v>
      </c>
      <c r="J273" s="4">
        <f t="shared" si="132"/>
        <v>0.15607928893298698</v>
      </c>
      <c r="K273" s="4">
        <f t="shared" si="133"/>
        <v>0.15542583708848479</v>
      </c>
      <c r="L273" s="4">
        <f t="shared" si="134"/>
        <v>0.15477238524398262</v>
      </c>
      <c r="M273" s="4">
        <f t="shared" si="135"/>
        <v>0.15411893339948046</v>
      </c>
      <c r="N273" s="4">
        <f t="shared" si="136"/>
        <v>0.15346548155497827</v>
      </c>
      <c r="O273" s="4">
        <f t="shared" si="137"/>
        <v>0.15281202971047611</v>
      </c>
      <c r="P273" s="4">
        <f t="shared" si="123"/>
        <v>0.12430901328059421</v>
      </c>
      <c r="Q273" s="4">
        <f t="shared" si="123"/>
        <v>0.12239828294848837</v>
      </c>
      <c r="R273" s="4">
        <f t="shared" si="123"/>
        <v>0.12048755261638255</v>
      </c>
      <c r="S273" s="4">
        <f t="shared" si="123"/>
        <v>0.11857682228427673</v>
      </c>
      <c r="T273" s="4">
        <f t="shared" si="123"/>
        <v>0.1166660919521709</v>
      </c>
      <c r="U273" s="4">
        <f t="shared" si="123"/>
        <v>0.11475536162006506</v>
      </c>
      <c r="V273" s="4">
        <f t="shared" si="123"/>
        <v>0.11242402648941906</v>
      </c>
      <c r="W273" s="4">
        <f t="shared" si="123"/>
        <v>0.11009269135877306</v>
      </c>
      <c r="X273" s="4">
        <f t="shared" si="123"/>
        <v>0.10776135622812706</v>
      </c>
      <c r="Y273" s="4">
        <f t="shared" si="123"/>
        <v>0.10543002109748106</v>
      </c>
      <c r="Z273" s="4">
        <f t="shared" si="123"/>
        <v>0.10309868596683508</v>
      </c>
      <c r="AA273" s="4">
        <f t="shared" si="123"/>
        <v>0.10133483776785186</v>
      </c>
      <c r="AB273" s="4">
        <f t="shared" si="123"/>
        <v>9.9570989568868645E-2</v>
      </c>
      <c r="AC273" s="4">
        <f t="shared" si="123"/>
        <v>9.7807141369885442E-2</v>
      </c>
      <c r="AD273" s="4">
        <f t="shared" si="123"/>
        <v>9.6043293170902211E-2</v>
      </c>
      <c r="AE273" s="4">
        <f t="shared" si="123"/>
        <v>9.427944497191898E-2</v>
      </c>
      <c r="AF273" s="4">
        <f t="shared" si="122"/>
        <v>8.6681811964483407E-2</v>
      </c>
      <c r="AG273" s="4">
        <f t="shared" si="122"/>
        <v>7.9084178957047821E-2</v>
      </c>
      <c r="AH273" s="4">
        <f t="shared" si="122"/>
        <v>7.1486545949612235E-2</v>
      </c>
      <c r="AI273" s="4">
        <f t="shared" si="122"/>
        <v>6.3888912942176648E-2</v>
      </c>
      <c r="AJ273" s="4">
        <f t="shared" si="122"/>
        <v>5.6291279934741062E-2</v>
      </c>
    </row>
    <row r="274" spans="1:36" x14ac:dyDescent="0.2">
      <c r="A274" t="str">
        <f>"semis_archetype_"&amp;TEXT(ROUND(Table269[[#This Row],[2016]],3),"0.000")</f>
        <v>semis_archetype_0.155</v>
      </c>
      <c r="B274" s="4">
        <f t="shared" si="124"/>
        <v>0.155</v>
      </c>
      <c r="C274" s="4">
        <f t="shared" si="125"/>
        <v>0.155</v>
      </c>
      <c r="D274" s="4">
        <f t="shared" si="126"/>
        <v>0.155</v>
      </c>
      <c r="E274" s="4">
        <f t="shared" si="127"/>
        <v>0.15457282811402928</v>
      </c>
      <c r="F274" s="4">
        <f t="shared" si="128"/>
        <v>0.15414565622805862</v>
      </c>
      <c r="G274" s="4">
        <f t="shared" si="129"/>
        <v>0.15371848434208787</v>
      </c>
      <c r="H274" s="4">
        <f t="shared" si="130"/>
        <v>0.15329131245611718</v>
      </c>
      <c r="I274" s="4">
        <f t="shared" si="131"/>
        <v>0.15286414057014647</v>
      </c>
      <c r="J274" s="4">
        <f t="shared" si="132"/>
        <v>0.15243696868417575</v>
      </c>
      <c r="K274" s="4">
        <f t="shared" si="133"/>
        <v>0.15200979679820506</v>
      </c>
      <c r="L274" s="4">
        <f t="shared" si="134"/>
        <v>0.15158262491223434</v>
      </c>
      <c r="M274" s="4">
        <f t="shared" si="135"/>
        <v>0.15115545302626365</v>
      </c>
      <c r="N274" s="4">
        <f t="shared" si="136"/>
        <v>0.15072828114029294</v>
      </c>
      <c r="O274" s="4">
        <f t="shared" si="137"/>
        <v>0.15030110925432222</v>
      </c>
      <c r="P274" s="4">
        <f t="shared" si="123"/>
        <v>0.12102974547635109</v>
      </c>
      <c r="Q274" s="4">
        <f t="shared" si="123"/>
        <v>0.11921113518636435</v>
      </c>
      <c r="R274" s="4">
        <f t="shared" si="123"/>
        <v>0.11739252489637762</v>
      </c>
      <c r="S274" s="4">
        <f t="shared" si="123"/>
        <v>0.11557391460639088</v>
      </c>
      <c r="T274" s="4">
        <f t="shared" si="123"/>
        <v>0.11375530431640415</v>
      </c>
      <c r="U274" s="4">
        <f t="shared" si="123"/>
        <v>0.1119366940264174</v>
      </c>
      <c r="V274" s="4">
        <f t="shared" si="123"/>
        <v>0.10971775711692287</v>
      </c>
      <c r="W274" s="4">
        <f t="shared" si="123"/>
        <v>0.10749882020742835</v>
      </c>
      <c r="X274" s="4">
        <f t="shared" si="123"/>
        <v>0.10527988329793381</v>
      </c>
      <c r="Y274" s="4">
        <f t="shared" si="123"/>
        <v>0.10306094638843927</v>
      </c>
      <c r="Z274" s="4">
        <f t="shared" si="123"/>
        <v>0.10084200947894476</v>
      </c>
      <c r="AA274" s="4">
        <f t="shared" si="123"/>
        <v>9.916319984749343E-2</v>
      </c>
      <c r="AB274" s="4">
        <f t="shared" si="123"/>
        <v>9.7484390216042105E-2</v>
      </c>
      <c r="AC274" s="4">
        <f t="shared" si="123"/>
        <v>9.5805580584590794E-2</v>
      </c>
      <c r="AD274" s="4">
        <f t="shared" si="123"/>
        <v>9.4126770953139483E-2</v>
      </c>
      <c r="AE274" s="4">
        <f t="shared" si="123"/>
        <v>9.2447961321688144E-2</v>
      </c>
      <c r="AF274" s="4">
        <f t="shared" si="122"/>
        <v>8.5216625044298722E-2</v>
      </c>
      <c r="AG274" s="4">
        <f t="shared" si="122"/>
        <v>7.79852887669093E-2</v>
      </c>
      <c r="AH274" s="4">
        <f t="shared" si="122"/>
        <v>7.0753952489519892E-2</v>
      </c>
      <c r="AI274" s="4">
        <f t="shared" si="122"/>
        <v>6.352261621213047E-2</v>
      </c>
      <c r="AJ274" s="4">
        <f t="shared" si="122"/>
        <v>5.6291279934741062E-2</v>
      </c>
    </row>
    <row r="275" spans="1:36" x14ac:dyDescent="0.2">
      <c r="A275" t="str">
        <f>"semis_archetype_"&amp;TEXT(ROUND(Table269[[#This Row],[2016]],3),"0.000")</f>
        <v>semis_archetype_0.150</v>
      </c>
      <c r="B275" s="4">
        <f t="shared" si="124"/>
        <v>0.15</v>
      </c>
      <c r="C275" s="4">
        <f t="shared" si="125"/>
        <v>0.15</v>
      </c>
      <c r="D275" s="4">
        <f t="shared" si="126"/>
        <v>0.15</v>
      </c>
      <c r="E275" s="4">
        <f t="shared" si="127"/>
        <v>0.14979910807256075</v>
      </c>
      <c r="F275" s="4">
        <f t="shared" si="128"/>
        <v>0.14959821614512153</v>
      </c>
      <c r="G275" s="4">
        <f t="shared" si="129"/>
        <v>0.14939732421768229</v>
      </c>
      <c r="H275" s="4">
        <f t="shared" si="130"/>
        <v>0.14919643229024304</v>
      </c>
      <c r="I275" s="4">
        <f t="shared" si="131"/>
        <v>0.1489955403628038</v>
      </c>
      <c r="J275" s="4">
        <f t="shared" si="132"/>
        <v>0.14879464843536455</v>
      </c>
      <c r="K275" s="4">
        <f t="shared" si="133"/>
        <v>0.14859375650792531</v>
      </c>
      <c r="L275" s="4">
        <f t="shared" si="134"/>
        <v>0.14839286458048606</v>
      </c>
      <c r="M275" s="4">
        <f t="shared" si="135"/>
        <v>0.14819197265304684</v>
      </c>
      <c r="N275" s="4">
        <f t="shared" si="136"/>
        <v>0.1479910807256076</v>
      </c>
      <c r="O275" s="4">
        <f t="shared" si="137"/>
        <v>0.14779018879816835</v>
      </c>
      <c r="P275" s="4">
        <f t="shared" si="123"/>
        <v>0.11775047767210797</v>
      </c>
      <c r="Q275" s="4">
        <f t="shared" si="123"/>
        <v>0.11602398742424033</v>
      </c>
      <c r="R275" s="4">
        <f t="shared" si="123"/>
        <v>0.11429749717637269</v>
      </c>
      <c r="S275" s="4">
        <f t="shared" si="123"/>
        <v>0.11257100692850505</v>
      </c>
      <c r="T275" s="4">
        <f t="shared" si="123"/>
        <v>0.11084451668063743</v>
      </c>
      <c r="U275" s="4">
        <f t="shared" si="123"/>
        <v>0.10911802643276977</v>
      </c>
      <c r="V275" s="4">
        <f t="shared" si="123"/>
        <v>0.1070114877444267</v>
      </c>
      <c r="W275" s="4">
        <f t="shared" si="123"/>
        <v>0.10490494905608364</v>
      </c>
      <c r="X275" s="4">
        <f t="shared" si="123"/>
        <v>0.10279841036774055</v>
      </c>
      <c r="Y275" s="4">
        <f t="shared" si="123"/>
        <v>0.10069187167939747</v>
      </c>
      <c r="Z275" s="4">
        <f t="shared" si="123"/>
        <v>9.8585332991054417E-2</v>
      </c>
      <c r="AA275" s="4">
        <f t="shared" si="123"/>
        <v>9.6991561927134984E-2</v>
      </c>
      <c r="AB275" s="4">
        <f t="shared" si="123"/>
        <v>9.5397790863215565E-2</v>
      </c>
      <c r="AC275" s="4">
        <f t="shared" si="123"/>
        <v>9.3804019799296146E-2</v>
      </c>
      <c r="AD275" s="4">
        <f t="shared" si="123"/>
        <v>9.2210248735376726E-2</v>
      </c>
      <c r="AE275" s="4">
        <f t="shared" si="123"/>
        <v>9.0616477671457279E-2</v>
      </c>
      <c r="AF275" s="4">
        <f t="shared" si="122"/>
        <v>8.3751438124114036E-2</v>
      </c>
      <c r="AG275" s="4">
        <f t="shared" si="122"/>
        <v>7.6886398576770792E-2</v>
      </c>
      <c r="AH275" s="4">
        <f t="shared" si="122"/>
        <v>7.0021359029427549E-2</v>
      </c>
      <c r="AI275" s="4">
        <f t="shared" si="122"/>
        <v>6.3156319482084305E-2</v>
      </c>
      <c r="AJ275" s="4">
        <f t="shared" si="122"/>
        <v>5.6291279934741062E-2</v>
      </c>
    </row>
    <row r="276" spans="1:36" x14ac:dyDescent="0.2">
      <c r="A276" t="str">
        <f>"semis_archetype_"&amp;TEXT(ROUND(Table269[[#This Row],[2016]],3),"0.000")</f>
        <v>semis_archetype_0.145</v>
      </c>
      <c r="B276" s="4">
        <f t="shared" si="124"/>
        <v>0.14499999999999999</v>
      </c>
      <c r="C276" s="4">
        <f t="shared" si="125"/>
        <v>0.14499999999999999</v>
      </c>
      <c r="D276" s="4">
        <f t="shared" si="126"/>
        <v>0.14499999999999999</v>
      </c>
      <c r="E276" s="4">
        <f t="shared" si="127"/>
        <v>0.14502538803109222</v>
      </c>
      <c r="F276" s="4">
        <f t="shared" si="128"/>
        <v>0.14505077606218444</v>
      </c>
      <c r="G276" s="4">
        <f t="shared" si="129"/>
        <v>0.14507616409327667</v>
      </c>
      <c r="H276" s="4">
        <f t="shared" si="130"/>
        <v>0.1451015521243689</v>
      </c>
      <c r="I276" s="4">
        <f t="shared" si="131"/>
        <v>0.14512694015546113</v>
      </c>
      <c r="J276" s="4">
        <f t="shared" si="132"/>
        <v>0.14515232818655335</v>
      </c>
      <c r="K276" s="4">
        <f t="shared" si="133"/>
        <v>0.14517771621764558</v>
      </c>
      <c r="L276" s="4">
        <f t="shared" si="134"/>
        <v>0.14520310424873781</v>
      </c>
      <c r="M276" s="4">
        <f t="shared" si="135"/>
        <v>0.14522849227983003</v>
      </c>
      <c r="N276" s="4">
        <f t="shared" si="136"/>
        <v>0.14525388031092226</v>
      </c>
      <c r="O276" s="4">
        <f t="shared" si="137"/>
        <v>0.14527926834201449</v>
      </c>
      <c r="P276" s="4">
        <f t="shared" si="123"/>
        <v>0.11447120986786485</v>
      </c>
      <c r="Q276" s="4">
        <f t="shared" si="123"/>
        <v>0.1128368396621163</v>
      </c>
      <c r="R276" s="4">
        <f t="shared" si="123"/>
        <v>0.11120246945636776</v>
      </c>
      <c r="S276" s="4">
        <f t="shared" si="123"/>
        <v>0.10956809925061922</v>
      </c>
      <c r="T276" s="4">
        <f t="shared" si="123"/>
        <v>0.10793372904487068</v>
      </c>
      <c r="U276" s="4">
        <f t="shared" si="123"/>
        <v>0.10629935883912213</v>
      </c>
      <c r="V276" s="4">
        <f t="shared" si="123"/>
        <v>0.10430521837193052</v>
      </c>
      <c r="W276" s="4">
        <f t="shared" si="123"/>
        <v>0.10231107790473891</v>
      </c>
      <c r="X276" s="4">
        <f t="shared" si="123"/>
        <v>0.1003169374375473</v>
      </c>
      <c r="Y276" s="4">
        <f t="shared" si="123"/>
        <v>9.8322796970355675E-2</v>
      </c>
      <c r="Z276" s="4">
        <f t="shared" si="123"/>
        <v>9.6328656503164078E-2</v>
      </c>
      <c r="AA276" s="4">
        <f t="shared" si="123"/>
        <v>9.4819924006776551E-2</v>
      </c>
      <c r="AB276" s="4">
        <f t="shared" si="123"/>
        <v>9.3311191510389024E-2</v>
      </c>
      <c r="AC276" s="4">
        <f t="shared" si="123"/>
        <v>9.1802459014001497E-2</v>
      </c>
      <c r="AD276" s="4">
        <f t="shared" si="123"/>
        <v>9.029372651761397E-2</v>
      </c>
      <c r="AE276" s="4">
        <f t="shared" si="123"/>
        <v>8.8784994021226443E-2</v>
      </c>
      <c r="AF276" s="4">
        <f t="shared" si="122"/>
        <v>8.2286251203929364E-2</v>
      </c>
      <c r="AG276" s="4">
        <f t="shared" si="122"/>
        <v>7.5787508386632285E-2</v>
      </c>
      <c r="AH276" s="4">
        <f t="shared" si="122"/>
        <v>6.9288765569335206E-2</v>
      </c>
      <c r="AI276" s="4">
        <f t="shared" si="122"/>
        <v>6.2790022752038141E-2</v>
      </c>
      <c r="AJ276" s="4">
        <f t="shared" si="122"/>
        <v>5.6291279934741062E-2</v>
      </c>
    </row>
    <row r="277" spans="1:36" x14ac:dyDescent="0.2">
      <c r="A277" t="str">
        <f>"semis_archetype_"&amp;TEXT(ROUND(Table269[[#This Row],[2016]],3),"0.000")</f>
        <v>semis_archetype_0.140</v>
      </c>
      <c r="B277" s="4">
        <f t="shared" si="124"/>
        <v>0.14000000000000001</v>
      </c>
      <c r="C277" s="4">
        <f t="shared" si="125"/>
        <v>0.14000000000000001</v>
      </c>
      <c r="D277" s="4">
        <f t="shared" si="126"/>
        <v>0.14000000000000001</v>
      </c>
      <c r="E277" s="4">
        <f t="shared" si="127"/>
        <v>0.14025166798962371</v>
      </c>
      <c r="F277" s="4">
        <f t="shared" si="128"/>
        <v>0.14050333597924738</v>
      </c>
      <c r="G277" s="4">
        <f t="shared" si="129"/>
        <v>0.14075500396887108</v>
      </c>
      <c r="H277" s="4">
        <f t="shared" si="130"/>
        <v>0.14100667195849478</v>
      </c>
      <c r="I277" s="4">
        <f t="shared" si="131"/>
        <v>0.14125833994811846</v>
      </c>
      <c r="J277" s="4">
        <f t="shared" si="132"/>
        <v>0.14151000793774215</v>
      </c>
      <c r="K277" s="4">
        <f t="shared" si="133"/>
        <v>0.14176167592736585</v>
      </c>
      <c r="L277" s="4">
        <f t="shared" si="134"/>
        <v>0.14201334391698955</v>
      </c>
      <c r="M277" s="4">
        <f t="shared" si="135"/>
        <v>0.14226501190661323</v>
      </c>
      <c r="N277" s="4">
        <f t="shared" si="136"/>
        <v>0.14251667989623693</v>
      </c>
      <c r="O277" s="4">
        <f t="shared" si="137"/>
        <v>0.14276834788586062</v>
      </c>
      <c r="P277" s="4">
        <f t="shared" si="123"/>
        <v>0.11119194206362175</v>
      </c>
      <c r="Q277" s="4">
        <f t="shared" si="123"/>
        <v>0.1096496918999923</v>
      </c>
      <c r="R277" s="4">
        <f t="shared" si="123"/>
        <v>0.10810744173636286</v>
      </c>
      <c r="S277" s="4">
        <f t="shared" si="123"/>
        <v>0.10656519157273341</v>
      </c>
      <c r="T277" s="4">
        <f t="shared" si="123"/>
        <v>0.10502294140910397</v>
      </c>
      <c r="U277" s="4">
        <f t="shared" si="123"/>
        <v>0.1034806912454745</v>
      </c>
      <c r="V277" s="4">
        <f t="shared" si="123"/>
        <v>0.10159894899943436</v>
      </c>
      <c r="W277" s="4">
        <f t="shared" si="123"/>
        <v>9.9717206753394211E-2</v>
      </c>
      <c r="X277" s="4">
        <f t="shared" si="123"/>
        <v>9.7835464507354059E-2</v>
      </c>
      <c r="Y277" s="4">
        <f t="shared" si="123"/>
        <v>9.5953722261313906E-2</v>
      </c>
      <c r="Z277" s="4">
        <f t="shared" si="123"/>
        <v>9.4071980015273754E-2</v>
      </c>
      <c r="AA277" s="4">
        <f t="shared" si="123"/>
        <v>9.2648286086418133E-2</v>
      </c>
      <c r="AB277" s="4">
        <f t="shared" si="123"/>
        <v>9.1224592157562498E-2</v>
      </c>
      <c r="AC277" s="4">
        <f t="shared" si="123"/>
        <v>8.9800898228706877E-2</v>
      </c>
      <c r="AD277" s="4">
        <f t="shared" si="123"/>
        <v>8.8377204299851242E-2</v>
      </c>
      <c r="AE277" s="4">
        <f t="shared" ref="AE277:AJ292" si="138">(($B277-$AJ$2)*((AE$2-$AJ$2)/($B$2-$AJ$2)))+$AJ$2</f>
        <v>8.6953510370995607E-2</v>
      </c>
      <c r="AF277" s="4">
        <f t="shared" si="138"/>
        <v>8.0821064283744692E-2</v>
      </c>
      <c r="AG277" s="4">
        <f t="shared" si="138"/>
        <v>7.4688618196493778E-2</v>
      </c>
      <c r="AH277" s="4">
        <f t="shared" si="138"/>
        <v>6.8556172109242877E-2</v>
      </c>
      <c r="AI277" s="4">
        <f t="shared" si="138"/>
        <v>6.242372602199197E-2</v>
      </c>
      <c r="AJ277" s="4">
        <f t="shared" si="138"/>
        <v>5.6291279934741062E-2</v>
      </c>
    </row>
    <row r="278" spans="1:36" x14ac:dyDescent="0.2">
      <c r="A278" t="str">
        <f>"semis_archetype_"&amp;TEXT(ROUND(Table269[[#This Row],[2016]],3),"0.000")</f>
        <v>semis_archetype_0.135</v>
      </c>
      <c r="B278" s="4">
        <f t="shared" si="124"/>
        <v>0.13500000000000001</v>
      </c>
      <c r="C278" s="4">
        <f t="shared" si="125"/>
        <v>0.13500000000000001</v>
      </c>
      <c r="D278" s="4">
        <f t="shared" si="126"/>
        <v>0.13500000000000001</v>
      </c>
      <c r="E278" s="4">
        <f t="shared" si="127"/>
        <v>0.13547794794815515</v>
      </c>
      <c r="F278" s="4">
        <f t="shared" si="128"/>
        <v>0.1359558958963103</v>
      </c>
      <c r="G278" s="4">
        <f t="shared" si="129"/>
        <v>0.13643384384446547</v>
      </c>
      <c r="H278" s="4">
        <f t="shared" si="130"/>
        <v>0.13691179179262064</v>
      </c>
      <c r="I278" s="4">
        <f t="shared" si="131"/>
        <v>0.13738973974077578</v>
      </c>
      <c r="J278" s="4">
        <f t="shared" si="132"/>
        <v>0.13786768768893096</v>
      </c>
      <c r="K278" s="4">
        <f t="shared" si="133"/>
        <v>0.1383456356370861</v>
      </c>
      <c r="L278" s="4">
        <f t="shared" si="134"/>
        <v>0.13882358358524127</v>
      </c>
      <c r="M278" s="4">
        <f t="shared" si="135"/>
        <v>0.13930153153339642</v>
      </c>
      <c r="N278" s="4">
        <f t="shared" si="136"/>
        <v>0.13977947948155159</v>
      </c>
      <c r="O278" s="4">
        <f t="shared" si="137"/>
        <v>0.14025742742970673</v>
      </c>
      <c r="P278" s="4">
        <f t="shared" ref="P278:AE293" si="139">(($B278-$AJ$2)*((P$2-$AJ$2)/($B$2-$AJ$2)))+$AJ$2</f>
        <v>0.10791267425937863</v>
      </c>
      <c r="Q278" s="4">
        <f t="shared" si="139"/>
        <v>0.10646254413786826</v>
      </c>
      <c r="R278" s="4">
        <f t="shared" si="139"/>
        <v>0.10501241401635793</v>
      </c>
      <c r="S278" s="4">
        <f t="shared" si="139"/>
        <v>0.10356228389484758</v>
      </c>
      <c r="T278" s="4">
        <f t="shared" si="139"/>
        <v>0.10211215377333722</v>
      </c>
      <c r="U278" s="4">
        <f t="shared" si="139"/>
        <v>0.10066202365182686</v>
      </c>
      <c r="V278" s="4">
        <f t="shared" si="139"/>
        <v>9.8892679626938179E-2</v>
      </c>
      <c r="W278" s="4">
        <f t="shared" si="139"/>
        <v>9.7123335602049499E-2</v>
      </c>
      <c r="X278" s="4">
        <f t="shared" si="139"/>
        <v>9.535399157716079E-2</v>
      </c>
      <c r="Y278" s="4">
        <f t="shared" si="139"/>
        <v>9.358464755227211E-2</v>
      </c>
      <c r="Z278" s="4">
        <f t="shared" si="139"/>
        <v>9.1815303527383429E-2</v>
      </c>
      <c r="AA278" s="4">
        <f t="shared" si="139"/>
        <v>9.0476648166059687E-2</v>
      </c>
      <c r="AB278" s="4">
        <f t="shared" si="139"/>
        <v>8.9137992804735958E-2</v>
      </c>
      <c r="AC278" s="4">
        <f t="shared" si="139"/>
        <v>8.7799337443412229E-2</v>
      </c>
      <c r="AD278" s="4">
        <f t="shared" si="139"/>
        <v>8.64606820820885E-2</v>
      </c>
      <c r="AE278" s="4">
        <f t="shared" si="139"/>
        <v>8.5122026720764743E-2</v>
      </c>
      <c r="AF278" s="4">
        <f t="shared" si="138"/>
        <v>7.9355877363560007E-2</v>
      </c>
      <c r="AG278" s="4">
        <f t="shared" si="138"/>
        <v>7.3589728006355271E-2</v>
      </c>
      <c r="AH278" s="4">
        <f t="shared" si="138"/>
        <v>6.7823578649150534E-2</v>
      </c>
      <c r="AI278" s="4">
        <f t="shared" si="138"/>
        <v>6.2057429291945798E-2</v>
      </c>
      <c r="AJ278" s="4">
        <f t="shared" si="138"/>
        <v>5.6291279934741062E-2</v>
      </c>
    </row>
    <row r="279" spans="1:36" x14ac:dyDescent="0.2">
      <c r="A279" t="str">
        <f>"semis_archetype_"&amp;TEXT(ROUND(Table269[[#This Row],[2016]],3),"0.000")</f>
        <v>semis_archetype_0.130</v>
      </c>
      <c r="B279" s="4">
        <f t="shared" si="124"/>
        <v>0.13</v>
      </c>
      <c r="C279" s="4">
        <f t="shared" si="125"/>
        <v>0.13</v>
      </c>
      <c r="D279" s="4">
        <f t="shared" si="126"/>
        <v>0.13</v>
      </c>
      <c r="E279" s="4">
        <f t="shared" si="127"/>
        <v>0.13070422790668662</v>
      </c>
      <c r="F279" s="4">
        <f t="shared" si="128"/>
        <v>0.13140845581337321</v>
      </c>
      <c r="G279" s="4">
        <f t="shared" si="129"/>
        <v>0.13211268372005988</v>
      </c>
      <c r="H279" s="4">
        <f t="shared" si="130"/>
        <v>0.1328169116267465</v>
      </c>
      <c r="I279" s="4">
        <f t="shared" si="131"/>
        <v>0.13352113953343311</v>
      </c>
      <c r="J279" s="4">
        <f t="shared" si="132"/>
        <v>0.13422536744011976</v>
      </c>
      <c r="K279" s="4">
        <f t="shared" si="133"/>
        <v>0.13492959534680637</v>
      </c>
      <c r="L279" s="4">
        <f t="shared" si="134"/>
        <v>0.13563382325349299</v>
      </c>
      <c r="M279" s="4">
        <f t="shared" si="135"/>
        <v>0.13633805116017961</v>
      </c>
      <c r="N279" s="4">
        <f t="shared" si="136"/>
        <v>0.13704227906686622</v>
      </c>
      <c r="O279" s="4">
        <f t="shared" si="137"/>
        <v>0.13774650697355287</v>
      </c>
      <c r="P279" s="4">
        <f t="shared" si="139"/>
        <v>0.10463340645513551</v>
      </c>
      <c r="Q279" s="4">
        <f t="shared" si="139"/>
        <v>0.10327539637574426</v>
      </c>
      <c r="R279" s="4">
        <f t="shared" si="139"/>
        <v>0.101917386296353</v>
      </c>
      <c r="S279" s="4">
        <f t="shared" si="139"/>
        <v>0.10055937621696175</v>
      </c>
      <c r="T279" s="4">
        <f t="shared" si="139"/>
        <v>9.9201366137570496E-2</v>
      </c>
      <c r="U279" s="4">
        <f t="shared" si="139"/>
        <v>9.7843356058179218E-2</v>
      </c>
      <c r="V279" s="4">
        <f t="shared" si="139"/>
        <v>9.6186410254441995E-2</v>
      </c>
      <c r="W279" s="4">
        <f t="shared" si="139"/>
        <v>9.4529464450704773E-2</v>
      </c>
      <c r="X279" s="4">
        <f t="shared" si="139"/>
        <v>9.287251864696755E-2</v>
      </c>
      <c r="Y279" s="4">
        <f t="shared" si="139"/>
        <v>9.1215572843230314E-2</v>
      </c>
      <c r="Z279" s="4">
        <f t="shared" si="139"/>
        <v>8.9558627039493091E-2</v>
      </c>
      <c r="AA279" s="4">
        <f t="shared" si="139"/>
        <v>8.8305010245701254E-2</v>
      </c>
      <c r="AB279" s="4">
        <f t="shared" si="139"/>
        <v>8.7051393451909417E-2</v>
      </c>
      <c r="AC279" s="4">
        <f t="shared" si="139"/>
        <v>8.579777665811758E-2</v>
      </c>
      <c r="AD279" s="4">
        <f t="shared" si="139"/>
        <v>8.4544159864325744E-2</v>
      </c>
      <c r="AE279" s="4">
        <f t="shared" si="139"/>
        <v>8.3290543070533907E-2</v>
      </c>
      <c r="AF279" s="4">
        <f t="shared" si="138"/>
        <v>7.7890690443375335E-2</v>
      </c>
      <c r="AG279" s="4">
        <f t="shared" si="138"/>
        <v>7.2490837816216763E-2</v>
      </c>
      <c r="AH279" s="4">
        <f t="shared" si="138"/>
        <v>6.7090985189058192E-2</v>
      </c>
      <c r="AI279" s="4">
        <f t="shared" si="138"/>
        <v>6.1691132561899627E-2</v>
      </c>
      <c r="AJ279" s="4">
        <f t="shared" si="138"/>
        <v>5.6291279934741062E-2</v>
      </c>
    </row>
    <row r="280" spans="1:36" x14ac:dyDescent="0.2">
      <c r="A280" t="str">
        <f>"semis_archetype_"&amp;TEXT(ROUND(Table269[[#This Row],[2016]],3),"0.000")</f>
        <v>semis_archetype_0.125</v>
      </c>
      <c r="B280" s="4">
        <f t="shared" si="124"/>
        <v>0.125</v>
      </c>
      <c r="C280" s="4">
        <f t="shared" si="125"/>
        <v>0.125</v>
      </c>
      <c r="D280" s="4">
        <f t="shared" si="126"/>
        <v>0.125</v>
      </c>
      <c r="E280" s="4">
        <f t="shared" si="127"/>
        <v>0.12593050786521809</v>
      </c>
      <c r="F280" s="4">
        <f t="shared" si="128"/>
        <v>0.12686101573043612</v>
      </c>
      <c r="G280" s="4">
        <f t="shared" si="129"/>
        <v>0.12779152359565427</v>
      </c>
      <c r="H280" s="4">
        <f t="shared" si="130"/>
        <v>0.12872203146087235</v>
      </c>
      <c r="I280" s="4">
        <f t="shared" si="131"/>
        <v>0.12965253932609044</v>
      </c>
      <c r="J280" s="4">
        <f t="shared" si="132"/>
        <v>0.13058304719130853</v>
      </c>
      <c r="K280" s="4">
        <f t="shared" si="133"/>
        <v>0.13151355505652662</v>
      </c>
      <c r="L280" s="4">
        <f t="shared" si="134"/>
        <v>0.13244406292174471</v>
      </c>
      <c r="M280" s="4">
        <f t="shared" si="135"/>
        <v>0.1333745707869628</v>
      </c>
      <c r="N280" s="4">
        <f t="shared" si="136"/>
        <v>0.13430507865218089</v>
      </c>
      <c r="O280" s="4">
        <f t="shared" si="137"/>
        <v>0.13523558651739898</v>
      </c>
      <c r="P280" s="4">
        <f t="shared" si="139"/>
        <v>0.10135413865089239</v>
      </c>
      <c r="Q280" s="4">
        <f t="shared" si="139"/>
        <v>0.10008824861362023</v>
      </c>
      <c r="R280" s="4">
        <f t="shared" si="139"/>
        <v>9.8822358576348066E-2</v>
      </c>
      <c r="S280" s="4">
        <f t="shared" si="139"/>
        <v>9.7556468539075902E-2</v>
      </c>
      <c r="T280" s="4">
        <f t="shared" si="139"/>
        <v>9.6290578501803753E-2</v>
      </c>
      <c r="U280" s="4">
        <f t="shared" si="139"/>
        <v>9.5024688464531576E-2</v>
      </c>
      <c r="V280" s="4">
        <f t="shared" si="139"/>
        <v>9.3480140881945811E-2</v>
      </c>
      <c r="W280" s="4">
        <f t="shared" si="139"/>
        <v>9.1935593299360047E-2</v>
      </c>
      <c r="X280" s="4">
        <f t="shared" si="139"/>
        <v>9.0391045716774282E-2</v>
      </c>
      <c r="Y280" s="4">
        <f t="shared" si="139"/>
        <v>8.8846498134188517E-2</v>
      </c>
      <c r="Z280" s="4">
        <f t="shared" si="139"/>
        <v>8.7301950551602753E-2</v>
      </c>
      <c r="AA280" s="4">
        <f t="shared" si="139"/>
        <v>8.6133372325342822E-2</v>
      </c>
      <c r="AB280" s="4">
        <f t="shared" si="139"/>
        <v>8.4964794099082877E-2</v>
      </c>
      <c r="AC280" s="4">
        <f t="shared" si="139"/>
        <v>8.3796215872822932E-2</v>
      </c>
      <c r="AD280" s="4">
        <f t="shared" si="139"/>
        <v>8.2627637646563001E-2</v>
      </c>
      <c r="AE280" s="4">
        <f t="shared" si="139"/>
        <v>8.1459059420303043E-2</v>
      </c>
      <c r="AF280" s="4">
        <f t="shared" si="138"/>
        <v>7.6425503523190649E-2</v>
      </c>
      <c r="AG280" s="4">
        <f t="shared" si="138"/>
        <v>7.1391947626078256E-2</v>
      </c>
      <c r="AH280" s="4">
        <f t="shared" si="138"/>
        <v>6.6358391728965849E-2</v>
      </c>
      <c r="AI280" s="4">
        <f t="shared" si="138"/>
        <v>6.1324835831853455E-2</v>
      </c>
      <c r="AJ280" s="4">
        <f t="shared" si="138"/>
        <v>5.6291279934741062E-2</v>
      </c>
    </row>
    <row r="281" spans="1:36" x14ac:dyDescent="0.2">
      <c r="A281" t="str">
        <f>"semis_archetype_"&amp;TEXT(ROUND(Table269[[#This Row],[2016]],3),"0.000")</f>
        <v>semis_archetype_0.120</v>
      </c>
      <c r="B281" s="4">
        <f t="shared" si="124"/>
        <v>0.12</v>
      </c>
      <c r="C281" s="4">
        <f t="shared" si="125"/>
        <v>0.12</v>
      </c>
      <c r="D281" s="4">
        <f t="shared" si="126"/>
        <v>0.12</v>
      </c>
      <c r="E281" s="4">
        <f t="shared" si="127"/>
        <v>0.12115678782374956</v>
      </c>
      <c r="F281" s="4">
        <f t="shared" si="128"/>
        <v>0.12231357564749903</v>
      </c>
      <c r="G281" s="4">
        <f t="shared" si="129"/>
        <v>0.12347036347124866</v>
      </c>
      <c r="H281" s="4">
        <f t="shared" si="130"/>
        <v>0.12462715129499821</v>
      </c>
      <c r="I281" s="4">
        <f t="shared" si="131"/>
        <v>0.12578393911874777</v>
      </c>
      <c r="J281" s="4">
        <f t="shared" si="132"/>
        <v>0.12694072694249733</v>
      </c>
      <c r="K281" s="4">
        <f t="shared" si="133"/>
        <v>0.12809751476624689</v>
      </c>
      <c r="L281" s="4">
        <f t="shared" si="134"/>
        <v>0.12925430258999643</v>
      </c>
      <c r="M281" s="4">
        <f t="shared" si="135"/>
        <v>0.13041109041374599</v>
      </c>
      <c r="N281" s="4">
        <f t="shared" si="136"/>
        <v>0.13156787823749555</v>
      </c>
      <c r="O281" s="4">
        <f t="shared" si="137"/>
        <v>0.13272466606124511</v>
      </c>
      <c r="P281" s="4">
        <f t="shared" si="139"/>
        <v>9.8074870846649273E-2</v>
      </c>
      <c r="Q281" s="4">
        <f t="shared" si="139"/>
        <v>9.6901100851496197E-2</v>
      </c>
      <c r="R281" s="4">
        <f t="shared" si="139"/>
        <v>9.5727330856343135E-2</v>
      </c>
      <c r="S281" s="4">
        <f t="shared" si="139"/>
        <v>9.4553560861190072E-2</v>
      </c>
      <c r="T281" s="4">
        <f t="shared" si="139"/>
        <v>9.337979086603701E-2</v>
      </c>
      <c r="U281" s="4">
        <f t="shared" si="139"/>
        <v>9.2206020870883948E-2</v>
      </c>
      <c r="V281" s="4">
        <f t="shared" si="139"/>
        <v>9.0773871509449627E-2</v>
      </c>
      <c r="W281" s="4">
        <f t="shared" si="139"/>
        <v>8.9341722148015335E-2</v>
      </c>
      <c r="X281" s="4">
        <f t="shared" si="139"/>
        <v>8.7909572786581028E-2</v>
      </c>
      <c r="Y281" s="4">
        <f t="shared" si="139"/>
        <v>8.6477423425146721E-2</v>
      </c>
      <c r="Z281" s="4">
        <f t="shared" si="139"/>
        <v>8.5045274063712428E-2</v>
      </c>
      <c r="AA281" s="4">
        <f t="shared" si="139"/>
        <v>8.3961734404984389E-2</v>
      </c>
      <c r="AB281" s="4">
        <f t="shared" si="139"/>
        <v>8.2878194746256337E-2</v>
      </c>
      <c r="AC281" s="4">
        <f t="shared" si="139"/>
        <v>8.1794655087528298E-2</v>
      </c>
      <c r="AD281" s="4">
        <f t="shared" si="139"/>
        <v>8.0711115428800259E-2</v>
      </c>
      <c r="AE281" s="4">
        <f t="shared" si="139"/>
        <v>7.9627575770072206E-2</v>
      </c>
      <c r="AF281" s="4">
        <f t="shared" si="138"/>
        <v>7.4960316603005978E-2</v>
      </c>
      <c r="AG281" s="4">
        <f t="shared" si="138"/>
        <v>7.0293057435939749E-2</v>
      </c>
      <c r="AH281" s="4">
        <f t="shared" si="138"/>
        <v>6.562579826887352E-2</v>
      </c>
      <c r="AI281" s="4">
        <f t="shared" si="138"/>
        <v>6.0958539101807291E-2</v>
      </c>
      <c r="AJ281" s="4">
        <f t="shared" si="138"/>
        <v>5.6291279934741062E-2</v>
      </c>
    </row>
    <row r="282" spans="1:36" x14ac:dyDescent="0.2">
      <c r="A282" t="str">
        <f>"semis_archetype_"&amp;TEXT(ROUND(Table269[[#This Row],[2016]],3),"0.000")</f>
        <v>semis_archetype_0.115</v>
      </c>
      <c r="B282" s="4">
        <f t="shared" si="124"/>
        <v>0.115</v>
      </c>
      <c r="C282" s="4">
        <f t="shared" si="125"/>
        <v>0.115</v>
      </c>
      <c r="D282" s="4">
        <f t="shared" si="126"/>
        <v>0.115</v>
      </c>
      <c r="E282" s="4">
        <f t="shared" si="127"/>
        <v>0.11638306778228102</v>
      </c>
      <c r="F282" s="4">
        <f t="shared" si="128"/>
        <v>0.11776613556456196</v>
      </c>
      <c r="G282" s="4">
        <f t="shared" si="129"/>
        <v>0.11914920334684306</v>
      </c>
      <c r="H282" s="4">
        <f t="shared" si="130"/>
        <v>0.1205322711291241</v>
      </c>
      <c r="I282" s="4">
        <f t="shared" si="131"/>
        <v>0.12191533891140512</v>
      </c>
      <c r="J282" s="4">
        <f t="shared" si="132"/>
        <v>0.12329840669368614</v>
      </c>
      <c r="K282" s="4">
        <f t="shared" si="133"/>
        <v>0.12468147447596716</v>
      </c>
      <c r="L282" s="4">
        <f t="shared" si="134"/>
        <v>0.12606454225824817</v>
      </c>
      <c r="M282" s="4">
        <f t="shared" si="135"/>
        <v>0.12744761004052921</v>
      </c>
      <c r="N282" s="4">
        <f t="shared" si="136"/>
        <v>0.12883067782281021</v>
      </c>
      <c r="O282" s="4">
        <f t="shared" si="137"/>
        <v>0.13021374560509125</v>
      </c>
      <c r="P282" s="4">
        <f t="shared" si="139"/>
        <v>9.4795603042406168E-2</v>
      </c>
      <c r="Q282" s="4">
        <f t="shared" si="139"/>
        <v>9.3713953089372193E-2</v>
      </c>
      <c r="R282" s="4">
        <f t="shared" si="139"/>
        <v>9.2632303136338218E-2</v>
      </c>
      <c r="S282" s="4">
        <f t="shared" si="139"/>
        <v>9.1550653183304256E-2</v>
      </c>
      <c r="T282" s="4">
        <f t="shared" si="139"/>
        <v>9.0469003230270295E-2</v>
      </c>
      <c r="U282" s="4">
        <f t="shared" si="139"/>
        <v>8.9387353277236306E-2</v>
      </c>
      <c r="V282" s="4">
        <f t="shared" si="139"/>
        <v>8.8067602136953471E-2</v>
      </c>
      <c r="W282" s="4">
        <f t="shared" si="139"/>
        <v>8.6747850996670622E-2</v>
      </c>
      <c r="X282" s="4">
        <f t="shared" si="139"/>
        <v>8.5428099856387774E-2</v>
      </c>
      <c r="Y282" s="4">
        <f t="shared" si="139"/>
        <v>8.4108348716104939E-2</v>
      </c>
      <c r="Z282" s="4">
        <f t="shared" si="139"/>
        <v>8.2788597575822104E-2</v>
      </c>
      <c r="AA282" s="4">
        <f t="shared" si="139"/>
        <v>8.1790096484625957E-2</v>
      </c>
      <c r="AB282" s="4">
        <f t="shared" si="139"/>
        <v>8.079159539342981E-2</v>
      </c>
      <c r="AC282" s="4">
        <f t="shared" si="139"/>
        <v>7.9793094302233664E-2</v>
      </c>
      <c r="AD282" s="4">
        <f t="shared" si="139"/>
        <v>7.8794593211037517E-2</v>
      </c>
      <c r="AE282" s="4">
        <f t="shared" si="139"/>
        <v>7.7796092119841356E-2</v>
      </c>
      <c r="AF282" s="4">
        <f t="shared" si="138"/>
        <v>7.3495129682821292E-2</v>
      </c>
      <c r="AG282" s="4">
        <f t="shared" si="138"/>
        <v>6.9194167245801241E-2</v>
      </c>
      <c r="AH282" s="4">
        <f t="shared" si="138"/>
        <v>6.4893204808781177E-2</v>
      </c>
      <c r="AI282" s="4">
        <f t="shared" si="138"/>
        <v>6.0592242371761119E-2</v>
      </c>
      <c r="AJ282" s="4">
        <f t="shared" si="138"/>
        <v>5.6291279934741062E-2</v>
      </c>
    </row>
    <row r="283" spans="1:36" x14ac:dyDescent="0.2">
      <c r="A283" t="str">
        <f>"semis_archetype_"&amp;TEXT(ROUND(Table269[[#This Row],[2016]],3),"0.000")</f>
        <v>semis_archetype_0.110</v>
      </c>
      <c r="B283" s="4">
        <f t="shared" si="124"/>
        <v>0.11</v>
      </c>
      <c r="C283" s="4">
        <f t="shared" si="125"/>
        <v>0.11</v>
      </c>
      <c r="D283" s="4">
        <f t="shared" si="126"/>
        <v>0.11</v>
      </c>
      <c r="E283" s="4">
        <f t="shared" si="127"/>
        <v>0.11160934774081249</v>
      </c>
      <c r="F283" s="4">
        <f t="shared" si="128"/>
        <v>0.11321869548162487</v>
      </c>
      <c r="G283" s="4">
        <f t="shared" si="129"/>
        <v>0.11482804322243746</v>
      </c>
      <c r="H283" s="4">
        <f t="shared" si="130"/>
        <v>0.11643739096324995</v>
      </c>
      <c r="I283" s="4">
        <f t="shared" si="131"/>
        <v>0.11804673870406243</v>
      </c>
      <c r="J283" s="4">
        <f t="shared" si="132"/>
        <v>0.11965608644487492</v>
      </c>
      <c r="K283" s="4">
        <f t="shared" si="133"/>
        <v>0.12126543418568742</v>
      </c>
      <c r="L283" s="4">
        <f t="shared" si="134"/>
        <v>0.12287478192649989</v>
      </c>
      <c r="M283" s="4">
        <f t="shared" si="135"/>
        <v>0.12448412966731238</v>
      </c>
      <c r="N283" s="4">
        <f t="shared" si="136"/>
        <v>0.12609347740812488</v>
      </c>
      <c r="O283" s="4">
        <f t="shared" si="137"/>
        <v>0.12770282514893735</v>
      </c>
      <c r="P283" s="4">
        <f t="shared" si="139"/>
        <v>9.1516335238163049E-2</v>
      </c>
      <c r="Q283" s="4">
        <f t="shared" si="139"/>
        <v>9.0526805327248161E-2</v>
      </c>
      <c r="R283" s="4">
        <f t="shared" si="139"/>
        <v>8.9537275416333301E-2</v>
      </c>
      <c r="S283" s="4">
        <f t="shared" si="139"/>
        <v>8.8547745505418413E-2</v>
      </c>
      <c r="T283" s="4">
        <f t="shared" si="139"/>
        <v>8.7558215594503552E-2</v>
      </c>
      <c r="U283" s="4">
        <f t="shared" si="139"/>
        <v>8.6568685683588664E-2</v>
      </c>
      <c r="V283" s="4">
        <f t="shared" si="139"/>
        <v>8.5361332764457287E-2</v>
      </c>
      <c r="W283" s="4">
        <f t="shared" si="139"/>
        <v>8.415397984532591E-2</v>
      </c>
      <c r="X283" s="4">
        <f t="shared" si="139"/>
        <v>8.2946626926194519E-2</v>
      </c>
      <c r="Y283" s="4">
        <f t="shared" si="139"/>
        <v>8.1739274007063142E-2</v>
      </c>
      <c r="Z283" s="4">
        <f t="shared" si="139"/>
        <v>8.0531921087931765E-2</v>
      </c>
      <c r="AA283" s="4">
        <f t="shared" si="139"/>
        <v>7.9618458564267511E-2</v>
      </c>
      <c r="AB283" s="4">
        <f t="shared" si="139"/>
        <v>7.870499604060327E-2</v>
      </c>
      <c r="AC283" s="4">
        <f t="shared" si="139"/>
        <v>7.7791533516939015E-2</v>
      </c>
      <c r="AD283" s="4">
        <f t="shared" si="139"/>
        <v>7.6878070993274761E-2</v>
      </c>
      <c r="AE283" s="4">
        <f t="shared" si="139"/>
        <v>7.5964608469610506E-2</v>
      </c>
      <c r="AF283" s="4">
        <f t="shared" si="138"/>
        <v>7.202994276263662E-2</v>
      </c>
      <c r="AG283" s="4">
        <f t="shared" si="138"/>
        <v>6.8095277055662734E-2</v>
      </c>
      <c r="AH283" s="4">
        <f t="shared" si="138"/>
        <v>6.4160611348688834E-2</v>
      </c>
      <c r="AI283" s="4">
        <f t="shared" si="138"/>
        <v>6.0225945641714948E-2</v>
      </c>
      <c r="AJ283" s="4">
        <f t="shared" si="138"/>
        <v>5.6291279934741062E-2</v>
      </c>
    </row>
    <row r="284" spans="1:36" x14ac:dyDescent="0.2">
      <c r="A284" t="str">
        <f>"semis_archetype_"&amp;TEXT(ROUND(Table269[[#This Row],[2016]],3),"0.000")</f>
        <v>semis_archetype_0.105</v>
      </c>
      <c r="B284" s="4">
        <f t="shared" si="124"/>
        <v>0.105</v>
      </c>
      <c r="C284" s="4">
        <f t="shared" si="125"/>
        <v>0.105</v>
      </c>
      <c r="D284" s="4">
        <f t="shared" si="126"/>
        <v>0.105</v>
      </c>
      <c r="E284" s="4">
        <f t="shared" si="127"/>
        <v>0.10683562769934396</v>
      </c>
      <c r="F284" s="4">
        <f t="shared" si="128"/>
        <v>0.10867125539868779</v>
      </c>
      <c r="G284" s="4">
        <f t="shared" si="129"/>
        <v>0.11050688309803186</v>
      </c>
      <c r="H284" s="4">
        <f t="shared" si="130"/>
        <v>0.11234251079737581</v>
      </c>
      <c r="I284" s="4">
        <f t="shared" si="131"/>
        <v>0.11417813849671976</v>
      </c>
      <c r="J284" s="4">
        <f t="shared" si="132"/>
        <v>0.11601376619606371</v>
      </c>
      <c r="K284" s="4">
        <f t="shared" si="133"/>
        <v>0.11784939389540768</v>
      </c>
      <c r="L284" s="4">
        <f t="shared" si="134"/>
        <v>0.11968502159475163</v>
      </c>
      <c r="M284" s="4">
        <f t="shared" si="135"/>
        <v>0.12152064929409559</v>
      </c>
      <c r="N284" s="4">
        <f t="shared" si="136"/>
        <v>0.12335627699343954</v>
      </c>
      <c r="O284" s="4">
        <f t="shared" si="137"/>
        <v>0.12519190469278349</v>
      </c>
      <c r="P284" s="4">
        <f t="shared" si="139"/>
        <v>8.823706743391993E-2</v>
      </c>
      <c r="Q284" s="4">
        <f t="shared" si="139"/>
        <v>8.7339657565124143E-2</v>
      </c>
      <c r="R284" s="4">
        <f t="shared" si="139"/>
        <v>8.644224769632837E-2</v>
      </c>
      <c r="S284" s="4">
        <f t="shared" si="139"/>
        <v>8.5544837827532583E-2</v>
      </c>
      <c r="T284" s="4">
        <f t="shared" si="139"/>
        <v>8.4647427958736809E-2</v>
      </c>
      <c r="U284" s="4">
        <f t="shared" si="139"/>
        <v>8.3750018089941022E-2</v>
      </c>
      <c r="V284" s="4">
        <f t="shared" si="139"/>
        <v>8.2655063391961103E-2</v>
      </c>
      <c r="W284" s="4">
        <f t="shared" si="139"/>
        <v>8.1560108693981184E-2</v>
      </c>
      <c r="X284" s="4">
        <f t="shared" si="139"/>
        <v>8.0465153996001265E-2</v>
      </c>
      <c r="Y284" s="4">
        <f t="shared" si="139"/>
        <v>7.9370199298021346E-2</v>
      </c>
      <c r="Z284" s="4">
        <f t="shared" si="139"/>
        <v>7.8275244600041427E-2</v>
      </c>
      <c r="AA284" s="4">
        <f t="shared" si="139"/>
        <v>7.7446820643909078E-2</v>
      </c>
      <c r="AB284" s="4">
        <f t="shared" si="139"/>
        <v>7.661839668777673E-2</v>
      </c>
      <c r="AC284" s="4">
        <f t="shared" si="139"/>
        <v>7.5789972731644367E-2</v>
      </c>
      <c r="AD284" s="4">
        <f t="shared" si="139"/>
        <v>7.4961548775512019E-2</v>
      </c>
      <c r="AE284" s="4">
        <f t="shared" si="139"/>
        <v>7.4133124819379656E-2</v>
      </c>
      <c r="AF284" s="4">
        <f t="shared" si="138"/>
        <v>7.0564755842451934E-2</v>
      </c>
      <c r="AG284" s="4">
        <f t="shared" si="138"/>
        <v>6.6996386865524213E-2</v>
      </c>
      <c r="AH284" s="4">
        <f t="shared" si="138"/>
        <v>6.3428017888596505E-2</v>
      </c>
      <c r="AI284" s="4">
        <f t="shared" si="138"/>
        <v>5.9859648911668784E-2</v>
      </c>
      <c r="AJ284" s="4">
        <f t="shared" si="138"/>
        <v>5.6291279934741062E-2</v>
      </c>
    </row>
    <row r="285" spans="1:36" x14ac:dyDescent="0.2">
      <c r="A285" t="str">
        <f>"semis_archetype_"&amp;TEXT(ROUND(Table269[[#This Row],[2016]],3),"0.000")</f>
        <v>semis_archetype_0.100</v>
      </c>
      <c r="B285" s="4">
        <f t="shared" si="124"/>
        <v>0.1</v>
      </c>
      <c r="C285" s="4">
        <f t="shared" si="125"/>
        <v>0.1</v>
      </c>
      <c r="D285" s="4">
        <f t="shared" si="126"/>
        <v>0.1</v>
      </c>
      <c r="E285" s="4">
        <f t="shared" si="127"/>
        <v>0.10206190765787543</v>
      </c>
      <c r="F285" s="4">
        <f t="shared" si="128"/>
        <v>0.10412381531575071</v>
      </c>
      <c r="G285" s="4">
        <f t="shared" si="129"/>
        <v>0.10618572297362627</v>
      </c>
      <c r="H285" s="4">
        <f t="shared" si="130"/>
        <v>0.1082476306315017</v>
      </c>
      <c r="I285" s="4">
        <f t="shared" si="131"/>
        <v>0.1103095382893771</v>
      </c>
      <c r="J285" s="4">
        <f t="shared" si="132"/>
        <v>0.11237144594725251</v>
      </c>
      <c r="K285" s="4">
        <f t="shared" si="133"/>
        <v>0.11443335360512794</v>
      </c>
      <c r="L285" s="4">
        <f t="shared" si="134"/>
        <v>0.11649526126300336</v>
      </c>
      <c r="M285" s="4">
        <f t="shared" si="135"/>
        <v>0.11855716892087878</v>
      </c>
      <c r="N285" s="4">
        <f t="shared" si="136"/>
        <v>0.1206190765787542</v>
      </c>
      <c r="O285" s="4">
        <f t="shared" si="137"/>
        <v>0.12268098423662963</v>
      </c>
      <c r="P285" s="4">
        <f t="shared" si="139"/>
        <v>8.4957799629676811E-2</v>
      </c>
      <c r="Q285" s="4">
        <f t="shared" si="139"/>
        <v>8.4152509803000125E-2</v>
      </c>
      <c r="R285" s="4">
        <f t="shared" si="139"/>
        <v>8.3347219976323439E-2</v>
      </c>
      <c r="S285" s="4">
        <f t="shared" si="139"/>
        <v>8.2541930149646767E-2</v>
      </c>
      <c r="T285" s="4">
        <f t="shared" si="139"/>
        <v>8.1736640322970081E-2</v>
      </c>
      <c r="U285" s="4">
        <f t="shared" si="139"/>
        <v>8.0931350496293394E-2</v>
      </c>
      <c r="V285" s="4">
        <f t="shared" si="139"/>
        <v>7.9948794019464933E-2</v>
      </c>
      <c r="W285" s="4">
        <f t="shared" si="139"/>
        <v>7.8966237542636486E-2</v>
      </c>
      <c r="X285" s="4">
        <f t="shared" si="139"/>
        <v>7.7983681065808025E-2</v>
      </c>
      <c r="Y285" s="4">
        <f t="shared" si="139"/>
        <v>7.7001124588979564E-2</v>
      </c>
      <c r="Z285" s="4">
        <f t="shared" si="139"/>
        <v>7.6018568112151103E-2</v>
      </c>
      <c r="AA285" s="4">
        <f t="shared" si="139"/>
        <v>7.5275182723550646E-2</v>
      </c>
      <c r="AB285" s="4">
        <f t="shared" si="139"/>
        <v>7.4531797334950189E-2</v>
      </c>
      <c r="AC285" s="4">
        <f t="shared" si="139"/>
        <v>7.3788411946349733E-2</v>
      </c>
      <c r="AD285" s="4">
        <f t="shared" si="139"/>
        <v>7.3045026557749276E-2</v>
      </c>
      <c r="AE285" s="4">
        <f t="shared" si="139"/>
        <v>7.2301641169148806E-2</v>
      </c>
      <c r="AF285" s="4">
        <f t="shared" si="138"/>
        <v>6.9099568922267263E-2</v>
      </c>
      <c r="AG285" s="4">
        <f t="shared" si="138"/>
        <v>6.5897496675385719E-2</v>
      </c>
      <c r="AH285" s="4">
        <f t="shared" si="138"/>
        <v>6.2695424428504162E-2</v>
      </c>
      <c r="AI285" s="4">
        <f t="shared" si="138"/>
        <v>5.9493352181622612E-2</v>
      </c>
      <c r="AJ285" s="4">
        <f t="shared" si="138"/>
        <v>5.6291279934741062E-2</v>
      </c>
    </row>
    <row r="286" spans="1:36" x14ac:dyDescent="0.2">
      <c r="A286" t="str">
        <f>"semis_archetype_"&amp;TEXT(ROUND(Table269[[#This Row],[2016]],3),"0.000")</f>
        <v>semis_archetype_0.095</v>
      </c>
      <c r="B286" s="4">
        <f t="shared" si="124"/>
        <v>9.5000000000000001E-2</v>
      </c>
      <c r="C286" s="4">
        <f t="shared" si="125"/>
        <v>9.5000000000000001E-2</v>
      </c>
      <c r="D286" s="4">
        <f t="shared" si="126"/>
        <v>9.5000000000000001E-2</v>
      </c>
      <c r="E286" s="4">
        <f t="shared" si="127"/>
        <v>9.7288187616406896E-2</v>
      </c>
      <c r="F286" s="4">
        <f t="shared" si="128"/>
        <v>9.9576375232813624E-2</v>
      </c>
      <c r="G286" s="4">
        <f t="shared" si="129"/>
        <v>0.10186456284922066</v>
      </c>
      <c r="H286" s="4">
        <f t="shared" si="130"/>
        <v>0.10415275046562755</v>
      </c>
      <c r="I286" s="4">
        <f t="shared" si="131"/>
        <v>0.10644093808203442</v>
      </c>
      <c r="J286" s="4">
        <f t="shared" si="132"/>
        <v>0.10872912569844131</v>
      </c>
      <c r="K286" s="4">
        <f t="shared" si="133"/>
        <v>0.11101731331484821</v>
      </c>
      <c r="L286" s="4">
        <f t="shared" si="134"/>
        <v>0.11330550093125508</v>
      </c>
      <c r="M286" s="4">
        <f t="shared" si="135"/>
        <v>0.11559368854766197</v>
      </c>
      <c r="N286" s="4">
        <f t="shared" si="136"/>
        <v>0.11788187616406885</v>
      </c>
      <c r="O286" s="4">
        <f t="shared" si="137"/>
        <v>0.12017006378047575</v>
      </c>
      <c r="P286" s="4">
        <f t="shared" si="139"/>
        <v>8.1678531825433692E-2</v>
      </c>
      <c r="Q286" s="4">
        <f t="shared" si="139"/>
        <v>8.0965362040876107E-2</v>
      </c>
      <c r="R286" s="4">
        <f t="shared" si="139"/>
        <v>8.0252192256318522E-2</v>
      </c>
      <c r="S286" s="4">
        <f t="shared" si="139"/>
        <v>7.9539022471760937E-2</v>
      </c>
      <c r="T286" s="4">
        <f t="shared" si="139"/>
        <v>7.8825852687203352E-2</v>
      </c>
      <c r="U286" s="4">
        <f t="shared" si="139"/>
        <v>7.8112682902645753E-2</v>
      </c>
      <c r="V286" s="4">
        <f t="shared" si="139"/>
        <v>7.7242524646968763E-2</v>
      </c>
      <c r="W286" s="4">
        <f t="shared" si="139"/>
        <v>7.637236639129176E-2</v>
      </c>
      <c r="X286" s="4">
        <f t="shared" si="139"/>
        <v>7.5502208135614757E-2</v>
      </c>
      <c r="Y286" s="4">
        <f t="shared" si="139"/>
        <v>7.4632049879937767E-2</v>
      </c>
      <c r="Z286" s="4">
        <f t="shared" si="139"/>
        <v>7.3761891624260778E-2</v>
      </c>
      <c r="AA286" s="4">
        <f t="shared" si="139"/>
        <v>7.3103544803192214E-2</v>
      </c>
      <c r="AB286" s="4">
        <f t="shared" si="139"/>
        <v>7.2445197982123649E-2</v>
      </c>
      <c r="AC286" s="4">
        <f t="shared" si="139"/>
        <v>7.1786851161055085E-2</v>
      </c>
      <c r="AD286" s="4">
        <f t="shared" si="139"/>
        <v>7.1128504339986534E-2</v>
      </c>
      <c r="AE286" s="4">
        <f t="shared" si="139"/>
        <v>7.047015751891797E-2</v>
      </c>
      <c r="AF286" s="4">
        <f t="shared" si="138"/>
        <v>6.7634382002082577E-2</v>
      </c>
      <c r="AG286" s="4">
        <f t="shared" si="138"/>
        <v>6.4798606485247198E-2</v>
      </c>
      <c r="AH286" s="4">
        <f t="shared" si="138"/>
        <v>6.1962830968411819E-2</v>
      </c>
      <c r="AI286" s="4">
        <f t="shared" si="138"/>
        <v>5.9127055451576441E-2</v>
      </c>
      <c r="AJ286" s="4">
        <f t="shared" si="138"/>
        <v>5.6291279934741062E-2</v>
      </c>
    </row>
    <row r="287" spans="1:36" x14ac:dyDescent="0.2">
      <c r="A287" t="str">
        <f>"semis_archetype_"&amp;TEXT(ROUND(Table269[[#This Row],[2016]],3),"0.000")</f>
        <v>semis_archetype_0.090</v>
      </c>
      <c r="B287" s="4">
        <f t="shared" si="124"/>
        <v>0.09</v>
      </c>
      <c r="C287" s="4">
        <f t="shared" si="125"/>
        <v>0.09</v>
      </c>
      <c r="D287" s="4">
        <f t="shared" si="126"/>
        <v>0.09</v>
      </c>
      <c r="E287" s="4">
        <f t="shared" si="127"/>
        <v>9.251446757493835E-2</v>
      </c>
      <c r="F287" s="4">
        <f t="shared" si="128"/>
        <v>9.5028935149876537E-2</v>
      </c>
      <c r="G287" s="4">
        <f t="shared" si="129"/>
        <v>9.7543402724815043E-2</v>
      </c>
      <c r="H287" s="4">
        <f t="shared" si="130"/>
        <v>0.10005787029975341</v>
      </c>
      <c r="I287" s="4">
        <f t="shared" si="131"/>
        <v>0.10257233787469175</v>
      </c>
      <c r="J287" s="4">
        <f t="shared" si="132"/>
        <v>0.10508680544963012</v>
      </c>
      <c r="K287" s="4">
        <f t="shared" si="133"/>
        <v>0.10760127302456846</v>
      </c>
      <c r="L287" s="4">
        <f t="shared" si="134"/>
        <v>0.11011574059950681</v>
      </c>
      <c r="M287" s="4">
        <f t="shared" si="135"/>
        <v>0.11263020817444516</v>
      </c>
      <c r="N287" s="4">
        <f t="shared" si="136"/>
        <v>0.11514467574938352</v>
      </c>
      <c r="O287" s="4">
        <f t="shared" si="137"/>
        <v>0.11765914332432187</v>
      </c>
      <c r="P287" s="4">
        <f t="shared" si="139"/>
        <v>7.8399264021190573E-2</v>
      </c>
      <c r="Q287" s="4">
        <f t="shared" si="139"/>
        <v>7.7778214278752075E-2</v>
      </c>
      <c r="R287" s="4">
        <f t="shared" si="139"/>
        <v>7.7157164536313591E-2</v>
      </c>
      <c r="S287" s="4">
        <f t="shared" si="139"/>
        <v>7.6536114793875093E-2</v>
      </c>
      <c r="T287" s="4">
        <f t="shared" si="139"/>
        <v>7.5915065051436609E-2</v>
      </c>
      <c r="U287" s="4">
        <f t="shared" si="139"/>
        <v>7.5294015308998111E-2</v>
      </c>
      <c r="V287" s="4">
        <f t="shared" si="139"/>
        <v>7.4536255274472579E-2</v>
      </c>
      <c r="W287" s="4">
        <f t="shared" si="139"/>
        <v>7.3778495239947048E-2</v>
      </c>
      <c r="X287" s="4">
        <f t="shared" si="139"/>
        <v>7.3020735205421503E-2</v>
      </c>
      <c r="Y287" s="4">
        <f t="shared" si="139"/>
        <v>7.2262975170895971E-2</v>
      </c>
      <c r="Z287" s="4">
        <f t="shared" si="139"/>
        <v>7.150521513637044E-2</v>
      </c>
      <c r="AA287" s="4">
        <f t="shared" si="139"/>
        <v>7.0931906882833767E-2</v>
      </c>
      <c r="AB287" s="4">
        <f t="shared" si="139"/>
        <v>7.0358598629297109E-2</v>
      </c>
      <c r="AC287" s="4">
        <f t="shared" si="139"/>
        <v>6.978529037576045E-2</v>
      </c>
      <c r="AD287" s="4">
        <f t="shared" si="139"/>
        <v>6.9211982122223778E-2</v>
      </c>
      <c r="AE287" s="4">
        <f t="shared" si="139"/>
        <v>6.863867386868712E-2</v>
      </c>
      <c r="AF287" s="4">
        <f t="shared" si="138"/>
        <v>6.6169195081897905E-2</v>
      </c>
      <c r="AG287" s="4">
        <f t="shared" si="138"/>
        <v>6.3699716295108691E-2</v>
      </c>
      <c r="AH287" s="4">
        <f t="shared" si="138"/>
        <v>6.1230237508319484E-2</v>
      </c>
      <c r="AI287" s="4">
        <f t="shared" si="138"/>
        <v>5.8760758721530269E-2</v>
      </c>
      <c r="AJ287" s="4">
        <f t="shared" si="138"/>
        <v>5.6291279934741062E-2</v>
      </c>
    </row>
    <row r="288" spans="1:36" x14ac:dyDescent="0.2">
      <c r="A288" t="str">
        <f>"semis_archetype_"&amp;TEXT(ROUND(Table269[[#This Row],[2016]],3),"0.000")</f>
        <v>semis_archetype_0.085</v>
      </c>
      <c r="B288" s="4">
        <f t="shared" si="124"/>
        <v>8.5000000000000006E-2</v>
      </c>
      <c r="C288" s="4">
        <f t="shared" si="125"/>
        <v>8.5000000000000006E-2</v>
      </c>
      <c r="D288" s="4">
        <f t="shared" si="126"/>
        <v>8.5000000000000006E-2</v>
      </c>
      <c r="E288" s="4">
        <f t="shared" si="127"/>
        <v>8.7740747533469832E-2</v>
      </c>
      <c r="F288" s="4">
        <f t="shared" si="128"/>
        <v>9.0481495066939463E-2</v>
      </c>
      <c r="G288" s="4">
        <f t="shared" si="129"/>
        <v>9.3222242600409455E-2</v>
      </c>
      <c r="H288" s="4">
        <f t="shared" si="130"/>
        <v>9.5962990133879281E-2</v>
      </c>
      <c r="I288" s="4">
        <f t="shared" si="131"/>
        <v>9.8703737667349092E-2</v>
      </c>
      <c r="J288" s="4">
        <f t="shared" si="132"/>
        <v>0.10144448520081892</v>
      </c>
      <c r="K288" s="4">
        <f t="shared" si="133"/>
        <v>0.10418523273428873</v>
      </c>
      <c r="L288" s="4">
        <f t="shared" si="134"/>
        <v>0.10692598026775854</v>
      </c>
      <c r="M288" s="4">
        <f t="shared" si="135"/>
        <v>0.10966672780122837</v>
      </c>
      <c r="N288" s="4">
        <f t="shared" si="136"/>
        <v>0.11240747533469818</v>
      </c>
      <c r="O288" s="4">
        <f t="shared" si="137"/>
        <v>0.115148222868168</v>
      </c>
      <c r="P288" s="4">
        <f t="shared" si="139"/>
        <v>7.5119996216947454E-2</v>
      </c>
      <c r="Q288" s="4">
        <f t="shared" si="139"/>
        <v>7.4591066516628057E-2</v>
      </c>
      <c r="R288" s="4">
        <f t="shared" si="139"/>
        <v>7.4062136816308674E-2</v>
      </c>
      <c r="S288" s="4">
        <f t="shared" si="139"/>
        <v>7.3533207115989277E-2</v>
      </c>
      <c r="T288" s="4">
        <f t="shared" si="139"/>
        <v>7.300427741566988E-2</v>
      </c>
      <c r="U288" s="4">
        <f t="shared" si="139"/>
        <v>7.2475347715350483E-2</v>
      </c>
      <c r="V288" s="4">
        <f t="shared" si="139"/>
        <v>7.1829985901976409E-2</v>
      </c>
      <c r="W288" s="4">
        <f t="shared" si="139"/>
        <v>7.1184624088602336E-2</v>
      </c>
      <c r="X288" s="4">
        <f t="shared" si="139"/>
        <v>7.0539262275228262E-2</v>
      </c>
      <c r="Y288" s="4">
        <f t="shared" si="139"/>
        <v>6.9893900461854175E-2</v>
      </c>
      <c r="Z288" s="4">
        <f t="shared" si="139"/>
        <v>6.9248538648480115E-2</v>
      </c>
      <c r="AA288" s="4">
        <f t="shared" si="139"/>
        <v>6.8760268962475349E-2</v>
      </c>
      <c r="AB288" s="4">
        <f t="shared" si="139"/>
        <v>6.8271999276470569E-2</v>
      </c>
      <c r="AC288" s="4">
        <f t="shared" si="139"/>
        <v>6.7783729590465802E-2</v>
      </c>
      <c r="AD288" s="4">
        <f t="shared" si="139"/>
        <v>6.7295459904461036E-2</v>
      </c>
      <c r="AE288" s="4">
        <f t="shared" si="139"/>
        <v>6.6807190218456269E-2</v>
      </c>
      <c r="AF288" s="4">
        <f t="shared" si="138"/>
        <v>6.4704008161713233E-2</v>
      </c>
      <c r="AG288" s="4">
        <f t="shared" si="138"/>
        <v>6.2600826104970184E-2</v>
      </c>
      <c r="AH288" s="4">
        <f t="shared" si="138"/>
        <v>6.0497644048227148E-2</v>
      </c>
      <c r="AI288" s="4">
        <f t="shared" si="138"/>
        <v>5.8394461991484105E-2</v>
      </c>
      <c r="AJ288" s="4">
        <f t="shared" si="138"/>
        <v>5.6291279934741062E-2</v>
      </c>
    </row>
    <row r="289" spans="1:36" x14ac:dyDescent="0.2">
      <c r="A289" t="str">
        <f>"semis_archetype_"&amp;TEXT(ROUND(Table269[[#This Row],[2016]],3),"0.000")</f>
        <v>semis_archetype_0.080</v>
      </c>
      <c r="B289" s="4">
        <f t="shared" si="124"/>
        <v>0.08</v>
      </c>
      <c r="C289" s="4">
        <f t="shared" si="125"/>
        <v>0.08</v>
      </c>
      <c r="D289" s="4">
        <f t="shared" si="126"/>
        <v>0.08</v>
      </c>
      <c r="E289" s="4">
        <f t="shared" si="127"/>
        <v>8.2967027492001286E-2</v>
      </c>
      <c r="F289" s="4">
        <f t="shared" si="128"/>
        <v>8.5934054984002375E-2</v>
      </c>
      <c r="G289" s="4">
        <f t="shared" si="129"/>
        <v>8.8901082476003854E-2</v>
      </c>
      <c r="H289" s="4">
        <f t="shared" si="130"/>
        <v>9.1868109968005138E-2</v>
      </c>
      <c r="I289" s="4">
        <f t="shared" si="131"/>
        <v>9.4835137460006408E-2</v>
      </c>
      <c r="J289" s="4">
        <f t="shared" si="132"/>
        <v>9.7802164952007706E-2</v>
      </c>
      <c r="K289" s="4">
        <f t="shared" si="133"/>
        <v>0.10076919244400899</v>
      </c>
      <c r="L289" s="4">
        <f t="shared" si="134"/>
        <v>0.10373621993601026</v>
      </c>
      <c r="M289" s="4">
        <f t="shared" si="135"/>
        <v>0.10670324742801156</v>
      </c>
      <c r="N289" s="4">
        <f t="shared" si="136"/>
        <v>0.10967027492001283</v>
      </c>
      <c r="O289" s="4">
        <f t="shared" si="137"/>
        <v>0.11263730241201411</v>
      </c>
      <c r="P289" s="4">
        <f t="shared" si="139"/>
        <v>7.1840728412704336E-2</v>
      </c>
      <c r="Q289" s="4">
        <f t="shared" si="139"/>
        <v>7.1403918754504039E-2</v>
      </c>
      <c r="R289" s="4">
        <f t="shared" si="139"/>
        <v>7.0967109096303743E-2</v>
      </c>
      <c r="S289" s="4">
        <f t="shared" si="139"/>
        <v>7.0530299438103447E-2</v>
      </c>
      <c r="T289" s="4">
        <f t="shared" si="139"/>
        <v>7.0093489779903151E-2</v>
      </c>
      <c r="U289" s="4">
        <f t="shared" si="139"/>
        <v>6.9656680121702841E-2</v>
      </c>
      <c r="V289" s="4">
        <f t="shared" si="139"/>
        <v>6.9123716529480225E-2</v>
      </c>
      <c r="W289" s="4">
        <f t="shared" si="139"/>
        <v>6.859075293725761E-2</v>
      </c>
      <c r="X289" s="4">
        <f t="shared" si="139"/>
        <v>6.8057789345035008E-2</v>
      </c>
      <c r="Y289" s="4">
        <f t="shared" si="139"/>
        <v>6.7524825752812392E-2</v>
      </c>
      <c r="Z289" s="4">
        <f t="shared" si="139"/>
        <v>6.6991862160589777E-2</v>
      </c>
      <c r="AA289" s="4">
        <f t="shared" si="139"/>
        <v>6.6588631042116903E-2</v>
      </c>
      <c r="AB289" s="4">
        <f t="shared" si="139"/>
        <v>6.6185399923644028E-2</v>
      </c>
      <c r="AC289" s="4">
        <f t="shared" si="139"/>
        <v>6.5782168805171168E-2</v>
      </c>
      <c r="AD289" s="4">
        <f t="shared" si="139"/>
        <v>6.5378937686698294E-2</v>
      </c>
      <c r="AE289" s="4">
        <f t="shared" si="139"/>
        <v>6.4975706568225419E-2</v>
      </c>
      <c r="AF289" s="4">
        <f t="shared" si="138"/>
        <v>6.3238821241528548E-2</v>
      </c>
      <c r="AG289" s="4">
        <f t="shared" si="138"/>
        <v>6.1501935914831676E-2</v>
      </c>
      <c r="AH289" s="4">
        <f t="shared" si="138"/>
        <v>5.9765050588134805E-2</v>
      </c>
      <c r="AI289" s="4">
        <f t="shared" si="138"/>
        <v>5.8028165261437933E-2</v>
      </c>
      <c r="AJ289" s="4">
        <f t="shared" si="138"/>
        <v>5.6291279934741062E-2</v>
      </c>
    </row>
    <row r="290" spans="1:36" x14ac:dyDescent="0.2">
      <c r="A290" t="str">
        <f>"semis_archetype_"&amp;TEXT(ROUND(Table269[[#This Row],[2016]],3),"0.000")</f>
        <v>semis_archetype_0.075</v>
      </c>
      <c r="B290" s="4">
        <f t="shared" si="124"/>
        <v>7.4999999999999997E-2</v>
      </c>
      <c r="C290" s="4">
        <f t="shared" si="125"/>
        <v>7.4999999999999997E-2</v>
      </c>
      <c r="D290" s="4">
        <f t="shared" si="126"/>
        <v>7.4999999999999997E-2</v>
      </c>
      <c r="E290" s="4">
        <f t="shared" si="127"/>
        <v>7.8193307450532754E-2</v>
      </c>
      <c r="F290" s="4">
        <f t="shared" si="128"/>
        <v>8.1386614901065288E-2</v>
      </c>
      <c r="G290" s="4">
        <f t="shared" si="129"/>
        <v>8.4579922351598252E-2</v>
      </c>
      <c r="H290" s="4">
        <f t="shared" si="130"/>
        <v>8.7773229802131009E-2</v>
      </c>
      <c r="I290" s="4">
        <f t="shared" si="131"/>
        <v>9.0966537252663737E-2</v>
      </c>
      <c r="J290" s="4">
        <f t="shared" si="132"/>
        <v>9.4159844703196494E-2</v>
      </c>
      <c r="K290" s="4">
        <f t="shared" si="133"/>
        <v>9.735315215372925E-2</v>
      </c>
      <c r="L290" s="4">
        <f t="shared" si="134"/>
        <v>0.10054645960426199</v>
      </c>
      <c r="M290" s="4">
        <f t="shared" si="135"/>
        <v>0.10373976705479475</v>
      </c>
      <c r="N290" s="4">
        <f t="shared" si="136"/>
        <v>0.10693307450532749</v>
      </c>
      <c r="O290" s="4">
        <f t="shared" si="137"/>
        <v>0.11012638195586025</v>
      </c>
      <c r="P290" s="4">
        <f t="shared" si="139"/>
        <v>6.8561460608461217E-2</v>
      </c>
      <c r="Q290" s="4">
        <f t="shared" si="139"/>
        <v>6.8216770992380021E-2</v>
      </c>
      <c r="R290" s="4">
        <f t="shared" si="139"/>
        <v>6.7872081376298812E-2</v>
      </c>
      <c r="S290" s="4">
        <f t="shared" si="139"/>
        <v>6.7527391760217603E-2</v>
      </c>
      <c r="T290" s="4">
        <f t="shared" si="139"/>
        <v>6.7182702144136408E-2</v>
      </c>
      <c r="U290" s="4">
        <f t="shared" si="139"/>
        <v>6.6838012528055199E-2</v>
      </c>
      <c r="V290" s="4">
        <f t="shared" si="139"/>
        <v>6.6417447156984055E-2</v>
      </c>
      <c r="W290" s="4">
        <f t="shared" si="139"/>
        <v>6.5996881785912898E-2</v>
      </c>
      <c r="X290" s="4">
        <f t="shared" si="139"/>
        <v>6.557631641484174E-2</v>
      </c>
      <c r="Y290" s="4">
        <f t="shared" si="139"/>
        <v>6.5155751043770596E-2</v>
      </c>
      <c r="Z290" s="4">
        <f t="shared" si="139"/>
        <v>6.4735185672699438E-2</v>
      </c>
      <c r="AA290" s="4">
        <f t="shared" si="139"/>
        <v>6.441699312175847E-2</v>
      </c>
      <c r="AB290" s="4">
        <f t="shared" si="139"/>
        <v>6.4098800570817488E-2</v>
      </c>
      <c r="AC290" s="4">
        <f t="shared" si="139"/>
        <v>6.378060801987652E-2</v>
      </c>
      <c r="AD290" s="4">
        <f t="shared" si="139"/>
        <v>6.3462415468935551E-2</v>
      </c>
      <c r="AE290" s="4">
        <f t="shared" si="139"/>
        <v>6.3144222917994569E-2</v>
      </c>
      <c r="AF290" s="4">
        <f t="shared" si="138"/>
        <v>6.1773634321343869E-2</v>
      </c>
      <c r="AG290" s="4">
        <f t="shared" si="138"/>
        <v>6.0403045724693169E-2</v>
      </c>
      <c r="AH290" s="4">
        <f t="shared" si="138"/>
        <v>5.9032457128042462E-2</v>
      </c>
      <c r="AI290" s="4">
        <f t="shared" si="138"/>
        <v>5.7661868531391762E-2</v>
      </c>
      <c r="AJ290" s="4">
        <f t="shared" si="138"/>
        <v>5.6291279934741062E-2</v>
      </c>
    </row>
    <row r="291" spans="1:36" x14ac:dyDescent="0.2">
      <c r="A291" t="str">
        <f>"semis_archetype_"&amp;TEXT(ROUND(Table269[[#This Row],[2016]],3),"0.000")</f>
        <v>semis_archetype_0.070</v>
      </c>
      <c r="B291" s="4">
        <f t="shared" si="124"/>
        <v>7.0000000000000007E-2</v>
      </c>
      <c r="C291" s="4">
        <f t="shared" si="125"/>
        <v>7.0000000000000007E-2</v>
      </c>
      <c r="D291" s="4">
        <f t="shared" si="126"/>
        <v>7.0000000000000007E-2</v>
      </c>
      <c r="E291" s="4">
        <f t="shared" si="127"/>
        <v>7.3419587409064221E-2</v>
      </c>
      <c r="F291" s="4">
        <f t="shared" si="128"/>
        <v>7.6839174818128214E-2</v>
      </c>
      <c r="G291" s="4">
        <f t="shared" si="129"/>
        <v>8.0258762227192651E-2</v>
      </c>
      <c r="H291" s="4">
        <f t="shared" si="130"/>
        <v>8.3678349636256866E-2</v>
      </c>
      <c r="I291" s="4">
        <f t="shared" si="131"/>
        <v>8.709793704532108E-2</v>
      </c>
      <c r="J291" s="4">
        <f t="shared" si="132"/>
        <v>9.0517524454385295E-2</v>
      </c>
      <c r="K291" s="4">
        <f t="shared" si="133"/>
        <v>9.3937111863449524E-2</v>
      </c>
      <c r="L291" s="4">
        <f t="shared" si="134"/>
        <v>9.7356699272513725E-2</v>
      </c>
      <c r="M291" s="4">
        <f t="shared" si="135"/>
        <v>0.10077628668157795</v>
      </c>
      <c r="N291" s="4">
        <f t="shared" si="136"/>
        <v>0.10419587409064215</v>
      </c>
      <c r="O291" s="4">
        <f t="shared" si="137"/>
        <v>0.10761546149970638</v>
      </c>
      <c r="P291" s="4">
        <f t="shared" si="139"/>
        <v>6.5282192804218112E-2</v>
      </c>
      <c r="Q291" s="4">
        <f t="shared" si="139"/>
        <v>6.5029623230256003E-2</v>
      </c>
      <c r="R291" s="4">
        <f t="shared" si="139"/>
        <v>6.4777053656293895E-2</v>
      </c>
      <c r="S291" s="4">
        <f t="shared" si="139"/>
        <v>6.4524484082331787E-2</v>
      </c>
      <c r="T291" s="4">
        <f t="shared" si="139"/>
        <v>6.4271914508369679E-2</v>
      </c>
      <c r="U291" s="4">
        <f t="shared" si="139"/>
        <v>6.4019344934407571E-2</v>
      </c>
      <c r="V291" s="4">
        <f t="shared" si="139"/>
        <v>6.3711177784487871E-2</v>
      </c>
      <c r="W291" s="4">
        <f t="shared" si="139"/>
        <v>6.3403010634568185E-2</v>
      </c>
      <c r="X291" s="4">
        <f t="shared" si="139"/>
        <v>6.30948434846485E-2</v>
      </c>
      <c r="Y291" s="4">
        <f t="shared" si="139"/>
        <v>6.27866763347288E-2</v>
      </c>
      <c r="Z291" s="4">
        <f t="shared" si="139"/>
        <v>6.2478509184809114E-2</v>
      </c>
      <c r="AA291" s="4">
        <f t="shared" si="139"/>
        <v>6.2245355201400038E-2</v>
      </c>
      <c r="AB291" s="4">
        <f t="shared" si="139"/>
        <v>6.2012201217990962E-2</v>
      </c>
      <c r="AC291" s="4">
        <f t="shared" si="139"/>
        <v>6.1779047234581885E-2</v>
      </c>
      <c r="AD291" s="4">
        <f t="shared" si="139"/>
        <v>6.1545893251172809E-2</v>
      </c>
      <c r="AE291" s="4">
        <f t="shared" si="139"/>
        <v>6.1312739267763726E-2</v>
      </c>
      <c r="AF291" s="4">
        <f t="shared" si="138"/>
        <v>6.030844740115919E-2</v>
      </c>
      <c r="AG291" s="4">
        <f t="shared" si="138"/>
        <v>5.9304155534554662E-2</v>
      </c>
      <c r="AH291" s="4">
        <f t="shared" si="138"/>
        <v>5.8299863667950126E-2</v>
      </c>
      <c r="AI291" s="4">
        <f t="shared" si="138"/>
        <v>5.7295571801345598E-2</v>
      </c>
      <c r="AJ291" s="4">
        <f t="shared" si="138"/>
        <v>5.6291279934741062E-2</v>
      </c>
    </row>
    <row r="292" spans="1:36" x14ac:dyDescent="0.2">
      <c r="A292" t="str">
        <f>"semis_archetype_"&amp;TEXT(ROUND(Table269[[#This Row],[2016]],3),"0.000")</f>
        <v>semis_archetype_0.065</v>
      </c>
      <c r="B292" s="4">
        <f t="shared" si="124"/>
        <v>6.5000000000000002E-2</v>
      </c>
      <c r="C292" s="4">
        <f t="shared" si="125"/>
        <v>6.5000000000000002E-2</v>
      </c>
      <c r="D292" s="4">
        <f t="shared" si="126"/>
        <v>6.5000000000000002E-2</v>
      </c>
      <c r="E292" s="4">
        <f t="shared" si="127"/>
        <v>6.8645867367595689E-2</v>
      </c>
      <c r="F292" s="4">
        <f t="shared" si="128"/>
        <v>7.2291734735191127E-2</v>
      </c>
      <c r="G292" s="4">
        <f t="shared" si="129"/>
        <v>7.593760210278705E-2</v>
      </c>
      <c r="H292" s="4">
        <f t="shared" si="130"/>
        <v>7.9583469470382737E-2</v>
      </c>
      <c r="I292" s="4">
        <f t="shared" si="131"/>
        <v>8.322933683797841E-2</v>
      </c>
      <c r="J292" s="4">
        <f t="shared" si="132"/>
        <v>8.6875204205574097E-2</v>
      </c>
      <c r="K292" s="4">
        <f t="shared" si="133"/>
        <v>9.052107157316977E-2</v>
      </c>
      <c r="L292" s="4">
        <f t="shared" si="134"/>
        <v>9.4166938940765457E-2</v>
      </c>
      <c r="M292" s="4">
        <f t="shared" si="135"/>
        <v>9.7812806308361144E-2</v>
      </c>
      <c r="N292" s="4">
        <f t="shared" si="136"/>
        <v>0.10145867367595682</v>
      </c>
      <c r="O292" s="4">
        <f t="shared" si="137"/>
        <v>0.10510454104355249</v>
      </c>
      <c r="P292" s="4">
        <f t="shared" si="139"/>
        <v>6.2002924999974993E-2</v>
      </c>
      <c r="Q292" s="4">
        <f t="shared" si="139"/>
        <v>6.1842475468131979E-2</v>
      </c>
      <c r="R292" s="4">
        <f t="shared" si="139"/>
        <v>6.1682025936288964E-2</v>
      </c>
      <c r="S292" s="4">
        <f t="shared" si="139"/>
        <v>6.1521576404445957E-2</v>
      </c>
      <c r="T292" s="4">
        <f t="shared" si="139"/>
        <v>6.1361126872602943E-2</v>
      </c>
      <c r="U292" s="4">
        <f t="shared" si="139"/>
        <v>6.1200677340759929E-2</v>
      </c>
      <c r="V292" s="4">
        <f t="shared" si="139"/>
        <v>6.1004908411991694E-2</v>
      </c>
      <c r="W292" s="4">
        <f t="shared" si="139"/>
        <v>6.0809139483223466E-2</v>
      </c>
      <c r="X292" s="4">
        <f t="shared" si="139"/>
        <v>6.0613370554455238E-2</v>
      </c>
      <c r="Y292" s="4">
        <f t="shared" si="139"/>
        <v>6.041760162568701E-2</v>
      </c>
      <c r="Z292" s="4">
        <f t="shared" si="139"/>
        <v>6.0221832696918783E-2</v>
      </c>
      <c r="AA292" s="4">
        <f t="shared" si="139"/>
        <v>6.0073717281041598E-2</v>
      </c>
      <c r="AB292" s="4">
        <f t="shared" si="139"/>
        <v>5.9925601865164421E-2</v>
      </c>
      <c r="AC292" s="4">
        <f t="shared" si="139"/>
        <v>5.9777486449287237E-2</v>
      </c>
      <c r="AD292" s="4">
        <f t="shared" si="139"/>
        <v>5.962937103341006E-2</v>
      </c>
      <c r="AE292" s="4">
        <f t="shared" si="139"/>
        <v>5.9481255617532876E-2</v>
      </c>
      <c r="AF292" s="4">
        <f t="shared" si="138"/>
        <v>5.8843260480974512E-2</v>
      </c>
      <c r="AG292" s="4">
        <f t="shared" si="138"/>
        <v>5.8205265344416147E-2</v>
      </c>
      <c r="AH292" s="4">
        <f t="shared" si="138"/>
        <v>5.756727020785779E-2</v>
      </c>
      <c r="AI292" s="4">
        <f t="shared" si="138"/>
        <v>5.6929275071299426E-2</v>
      </c>
      <c r="AJ292" s="4">
        <f t="shared" si="138"/>
        <v>5.6291279934741062E-2</v>
      </c>
    </row>
    <row r="293" spans="1:36" x14ac:dyDescent="0.2">
      <c r="A293" t="str">
        <f>"semis_archetype_"&amp;TEXT(ROUND(Table269[[#This Row],[2016]],3),"0.000")</f>
        <v>semis_archetype_0.060</v>
      </c>
      <c r="B293" s="4">
        <f t="shared" si="124"/>
        <v>0.06</v>
      </c>
      <c r="C293" s="4">
        <f t="shared" si="125"/>
        <v>0.06</v>
      </c>
      <c r="D293" s="4">
        <f t="shared" si="126"/>
        <v>0.06</v>
      </c>
      <c r="E293" s="4">
        <f t="shared" si="127"/>
        <v>6.3872147326127143E-2</v>
      </c>
      <c r="F293" s="4">
        <f t="shared" si="128"/>
        <v>6.7744294652254039E-2</v>
      </c>
      <c r="G293" s="4">
        <f t="shared" si="129"/>
        <v>7.1616441978381448E-2</v>
      </c>
      <c r="H293" s="4">
        <f t="shared" si="130"/>
        <v>7.5488589304508594E-2</v>
      </c>
      <c r="I293" s="4">
        <f t="shared" si="131"/>
        <v>7.9360736630635739E-2</v>
      </c>
      <c r="J293" s="4">
        <f t="shared" si="132"/>
        <v>8.3232883956762885E-2</v>
      </c>
      <c r="K293" s="4">
        <f t="shared" si="133"/>
        <v>8.7105031282890044E-2</v>
      </c>
      <c r="L293" s="4">
        <f t="shared" si="134"/>
        <v>9.0977178609017176E-2</v>
      </c>
      <c r="M293" s="4">
        <f t="shared" si="135"/>
        <v>9.4849325935144335E-2</v>
      </c>
      <c r="N293" s="4">
        <f t="shared" si="136"/>
        <v>9.8721473261271481E-2</v>
      </c>
      <c r="O293" s="4">
        <f t="shared" si="137"/>
        <v>0.10259362058739863</v>
      </c>
      <c r="P293" s="4">
        <f t="shared" si="139"/>
        <v>5.8723657195731874E-2</v>
      </c>
      <c r="Q293" s="4">
        <f t="shared" si="139"/>
        <v>5.8655327706007954E-2</v>
      </c>
      <c r="R293" s="4">
        <f t="shared" si="139"/>
        <v>5.8586998216284041E-2</v>
      </c>
      <c r="S293" s="4">
        <f t="shared" si="139"/>
        <v>5.851866872656012E-2</v>
      </c>
      <c r="T293" s="4">
        <f t="shared" si="139"/>
        <v>5.84503392368362E-2</v>
      </c>
      <c r="U293" s="4">
        <f t="shared" si="139"/>
        <v>5.8382009747112287E-2</v>
      </c>
      <c r="V293" s="4">
        <f t="shared" si="139"/>
        <v>5.8298639039495517E-2</v>
      </c>
      <c r="W293" s="4">
        <f t="shared" si="139"/>
        <v>5.8215268331878747E-2</v>
      </c>
      <c r="X293" s="4">
        <f t="shared" si="139"/>
        <v>5.8131897624261984E-2</v>
      </c>
      <c r="Y293" s="4">
        <f t="shared" si="139"/>
        <v>5.8048526916645214E-2</v>
      </c>
      <c r="Z293" s="4">
        <f t="shared" si="139"/>
        <v>5.7965156209028451E-2</v>
      </c>
      <c r="AA293" s="4">
        <f t="shared" si="139"/>
        <v>5.7902079360683166E-2</v>
      </c>
      <c r="AB293" s="4">
        <f t="shared" si="139"/>
        <v>5.7839002512337881E-2</v>
      </c>
      <c r="AC293" s="4">
        <f t="shared" si="139"/>
        <v>5.7775925663992596E-2</v>
      </c>
      <c r="AD293" s="4">
        <f t="shared" si="139"/>
        <v>5.7712848815647311E-2</v>
      </c>
      <c r="AE293" s="4">
        <f t="shared" ref="AE293:AJ293" si="140">(($B293-$AJ$2)*((AE$2-$AJ$2)/($B$2-$AJ$2)))+$AJ$2</f>
        <v>5.7649771967302026E-2</v>
      </c>
      <c r="AF293" s="4">
        <f t="shared" si="140"/>
        <v>5.7378073560789833E-2</v>
      </c>
      <c r="AG293" s="4">
        <f t="shared" si="140"/>
        <v>5.710637515427764E-2</v>
      </c>
      <c r="AH293" s="4">
        <f t="shared" si="140"/>
        <v>5.6834676747765447E-2</v>
      </c>
      <c r="AI293" s="4">
        <f t="shared" si="140"/>
        <v>5.6562978341253255E-2</v>
      </c>
      <c r="AJ293" s="4">
        <f t="shared" si="140"/>
        <v>5.6291279934741062E-2</v>
      </c>
    </row>
    <row r="294" spans="1:36" x14ac:dyDescent="0.2">
      <c r="A294" t="s">
        <v>213</v>
      </c>
      <c r="B294" s="4">
        <v>0</v>
      </c>
      <c r="C294" s="4">
        <v>0</v>
      </c>
      <c r="D294" s="4">
        <v>0</v>
      </c>
      <c r="E294" s="4">
        <v>0</v>
      </c>
      <c r="F294" s="4">
        <v>0</v>
      </c>
      <c r="G294" s="4">
        <v>0</v>
      </c>
      <c r="H294" s="4">
        <v>0</v>
      </c>
      <c r="I294" s="4">
        <v>0</v>
      </c>
      <c r="J294" s="4">
        <v>0</v>
      </c>
      <c r="K294" s="4">
        <v>0</v>
      </c>
      <c r="L294" s="4">
        <v>0</v>
      </c>
      <c r="M294" s="4">
        <v>0</v>
      </c>
      <c r="N294" s="4">
        <v>0</v>
      </c>
      <c r="O294" s="4">
        <v>0</v>
      </c>
      <c r="P294" s="4">
        <v>0</v>
      </c>
      <c r="Q294" s="4">
        <v>0</v>
      </c>
      <c r="R294" s="4">
        <v>0</v>
      </c>
      <c r="S294" s="4">
        <v>0</v>
      </c>
      <c r="T294" s="4">
        <v>0</v>
      </c>
      <c r="U294" s="4">
        <v>0</v>
      </c>
      <c r="V294" s="4">
        <v>0</v>
      </c>
      <c r="W294" s="4">
        <v>0</v>
      </c>
      <c r="X294" s="4">
        <v>0</v>
      </c>
      <c r="Y294" s="4">
        <v>0</v>
      </c>
      <c r="Z294" s="4">
        <v>0</v>
      </c>
      <c r="AA294" s="4">
        <v>0</v>
      </c>
      <c r="AB294" s="4">
        <v>0</v>
      </c>
      <c r="AC294" s="4">
        <v>0</v>
      </c>
      <c r="AD294" s="4">
        <v>0</v>
      </c>
      <c r="AE294" s="4">
        <v>0</v>
      </c>
      <c r="AF294" s="4">
        <v>0</v>
      </c>
      <c r="AG294" s="4">
        <v>0</v>
      </c>
      <c r="AH294" s="4">
        <v>0</v>
      </c>
      <c r="AI294" s="4">
        <v>0</v>
      </c>
      <c r="AJ294" s="4">
        <v>0</v>
      </c>
    </row>
  </sheetData>
  <phoneticPr fontId="2" type="noConversion"/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BC2CC-F6EC-4EFF-BB73-6DCB03229764}">
  <dimension ref="C4:D38"/>
  <sheetViews>
    <sheetView topLeftCell="A37" workbookViewId="0">
      <selection activeCell="AI20" sqref="AI20"/>
    </sheetView>
  </sheetViews>
  <sheetFormatPr baseColWidth="10" defaultColWidth="8.83203125" defaultRowHeight="15" x14ac:dyDescent="0.2"/>
  <cols>
    <col min="3" max="3" width="9.5" customWidth="1"/>
  </cols>
  <sheetData>
    <row r="4" spans="3:4" x14ac:dyDescent="0.2">
      <c r="C4" t="s">
        <v>228</v>
      </c>
      <c r="D4" s="6" t="s">
        <v>229</v>
      </c>
    </row>
    <row r="38" spans="3:4" x14ac:dyDescent="0.2">
      <c r="C38" t="s">
        <v>230</v>
      </c>
      <c r="D38" t="s">
        <v>231</v>
      </c>
    </row>
  </sheetData>
  <hyperlinks>
    <hyperlink ref="D4" r:id="rId1" xr:uid="{ED202C3F-DDE4-47DA-AB8E-E847780E39CB}"/>
  </hyperlinks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730AC8-CCC5-48A2-A7FE-60E08499D85B}">
  <dimension ref="C2:K4"/>
  <sheetViews>
    <sheetView workbookViewId="0">
      <selection activeCell="C9" sqref="C9"/>
    </sheetView>
  </sheetViews>
  <sheetFormatPr baseColWidth="10" defaultColWidth="8.83203125" defaultRowHeight="15" x14ac:dyDescent="0.2"/>
  <cols>
    <col min="3" max="3" width="64.1640625" bestFit="1" customWidth="1"/>
    <col min="4" max="4" width="14.6640625" bestFit="1" customWidth="1"/>
  </cols>
  <sheetData>
    <row r="2" spans="3:11" x14ac:dyDescent="0.2">
      <c r="C2" t="s">
        <v>232</v>
      </c>
      <c r="D2" t="s">
        <v>233</v>
      </c>
      <c r="E2" t="s">
        <v>234</v>
      </c>
      <c r="J2" t="s">
        <v>235</v>
      </c>
      <c r="K2">
        <v>1</v>
      </c>
    </row>
    <row r="3" spans="3:11" x14ac:dyDescent="0.2">
      <c r="C3" t="s">
        <v>236</v>
      </c>
      <c r="D3" t="s">
        <v>237</v>
      </c>
      <c r="E3" s="8">
        <v>0</v>
      </c>
      <c r="J3" t="s">
        <v>238</v>
      </c>
      <c r="K3">
        <v>0</v>
      </c>
    </row>
    <row r="4" spans="3:11" x14ac:dyDescent="0.2">
      <c r="C4" t="s">
        <v>239</v>
      </c>
      <c r="D4" t="s">
        <v>240</v>
      </c>
      <c r="E4" s="8">
        <v>1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1B320-2C36-4AC6-8629-E21FFF62006F}">
  <sheetPr>
    <tabColor rgb="FFFF0000"/>
  </sheetPr>
  <dimension ref="B2:L11"/>
  <sheetViews>
    <sheetView zoomScaleNormal="100" workbookViewId="0">
      <selection activeCell="H9" sqref="H9"/>
    </sheetView>
  </sheetViews>
  <sheetFormatPr baseColWidth="10" defaultColWidth="9.1640625" defaultRowHeight="15" x14ac:dyDescent="0.2"/>
  <cols>
    <col min="1" max="1" width="9.1640625" style="154"/>
    <col min="2" max="2" width="6.5" style="148" customWidth="1"/>
    <col min="3" max="3" width="11" style="149" customWidth="1"/>
    <col min="4" max="4" width="15.5" style="149" customWidth="1"/>
    <col min="5" max="5" width="36.5" style="149" customWidth="1"/>
    <col min="6" max="6" width="14.33203125" style="150" customWidth="1"/>
    <col min="7" max="7" width="33.1640625" style="161" customWidth="1"/>
    <col min="8" max="8" width="41.83203125" style="150" customWidth="1"/>
    <col min="9" max="9" width="40.5" style="149" customWidth="1"/>
    <col min="10" max="10" width="34" style="150" customWidth="1"/>
    <col min="11" max="11" width="9.1640625" style="153"/>
    <col min="12" max="16384" width="9.1640625" style="154"/>
  </cols>
  <sheetData>
    <row r="2" spans="2:12" s="147" customFormat="1" ht="75" customHeight="1" x14ac:dyDescent="0.2">
      <c r="B2" s="144"/>
      <c r="C2" s="145" t="s">
        <v>28</v>
      </c>
      <c r="D2" s="145" t="s">
        <v>29</v>
      </c>
      <c r="E2" s="145" t="s">
        <v>30</v>
      </c>
      <c r="F2" s="146"/>
      <c r="G2" s="145" t="s">
        <v>31</v>
      </c>
      <c r="H2" s="145" t="s">
        <v>32</v>
      </c>
      <c r="I2" s="145"/>
      <c r="J2" s="145" t="s">
        <v>33</v>
      </c>
    </row>
    <row r="3" spans="2:12" ht="75" customHeight="1" x14ac:dyDescent="0.2">
      <c r="B3" s="148">
        <v>1</v>
      </c>
      <c r="C3" s="149" t="s">
        <v>34</v>
      </c>
      <c r="D3" s="149" t="s">
        <v>35</v>
      </c>
      <c r="E3" s="149" t="s">
        <v>36</v>
      </c>
      <c r="F3" s="150" t="s">
        <v>37</v>
      </c>
      <c r="G3" s="151" t="s">
        <v>38</v>
      </c>
      <c r="H3" s="152" t="s">
        <v>39</v>
      </c>
      <c r="I3" s="149" t="s">
        <v>40</v>
      </c>
      <c r="J3" s="152" t="s">
        <v>41</v>
      </c>
    </row>
    <row r="4" spans="2:12" ht="75" customHeight="1" x14ac:dyDescent="0.2">
      <c r="B4" s="148">
        <v>2</v>
      </c>
      <c r="C4" s="149" t="s">
        <v>34</v>
      </c>
      <c r="D4" s="149" t="s">
        <v>42</v>
      </c>
      <c r="E4" s="149" t="s">
        <v>43</v>
      </c>
      <c r="F4" s="150" t="s">
        <v>44</v>
      </c>
      <c r="G4" s="152" t="s">
        <v>45</v>
      </c>
      <c r="H4" s="152" t="s">
        <v>39</v>
      </c>
      <c r="I4" s="155" t="s">
        <v>39</v>
      </c>
      <c r="J4" s="156" t="s">
        <v>39</v>
      </c>
    </row>
    <row r="5" spans="2:12" ht="75" customHeight="1" x14ac:dyDescent="0.2">
      <c r="B5" s="148">
        <v>3</v>
      </c>
      <c r="C5" s="149" t="s">
        <v>34</v>
      </c>
      <c r="D5" s="149" t="s">
        <v>46</v>
      </c>
      <c r="E5" s="149" t="s">
        <v>47</v>
      </c>
      <c r="F5" s="150" t="s">
        <v>44</v>
      </c>
      <c r="G5" s="152" t="s">
        <v>48</v>
      </c>
      <c r="H5" s="152" t="s">
        <v>39</v>
      </c>
      <c r="I5" s="149" t="s">
        <v>49</v>
      </c>
      <c r="J5" s="152" t="s">
        <v>41</v>
      </c>
    </row>
    <row r="6" spans="2:12" ht="75" customHeight="1" x14ac:dyDescent="0.2">
      <c r="B6" s="148">
        <v>4</v>
      </c>
      <c r="C6" s="149" t="s">
        <v>50</v>
      </c>
      <c r="D6" s="149" t="s">
        <v>51</v>
      </c>
      <c r="E6" s="149" t="s">
        <v>52</v>
      </c>
      <c r="F6" s="150" t="s">
        <v>37</v>
      </c>
      <c r="G6" s="156" t="s">
        <v>39</v>
      </c>
      <c r="H6" s="157" t="s">
        <v>53</v>
      </c>
      <c r="I6" s="155" t="s">
        <v>39</v>
      </c>
      <c r="J6" s="156" t="s">
        <v>39</v>
      </c>
    </row>
    <row r="7" spans="2:12" ht="75" customHeight="1" x14ac:dyDescent="0.2">
      <c r="B7" s="148">
        <v>5</v>
      </c>
      <c r="C7" s="149" t="s">
        <v>50</v>
      </c>
      <c r="D7" s="149" t="s">
        <v>54</v>
      </c>
      <c r="E7" s="158" t="s">
        <v>55</v>
      </c>
      <c r="F7" s="150" t="s">
        <v>44</v>
      </c>
      <c r="G7" s="156" t="s">
        <v>39</v>
      </c>
      <c r="H7" s="152" t="s">
        <v>56</v>
      </c>
      <c r="I7" s="159" t="s">
        <v>57</v>
      </c>
      <c r="J7" s="156" t="s">
        <v>39</v>
      </c>
      <c r="L7"/>
    </row>
    <row r="8" spans="2:12" ht="75" customHeight="1" x14ac:dyDescent="0.2">
      <c r="B8" s="148">
        <v>6</v>
      </c>
      <c r="C8" s="149" t="s">
        <v>58</v>
      </c>
      <c r="D8" s="149" t="s">
        <v>59</v>
      </c>
      <c r="E8" s="149" t="s">
        <v>60</v>
      </c>
      <c r="F8" s="150" t="s">
        <v>44</v>
      </c>
      <c r="G8" s="152" t="s">
        <v>48</v>
      </c>
      <c r="H8" s="156" t="s">
        <v>39</v>
      </c>
      <c r="I8" s="156" t="s">
        <v>39</v>
      </c>
      <c r="J8" s="156" t="s">
        <v>39</v>
      </c>
    </row>
    <row r="9" spans="2:12" ht="75" customHeight="1" x14ac:dyDescent="0.2">
      <c r="B9" s="148">
        <v>7</v>
      </c>
      <c r="C9" s="149" t="s">
        <v>58</v>
      </c>
      <c r="D9" s="149" t="s">
        <v>35</v>
      </c>
      <c r="E9" s="149" t="s">
        <v>61</v>
      </c>
      <c r="F9" s="150" t="s">
        <v>40</v>
      </c>
      <c r="G9" s="156" t="s">
        <v>39</v>
      </c>
      <c r="H9" s="156" t="s">
        <v>39</v>
      </c>
      <c r="I9" s="156" t="s">
        <v>39</v>
      </c>
      <c r="J9" s="155" t="s">
        <v>62</v>
      </c>
    </row>
    <row r="10" spans="2:12" ht="75" customHeight="1" x14ac:dyDescent="0.2">
      <c r="B10" s="148">
        <v>8</v>
      </c>
      <c r="C10" s="149" t="s">
        <v>58</v>
      </c>
      <c r="D10" s="149" t="s">
        <v>63</v>
      </c>
      <c r="E10" s="160" t="s">
        <v>64</v>
      </c>
      <c r="F10" s="150" t="s">
        <v>44</v>
      </c>
      <c r="G10" s="156" t="s">
        <v>39</v>
      </c>
      <c r="H10" s="156" t="s">
        <v>39</v>
      </c>
      <c r="I10" s="156" t="s">
        <v>39</v>
      </c>
      <c r="J10" s="150" t="s">
        <v>65</v>
      </c>
    </row>
    <row r="11" spans="2:12" ht="75" customHeight="1" x14ac:dyDescent="0.2">
      <c r="B11" s="148">
        <v>9</v>
      </c>
      <c r="C11" s="149" t="s">
        <v>58</v>
      </c>
      <c r="D11" s="149" t="s">
        <v>63</v>
      </c>
      <c r="E11" s="149" t="s">
        <v>36</v>
      </c>
      <c r="F11" s="150" t="s">
        <v>66</v>
      </c>
      <c r="G11" s="156" t="s">
        <v>38</v>
      </c>
      <c r="H11" s="156" t="s">
        <v>39</v>
      </c>
      <c r="I11" s="149" t="s">
        <v>44</v>
      </c>
      <c r="J11" s="150" t="s">
        <v>65</v>
      </c>
    </row>
  </sheetData>
  <hyperlinks>
    <hyperlink ref="H6" location="Baseline_YEAR" display="Baseline_YEAR dropdown" xr:uid="{3CCB73E3-2796-468E-990B-1E2717BB141D}"/>
    <hyperlink ref="I7" r:id="rId1" xr:uid="{CA22D756-75D6-4387-821D-69864ED6087E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2B49F-2E27-4924-A8CF-2D2032F47C05}">
  <dimension ref="A1:C4"/>
  <sheetViews>
    <sheetView showGridLines="0" showRowColHeaders="0" workbookViewId="0">
      <selection activeCell="C2" sqref="C2"/>
    </sheetView>
  </sheetViews>
  <sheetFormatPr baseColWidth="10" defaultColWidth="9.1640625" defaultRowHeight="15" x14ac:dyDescent="0.2"/>
  <cols>
    <col min="1" max="1" width="57.33203125" style="110" bestFit="1" customWidth="1"/>
    <col min="2" max="2" width="9.1640625" style="110" customWidth="1"/>
    <col min="3" max="3" width="125.5" style="110" customWidth="1"/>
    <col min="4" max="16384" width="9.1640625" style="110"/>
  </cols>
  <sheetData>
    <row r="1" spans="1:3" ht="40.5" customHeight="1" x14ac:dyDescent="0.2">
      <c r="A1" t="e" vm="1">
        <v>#VALUE!</v>
      </c>
    </row>
    <row r="2" spans="1:3" ht="26" x14ac:dyDescent="0.3">
      <c r="B2" s="112" t="s">
        <v>67</v>
      </c>
      <c r="C2" s="98" t="s">
        <v>68</v>
      </c>
    </row>
    <row r="3" spans="1:3" ht="260" x14ac:dyDescent="0.25">
      <c r="C3" s="111" t="s">
        <v>69</v>
      </c>
    </row>
    <row r="4" spans="1:3" ht="29.25" customHeight="1" x14ac:dyDescent="0.2"/>
  </sheetData>
  <sheetProtection selectLockedCells="1"/>
  <pageMargins left="0.7" right="0.7" top="0.75" bottom="0.75" header="0.3" footer="0.3"/>
  <pageSetup paperSize="9" orientation="portrait" horizontalDpi="360" verticalDpi="36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ErrorMessage="1" xr:uid="{15011F08-4ED4-4252-9F41-2249D9711673}">
          <x14:formula1>
            <xm:f>'Primary Archetype Data Tables'!$B$1:$J$1</xm:f>
          </x14:formula1>
          <xm:sqref>C2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72F8F-45B1-41D5-AB46-5200D07141C7}">
  <sheetPr>
    <tabColor theme="7"/>
  </sheetPr>
  <dimension ref="A1:AN15"/>
  <sheetViews>
    <sheetView showGridLines="0" zoomScaleNormal="100" workbookViewId="0">
      <selection activeCell="E4" sqref="D4:E4"/>
    </sheetView>
  </sheetViews>
  <sheetFormatPr baseColWidth="10" defaultColWidth="9.1640625" defaultRowHeight="15" x14ac:dyDescent="0.2"/>
  <cols>
    <col min="1" max="1" width="3" style="110" bestFit="1" customWidth="1"/>
    <col min="2" max="2" width="4.33203125" style="110" customWidth="1"/>
    <col min="3" max="3" width="49.33203125" style="110" customWidth="1"/>
    <col min="4" max="4" width="16.83203125" style="110" customWidth="1"/>
    <col min="5" max="5" width="24.5" style="110" customWidth="1"/>
    <col min="6" max="6" width="29.83203125" style="110" customWidth="1"/>
    <col min="7" max="7" width="23.83203125" style="110" customWidth="1"/>
    <col min="8" max="16384" width="9.1640625" style="110"/>
  </cols>
  <sheetData>
    <row r="1" spans="1:40" x14ac:dyDescent="0.2">
      <c r="A1" s="110">
        <f t="shared" ref="A1:A14" si="0">ROW(A1)</f>
        <v>1</v>
      </c>
    </row>
    <row r="2" spans="1:40" x14ac:dyDescent="0.2">
      <c r="A2" s="110">
        <f t="shared" si="0"/>
        <v>2</v>
      </c>
    </row>
    <row r="3" spans="1:40" ht="31.5" customHeight="1" x14ac:dyDescent="0.2">
      <c r="A3" s="110">
        <f t="shared" si="0"/>
        <v>3</v>
      </c>
      <c r="C3" s="118" t="str">
        <f>"SMELTER (CRADLE TO GATE) MEASURED AT CASTHOUSE OUTPUT (COLD METAL) in Baseline YEAR ("&amp;Baseline_YEAR&amp;")"</f>
        <v>SMELTER (CRADLE TO GATE) MEASURED AT CASTHOUSE OUTPUT (COLD METAL) in Baseline YEAR (2021)</v>
      </c>
      <c r="D3" s="118" t="s">
        <v>70</v>
      </c>
      <c r="E3" s="118" t="s">
        <v>71</v>
      </c>
      <c r="F3" s="118" t="s">
        <v>72</v>
      </c>
      <c r="G3" s="118" t="s">
        <v>73</v>
      </c>
    </row>
    <row r="4" spans="1:40" x14ac:dyDescent="0.2">
      <c r="A4" s="110">
        <f t="shared" si="0"/>
        <v>4</v>
      </c>
      <c r="C4" s="96" t="s">
        <v>74</v>
      </c>
      <c r="D4" s="139"/>
      <c r="E4" s="97"/>
      <c r="F4" s="109"/>
      <c r="G4" s="114">
        <f>IF(ISBLANK(E4),0,IF(ISBLANK(F4),"NO SPLIT",IF(E4-F4&lt;0,"ERROR",E4-F4)))</f>
        <v>0</v>
      </c>
    </row>
    <row r="5" spans="1:40" x14ac:dyDescent="0.2">
      <c r="A5" s="110">
        <f t="shared" si="0"/>
        <v>5</v>
      </c>
      <c r="C5" s="96" t="s">
        <v>75</v>
      </c>
      <c r="D5" s="139"/>
      <c r="E5" s="97"/>
      <c r="F5" s="109"/>
      <c r="G5" s="114">
        <f>IF(ISBLANK(E5),0,IF(ISBLANK(F5),"NO SPLIT",IF(E5-F5&lt;0,"ERROR",E5-F5)))</f>
        <v>0</v>
      </c>
    </row>
    <row r="6" spans="1:40" x14ac:dyDescent="0.2">
      <c r="A6" s="110">
        <f t="shared" si="0"/>
        <v>6</v>
      </c>
      <c r="C6" s="96" t="s">
        <v>76</v>
      </c>
      <c r="D6" s="139"/>
      <c r="E6" s="97"/>
      <c r="F6" s="109"/>
      <c r="G6" s="114">
        <f>IF(ISBLANK(E6),0,IF(ISBLANK(F6),"NO SPLIT",IF(E6-F6&lt;0,"ERROR",E6-F6)))</f>
        <v>0</v>
      </c>
    </row>
    <row r="7" spans="1:40" x14ac:dyDescent="0.2">
      <c r="A7" s="110">
        <f t="shared" si="0"/>
        <v>7</v>
      </c>
      <c r="C7" s="96" t="s">
        <v>77</v>
      </c>
      <c r="D7" s="139"/>
      <c r="E7" s="97"/>
      <c r="F7" s="109"/>
      <c r="G7" s="114">
        <f>IF(ISBLANK(E7),0,IF(ISBLANK(F7),"NO SPLIT",IF(E7-F7&lt;0,"ERROR",E7-F7)))</f>
        <v>0</v>
      </c>
    </row>
    <row r="8" spans="1:40" x14ac:dyDescent="0.2">
      <c r="A8" s="110">
        <f t="shared" si="0"/>
        <v>8</v>
      </c>
      <c r="C8" s="3" t="s">
        <v>78</v>
      </c>
      <c r="D8" s="139"/>
      <c r="E8" s="97"/>
      <c r="F8" s="109"/>
      <c r="G8" s="114">
        <f>IF(ISBLANK(E8),0,IF(ISBLANK(F8),"NO SPLIT",IF(E8-F8&lt;0,"ERROR",E8-F8)))</f>
        <v>0</v>
      </c>
    </row>
    <row r="9" spans="1:40" x14ac:dyDescent="0.2">
      <c r="A9" s="110">
        <f t="shared" si="0"/>
        <v>9</v>
      </c>
      <c r="C9" s="113" t="s">
        <v>79</v>
      </c>
      <c r="D9" s="140">
        <f>SUM(D4:D8)</f>
        <v>0</v>
      </c>
      <c r="E9" s="114">
        <f>IFERROR(ROUND(SUMPRODUCT(E4:E8,D4:D8)/D9,1),0)</f>
        <v>0</v>
      </c>
      <c r="F9" s="114">
        <f>IFERROR(IF(COUNTBLANK(F4:F8)&gt;COUNTBLANK(E4:E8),"NO SPLIT",(ROUND(SUMPRODUCT(F4:F8,D4:D8)/D9,1))),0)</f>
        <v>0</v>
      </c>
      <c r="G9" s="114" cm="1">
        <f t="array" ref="G9">IF(SUMPRODUCT(ISTEXT(G4:G8)*1)&gt;0,"NO SPLIT",E9-F9)</f>
        <v>0</v>
      </c>
    </row>
    <row r="10" spans="1:40" x14ac:dyDescent="0.2">
      <c r="A10" s="110">
        <f t="shared" si="0"/>
        <v>10</v>
      </c>
    </row>
    <row r="11" spans="1:40" x14ac:dyDescent="0.2">
      <c r="A11" s="110">
        <f t="shared" si="0"/>
        <v>11</v>
      </c>
      <c r="C11" s="119"/>
      <c r="D11" s="99"/>
      <c r="E11" s="119" t="s">
        <v>80</v>
      </c>
      <c r="F11" s="120">
        <v>2016</v>
      </c>
      <c r="G11" s="120">
        <v>2017</v>
      </c>
      <c r="H11" s="120">
        <v>2018</v>
      </c>
      <c r="I11" s="120">
        <v>2019</v>
      </c>
      <c r="J11" s="120">
        <v>2020</v>
      </c>
      <c r="K11" s="120">
        <v>2021</v>
      </c>
      <c r="L11" s="120">
        <v>2022</v>
      </c>
      <c r="M11" s="120">
        <v>2023</v>
      </c>
      <c r="N11" s="120">
        <v>2024</v>
      </c>
      <c r="O11" s="120">
        <v>2025</v>
      </c>
      <c r="P11" s="120">
        <v>2026</v>
      </c>
      <c r="Q11" s="120">
        <v>2027</v>
      </c>
      <c r="R11" s="120">
        <v>2028</v>
      </c>
      <c r="S11" s="120">
        <v>2029</v>
      </c>
      <c r="T11" s="120">
        <v>2030</v>
      </c>
      <c r="U11" s="120">
        <v>2031</v>
      </c>
      <c r="V11" s="120">
        <v>2032</v>
      </c>
      <c r="W11" s="120">
        <v>2033</v>
      </c>
      <c r="X11" s="120">
        <v>2034</v>
      </c>
      <c r="Y11" s="120">
        <v>2035</v>
      </c>
      <c r="Z11" s="120">
        <v>2036</v>
      </c>
      <c r="AA11" s="120">
        <v>2037</v>
      </c>
      <c r="AB11" s="120">
        <v>2038</v>
      </c>
      <c r="AC11" s="120">
        <v>2039</v>
      </c>
      <c r="AD11" s="120">
        <v>2040</v>
      </c>
      <c r="AE11" s="120">
        <v>2041</v>
      </c>
      <c r="AF11" s="120">
        <v>2042</v>
      </c>
      <c r="AG11" s="120">
        <v>2043</v>
      </c>
      <c r="AH11" s="120">
        <v>2044</v>
      </c>
      <c r="AI11" s="120">
        <v>2045</v>
      </c>
      <c r="AJ11" s="120">
        <v>2046</v>
      </c>
      <c r="AK11" s="120">
        <v>2047</v>
      </c>
      <c r="AL11" s="120">
        <v>2048</v>
      </c>
      <c r="AM11" s="120">
        <v>2049</v>
      </c>
      <c r="AN11" s="120">
        <v>2050</v>
      </c>
    </row>
    <row r="12" spans="1:40" s="115" customFormat="1" x14ac:dyDescent="0.2">
      <c r="A12" s="110">
        <f t="shared" si="0"/>
        <v>12</v>
      </c>
      <c r="B12" s="110"/>
      <c r="C12" s="121" t="s">
        <v>81</v>
      </c>
      <c r="D12" s="122" t="s">
        <v>82</v>
      </c>
      <c r="E12" s="123" t="str">
        <f t="array" aca="1" ref="E12" ca="1">IFERROR(IF($F$9=0,"Enter values above",(INDEX(Table2[],MATCH(MIN(ABS(INDIRECT("Table2["&amp;Baseline_YEAR&amp;"]")-$F$9)),ABS(INDIRECT("Table2["&amp;Baseline_YEAR&amp;"]")-$F$9),0),0))),"NO SPLIT")</f>
        <v>Enter values above</v>
      </c>
      <c r="F12" s="124" t="str">
        <f>IF($F$9=0,"",IF(F$11&lt;Baseline_YEAR-0,NA(),VLOOKUP($E12,Table2[],F$11-2014,FALSE)))</f>
        <v/>
      </c>
      <c r="G12" s="124" t="str">
        <f>IF($F$9=0,"",IF(G$11&lt;Baseline_YEAR-0,NA(),VLOOKUP($E12,Table2[],G$11-2014,FALSE)))</f>
        <v/>
      </c>
      <c r="H12" s="124" t="str">
        <f>IF($F$9=0,"",IF(H$11&lt;Baseline_YEAR-0,NA(),VLOOKUP($E12,Table2[],H$11-2014,FALSE)))</f>
        <v/>
      </c>
      <c r="I12" s="124" t="str">
        <f>IF($F$9=0,"",IF(I$11&lt;Baseline_YEAR-0,NA(),VLOOKUP($E12,Table2[],I$11-2014,FALSE)))</f>
        <v/>
      </c>
      <c r="J12" s="124" t="str">
        <f>IF($F$9=0,"",IF(J$11&lt;Baseline_YEAR-0,NA(),VLOOKUP($E12,Table2[],J$11-2014,FALSE)))</f>
        <v/>
      </c>
      <c r="K12" s="124" t="str">
        <f>IF($F$9=0,"",IF(K$11&lt;Baseline_YEAR-0,NA(),VLOOKUP($E12,Table2[],K$11-2014,FALSE)))</f>
        <v/>
      </c>
      <c r="L12" s="124" t="str">
        <f>IF($F$9=0,"",IF(L$11&lt;Baseline_YEAR-0,NA(),VLOOKUP($E12,Table2[],L$11-2014,FALSE)))</f>
        <v/>
      </c>
      <c r="M12" s="124" t="str">
        <f>IF($F$9=0,"",IF(M$11&lt;Baseline_YEAR-0,NA(),VLOOKUP($E12,Table2[],M$11-2014,FALSE)))</f>
        <v/>
      </c>
      <c r="N12" s="124" t="str">
        <f>IF($F$9=0,"",IF(N$11&lt;Baseline_YEAR-0,NA(),VLOOKUP($E12,Table2[],N$11-2014,FALSE)))</f>
        <v/>
      </c>
      <c r="O12" s="124" t="str">
        <f>IF($F$9=0,"",IF(O$11&lt;Baseline_YEAR-0,NA(),VLOOKUP($E12,Table2[],O$11-2014,FALSE)))</f>
        <v/>
      </c>
      <c r="P12" s="124" t="str">
        <f>IF($F$9=0,"",IF(P$11&lt;Baseline_YEAR-0,NA(),VLOOKUP($E12,Table2[],P$11-2014,FALSE)))</f>
        <v/>
      </c>
      <c r="Q12" s="124" t="str">
        <f>IF($F$9=0,"",IF(Q$11&lt;Baseline_YEAR-0,NA(),VLOOKUP($E12,Table2[],Q$11-2014,FALSE)))</f>
        <v/>
      </c>
      <c r="R12" s="124" t="str">
        <f>IF($F$9=0,"",IF(R$11&lt;Baseline_YEAR-0,NA(),VLOOKUP($E12,Table2[],R$11-2014,FALSE)))</f>
        <v/>
      </c>
      <c r="S12" s="124" t="str">
        <f>IF($F$9=0,"",IF(S$11&lt;Baseline_YEAR-0,NA(),VLOOKUP($E12,Table2[],S$11-2014,FALSE)))</f>
        <v/>
      </c>
      <c r="T12" s="124" t="str">
        <f>IF($F$9=0,"",IF(T$11&lt;Baseline_YEAR-0,NA(),VLOOKUP($E12,Table2[],T$11-2014,FALSE)))</f>
        <v/>
      </c>
      <c r="U12" s="124" t="str">
        <f>IF($F$9=0,"",IF(U$11&lt;Baseline_YEAR-0,NA(),VLOOKUP($E12,Table2[],U$11-2014,FALSE)))</f>
        <v/>
      </c>
      <c r="V12" s="124" t="str">
        <f>IF($F$9=0,"",IF(V$11&lt;Baseline_YEAR-0,NA(),VLOOKUP($E12,Table2[],V$11-2014,FALSE)))</f>
        <v/>
      </c>
      <c r="W12" s="124" t="str">
        <f>IF($F$9=0,"",IF(W$11&lt;Baseline_YEAR-0,NA(),VLOOKUP($E12,Table2[],W$11-2014,FALSE)))</f>
        <v/>
      </c>
      <c r="X12" s="124" t="str">
        <f>IF($F$9=0,"",IF(X$11&lt;Baseline_YEAR-0,NA(),VLOOKUP($E12,Table2[],X$11-2014,FALSE)))</f>
        <v/>
      </c>
      <c r="Y12" s="124" t="str">
        <f>IF($F$9=0,"",IF(Y$11&lt;Baseline_YEAR-0,NA(),VLOOKUP($E12,Table2[],Y$11-2014,FALSE)))</f>
        <v/>
      </c>
      <c r="Z12" s="124" t="str">
        <f>IF($F$9=0,"",IF(Z$11&lt;Baseline_YEAR-0,NA(),VLOOKUP($E12,Table2[],Z$11-2014,FALSE)))</f>
        <v/>
      </c>
      <c r="AA12" s="124" t="str">
        <f>IF($F$9=0,"",IF(AA$11&lt;Baseline_YEAR-0,NA(),VLOOKUP($E12,Table2[],AA$11-2014,FALSE)))</f>
        <v/>
      </c>
      <c r="AB12" s="124" t="str">
        <f>IF($F$9=0,"",IF(AB$11&lt;Baseline_YEAR-0,NA(),VLOOKUP($E12,Table2[],AB$11-2014,FALSE)))</f>
        <v/>
      </c>
      <c r="AC12" s="124" t="str">
        <f>IF($F$9=0,"",IF(AC$11&lt;Baseline_YEAR-0,NA(),VLOOKUP($E12,Table2[],AC$11-2014,FALSE)))</f>
        <v/>
      </c>
      <c r="AD12" s="124" t="str">
        <f>IF($F$9=0,"",IF(AD$11&lt;Baseline_YEAR-0,NA(),VLOOKUP($E12,Table2[],AD$11-2014,FALSE)))</f>
        <v/>
      </c>
      <c r="AE12" s="124" t="str">
        <f>IF($F$9=0,"",IF(AE$11&lt;Baseline_YEAR-0,NA(),VLOOKUP($E12,Table2[],AE$11-2014,FALSE)))</f>
        <v/>
      </c>
      <c r="AF12" s="124" t="str">
        <f>IF($F$9=0,"",IF(AF$11&lt;Baseline_YEAR-0,NA(),VLOOKUP($E12,Table2[],AF$11-2014,FALSE)))</f>
        <v/>
      </c>
      <c r="AG12" s="124" t="str">
        <f>IF($F$9=0,"",IF(AG$11&lt;Baseline_YEAR-0,NA(),VLOOKUP($E12,Table2[],AG$11-2014,FALSE)))</f>
        <v/>
      </c>
      <c r="AH12" s="124" t="str">
        <f>IF($F$9=0,"",IF(AH$11&lt;Baseline_YEAR-0,NA(),VLOOKUP($E12,Table2[],AH$11-2014,FALSE)))</f>
        <v/>
      </c>
      <c r="AI12" s="124" t="str">
        <f>IF($F$9=0,"",IF(AI$11&lt;Baseline_YEAR-0,NA(),VLOOKUP($E12,Table2[],AI$11-2014,FALSE)))</f>
        <v/>
      </c>
      <c r="AJ12" s="124" t="str">
        <f>IF($F$9=0,"",IF(AJ$11&lt;Baseline_YEAR-0,NA(),VLOOKUP($E12,Table2[],AJ$11-2014,FALSE)))</f>
        <v/>
      </c>
      <c r="AK12" s="124" t="str">
        <f>IF($F$9=0,"",IF(AK$11&lt;Baseline_YEAR-0,NA(),VLOOKUP($E12,Table2[],AK$11-2014,FALSE)))</f>
        <v/>
      </c>
      <c r="AL12" s="124" t="str">
        <f>IF($F$9=0,"",IF(AL$11&lt;Baseline_YEAR-0,NA(),VLOOKUP($E12,Table2[],AL$11-2014,FALSE)))</f>
        <v/>
      </c>
      <c r="AM12" s="124" t="str">
        <f>IF($F$9=0,"",IF(AM$11&lt;Baseline_YEAR-0,NA(),VLOOKUP($E12,Table2[],AM$11-2014,FALSE)))</f>
        <v/>
      </c>
      <c r="AN12" s="124" t="str">
        <f>IF($F$9=0,"",IF(AN$11&lt;Baseline_YEAR-0,NA(),VLOOKUP($E12,Table2[],AN$11-2014,FALSE)))</f>
        <v/>
      </c>
    </row>
    <row r="13" spans="1:40" s="115" customFormat="1" x14ac:dyDescent="0.2">
      <c r="A13" s="110">
        <f t="shared" si="0"/>
        <v>13</v>
      </c>
      <c r="B13" s="110"/>
      <c r="C13" s="121" t="s">
        <v>83</v>
      </c>
      <c r="D13" s="122" t="s">
        <v>82</v>
      </c>
      <c r="E13" s="123" t="str">
        <f t="array" aca="1" ref="E13" ca="1">IFERROR(IF($G$9=0,"Enter values above",INDEX(Table3[],MATCH(MIN(ABS(INDIRECT("Table3["&amp;Baseline_YEAR&amp;"]")-$G$9)),ABS(INDIRECT("Table3["&amp;Baseline_YEAR&amp;"]")-$G$9),0),0)),"NO SPLIT")</f>
        <v>Enter values above</v>
      </c>
      <c r="F13" s="124" t="str">
        <f>IF($F$9=0,"",IF(F$11&lt;Baseline_YEAR-0,NA(),VLOOKUP($E13,Table3[],F$11-2014,FALSE)))</f>
        <v/>
      </c>
      <c r="G13" s="124" t="str">
        <f>IF($F$9=0,"",IF(G$11&lt;Baseline_YEAR-0,NA(),VLOOKUP($E13,Table3[],G$11-2014,FALSE)))</f>
        <v/>
      </c>
      <c r="H13" s="124" t="str">
        <f>IF($F$9=0,"",IF(H$11&lt;Baseline_YEAR-0,NA(),VLOOKUP($E13,Table3[],H$11-2014,FALSE)))</f>
        <v/>
      </c>
      <c r="I13" s="124" t="str">
        <f>IF($F$9=0,"",IF(I$11&lt;Baseline_YEAR-0,NA(),VLOOKUP($E13,Table3[],I$11-2014,FALSE)))</f>
        <v/>
      </c>
      <c r="J13" s="124" t="str">
        <f>IF($F$9=0,"",IF(J$11&lt;Baseline_YEAR-0,NA(),VLOOKUP($E13,Table3[],J$11-2014,FALSE)))</f>
        <v/>
      </c>
      <c r="K13" s="124" t="str">
        <f>IF($F$9=0,"",IF(K$11&lt;Baseline_YEAR-0,NA(),VLOOKUP($E13,Table3[],K$11-2014,FALSE)))</f>
        <v/>
      </c>
      <c r="L13" s="124" t="str">
        <f>IF($F$9=0,"",IF(L$11&lt;Baseline_YEAR-0,NA(),VLOOKUP($E13,Table3[],L$11-2014,FALSE)))</f>
        <v/>
      </c>
      <c r="M13" s="124" t="str">
        <f>IF($F$9=0,"",IF(M$11&lt;Baseline_YEAR-0,NA(),VLOOKUP($E13,Table3[],M$11-2014,FALSE)))</f>
        <v/>
      </c>
      <c r="N13" s="124" t="str">
        <f>IF($F$9=0,"",IF(N$11&lt;Baseline_YEAR-0,NA(),VLOOKUP($E13,Table3[],N$11-2014,FALSE)))</f>
        <v/>
      </c>
      <c r="O13" s="124" t="str">
        <f>IF($F$9=0,"",IF(O$11&lt;Baseline_YEAR-0,NA(),VLOOKUP($E13,Table3[],O$11-2014,FALSE)))</f>
        <v/>
      </c>
      <c r="P13" s="124" t="str">
        <f>IF($F$9=0,"",IF(P$11&lt;Baseline_YEAR-0,NA(),VLOOKUP($E13,Table3[],P$11-2014,FALSE)))</f>
        <v/>
      </c>
      <c r="Q13" s="124" t="str">
        <f>IF($F$9=0,"",IF(Q$11&lt;Baseline_YEAR-0,NA(),VLOOKUP($E13,Table3[],Q$11-2014,FALSE)))</f>
        <v/>
      </c>
      <c r="R13" s="124" t="str">
        <f>IF($F$9=0,"",IF(R$11&lt;Baseline_YEAR-0,NA(),VLOOKUP($E13,Table3[],R$11-2014,FALSE)))</f>
        <v/>
      </c>
      <c r="S13" s="124" t="str">
        <f>IF($F$9=0,"",IF(S$11&lt;Baseline_YEAR-0,NA(),VLOOKUP($E13,Table3[],S$11-2014,FALSE)))</f>
        <v/>
      </c>
      <c r="T13" s="124" t="str">
        <f>IF($F$9=0,"",IF(T$11&lt;Baseline_YEAR-0,NA(),VLOOKUP($E13,Table3[],T$11-2014,FALSE)))</f>
        <v/>
      </c>
      <c r="U13" s="124" t="str">
        <f>IF($F$9=0,"",IF(U$11&lt;Baseline_YEAR-0,NA(),VLOOKUP($E13,Table3[],U$11-2014,FALSE)))</f>
        <v/>
      </c>
      <c r="V13" s="124" t="str">
        <f>IF($F$9=0,"",IF(V$11&lt;Baseline_YEAR-0,NA(),VLOOKUP($E13,Table3[],V$11-2014,FALSE)))</f>
        <v/>
      </c>
      <c r="W13" s="124" t="str">
        <f>IF($F$9=0,"",IF(W$11&lt;Baseline_YEAR-0,NA(),VLOOKUP($E13,Table3[],W$11-2014,FALSE)))</f>
        <v/>
      </c>
      <c r="X13" s="124" t="str">
        <f>IF($F$9=0,"",IF(X$11&lt;Baseline_YEAR-0,NA(),VLOOKUP($E13,Table3[],X$11-2014,FALSE)))</f>
        <v/>
      </c>
      <c r="Y13" s="124" t="str">
        <f>IF($F$9=0,"",IF(Y$11&lt;Baseline_YEAR-0,NA(),VLOOKUP($E13,Table3[],Y$11-2014,FALSE)))</f>
        <v/>
      </c>
      <c r="Z13" s="124" t="str">
        <f>IF($F$9=0,"",IF(Z$11&lt;Baseline_YEAR-0,NA(),VLOOKUP($E13,Table3[],Z$11-2014,FALSE)))</f>
        <v/>
      </c>
      <c r="AA13" s="124" t="str">
        <f>IF($F$9=0,"",IF(AA$11&lt;Baseline_YEAR-0,NA(),VLOOKUP($E13,Table3[],AA$11-2014,FALSE)))</f>
        <v/>
      </c>
      <c r="AB13" s="124" t="str">
        <f>IF($F$9=0,"",IF(AB$11&lt;Baseline_YEAR-0,NA(),VLOOKUP($E13,Table3[],AB$11-2014,FALSE)))</f>
        <v/>
      </c>
      <c r="AC13" s="124" t="str">
        <f>IF($F$9=0,"",IF(AC$11&lt;Baseline_YEAR-0,NA(),VLOOKUP($E13,Table3[],AC$11-2014,FALSE)))</f>
        <v/>
      </c>
      <c r="AD13" s="124" t="str">
        <f>IF($F$9=0,"",IF(AD$11&lt;Baseline_YEAR-0,NA(),VLOOKUP($E13,Table3[],AD$11-2014,FALSE)))</f>
        <v/>
      </c>
      <c r="AE13" s="124" t="str">
        <f>IF($F$9=0,"",IF(AE$11&lt;Baseline_YEAR-0,NA(),VLOOKUP($E13,Table3[],AE$11-2014,FALSE)))</f>
        <v/>
      </c>
      <c r="AF13" s="124" t="str">
        <f>IF($F$9=0,"",IF(AF$11&lt;Baseline_YEAR-0,NA(),VLOOKUP($E13,Table3[],AF$11-2014,FALSE)))</f>
        <v/>
      </c>
      <c r="AG13" s="124" t="str">
        <f>IF($F$9=0,"",IF(AG$11&lt;Baseline_YEAR-0,NA(),VLOOKUP($E13,Table3[],AG$11-2014,FALSE)))</f>
        <v/>
      </c>
      <c r="AH13" s="124" t="str">
        <f>IF($F$9=0,"",IF(AH$11&lt;Baseline_YEAR-0,NA(),VLOOKUP($E13,Table3[],AH$11-2014,FALSE)))</f>
        <v/>
      </c>
      <c r="AI13" s="124" t="str">
        <f>IF($F$9=0,"",IF(AI$11&lt;Baseline_YEAR-0,NA(),VLOOKUP($E13,Table3[],AI$11-2014,FALSE)))</f>
        <v/>
      </c>
      <c r="AJ13" s="124" t="str">
        <f>IF($F$9=0,"",IF(AJ$11&lt;Baseline_YEAR-0,NA(),VLOOKUP($E13,Table3[],AJ$11-2014,FALSE)))</f>
        <v/>
      </c>
      <c r="AK13" s="124" t="str">
        <f>IF($F$9=0,"",IF(AK$11&lt;Baseline_YEAR-0,NA(),VLOOKUP($E13,Table3[],AK$11-2014,FALSE)))</f>
        <v/>
      </c>
      <c r="AL13" s="124" t="str">
        <f>IF($F$9=0,"",IF(AL$11&lt;Baseline_YEAR-0,NA(),VLOOKUP($E13,Table3[],AL$11-2014,FALSE)))</f>
        <v/>
      </c>
      <c r="AM13" s="124" t="str">
        <f>IF($F$9=0,"",IF(AM$11&lt;Baseline_YEAR-0,NA(),VLOOKUP($E13,Table3[],AM$11-2014,FALSE)))</f>
        <v/>
      </c>
      <c r="AN13" s="124" t="str">
        <f>IF($F$9=0,"",IF(AN$11&lt;Baseline_YEAR-0,NA(),VLOOKUP($E13,Table3[],AN$11-2014,FALSE)))</f>
        <v/>
      </c>
    </row>
    <row r="14" spans="1:40" s="115" customFormat="1" x14ac:dyDescent="0.2">
      <c r="A14" s="110">
        <f t="shared" si="0"/>
        <v>14</v>
      </c>
      <c r="B14" s="110"/>
      <c r="C14" s="121" t="s">
        <v>84</v>
      </c>
      <c r="D14" s="122" t="s">
        <v>82</v>
      </c>
      <c r="E14" s="123" t="str">
        <f t="array" aca="1" ref="E14" ca="1">IF($E$9=0,"Enter values above",(INDEX(Table213[],MATCH(MIN(ABS(INDIRECT("Table213["&amp;Baseline_YEAR&amp;"]")-$E$9)),ABS(INDIRECT("Table213["&amp;Baseline_YEAR&amp;"]")-$E$9),0),0)))</f>
        <v>Enter values above</v>
      </c>
      <c r="F14" s="124" t="str">
        <f>IF($E$9=0,"",IF(F$11&lt;Baseline_YEAR-0,NA(),VLOOKUP($E14,Table213[],F$11-2014,FALSE)))</f>
        <v/>
      </c>
      <c r="G14" s="124" t="str">
        <f>IF($E$9=0,"",IF(G$11&lt;Baseline_YEAR-0,NA(),VLOOKUP($E14,Table213[],G$11-2014,FALSE)))</f>
        <v/>
      </c>
      <c r="H14" s="124" t="str">
        <f>IF($E$9=0,"",IF(H$11&lt;Baseline_YEAR-0,NA(),VLOOKUP($E14,Table213[],H$11-2014,FALSE)))</f>
        <v/>
      </c>
      <c r="I14" s="124" t="str">
        <f>IF($E$9=0,"",IF(I$11&lt;Baseline_YEAR-0,NA(),VLOOKUP($E14,Table213[],I$11-2014,FALSE)))</f>
        <v/>
      </c>
      <c r="J14" s="124" t="str">
        <f>IF($E$9=0,"",IF(J$11&lt;Baseline_YEAR-0,NA(),VLOOKUP($E14,Table213[],J$11-2014,FALSE)))</f>
        <v/>
      </c>
      <c r="K14" s="124" t="str">
        <f>IF($E$9=0,"",IF(K$11&lt;Baseline_YEAR-0,NA(),VLOOKUP($E14,Table213[],K$11-2014,FALSE)))</f>
        <v/>
      </c>
      <c r="L14" s="124" t="str">
        <f>IF($E$9=0,"",IF(L$11&lt;Baseline_YEAR-0,NA(),VLOOKUP($E14,Table213[],L$11-2014,FALSE)))</f>
        <v/>
      </c>
      <c r="M14" s="124" t="str">
        <f>IF($E$9=0,"",IF(M$11&lt;Baseline_YEAR-0,NA(),VLOOKUP($E14,Table213[],M$11-2014,FALSE)))</f>
        <v/>
      </c>
      <c r="N14" s="124" t="str">
        <f>IF($E$9=0,"",IF(N$11&lt;Baseline_YEAR-0,NA(),VLOOKUP($E14,Table213[],N$11-2014,FALSE)))</f>
        <v/>
      </c>
      <c r="O14" s="124" t="str">
        <f>IF($E$9=0,"",IF(O$11&lt;Baseline_YEAR-0,NA(),VLOOKUP($E14,Table213[],O$11-2014,FALSE)))</f>
        <v/>
      </c>
      <c r="P14" s="124" t="str">
        <f>IF($E$9=0,"",IF(P$11&lt;Baseline_YEAR-0,NA(),VLOOKUP($E14,Table213[],P$11-2014,FALSE)))</f>
        <v/>
      </c>
      <c r="Q14" s="124" t="str">
        <f>IF($E$9=0,"",IF(Q$11&lt;Baseline_YEAR-0,NA(),VLOOKUP($E14,Table213[],Q$11-2014,FALSE)))</f>
        <v/>
      </c>
      <c r="R14" s="124" t="str">
        <f>IF($E$9=0,"",IF(R$11&lt;Baseline_YEAR-0,NA(),VLOOKUP($E14,Table213[],R$11-2014,FALSE)))</f>
        <v/>
      </c>
      <c r="S14" s="124" t="str">
        <f>IF($E$9=0,"",IF(S$11&lt;Baseline_YEAR-0,NA(),VLOOKUP($E14,Table213[],S$11-2014,FALSE)))</f>
        <v/>
      </c>
      <c r="T14" s="124" t="str">
        <f>IF($E$9=0,"",IF(T$11&lt;Baseline_YEAR-0,NA(),VLOOKUP($E14,Table213[],T$11-2014,FALSE)))</f>
        <v/>
      </c>
      <c r="U14" s="124" t="str">
        <f>IF($E$9=0,"",IF(U$11&lt;Baseline_YEAR-0,NA(),VLOOKUP($E14,Table213[],U$11-2014,FALSE)))</f>
        <v/>
      </c>
      <c r="V14" s="124" t="str">
        <f>IF($E$9=0,"",IF(V$11&lt;Baseline_YEAR-0,NA(),VLOOKUP($E14,Table213[],V$11-2014,FALSE)))</f>
        <v/>
      </c>
      <c r="W14" s="124" t="str">
        <f>IF($E$9=0,"",IF(W$11&lt;Baseline_YEAR-0,NA(),VLOOKUP($E14,Table213[],W$11-2014,FALSE)))</f>
        <v/>
      </c>
      <c r="X14" s="124" t="str">
        <f>IF($E$9=0,"",IF(X$11&lt;Baseline_YEAR-0,NA(),VLOOKUP($E14,Table213[],X$11-2014,FALSE)))</f>
        <v/>
      </c>
      <c r="Y14" s="124" t="str">
        <f>IF($E$9=0,"",IF(Y$11&lt;Baseline_YEAR-0,NA(),VLOOKUP($E14,Table213[],Y$11-2014,FALSE)))</f>
        <v/>
      </c>
      <c r="Z14" s="124" t="str">
        <f>IF($E$9=0,"",IF(Z$11&lt;Baseline_YEAR-0,NA(),VLOOKUP($E14,Table213[],Z$11-2014,FALSE)))</f>
        <v/>
      </c>
      <c r="AA14" s="124" t="str">
        <f>IF($E$9=0,"",IF(AA$11&lt;Baseline_YEAR-0,NA(),VLOOKUP($E14,Table213[],AA$11-2014,FALSE)))</f>
        <v/>
      </c>
      <c r="AB14" s="124" t="str">
        <f>IF($E$9=0,"",IF(AB$11&lt;Baseline_YEAR-0,NA(),VLOOKUP($E14,Table213[],AB$11-2014,FALSE)))</f>
        <v/>
      </c>
      <c r="AC14" s="124" t="str">
        <f>IF($E$9=0,"",IF(AC$11&lt;Baseline_YEAR-0,NA(),VLOOKUP($E14,Table213[],AC$11-2014,FALSE)))</f>
        <v/>
      </c>
      <c r="AD14" s="124" t="str">
        <f>IF($E$9=0,"",IF(AD$11&lt;Baseline_YEAR-0,NA(),VLOOKUP($E14,Table213[],AD$11-2014,FALSE)))</f>
        <v/>
      </c>
      <c r="AE14" s="124" t="str">
        <f>IF($E$9=0,"",IF(AE$11&lt;Baseline_YEAR-0,NA(),VLOOKUP($E14,Table213[],AE$11-2014,FALSE)))</f>
        <v/>
      </c>
      <c r="AF14" s="124" t="str">
        <f>IF($E$9=0,"",IF(AF$11&lt;Baseline_YEAR-0,NA(),VLOOKUP($E14,Table213[],AF$11-2014,FALSE)))</f>
        <v/>
      </c>
      <c r="AG14" s="124" t="str">
        <f>IF($E$9=0,"",IF(AG$11&lt;Baseline_YEAR-0,NA(),VLOOKUP($E14,Table213[],AG$11-2014,FALSE)))</f>
        <v/>
      </c>
      <c r="AH14" s="124" t="str">
        <f>IF($E$9=0,"",IF(AH$11&lt;Baseline_YEAR-0,NA(),VLOOKUP($E14,Table213[],AH$11-2014,FALSE)))</f>
        <v/>
      </c>
      <c r="AI14" s="124" t="str">
        <f>IF($E$9=0,"",IF(AI$11&lt;Baseline_YEAR-0,NA(),VLOOKUP($E14,Table213[],AI$11-2014,FALSE)))</f>
        <v/>
      </c>
      <c r="AJ14" s="124" t="str">
        <f>IF($E$9=0,"",IF(AJ$11&lt;Baseline_YEAR-0,NA(),VLOOKUP($E14,Table213[],AJ$11-2014,FALSE)))</f>
        <v/>
      </c>
      <c r="AK14" s="124" t="str">
        <f>IF($E$9=0,"",IF(AK$11&lt;Baseline_YEAR-0,NA(),VLOOKUP($E14,Table213[],AK$11-2014,FALSE)))</f>
        <v/>
      </c>
      <c r="AL14" s="124" t="str">
        <f>IF($E$9=0,"",IF(AL$11&lt;Baseline_YEAR-0,NA(),VLOOKUP($E14,Table213[],AL$11-2014,FALSE)))</f>
        <v/>
      </c>
      <c r="AM14" s="124" t="str">
        <f>IF($E$9=0,"",IF(AM$11&lt;Baseline_YEAR-0,NA(),VLOOKUP($E14,Table213[],AM$11-2014,FALSE)))</f>
        <v/>
      </c>
      <c r="AN14" s="124" t="str">
        <f>IF($E$9=0,"",IF(AN$11&lt;Baseline_YEAR-0,NA(),VLOOKUP($E14,Table213[],AN$11-2014,FALSE)))</f>
        <v/>
      </c>
    </row>
    <row r="15" spans="1:40" x14ac:dyDescent="0.2">
      <c r="D15" s="116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</row>
  </sheetData>
  <sheetProtection insertRows="0" selectLockedCells="1"/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06927-5C6C-4E81-AB1A-6FB675C7B762}">
  <sheetPr>
    <tabColor theme="8"/>
  </sheetPr>
  <dimension ref="A1:AM44"/>
  <sheetViews>
    <sheetView showGridLines="0" topLeftCell="E1" zoomScale="86" zoomScaleNormal="86" workbookViewId="0">
      <selection activeCell="E20" sqref="E20:F21"/>
    </sheetView>
  </sheetViews>
  <sheetFormatPr baseColWidth="10" defaultColWidth="9.1640625" defaultRowHeight="15" x14ac:dyDescent="0.2"/>
  <cols>
    <col min="1" max="1" width="3" style="110" bestFit="1" customWidth="1"/>
    <col min="2" max="2" width="2.5" style="110" customWidth="1"/>
    <col min="3" max="3" width="56.6640625" style="129" bestFit="1" customWidth="1"/>
    <col min="4" max="4" width="52.5" style="110" bestFit="1" customWidth="1"/>
    <col min="5" max="5" width="79.5" style="110" customWidth="1"/>
    <col min="6" max="6" width="31.1640625" style="110" customWidth="1"/>
    <col min="7" max="7" width="124" style="110" customWidth="1"/>
    <col min="8" max="8" width="21.5" style="110" bestFit="1" customWidth="1"/>
    <col min="9" max="9" width="22.83203125" style="110" customWidth="1"/>
    <col min="10" max="10" width="21.5" style="110" customWidth="1"/>
    <col min="11" max="11" width="16.6640625" style="110" customWidth="1"/>
    <col min="12" max="12" width="12" style="110" bestFit="1" customWidth="1"/>
    <col min="13" max="16384" width="9.1640625" style="110"/>
  </cols>
  <sheetData>
    <row r="1" spans="1:5" ht="31.5" customHeight="1" x14ac:dyDescent="0.2">
      <c r="A1" s="110">
        <f t="shared" ref="A1:A38" si="0">ROW(A1)</f>
        <v>1</v>
      </c>
      <c r="C1" s="118" t="str">
        <f>"CASTHOUSE PROCESS (GATE TO GATE) MEASURED AT OUTPUT (COLD METAL) in Baseline YEAR ("&amp;Baseline_YEAR&amp;")"</f>
        <v>CASTHOUSE PROCESS (GATE TO GATE) MEASURED AT OUTPUT (COLD METAL) in Baseline YEAR (2021)</v>
      </c>
      <c r="D1" s="118" t="s">
        <v>70</v>
      </c>
      <c r="E1" s="118" t="s">
        <v>85</v>
      </c>
    </row>
    <row r="2" spans="1:5" x14ac:dyDescent="0.2">
      <c r="A2" s="110">
        <f t="shared" si="0"/>
        <v>2</v>
      </c>
      <c r="C2" s="96" t="s">
        <v>86</v>
      </c>
      <c r="D2" s="139"/>
      <c r="E2" s="165"/>
    </row>
    <row r="3" spans="1:5" x14ac:dyDescent="0.2">
      <c r="A3" s="110">
        <f t="shared" si="0"/>
        <v>3</v>
      </c>
      <c r="C3" s="96" t="s">
        <v>87</v>
      </c>
      <c r="D3" s="139"/>
      <c r="E3" s="165"/>
    </row>
    <row r="4" spans="1:5" x14ac:dyDescent="0.2">
      <c r="A4" s="110">
        <f t="shared" si="0"/>
        <v>4</v>
      </c>
      <c r="C4" s="96" t="s">
        <v>88</v>
      </c>
      <c r="D4" s="139"/>
      <c r="E4" s="165"/>
    </row>
    <row r="5" spans="1:5" x14ac:dyDescent="0.2">
      <c r="A5" s="110">
        <f t="shared" si="0"/>
        <v>5</v>
      </c>
      <c r="C5" s="96" t="s">
        <v>89</v>
      </c>
      <c r="D5" s="139"/>
      <c r="E5" s="165"/>
    </row>
    <row r="6" spans="1:5" x14ac:dyDescent="0.2">
      <c r="A6" s="110">
        <f t="shared" si="0"/>
        <v>6</v>
      </c>
      <c r="C6" s="3" t="s">
        <v>78</v>
      </c>
      <c r="D6" s="139"/>
      <c r="E6" s="165"/>
    </row>
    <row r="7" spans="1:5" x14ac:dyDescent="0.2">
      <c r="A7" s="110">
        <f t="shared" si="0"/>
        <v>7</v>
      </c>
      <c r="C7" s="113" t="s">
        <v>79</v>
      </c>
      <c r="D7" s="140">
        <f>SUM(D2:D6)</f>
        <v>0</v>
      </c>
      <c r="E7" s="166">
        <f>IFERROR(ROUND(SUMPRODUCT(E2:E6,D2:D6)/D7,2),0)</f>
        <v>0</v>
      </c>
    </row>
    <row r="8" spans="1:5" x14ac:dyDescent="0.2">
      <c r="A8" s="110">
        <f t="shared" si="0"/>
        <v>8</v>
      </c>
      <c r="C8" s="110"/>
    </row>
    <row r="9" spans="1:5" x14ac:dyDescent="0.2">
      <c r="A9" s="110">
        <f t="shared" si="0"/>
        <v>9</v>
      </c>
      <c r="C9" s="110"/>
    </row>
    <row r="10" spans="1:5" ht="31.5" customHeight="1" x14ac:dyDescent="0.2">
      <c r="A10" s="110">
        <f t="shared" si="0"/>
        <v>10</v>
      </c>
      <c r="C10" s="118" t="str">
        <f>"SEMI-FABRICATION PROCESS (GATE TO GATE) MEASURED AT OUTPUT (SEMIS) in Baseline YEAR ("&amp;Baseline_YEAR&amp;")"</f>
        <v>SEMI-FABRICATION PROCESS (GATE TO GATE) MEASURED AT OUTPUT (SEMIS) in Baseline YEAR (2021)</v>
      </c>
      <c r="D10" s="118" t="s">
        <v>70</v>
      </c>
      <c r="E10" s="118" t="s">
        <v>85</v>
      </c>
    </row>
    <row r="11" spans="1:5" x14ac:dyDescent="0.2">
      <c r="A11" s="110">
        <f t="shared" si="0"/>
        <v>11</v>
      </c>
      <c r="C11" s="96" t="s">
        <v>90</v>
      </c>
      <c r="D11" s="139"/>
      <c r="E11" s="165"/>
    </row>
    <row r="12" spans="1:5" x14ac:dyDescent="0.2">
      <c r="A12" s="110">
        <f t="shared" si="0"/>
        <v>12</v>
      </c>
      <c r="C12" s="96" t="s">
        <v>91</v>
      </c>
      <c r="D12" s="139"/>
      <c r="E12" s="165"/>
    </row>
    <row r="13" spans="1:5" x14ac:dyDescent="0.2">
      <c r="A13" s="110">
        <f t="shared" si="0"/>
        <v>13</v>
      </c>
      <c r="C13" s="96" t="s">
        <v>92</v>
      </c>
      <c r="D13" s="139"/>
      <c r="E13" s="165"/>
    </row>
    <row r="14" spans="1:5" x14ac:dyDescent="0.2">
      <c r="A14" s="110">
        <f t="shared" si="0"/>
        <v>14</v>
      </c>
      <c r="C14" s="96" t="s">
        <v>93</v>
      </c>
      <c r="D14" s="139"/>
      <c r="E14" s="165"/>
    </row>
    <row r="15" spans="1:5" x14ac:dyDescent="0.2">
      <c r="A15" s="110">
        <f t="shared" si="0"/>
        <v>15</v>
      </c>
      <c r="C15" s="3" t="s">
        <v>78</v>
      </c>
      <c r="D15" s="139"/>
      <c r="E15" s="165"/>
    </row>
    <row r="16" spans="1:5" x14ac:dyDescent="0.2">
      <c r="A16" s="110">
        <f t="shared" si="0"/>
        <v>16</v>
      </c>
      <c r="C16" s="113" t="s">
        <v>79</v>
      </c>
      <c r="D16" s="140">
        <f>SUM(D11:D15)</f>
        <v>0</v>
      </c>
      <c r="E16" s="166">
        <f>IFERROR(ROUND(SUMPRODUCT(E11:E15,D11:D15)/D16,2),0)</f>
        <v>0</v>
      </c>
    </row>
    <row r="17" spans="1:39" x14ac:dyDescent="0.2">
      <c r="A17" s="110">
        <f t="shared" si="0"/>
        <v>17</v>
      </c>
    </row>
    <row r="18" spans="1:39" ht="29" x14ac:dyDescent="0.35">
      <c r="A18" s="110">
        <f t="shared" si="0"/>
        <v>18</v>
      </c>
      <c r="D18" s="130" t="s">
        <v>94</v>
      </c>
      <c r="E18" s="130" t="s">
        <v>95</v>
      </c>
      <c r="F18" s="130" t="s">
        <v>96</v>
      </c>
      <c r="G18" s="131" t="s">
        <v>97</v>
      </c>
    </row>
    <row r="19" spans="1:39" s="132" customFormat="1" ht="80" x14ac:dyDescent="0.2">
      <c r="A19" s="110">
        <f t="shared" si="0"/>
        <v>19</v>
      </c>
      <c r="C19" s="133"/>
      <c r="D19" s="134" t="s">
        <v>85</v>
      </c>
      <c r="E19" s="134" t="s">
        <v>98</v>
      </c>
      <c r="F19" s="134" t="s">
        <v>99</v>
      </c>
      <c r="G19" s="135"/>
    </row>
    <row r="20" spans="1:39" ht="16" x14ac:dyDescent="0.2">
      <c r="A20" s="110">
        <f t="shared" si="0"/>
        <v>20</v>
      </c>
      <c r="C20" s="118" t="str">
        <f>"Casthouse in Baseline YEAR ("&amp;Baseline_YEAR&amp;")"</f>
        <v>Casthouse in Baseline YEAR (2021)</v>
      </c>
      <c r="D20" s="167">
        <f>E7</f>
        <v>0</v>
      </c>
      <c r="E20" s="97"/>
      <c r="F20" s="126"/>
      <c r="G20" s="136" t="s">
        <v>100</v>
      </c>
    </row>
    <row r="21" spans="1:39" ht="16" x14ac:dyDescent="0.2">
      <c r="A21" s="110">
        <f t="shared" si="0"/>
        <v>21</v>
      </c>
      <c r="C21" s="118" t="str">
        <f>"Semi-fabrication process in Baseline YEAR ("&amp;Baseline_YEAR&amp;")"</f>
        <v>Semi-fabrication process in Baseline YEAR (2021)</v>
      </c>
      <c r="D21" s="167">
        <f>E16</f>
        <v>0</v>
      </c>
      <c r="E21" s="97"/>
      <c r="F21" s="126"/>
      <c r="G21" s="136" t="s">
        <v>101</v>
      </c>
    </row>
    <row r="22" spans="1:39" ht="16" x14ac:dyDescent="0.2">
      <c r="A22" s="110">
        <f t="shared" si="0"/>
        <v>22</v>
      </c>
      <c r="C22" s="118" t="str">
        <f>"Fabrication process in Baseline YEAR ("&amp;Baseline_YEAR&amp;")"</f>
        <v>Fabrication process in Baseline YEAR (2021)</v>
      </c>
      <c r="D22"/>
      <c r="E22" s="97"/>
      <c r="F22" s="126"/>
      <c r="G22" s="136" t="s">
        <v>102</v>
      </c>
    </row>
    <row r="23" spans="1:39" x14ac:dyDescent="0.2">
      <c r="A23" s="110">
        <f t="shared" si="0"/>
        <v>23</v>
      </c>
      <c r="C23" s="137"/>
      <c r="D23" s="137"/>
      <c r="F23" s="102">
        <f>SUM(F20:F22)</f>
        <v>0</v>
      </c>
    </row>
    <row r="24" spans="1:39" x14ac:dyDescent="0.2">
      <c r="A24" s="110">
        <f t="shared" si="0"/>
        <v>24</v>
      </c>
    </row>
    <row r="25" spans="1:39" s="115" customFormat="1" ht="31.5" customHeight="1" x14ac:dyDescent="0.2">
      <c r="A25" s="110">
        <f t="shared" si="0"/>
        <v>25</v>
      </c>
      <c r="B25" s="110"/>
      <c r="C25" s="127" t="s">
        <v>103</v>
      </c>
      <c r="D25" s="119"/>
      <c r="E25" s="120">
        <v>2016</v>
      </c>
      <c r="F25" s="120">
        <v>2017</v>
      </c>
      <c r="G25" s="120">
        <v>2018</v>
      </c>
      <c r="H25" s="120">
        <v>2019</v>
      </c>
      <c r="I25" s="120">
        <v>2020</v>
      </c>
      <c r="J25" s="120">
        <v>2021</v>
      </c>
      <c r="K25" s="120">
        <v>2022</v>
      </c>
      <c r="L25" s="120">
        <v>2023</v>
      </c>
      <c r="M25" s="120">
        <v>2024</v>
      </c>
      <c r="N25" s="120">
        <v>2025</v>
      </c>
      <c r="O25" s="120">
        <v>2026</v>
      </c>
      <c r="P25" s="120">
        <v>2027</v>
      </c>
      <c r="Q25" s="120">
        <v>2028</v>
      </c>
      <c r="R25" s="120">
        <v>2029</v>
      </c>
      <c r="S25" s="120">
        <v>2030</v>
      </c>
      <c r="T25" s="120">
        <v>2031</v>
      </c>
      <c r="U25" s="120">
        <v>2032</v>
      </c>
      <c r="V25" s="120">
        <v>2033</v>
      </c>
      <c r="W25" s="120">
        <v>2034</v>
      </c>
      <c r="X25" s="120">
        <v>2035</v>
      </c>
      <c r="Y25" s="120">
        <v>2036</v>
      </c>
      <c r="Z25" s="120">
        <v>2037</v>
      </c>
      <c r="AA25" s="120">
        <v>2038</v>
      </c>
      <c r="AB25" s="120">
        <v>2039</v>
      </c>
      <c r="AC25" s="120">
        <v>2040</v>
      </c>
      <c r="AD25" s="120">
        <v>2041</v>
      </c>
      <c r="AE25" s="120">
        <v>2042</v>
      </c>
      <c r="AF25" s="120">
        <v>2043</v>
      </c>
      <c r="AG25" s="120">
        <v>2044</v>
      </c>
      <c r="AH25" s="120">
        <v>2045</v>
      </c>
      <c r="AI25" s="120">
        <v>2046</v>
      </c>
      <c r="AJ25" s="120">
        <v>2047</v>
      </c>
      <c r="AK25" s="120">
        <v>2048</v>
      </c>
      <c r="AL25" s="120">
        <v>2049</v>
      </c>
      <c r="AM25" s="120">
        <v>2050</v>
      </c>
    </row>
    <row r="26" spans="1:39" s="115" customFormat="1" x14ac:dyDescent="0.2">
      <c r="A26" s="110">
        <f t="shared" si="0"/>
        <v>26</v>
      </c>
      <c r="B26" s="110"/>
      <c r="C26" s="121" t="s">
        <v>104</v>
      </c>
      <c r="D26" s="123" t="str">
        <f t="array" aca="1" ref="D26" ca="1">IF(ISBLANK($D$20),"NO USER DATA ENTERED",INDEX(Table26[],MATCH(MIN(ABS(INDIRECT("Table26["&amp;Baseline_YEAR&amp;"]")-$D$20)),ABS(INDIRECT("Table26["&amp;Baseline_YEAR&amp;"]")-$D$20),0),0))</f>
        <v>BASELINE BELOW 2050 TARGET</v>
      </c>
      <c r="E26" s="168" t="e">
        <f>IF($D$20=0,NA(),IF(E$25&lt;Baseline_YEAR-0,NA(),VLOOKUP($D26,Table26[],E$25-2014,FALSE)))</f>
        <v>#N/A</v>
      </c>
      <c r="F26" s="168" t="e">
        <f>IF($D$20=0,NA(),IF(F$25&lt;Baseline_YEAR-0,NA(),VLOOKUP($D26,Table26[],F$25-2014,FALSE)))</f>
        <v>#N/A</v>
      </c>
      <c r="G26" s="168" t="e">
        <f>IF($D$20=0,NA(),IF(G$25&lt;Baseline_YEAR-0,NA(),VLOOKUP($D26,Table26[],G$25-2014,FALSE)))</f>
        <v>#N/A</v>
      </c>
      <c r="H26" s="168" t="e">
        <f>IF($D$20=0,NA(),IF(H$25&lt;Baseline_YEAR-0,NA(),VLOOKUP($D26,Table26[],H$25-2014,FALSE)))</f>
        <v>#N/A</v>
      </c>
      <c r="I26" s="168" t="e">
        <f>IF($D$20=0,NA(),IF(I$25&lt;Baseline_YEAR-0,NA(),VLOOKUP($D26,Table26[],I$25-2014,FALSE)))</f>
        <v>#N/A</v>
      </c>
      <c r="J26" s="168" t="e">
        <f>IF($D$20=0,NA(),IF(J$25&lt;Baseline_YEAR-0,NA(),VLOOKUP($D26,Table26[],J$25-2014,FALSE)))</f>
        <v>#N/A</v>
      </c>
      <c r="K26" s="168" t="e">
        <f>IF($D$20=0,NA(),IF(K$25&lt;Baseline_YEAR-0,NA(),VLOOKUP($D26,Table26[],K$25-2014,FALSE)))</f>
        <v>#N/A</v>
      </c>
      <c r="L26" s="168" t="e">
        <f>IF($D$20=0,NA(),IF(L$25&lt;Baseline_YEAR-0,NA(),VLOOKUP($D26,Table26[],L$25-2014,FALSE)))</f>
        <v>#N/A</v>
      </c>
      <c r="M26" s="168" t="e">
        <f>IF($D$20=0,NA(),IF(M$25&lt;Baseline_YEAR-0,NA(),VLOOKUP($D26,Table26[],M$25-2014,FALSE)))</f>
        <v>#N/A</v>
      </c>
      <c r="N26" s="168" t="e">
        <f>IF($D$20=0,NA(),IF(N$25&lt;Baseline_YEAR-0,NA(),VLOOKUP($D26,Table26[],N$25-2014,FALSE)))</f>
        <v>#N/A</v>
      </c>
      <c r="O26" s="168" t="e">
        <f>IF($D$20=0,NA(),IF(O$25&lt;Baseline_YEAR-0,NA(),VLOOKUP($D26,Table26[],O$25-2014,FALSE)))</f>
        <v>#N/A</v>
      </c>
      <c r="P26" s="168" t="e">
        <f>IF($D$20=0,NA(),IF(P$25&lt;Baseline_YEAR-0,NA(),VLOOKUP($D26,Table26[],P$25-2014,FALSE)))</f>
        <v>#N/A</v>
      </c>
      <c r="Q26" s="168" t="e">
        <f>IF($D$20=0,NA(),IF(Q$25&lt;Baseline_YEAR-0,NA(),VLOOKUP($D26,Table26[],Q$25-2014,FALSE)))</f>
        <v>#N/A</v>
      </c>
      <c r="R26" s="168" t="e">
        <f>IF($D$20=0,NA(),IF(R$25&lt;Baseline_YEAR-0,NA(),VLOOKUP($D26,Table26[],R$25-2014,FALSE)))</f>
        <v>#N/A</v>
      </c>
      <c r="S26" s="168" t="e">
        <f>IF($D$20=0,NA(),IF(S$25&lt;Baseline_YEAR-0,NA(),VLOOKUP($D26,Table26[],S$25-2014,FALSE)))</f>
        <v>#N/A</v>
      </c>
      <c r="T26" s="168" t="e">
        <f>IF($D$20=0,NA(),IF(T$25&lt;Baseline_YEAR-0,NA(),VLOOKUP($D26,Table26[],T$25-2014,FALSE)))</f>
        <v>#N/A</v>
      </c>
      <c r="U26" s="168" t="e">
        <f>IF($D$20=0,NA(),IF(U$25&lt;Baseline_YEAR-0,NA(),VLOOKUP($D26,Table26[],U$25-2014,FALSE)))</f>
        <v>#N/A</v>
      </c>
      <c r="V26" s="168" t="e">
        <f>IF($D$20=0,NA(),IF(V$25&lt;Baseline_YEAR-0,NA(),VLOOKUP($D26,Table26[],V$25-2014,FALSE)))</f>
        <v>#N/A</v>
      </c>
      <c r="W26" s="168" t="e">
        <f>IF($D$20=0,NA(),IF(W$25&lt;Baseline_YEAR-0,NA(),VLOOKUP($D26,Table26[],W$25-2014,FALSE)))</f>
        <v>#N/A</v>
      </c>
      <c r="X26" s="168" t="e">
        <f>IF($D$20=0,NA(),IF(X$25&lt;Baseline_YEAR-0,NA(),VLOOKUP($D26,Table26[],X$25-2014,FALSE)))</f>
        <v>#N/A</v>
      </c>
      <c r="Y26" s="168" t="e">
        <f>IF($D$20=0,NA(),IF(Y$25&lt;Baseline_YEAR-0,NA(),VLOOKUP($D26,Table26[],Y$25-2014,FALSE)))</f>
        <v>#N/A</v>
      </c>
      <c r="Z26" s="168" t="e">
        <f>IF($D$20=0,NA(),IF(Z$25&lt;Baseline_YEAR-0,NA(),VLOOKUP($D26,Table26[],Z$25-2014,FALSE)))</f>
        <v>#N/A</v>
      </c>
      <c r="AA26" s="168" t="e">
        <f>IF($D$20=0,NA(),IF(AA$25&lt;Baseline_YEAR-0,NA(),VLOOKUP($D26,Table26[],AA$25-2014,FALSE)))</f>
        <v>#N/A</v>
      </c>
      <c r="AB26" s="168" t="e">
        <f>IF($D$20=0,NA(),IF(AB$25&lt;Baseline_YEAR-0,NA(),VLOOKUP($D26,Table26[],AB$25-2014,FALSE)))</f>
        <v>#N/A</v>
      </c>
      <c r="AC26" s="168" t="e">
        <f>IF($D$20=0,NA(),IF(AC$25&lt;Baseline_YEAR-0,NA(),VLOOKUP($D26,Table26[],AC$25-2014,FALSE)))</f>
        <v>#N/A</v>
      </c>
      <c r="AD26" s="168" t="e">
        <f>IF($D$20=0,NA(),IF(AD$25&lt;Baseline_YEAR-0,NA(),VLOOKUP($D26,Table26[],AD$25-2014,FALSE)))</f>
        <v>#N/A</v>
      </c>
      <c r="AE26" s="168" t="e">
        <f>IF($D$20=0,NA(),IF(AE$25&lt;Baseline_YEAR-0,NA(),VLOOKUP($D26,Table26[],AE$25-2014,FALSE)))</f>
        <v>#N/A</v>
      </c>
      <c r="AF26" s="168" t="e">
        <f>IF($D$20=0,NA(),IF(AF$25&lt;Baseline_YEAR-0,NA(),VLOOKUP($D26,Table26[],AF$25-2014,FALSE)))</f>
        <v>#N/A</v>
      </c>
      <c r="AG26" s="168" t="e">
        <f>IF($D$20=0,NA(),IF(AG$25&lt;Baseline_YEAR-0,NA(),VLOOKUP($D26,Table26[],AG$25-2014,FALSE)))</f>
        <v>#N/A</v>
      </c>
      <c r="AH26" s="168" t="e">
        <f>IF($D$20=0,NA(),IF(AH$25&lt;Baseline_YEAR-0,NA(),VLOOKUP($D26,Table26[],AH$25-2014,FALSE)))</f>
        <v>#N/A</v>
      </c>
      <c r="AI26" s="168" t="e">
        <f>IF($D$20=0,NA(),IF(AI$25&lt;Baseline_YEAR-0,NA(),VLOOKUP($D26,Table26[],AI$25-2014,FALSE)))</f>
        <v>#N/A</v>
      </c>
      <c r="AJ26" s="168" t="e">
        <f>IF($D$20=0,NA(),IF(AJ$25&lt;Baseline_YEAR-0,NA(),VLOOKUP($D26,Table26[],AJ$25-2014,FALSE)))</f>
        <v>#N/A</v>
      </c>
      <c r="AK26" s="168" t="e">
        <f>IF($D$20=0,NA(),IF(AK$25&lt;Baseline_YEAR-0,NA(),VLOOKUP($D26,Table26[],AK$25-2014,FALSE)))</f>
        <v>#N/A</v>
      </c>
      <c r="AL26" s="168" t="e">
        <f>IF($D$20=0,NA(),IF(AL$25&lt;Baseline_YEAR-0,NA(),VLOOKUP($D26,Table26[],AL$25-2014,FALSE)))</f>
        <v>#N/A</v>
      </c>
      <c r="AM26" s="168" t="e">
        <f>IF($D$20=0,NA(),IF(AM$25&lt;Baseline_YEAR-0,NA(),VLOOKUP($D26,Table26[],AM$25-2014,FALSE)))</f>
        <v>#N/A</v>
      </c>
    </row>
    <row r="27" spans="1:39" s="115" customFormat="1" x14ac:dyDescent="0.2">
      <c r="A27" s="110">
        <f t="shared" si="0"/>
        <v>27</v>
      </c>
      <c r="B27" s="110"/>
      <c r="C27" s="121" t="s">
        <v>105</v>
      </c>
      <c r="D27" s="123" t="str">
        <f t="array" aca="1" ref="D27" ca="1">IF(ISBLANK($E$20),"NO USER DATA ENTERED",INDEX(Table21319[],MATCH(MIN(ABS(INDIRECT("Table21319["&amp;Baseline_YEAR&amp;"]")-$E$20)),ABS(INDIRECT("Table21319["&amp;Baseline_YEAR&amp;"]")-$E$20),0),0))</f>
        <v>NO USER DATA ENTERED</v>
      </c>
      <c r="E27" s="124" t="e">
        <f>IF(ISBLANK($E$20),NA(),IF(E$25&lt;Baseline_YEAR-0,NA(),VLOOKUP($D27,Table21319[],E$25-2014,FALSE)))</f>
        <v>#N/A</v>
      </c>
      <c r="F27" s="124" t="e">
        <f>IF(ISBLANK($E$20),NA(),IF(F$25&lt;Baseline_YEAR-0,NA(),VLOOKUP($D27,Table21319[],F$25-2014,FALSE)))</f>
        <v>#N/A</v>
      </c>
      <c r="G27" s="124" t="e">
        <f>IF(ISBLANK($E$20),NA(),IF(G$25&lt;Baseline_YEAR-0,NA(),VLOOKUP($D27,Table21319[],G$25-2014,FALSE)))</f>
        <v>#N/A</v>
      </c>
      <c r="H27" s="124" t="e">
        <f>IF(ISBLANK($E$20),NA(),IF(H$25&lt;Baseline_YEAR-0,NA(),VLOOKUP($D27,Table21319[],H$25-2014,FALSE)))</f>
        <v>#N/A</v>
      </c>
      <c r="I27" s="124" t="e">
        <f>IF(ISBLANK($E$20),NA(),IF(I$25&lt;Baseline_YEAR-0,NA(),VLOOKUP($D27,Table21319[],I$25-2014,FALSE)))</f>
        <v>#N/A</v>
      </c>
      <c r="J27" s="124" t="e">
        <f>IF(ISBLANK($E$20),NA(),IF(J$25&lt;Baseline_YEAR-0,NA(),VLOOKUP($D27,Table21319[],J$25-2014,FALSE)))</f>
        <v>#N/A</v>
      </c>
      <c r="K27" s="124" t="e">
        <f>IF(ISBLANK($E$20),NA(),IF(K$25&lt;Baseline_YEAR-0,NA(),VLOOKUP($D27,Table21319[],K$25-2014,FALSE)))</f>
        <v>#N/A</v>
      </c>
      <c r="L27" s="124" t="e">
        <f>IF(ISBLANK($E$20),NA(),IF(L$25&lt;Baseline_YEAR-0,NA(),VLOOKUP($D27,Table21319[],L$25-2014,FALSE)))</f>
        <v>#N/A</v>
      </c>
      <c r="M27" s="124" t="e">
        <f>IF(ISBLANK($E$20),NA(),IF(M$25&lt;Baseline_YEAR-0,NA(),VLOOKUP($D27,Table21319[],M$25-2014,FALSE)))</f>
        <v>#N/A</v>
      </c>
      <c r="N27" s="124" t="e">
        <f>IF(ISBLANK($E$20),NA(),IF(N$25&lt;Baseline_YEAR-0,NA(),VLOOKUP($D27,Table21319[],N$25-2014,FALSE)))</f>
        <v>#N/A</v>
      </c>
      <c r="O27" s="124" t="e">
        <f>IF(ISBLANK($E$20),NA(),IF(O$25&lt;Baseline_YEAR-0,NA(),VLOOKUP($D27,Table21319[],O$25-2014,FALSE)))</f>
        <v>#N/A</v>
      </c>
      <c r="P27" s="124" t="e">
        <f>IF(ISBLANK($E$20),NA(),IF(P$25&lt;Baseline_YEAR-0,NA(),VLOOKUP($D27,Table21319[],P$25-2014,FALSE)))</f>
        <v>#N/A</v>
      </c>
      <c r="Q27" s="124" t="e">
        <f>IF(ISBLANK($E$20),NA(),IF(Q$25&lt;Baseline_YEAR-0,NA(),VLOOKUP($D27,Table21319[],Q$25-2014,FALSE)))</f>
        <v>#N/A</v>
      </c>
      <c r="R27" s="124" t="e">
        <f>IF(ISBLANK($E$20),NA(),IF(R$25&lt;Baseline_YEAR-0,NA(),VLOOKUP($D27,Table21319[],R$25-2014,FALSE)))</f>
        <v>#N/A</v>
      </c>
      <c r="S27" s="124" t="e">
        <f>IF(ISBLANK($E$20),NA(),IF(S$25&lt;Baseline_YEAR-0,NA(),VLOOKUP($D27,Table21319[],S$25-2014,FALSE)))</f>
        <v>#N/A</v>
      </c>
      <c r="T27" s="124" t="e">
        <f>IF(ISBLANK($E$20),NA(),IF(T$25&lt;Baseline_YEAR-0,NA(),VLOOKUP($D27,Table21319[],T$25-2014,FALSE)))</f>
        <v>#N/A</v>
      </c>
      <c r="U27" s="124" t="e">
        <f>IF(ISBLANK($E$20),NA(),IF(U$25&lt;Baseline_YEAR-0,NA(),VLOOKUP($D27,Table21319[],U$25-2014,FALSE)))</f>
        <v>#N/A</v>
      </c>
      <c r="V27" s="124" t="e">
        <f>IF(ISBLANK($E$20),NA(),IF(V$25&lt;Baseline_YEAR-0,NA(),VLOOKUP($D27,Table21319[],V$25-2014,FALSE)))</f>
        <v>#N/A</v>
      </c>
      <c r="W27" s="124" t="e">
        <f>IF(ISBLANK($E$20),NA(),IF(W$25&lt;Baseline_YEAR-0,NA(),VLOOKUP($D27,Table21319[],W$25-2014,FALSE)))</f>
        <v>#N/A</v>
      </c>
      <c r="X27" s="124" t="e">
        <f>IF(ISBLANK($E$20),NA(),IF(X$25&lt;Baseline_YEAR-0,NA(),VLOOKUP($D27,Table21319[],X$25-2014,FALSE)))</f>
        <v>#N/A</v>
      </c>
      <c r="Y27" s="124" t="e">
        <f>IF(ISBLANK($E$20),NA(),IF(Y$25&lt;Baseline_YEAR-0,NA(),VLOOKUP($D27,Table21319[],Y$25-2014,FALSE)))</f>
        <v>#N/A</v>
      </c>
      <c r="Z27" s="124" t="e">
        <f>IF(ISBLANK($E$20),NA(),IF(Z$25&lt;Baseline_YEAR-0,NA(),VLOOKUP($D27,Table21319[],Z$25-2014,FALSE)))</f>
        <v>#N/A</v>
      </c>
      <c r="AA27" s="124" t="e">
        <f>IF(ISBLANK($E$20),NA(),IF(AA$25&lt;Baseline_YEAR-0,NA(),VLOOKUP($D27,Table21319[],AA$25-2014,FALSE)))</f>
        <v>#N/A</v>
      </c>
      <c r="AB27" s="124" t="e">
        <f>IF(ISBLANK($E$20),NA(),IF(AB$25&lt;Baseline_YEAR-0,NA(),VLOOKUP($D27,Table21319[],AB$25-2014,FALSE)))</f>
        <v>#N/A</v>
      </c>
      <c r="AC27" s="124" t="e">
        <f>IF(ISBLANK($E$20),NA(),IF(AC$25&lt;Baseline_YEAR-0,NA(),VLOOKUP($D27,Table21319[],AC$25-2014,FALSE)))</f>
        <v>#N/A</v>
      </c>
      <c r="AD27" s="124" t="e">
        <f>IF(ISBLANK($E$20),NA(),IF(AD$25&lt;Baseline_YEAR-0,NA(),VLOOKUP($D27,Table21319[],AD$25-2014,FALSE)))</f>
        <v>#N/A</v>
      </c>
      <c r="AE27" s="124" t="e">
        <f>IF(ISBLANK($E$20),NA(),IF(AE$25&lt;Baseline_YEAR-0,NA(),VLOOKUP($D27,Table21319[],AE$25-2014,FALSE)))</f>
        <v>#N/A</v>
      </c>
      <c r="AF27" s="124" t="e">
        <f>IF(ISBLANK($E$20),NA(),IF(AF$25&lt;Baseline_YEAR-0,NA(),VLOOKUP($D27,Table21319[],AF$25-2014,FALSE)))</f>
        <v>#N/A</v>
      </c>
      <c r="AG27" s="124" t="e">
        <f>IF(ISBLANK($E$20),NA(),IF(AG$25&lt;Baseline_YEAR-0,NA(),VLOOKUP($D27,Table21319[],AG$25-2014,FALSE)))</f>
        <v>#N/A</v>
      </c>
      <c r="AH27" s="124" t="e">
        <f>IF(ISBLANK($E$20),NA(),IF(AH$25&lt;Baseline_YEAR-0,NA(),VLOOKUP($D27,Table21319[],AH$25-2014,FALSE)))</f>
        <v>#N/A</v>
      </c>
      <c r="AI27" s="124" t="e">
        <f>IF(ISBLANK($E$20),NA(),IF(AI$25&lt;Baseline_YEAR-0,NA(),VLOOKUP($D27,Table21319[],AI$25-2014,FALSE)))</f>
        <v>#N/A</v>
      </c>
      <c r="AJ27" s="124" t="e">
        <f>IF(ISBLANK($E$20),NA(),IF(AJ$25&lt;Baseline_YEAR-0,NA(),VLOOKUP($D27,Table21319[],AJ$25-2014,FALSE)))</f>
        <v>#N/A</v>
      </c>
      <c r="AK27" s="124" t="e">
        <f>IF(ISBLANK($E$20),NA(),IF(AK$25&lt;Baseline_YEAR-0,NA(),VLOOKUP($D27,Table21319[],AK$25-2014,FALSE)))</f>
        <v>#N/A</v>
      </c>
      <c r="AL27" s="124" t="e">
        <f>IF(ISBLANK($E$20),NA(),IF(AL$25&lt;Baseline_YEAR-0,NA(),VLOOKUP($D27,Table21319[],AL$25-2014,FALSE)))</f>
        <v>#N/A</v>
      </c>
      <c r="AM27" s="124" t="e">
        <f>IF(ISBLANK($E$20),NA(),IF(AM$25&lt;Baseline_YEAR-0,NA(),VLOOKUP($D27,Table21319[],AM$25-2014,FALSE)))</f>
        <v>#N/A</v>
      </c>
    </row>
    <row r="28" spans="1:39" x14ac:dyDescent="0.2">
      <c r="A28" s="110">
        <f t="shared" si="0"/>
        <v>28</v>
      </c>
      <c r="C28" s="125"/>
      <c r="D28" s="99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  <c r="Y28" s="99"/>
      <c r="Z28" s="99"/>
      <c r="AA28" s="99"/>
      <c r="AB28" s="99"/>
      <c r="AC28" s="99"/>
      <c r="AD28" s="99"/>
      <c r="AE28" s="99"/>
      <c r="AF28" s="99"/>
      <c r="AG28" s="99"/>
      <c r="AH28" s="99"/>
      <c r="AI28" s="99"/>
      <c r="AJ28" s="99"/>
      <c r="AK28" s="99"/>
      <c r="AL28" s="99"/>
      <c r="AM28" s="99"/>
    </row>
    <row r="29" spans="1:39" s="115" customFormat="1" ht="16" x14ac:dyDescent="0.2">
      <c r="A29" s="110">
        <f t="shared" si="0"/>
        <v>29</v>
      </c>
      <c r="B29" s="110"/>
      <c r="C29" s="127" t="s">
        <v>106</v>
      </c>
      <c r="D29" s="119"/>
      <c r="E29" s="120">
        <v>2016</v>
      </c>
      <c r="F29" s="120">
        <v>2017</v>
      </c>
      <c r="G29" s="120">
        <v>2018</v>
      </c>
      <c r="H29" s="120">
        <v>2019</v>
      </c>
      <c r="I29" s="120">
        <v>2020</v>
      </c>
      <c r="J29" s="120">
        <v>2021</v>
      </c>
      <c r="K29" s="120">
        <v>2022</v>
      </c>
      <c r="L29" s="120">
        <v>2023</v>
      </c>
      <c r="M29" s="120">
        <v>2024</v>
      </c>
      <c r="N29" s="120">
        <v>2025</v>
      </c>
      <c r="O29" s="120">
        <v>2026</v>
      </c>
      <c r="P29" s="120">
        <v>2027</v>
      </c>
      <c r="Q29" s="120">
        <v>2028</v>
      </c>
      <c r="R29" s="120">
        <v>2029</v>
      </c>
      <c r="S29" s="120">
        <v>2030</v>
      </c>
      <c r="T29" s="120">
        <v>2031</v>
      </c>
      <c r="U29" s="120">
        <v>2032</v>
      </c>
      <c r="V29" s="120">
        <v>2033</v>
      </c>
      <c r="W29" s="120">
        <v>2034</v>
      </c>
      <c r="X29" s="120">
        <v>2035</v>
      </c>
      <c r="Y29" s="120">
        <v>2036</v>
      </c>
      <c r="Z29" s="120">
        <v>2037</v>
      </c>
      <c r="AA29" s="120">
        <v>2038</v>
      </c>
      <c r="AB29" s="120">
        <v>2039</v>
      </c>
      <c r="AC29" s="120">
        <v>2040</v>
      </c>
      <c r="AD29" s="120">
        <v>2041</v>
      </c>
      <c r="AE29" s="120">
        <v>2042</v>
      </c>
      <c r="AF29" s="120">
        <v>2043</v>
      </c>
      <c r="AG29" s="120">
        <v>2044</v>
      </c>
      <c r="AH29" s="120">
        <v>2045</v>
      </c>
      <c r="AI29" s="120">
        <v>2046</v>
      </c>
      <c r="AJ29" s="120">
        <v>2047</v>
      </c>
      <c r="AK29" s="120">
        <v>2048</v>
      </c>
      <c r="AL29" s="120">
        <v>2049</v>
      </c>
      <c r="AM29" s="120">
        <v>2050</v>
      </c>
    </row>
    <row r="30" spans="1:39" s="115" customFormat="1" x14ac:dyDescent="0.2">
      <c r="A30" s="110">
        <f t="shared" si="0"/>
        <v>30</v>
      </c>
      <c r="B30" s="110"/>
      <c r="C30" s="121" t="s">
        <v>104</v>
      </c>
      <c r="D30" s="128" t="str">
        <f t="array" aca="1" ref="D30" ca="1">IF(ISBLANK($D$21),"NO USER DATA ENTERED",INDEX(Table269[],MATCH(MIN(ABS(INDIRECT("Table269["&amp;Baseline_YEAR&amp;"]")-$D$21)),ABS(INDIRECT("Table269["&amp;Baseline_YEAR&amp;"]")-$D$21),0),0))</f>
        <v>BASELINE BELOW 2050 TARGET</v>
      </c>
      <c r="E30" s="168" t="e">
        <f>IF($D$21=0,NA(),IF(E$29&lt;Baseline_YEAR-0,NA(),VLOOKUP($D30,Table269[],E$29-2014,FALSE)))</f>
        <v>#N/A</v>
      </c>
      <c r="F30" s="168" t="e">
        <f>IF($D$21=0,NA(),IF(F$29&lt;Baseline_YEAR-0,NA(),VLOOKUP($D30,Table269[],F$29-2014,FALSE)))</f>
        <v>#N/A</v>
      </c>
      <c r="G30" s="168" t="e">
        <f>IF($D$21=0,NA(),IF(G$29&lt;Baseline_YEAR-0,NA(),VLOOKUP($D30,Table269[],G$29-2014,FALSE)))</f>
        <v>#N/A</v>
      </c>
      <c r="H30" s="168" t="e">
        <f>IF($D$21=0,NA(),IF(H$29&lt;Baseline_YEAR-0,NA(),VLOOKUP($D30,Table269[],H$29-2014,FALSE)))</f>
        <v>#N/A</v>
      </c>
      <c r="I30" s="168" t="e">
        <f>IF($D$21=0,NA(),IF(I$29&lt;Baseline_YEAR-0,NA(),VLOOKUP($D30,Table269[],I$29-2014,FALSE)))</f>
        <v>#N/A</v>
      </c>
      <c r="J30" s="168" t="e">
        <f>IF($D$21=0,NA(),IF(J$29&lt;Baseline_YEAR-0,NA(),VLOOKUP($D30,Table269[],J$29-2014,FALSE)))</f>
        <v>#N/A</v>
      </c>
      <c r="K30" s="168" t="e">
        <f>IF($D$21=0,NA(),IF(K$29&lt;Baseline_YEAR-0,NA(),VLOOKUP($D30,Table269[],K$29-2014,FALSE)))</f>
        <v>#N/A</v>
      </c>
      <c r="L30" s="168" t="e">
        <f>IF($D$21=0,NA(),IF(L$29&lt;Baseline_YEAR-0,NA(),VLOOKUP($D30,Table269[],L$29-2014,FALSE)))</f>
        <v>#N/A</v>
      </c>
      <c r="M30" s="168" t="e">
        <f>IF($D$21=0,NA(),IF(M$29&lt;Baseline_YEAR-0,NA(),VLOOKUP($D30,Table269[],M$29-2014,FALSE)))</f>
        <v>#N/A</v>
      </c>
      <c r="N30" s="168" t="e">
        <f>IF($D$21=0,NA(),IF(N$29&lt;Baseline_YEAR-0,NA(),VLOOKUP($D30,Table269[],N$29-2014,FALSE)))</f>
        <v>#N/A</v>
      </c>
      <c r="O30" s="168" t="e">
        <f>IF($D$21=0,NA(),IF(O$29&lt;Baseline_YEAR-0,NA(),VLOOKUP($D30,Table269[],O$29-2014,FALSE)))</f>
        <v>#N/A</v>
      </c>
      <c r="P30" s="168" t="e">
        <f>IF($D$21=0,NA(),IF(P$29&lt;Baseline_YEAR-0,NA(),VLOOKUP($D30,Table269[],P$29-2014,FALSE)))</f>
        <v>#N/A</v>
      </c>
      <c r="Q30" s="168" t="e">
        <f>IF($D$21=0,NA(),IF(Q$29&lt;Baseline_YEAR-0,NA(),VLOOKUP($D30,Table269[],Q$29-2014,FALSE)))</f>
        <v>#N/A</v>
      </c>
      <c r="R30" s="168" t="e">
        <f>IF($D$21=0,NA(),IF(R$29&lt;Baseline_YEAR-0,NA(),VLOOKUP($D30,Table269[],R$29-2014,FALSE)))</f>
        <v>#N/A</v>
      </c>
      <c r="S30" s="168" t="e">
        <f>IF($D$21=0,NA(),IF(S$29&lt;Baseline_YEAR-0,NA(),VLOOKUP($D30,Table269[],S$29-2014,FALSE)))</f>
        <v>#N/A</v>
      </c>
      <c r="T30" s="168" t="e">
        <f>IF($D$21=0,NA(),IF(T$29&lt;Baseline_YEAR-0,NA(),VLOOKUP($D30,Table269[],T$29-2014,FALSE)))</f>
        <v>#N/A</v>
      </c>
      <c r="U30" s="168" t="e">
        <f>IF($D$21=0,NA(),IF(U$29&lt;Baseline_YEAR-0,NA(),VLOOKUP($D30,Table269[],U$29-2014,FALSE)))</f>
        <v>#N/A</v>
      </c>
      <c r="V30" s="168" t="e">
        <f>IF($D$21=0,NA(),IF(V$29&lt;Baseline_YEAR-0,NA(),VLOOKUP($D30,Table269[],V$29-2014,FALSE)))</f>
        <v>#N/A</v>
      </c>
      <c r="W30" s="168" t="e">
        <f>IF($D$21=0,NA(),IF(W$29&lt;Baseline_YEAR-0,NA(),VLOOKUP($D30,Table269[],W$29-2014,FALSE)))</f>
        <v>#N/A</v>
      </c>
      <c r="X30" s="168" t="e">
        <f>IF($D$21=0,NA(),IF(X$29&lt;Baseline_YEAR-0,NA(),VLOOKUP($D30,Table269[],X$29-2014,FALSE)))</f>
        <v>#N/A</v>
      </c>
      <c r="Y30" s="168" t="e">
        <f>IF($D$21=0,NA(),IF(Y$29&lt;Baseline_YEAR-0,NA(),VLOOKUP($D30,Table269[],Y$29-2014,FALSE)))</f>
        <v>#N/A</v>
      </c>
      <c r="Z30" s="168" t="e">
        <f>IF($D$21=0,NA(),IF(Z$29&lt;Baseline_YEAR-0,NA(),VLOOKUP($D30,Table269[],Z$29-2014,FALSE)))</f>
        <v>#N/A</v>
      </c>
      <c r="AA30" s="168" t="e">
        <f>IF($D$21=0,NA(),IF(AA$29&lt;Baseline_YEAR-0,NA(),VLOOKUP($D30,Table269[],AA$29-2014,FALSE)))</f>
        <v>#N/A</v>
      </c>
      <c r="AB30" s="168" t="e">
        <f>IF($D$21=0,NA(),IF(AB$29&lt;Baseline_YEAR-0,NA(),VLOOKUP($D30,Table269[],AB$29-2014,FALSE)))</f>
        <v>#N/A</v>
      </c>
      <c r="AC30" s="168" t="e">
        <f>IF($D$21=0,NA(),IF(AC$29&lt;Baseline_YEAR-0,NA(),VLOOKUP($D30,Table269[],AC$29-2014,FALSE)))</f>
        <v>#N/A</v>
      </c>
      <c r="AD30" s="168" t="e">
        <f>IF($D$21=0,NA(),IF(AD$29&lt;Baseline_YEAR-0,NA(),VLOOKUP($D30,Table269[],AD$29-2014,FALSE)))</f>
        <v>#N/A</v>
      </c>
      <c r="AE30" s="168" t="e">
        <f>IF($D$21=0,NA(),IF(AE$29&lt;Baseline_YEAR-0,NA(),VLOOKUP($D30,Table269[],AE$29-2014,FALSE)))</f>
        <v>#N/A</v>
      </c>
      <c r="AF30" s="168" t="e">
        <f>IF($D$21=0,NA(),IF(AF$29&lt;Baseline_YEAR-0,NA(),VLOOKUP($D30,Table269[],AF$29-2014,FALSE)))</f>
        <v>#N/A</v>
      </c>
      <c r="AG30" s="168" t="e">
        <f>IF($D$21=0,NA(),IF(AG$29&lt;Baseline_YEAR-0,NA(),VLOOKUP($D30,Table269[],AG$29-2014,FALSE)))</f>
        <v>#N/A</v>
      </c>
      <c r="AH30" s="168" t="e">
        <f>IF($D$21=0,NA(),IF(AH$29&lt;Baseline_YEAR-0,NA(),VLOOKUP($D30,Table269[],AH$29-2014,FALSE)))</f>
        <v>#N/A</v>
      </c>
      <c r="AI30" s="168" t="e">
        <f>IF($D$21=0,NA(),IF(AI$29&lt;Baseline_YEAR-0,NA(),VLOOKUP($D30,Table269[],AI$29-2014,FALSE)))</f>
        <v>#N/A</v>
      </c>
      <c r="AJ30" s="168" t="e">
        <f>IF($D$21=0,NA(),IF(AJ$29&lt;Baseline_YEAR-0,NA(),VLOOKUP($D30,Table269[],AJ$29-2014,FALSE)))</f>
        <v>#N/A</v>
      </c>
      <c r="AK30" s="168" t="e">
        <f>IF($D$21=0,NA(),IF(AK$29&lt;Baseline_YEAR-0,NA(),VLOOKUP($D30,Table269[],AK$29-2014,FALSE)))</f>
        <v>#N/A</v>
      </c>
      <c r="AL30" s="168" t="e">
        <f>IF($D$21=0,NA(),IF(AL$29&lt;Baseline_YEAR-0,NA(),VLOOKUP($D30,Table269[],AL$29-2014,FALSE)))</f>
        <v>#N/A</v>
      </c>
      <c r="AM30" s="168" t="e">
        <f>IF($D$21=0,NA(),IF(AM$29&lt;Baseline_YEAR-0,NA(),VLOOKUP($D30,Table269[],AM$29-2014,FALSE)))</f>
        <v>#N/A</v>
      </c>
    </row>
    <row r="31" spans="1:39" x14ac:dyDescent="0.2">
      <c r="A31" s="110">
        <f t="shared" si="0"/>
        <v>31</v>
      </c>
      <c r="C31" s="121" t="s">
        <v>105</v>
      </c>
      <c r="D31" s="128" t="str">
        <f t="array" aca="1" ref="D31" ca="1">IF(ISBLANK($E$21),"NO USER DATA ENTERED",INDEX(Table26916[],MATCH(MIN(ABS(INDIRECT("Table26916["&amp;Baseline_YEAR&amp;"]")-$E$21)),ABS(INDIRECT("Table26916["&amp;Baseline_YEAR&amp;"]")-$E$21),0),0))</f>
        <v>NO USER DATA ENTERED</v>
      </c>
      <c r="E31" s="124" t="e">
        <f>IF(ISBLANK($E$21),NA(),IF(E$29&lt;Baseline_YEAR-0,NA(),VLOOKUP($D31,Table26916[],E$29-2014,FALSE)))</f>
        <v>#N/A</v>
      </c>
      <c r="F31" s="124" t="e">
        <f>IF(ISBLANK($E$21),NA(),IF(F$29&lt;Baseline_YEAR-0,NA(),VLOOKUP($D31,Table26916[],F$29-2014,FALSE)))</f>
        <v>#N/A</v>
      </c>
      <c r="G31" s="124" t="e">
        <f>IF(ISBLANK($E$21),NA(),IF(G$29&lt;Baseline_YEAR-0,NA(),VLOOKUP($D31,Table26916[],G$29-2014,FALSE)))</f>
        <v>#N/A</v>
      </c>
      <c r="H31" s="124" t="e">
        <f>IF(ISBLANK($E$21),NA(),IF(H$29&lt;Baseline_YEAR-0,NA(),VLOOKUP($D31,Table26916[],H$29-2014,FALSE)))</f>
        <v>#N/A</v>
      </c>
      <c r="I31" s="124" t="e">
        <f>IF(ISBLANK($E$21),NA(),IF(I$29&lt;Baseline_YEAR-0,NA(),VLOOKUP($D31,Table26916[],I$29-2014,FALSE)))</f>
        <v>#N/A</v>
      </c>
      <c r="J31" s="124" t="e">
        <f>IF(ISBLANK($E$21),NA(),IF(J$29&lt;Baseline_YEAR-0,NA(),VLOOKUP($D31,Table26916[],J$29-2014,FALSE)))</f>
        <v>#N/A</v>
      </c>
      <c r="K31" s="124" t="e">
        <f>IF(ISBLANK($E$21),NA(),IF(K$29&lt;Baseline_YEAR-0,NA(),VLOOKUP($D31,Table26916[],K$29-2014,FALSE)))</f>
        <v>#N/A</v>
      </c>
      <c r="L31" s="124" t="e">
        <f>IF(ISBLANK($E$21),NA(),IF(L$29&lt;Baseline_YEAR-0,NA(),VLOOKUP($D31,Table26916[],L$29-2014,FALSE)))</f>
        <v>#N/A</v>
      </c>
      <c r="M31" s="124" t="e">
        <f>IF(ISBLANK($E$21),NA(),IF(M$29&lt;Baseline_YEAR-0,NA(),VLOOKUP($D31,Table26916[],M$29-2014,FALSE)))</f>
        <v>#N/A</v>
      </c>
      <c r="N31" s="124" t="e">
        <f>IF(ISBLANK($E$21),NA(),IF(N$29&lt;Baseline_YEAR-0,NA(),VLOOKUP($D31,Table26916[],N$29-2014,FALSE)))</f>
        <v>#N/A</v>
      </c>
      <c r="O31" s="124" t="e">
        <f>IF(ISBLANK($E$21),NA(),IF(O$29&lt;Baseline_YEAR-0,NA(),VLOOKUP($D31,Table26916[],O$29-2014,FALSE)))</f>
        <v>#N/A</v>
      </c>
      <c r="P31" s="124" t="e">
        <f>IF(ISBLANK($E$21),NA(),IF(P$29&lt;Baseline_YEAR-0,NA(),VLOOKUP($D31,Table26916[],P$29-2014,FALSE)))</f>
        <v>#N/A</v>
      </c>
      <c r="Q31" s="124" t="e">
        <f>IF(ISBLANK($E$21),NA(),IF(Q$29&lt;Baseline_YEAR-0,NA(),VLOOKUP($D31,Table26916[],Q$29-2014,FALSE)))</f>
        <v>#N/A</v>
      </c>
      <c r="R31" s="124" t="e">
        <f>IF(ISBLANK($E$21),NA(),IF(R$29&lt;Baseline_YEAR-0,NA(),VLOOKUP($D31,Table26916[],R$29-2014,FALSE)))</f>
        <v>#N/A</v>
      </c>
      <c r="S31" s="124" t="e">
        <f>IF(ISBLANK($E$21),NA(),IF(S$29&lt;Baseline_YEAR-0,NA(),VLOOKUP($D31,Table26916[],S$29-2014,FALSE)))</f>
        <v>#N/A</v>
      </c>
      <c r="T31" s="124" t="e">
        <f>IF(ISBLANK($E$21),NA(),IF(T$29&lt;Baseline_YEAR-0,NA(),VLOOKUP($D31,Table26916[],T$29-2014,FALSE)))</f>
        <v>#N/A</v>
      </c>
      <c r="U31" s="124" t="e">
        <f>IF(ISBLANK($E$21),NA(),IF(U$29&lt;Baseline_YEAR-0,NA(),VLOOKUP($D31,Table26916[],U$29-2014,FALSE)))</f>
        <v>#N/A</v>
      </c>
      <c r="V31" s="124" t="e">
        <f>IF(ISBLANK($E$21),NA(),IF(V$29&lt;Baseline_YEAR-0,NA(),VLOOKUP($D31,Table26916[],V$29-2014,FALSE)))</f>
        <v>#N/A</v>
      </c>
      <c r="W31" s="124" t="e">
        <f>IF(ISBLANK($E$21),NA(),IF(W$29&lt;Baseline_YEAR-0,NA(),VLOOKUP($D31,Table26916[],W$29-2014,FALSE)))</f>
        <v>#N/A</v>
      </c>
      <c r="X31" s="124" t="e">
        <f>IF(ISBLANK($E$21),NA(),IF(X$29&lt;Baseline_YEAR-0,NA(),VLOOKUP($D31,Table26916[],X$29-2014,FALSE)))</f>
        <v>#N/A</v>
      </c>
      <c r="Y31" s="124" t="e">
        <f>IF(ISBLANK($E$21),NA(),IF(Y$29&lt;Baseline_YEAR-0,NA(),VLOOKUP($D31,Table26916[],Y$29-2014,FALSE)))</f>
        <v>#N/A</v>
      </c>
      <c r="Z31" s="124" t="e">
        <f>IF(ISBLANK($E$21),NA(),IF(Z$29&lt;Baseline_YEAR-0,NA(),VLOOKUP($D31,Table26916[],Z$29-2014,FALSE)))</f>
        <v>#N/A</v>
      </c>
      <c r="AA31" s="124" t="e">
        <f>IF(ISBLANK($E$21),NA(),IF(AA$29&lt;Baseline_YEAR-0,NA(),VLOOKUP($D31,Table26916[],AA$29-2014,FALSE)))</f>
        <v>#N/A</v>
      </c>
      <c r="AB31" s="124" t="e">
        <f>IF(ISBLANK($E$21),NA(),IF(AB$29&lt;Baseline_YEAR-0,NA(),VLOOKUP($D31,Table26916[],AB$29-2014,FALSE)))</f>
        <v>#N/A</v>
      </c>
      <c r="AC31" s="124" t="e">
        <f>IF(ISBLANK($E$21),NA(),IF(AC$29&lt;Baseline_YEAR-0,NA(),VLOOKUP($D31,Table26916[],AC$29-2014,FALSE)))</f>
        <v>#N/A</v>
      </c>
      <c r="AD31" s="124" t="e">
        <f>IF(ISBLANK($E$21),NA(),IF(AD$29&lt;Baseline_YEAR-0,NA(),VLOOKUP($D31,Table26916[],AD$29-2014,FALSE)))</f>
        <v>#N/A</v>
      </c>
      <c r="AE31" s="124" t="e">
        <f>IF(ISBLANK($E$21),NA(),IF(AE$29&lt;Baseline_YEAR-0,NA(),VLOOKUP($D31,Table26916[],AE$29-2014,FALSE)))</f>
        <v>#N/A</v>
      </c>
      <c r="AF31" s="124" t="e">
        <f>IF(ISBLANK($E$21),NA(),IF(AF$29&lt;Baseline_YEAR-0,NA(),VLOOKUP($D31,Table26916[],AF$29-2014,FALSE)))</f>
        <v>#N/A</v>
      </c>
      <c r="AG31" s="124" t="e">
        <f>IF(ISBLANK($E$21),NA(),IF(AG$29&lt;Baseline_YEAR-0,NA(),VLOOKUP($D31,Table26916[],AG$29-2014,FALSE)))</f>
        <v>#N/A</v>
      </c>
      <c r="AH31" s="124" t="e">
        <f>IF(ISBLANK($E$21),NA(),IF(AH$29&lt;Baseline_YEAR-0,NA(),VLOOKUP($D31,Table26916[],AH$29-2014,FALSE)))</f>
        <v>#N/A</v>
      </c>
      <c r="AI31" s="124" t="e">
        <f>IF(ISBLANK($E$21),NA(),IF(AI$29&lt;Baseline_YEAR-0,NA(),VLOOKUP($D31,Table26916[],AI$29-2014,FALSE)))</f>
        <v>#N/A</v>
      </c>
      <c r="AJ31" s="124" t="e">
        <f>IF(ISBLANK($E$21),NA(),IF(AJ$29&lt;Baseline_YEAR-0,NA(),VLOOKUP($D31,Table26916[],AJ$29-2014,FALSE)))</f>
        <v>#N/A</v>
      </c>
      <c r="AK31" s="124" t="e">
        <f>IF(ISBLANK($E$21),NA(),IF(AK$29&lt;Baseline_YEAR-0,NA(),VLOOKUP($D31,Table26916[],AK$29-2014,FALSE)))</f>
        <v>#N/A</v>
      </c>
      <c r="AL31" s="124" t="e">
        <f>IF(ISBLANK($E$21),NA(),IF(AL$29&lt;Baseline_YEAR-0,NA(),VLOOKUP($D31,Table26916[],AL$29-2014,FALSE)))</f>
        <v>#N/A</v>
      </c>
      <c r="AM31" s="124" t="e">
        <f>IF(ISBLANK($E$21),NA(),IF(AM$29&lt;Baseline_YEAR-0,NA(),VLOOKUP($D31,Table26916[],AM$29-2014,FALSE)))</f>
        <v>#N/A</v>
      </c>
    </row>
    <row r="32" spans="1:39" x14ac:dyDescent="0.2">
      <c r="A32" s="110">
        <f t="shared" si="0"/>
        <v>32</v>
      </c>
      <c r="C32" s="125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</row>
    <row r="33" spans="1:39" s="115" customFormat="1" x14ac:dyDescent="0.2">
      <c r="A33" s="110">
        <f t="shared" si="0"/>
        <v>33</v>
      </c>
      <c r="B33" s="110"/>
      <c r="C33" s="119" t="s">
        <v>107</v>
      </c>
      <c r="D33" s="119"/>
      <c r="E33" s="120">
        <v>2016</v>
      </c>
      <c r="F33" s="120">
        <v>2017</v>
      </c>
      <c r="G33" s="120">
        <v>2018</v>
      </c>
      <c r="H33" s="120">
        <v>2019</v>
      </c>
      <c r="I33" s="120">
        <v>2020</v>
      </c>
      <c r="J33" s="120">
        <v>2021</v>
      </c>
      <c r="K33" s="120">
        <v>2022</v>
      </c>
      <c r="L33" s="120">
        <v>2023</v>
      </c>
      <c r="M33" s="120">
        <v>2024</v>
      </c>
      <c r="N33" s="120">
        <v>2025</v>
      </c>
      <c r="O33" s="120">
        <v>2026</v>
      </c>
      <c r="P33" s="120">
        <v>2027</v>
      </c>
      <c r="Q33" s="120">
        <v>2028</v>
      </c>
      <c r="R33" s="120">
        <v>2029</v>
      </c>
      <c r="S33" s="120">
        <v>2030</v>
      </c>
      <c r="T33" s="120">
        <v>2031</v>
      </c>
      <c r="U33" s="120">
        <v>2032</v>
      </c>
      <c r="V33" s="120">
        <v>2033</v>
      </c>
      <c r="W33" s="120">
        <v>2034</v>
      </c>
      <c r="X33" s="120">
        <v>2035</v>
      </c>
      <c r="Y33" s="120">
        <v>2036</v>
      </c>
      <c r="Z33" s="120">
        <v>2037</v>
      </c>
      <c r="AA33" s="120">
        <v>2038</v>
      </c>
      <c r="AB33" s="120">
        <v>2039</v>
      </c>
      <c r="AC33" s="120">
        <v>2040</v>
      </c>
      <c r="AD33" s="120">
        <v>2041</v>
      </c>
      <c r="AE33" s="120">
        <v>2042</v>
      </c>
      <c r="AF33" s="120">
        <v>2043</v>
      </c>
      <c r="AG33" s="120">
        <v>2044</v>
      </c>
      <c r="AH33" s="120">
        <v>2045</v>
      </c>
      <c r="AI33" s="120">
        <v>2046</v>
      </c>
      <c r="AJ33" s="120">
        <v>2047</v>
      </c>
      <c r="AK33" s="120">
        <v>2048</v>
      </c>
      <c r="AL33" s="120">
        <v>2049</v>
      </c>
      <c r="AM33" s="120">
        <v>2050</v>
      </c>
    </row>
    <row r="34" spans="1:39" x14ac:dyDescent="0.2">
      <c r="A34" s="110">
        <f t="shared" si="0"/>
        <v>34</v>
      </c>
      <c r="C34" s="121" t="s">
        <v>105</v>
      </c>
      <c r="D34" s="128" t="str">
        <f t="array" aca="1" ref="D34" ca="1">IF(ISBLANK($E$22),"NO USER DATA ENTERED",INDEX(Table2691617[],MATCH(MIN(ABS(INDIRECT("Table2691617["&amp;Baseline_YEAR&amp;"]")-$E$22)),ABS(INDIRECT("Table2691617["&amp;Baseline_YEAR&amp;"]")-$E$22),0),0))</f>
        <v>NO USER DATA ENTERED</v>
      </c>
      <c r="E34" s="124" t="e">
        <f>IF(ISBLANK($E$22),NA(),IF(E$33&lt;Baseline_YEAR-0,NA(),VLOOKUP($D34,Table2691617[],E$33-2014,FALSE)))</f>
        <v>#N/A</v>
      </c>
      <c r="F34" s="124" t="e">
        <f>IF(ISBLANK($E$22),NA(),IF(F$33&lt;Baseline_YEAR-0,NA(),VLOOKUP($D34,Table2691617[],F$33-2014,FALSE)))</f>
        <v>#N/A</v>
      </c>
      <c r="G34" s="124" t="e">
        <f>IF(ISBLANK($E$22),NA(),IF(G$33&lt;Baseline_YEAR-0,NA(),VLOOKUP($D34,Table2691617[],G$33-2014,FALSE)))</f>
        <v>#N/A</v>
      </c>
      <c r="H34" s="124" t="e">
        <f>IF(ISBLANK($E$22),NA(),IF(H$33&lt;Baseline_YEAR-0,NA(),VLOOKUP($D34,Table2691617[],H$33-2014,FALSE)))</f>
        <v>#N/A</v>
      </c>
      <c r="I34" s="124" t="e">
        <f>IF(ISBLANK($E$22),NA(),IF(I$33&lt;Baseline_YEAR-0,NA(),VLOOKUP($D34,Table2691617[],I$33-2014,FALSE)))</f>
        <v>#N/A</v>
      </c>
      <c r="J34" s="124" t="e">
        <f>IF(ISBLANK($E$22),NA(),IF(J$33&lt;Baseline_YEAR-0,NA(),VLOOKUP($D34,Table2691617[],J$33-2014,FALSE)))</f>
        <v>#N/A</v>
      </c>
      <c r="K34" s="124" t="e">
        <f>IF(ISBLANK($E$22),NA(),IF(K$33&lt;Baseline_YEAR-0,NA(),VLOOKUP($D34,Table2691617[],K$33-2014,FALSE)))</f>
        <v>#N/A</v>
      </c>
      <c r="L34" s="124" t="e">
        <f>IF(ISBLANK($E$22),NA(),IF(L$33&lt;Baseline_YEAR-0,NA(),VLOOKUP($D34,Table2691617[],L$33-2014,FALSE)))</f>
        <v>#N/A</v>
      </c>
      <c r="M34" s="124" t="e">
        <f>IF(ISBLANK($E$22),NA(),IF(M$33&lt;Baseline_YEAR-0,NA(),VLOOKUP($D34,Table2691617[],M$33-2014,FALSE)))</f>
        <v>#N/A</v>
      </c>
      <c r="N34" s="124" t="e">
        <f>IF(ISBLANK($E$22),NA(),IF(N$33&lt;Baseline_YEAR-0,NA(),VLOOKUP($D34,Table2691617[],N$33-2014,FALSE)))</f>
        <v>#N/A</v>
      </c>
      <c r="O34" s="124" t="e">
        <f>IF(ISBLANK($E$22),NA(),IF(O$33&lt;Baseline_YEAR-0,NA(),VLOOKUP($D34,Table2691617[],O$33-2014,FALSE)))</f>
        <v>#N/A</v>
      </c>
      <c r="P34" s="124" t="e">
        <f>IF(ISBLANK($E$22),NA(),IF(P$33&lt;Baseline_YEAR-0,NA(),VLOOKUP($D34,Table2691617[],P$33-2014,FALSE)))</f>
        <v>#N/A</v>
      </c>
      <c r="Q34" s="124" t="e">
        <f>IF(ISBLANK($E$22),NA(),IF(Q$33&lt;Baseline_YEAR-0,NA(),VLOOKUP($D34,Table2691617[],Q$33-2014,FALSE)))</f>
        <v>#N/A</v>
      </c>
      <c r="R34" s="124" t="e">
        <f>IF(ISBLANK($E$22),NA(),IF(R$33&lt;Baseline_YEAR-0,NA(),VLOOKUP($D34,Table2691617[],R$33-2014,FALSE)))</f>
        <v>#N/A</v>
      </c>
      <c r="S34" s="124" t="e">
        <f>IF(ISBLANK($E$22),NA(),IF(S$33&lt;Baseline_YEAR-0,NA(),VLOOKUP($D34,Table2691617[],S$33-2014,FALSE)))</f>
        <v>#N/A</v>
      </c>
      <c r="T34" s="124" t="e">
        <f>IF(ISBLANK($E$22),NA(),IF(T$33&lt;Baseline_YEAR-0,NA(),VLOOKUP($D34,Table2691617[],T$33-2014,FALSE)))</f>
        <v>#N/A</v>
      </c>
      <c r="U34" s="124" t="e">
        <f>IF(ISBLANK($E$22),NA(),IF(U$33&lt;Baseline_YEAR-0,NA(),VLOOKUP($D34,Table2691617[],U$33-2014,FALSE)))</f>
        <v>#N/A</v>
      </c>
      <c r="V34" s="124" t="e">
        <f>IF(ISBLANK($E$22),NA(),IF(V$33&lt;Baseline_YEAR-0,NA(),VLOOKUP($D34,Table2691617[],V$33-2014,FALSE)))</f>
        <v>#N/A</v>
      </c>
      <c r="W34" s="124" t="e">
        <f>IF(ISBLANK($E$22),NA(),IF(W$33&lt;Baseline_YEAR-0,NA(),VLOOKUP($D34,Table2691617[],W$33-2014,FALSE)))</f>
        <v>#N/A</v>
      </c>
      <c r="X34" s="124" t="e">
        <f>IF(ISBLANK($E$22),NA(),IF(X$33&lt;Baseline_YEAR-0,NA(),VLOOKUP($D34,Table2691617[],X$33-2014,FALSE)))</f>
        <v>#N/A</v>
      </c>
      <c r="Y34" s="124" t="e">
        <f>IF(ISBLANK($E$22),NA(),IF(Y$33&lt;Baseline_YEAR-0,NA(),VLOOKUP($D34,Table2691617[],Y$33-2014,FALSE)))</f>
        <v>#N/A</v>
      </c>
      <c r="Z34" s="124" t="e">
        <f>IF(ISBLANK($E$22),NA(),IF(Z$33&lt;Baseline_YEAR-0,NA(),VLOOKUP($D34,Table2691617[],Z$33-2014,FALSE)))</f>
        <v>#N/A</v>
      </c>
      <c r="AA34" s="124" t="e">
        <f>IF(ISBLANK($E$22),NA(),IF(AA$33&lt;Baseline_YEAR-0,NA(),VLOOKUP($D34,Table2691617[],AA$33-2014,FALSE)))</f>
        <v>#N/A</v>
      </c>
      <c r="AB34" s="124" t="e">
        <f>IF(ISBLANK($E$22),NA(),IF(AB$33&lt;Baseline_YEAR-0,NA(),VLOOKUP($D34,Table2691617[],AB$33-2014,FALSE)))</f>
        <v>#N/A</v>
      </c>
      <c r="AC34" s="124" t="e">
        <f>IF(ISBLANK($E$22),NA(),IF(AC$33&lt;Baseline_YEAR-0,NA(),VLOOKUP($D34,Table2691617[],AC$33-2014,FALSE)))</f>
        <v>#N/A</v>
      </c>
      <c r="AD34" s="124" t="e">
        <f>IF(ISBLANK($E$22),NA(),IF(AD$33&lt;Baseline_YEAR-0,NA(),VLOOKUP($D34,Table2691617[],AD$33-2014,FALSE)))</f>
        <v>#N/A</v>
      </c>
      <c r="AE34" s="124" t="e">
        <f>IF(ISBLANK($E$22),NA(),IF(AE$33&lt;Baseline_YEAR-0,NA(),VLOOKUP($D34,Table2691617[],AE$33-2014,FALSE)))</f>
        <v>#N/A</v>
      </c>
      <c r="AF34" s="124" t="e">
        <f>IF(ISBLANK($E$22),NA(),IF(AF$33&lt;Baseline_YEAR-0,NA(),VLOOKUP($D34,Table2691617[],AF$33-2014,FALSE)))</f>
        <v>#N/A</v>
      </c>
      <c r="AG34" s="124" t="e">
        <f>IF(ISBLANK($E$22),NA(),IF(AG$33&lt;Baseline_YEAR-0,NA(),VLOOKUP($D34,Table2691617[],AG$33-2014,FALSE)))</f>
        <v>#N/A</v>
      </c>
      <c r="AH34" s="124" t="e">
        <f>IF(ISBLANK($E$22),NA(),IF(AH$33&lt;Baseline_YEAR-0,NA(),VLOOKUP($D34,Table2691617[],AH$33-2014,FALSE)))</f>
        <v>#N/A</v>
      </c>
      <c r="AI34" s="124" t="e">
        <f>IF(ISBLANK($E$22),NA(),IF(AI$33&lt;Baseline_YEAR-0,NA(),VLOOKUP($D34,Table2691617[],AI$33-2014,FALSE)))</f>
        <v>#N/A</v>
      </c>
      <c r="AJ34" s="124" t="e">
        <f>IF(ISBLANK($E$22),NA(),IF(AJ$33&lt;Baseline_YEAR-0,NA(),VLOOKUP($D34,Table2691617[],AJ$33-2014,FALSE)))</f>
        <v>#N/A</v>
      </c>
      <c r="AK34" s="124" t="e">
        <f>IF(ISBLANK($E$22),NA(),IF(AK$33&lt;Baseline_YEAR-0,NA(),VLOOKUP($D34,Table2691617[],AK$33-2014,FALSE)))</f>
        <v>#N/A</v>
      </c>
      <c r="AL34" s="124" t="e">
        <f>IF(ISBLANK($E$22),NA(),IF(AL$33&lt;Baseline_YEAR-0,NA(),VLOOKUP($D34,Table2691617[],AL$33-2014,FALSE)))</f>
        <v>#N/A</v>
      </c>
      <c r="AM34" s="124" t="e">
        <f>IF(ISBLANK($E$22),NA(),IF(AM$33&lt;Baseline_YEAR-0,NA(),VLOOKUP($D34,Table2691617[],AM$33-2014,FALSE)))</f>
        <v>#N/A</v>
      </c>
    </row>
    <row r="35" spans="1:39" x14ac:dyDescent="0.2">
      <c r="A35" s="110">
        <f t="shared" si="0"/>
        <v>35</v>
      </c>
      <c r="C35" s="125"/>
      <c r="D35" s="99"/>
      <c r="E35" s="99"/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99"/>
      <c r="AG35" s="99"/>
      <c r="AH35" s="99"/>
      <c r="AI35" s="99"/>
      <c r="AJ35" s="99"/>
      <c r="AK35" s="99"/>
      <c r="AL35" s="99"/>
      <c r="AM35" s="99"/>
    </row>
    <row r="36" spans="1:39" s="115" customFormat="1" x14ac:dyDescent="0.2">
      <c r="A36" s="110">
        <f t="shared" si="0"/>
        <v>36</v>
      </c>
      <c r="B36" s="110"/>
      <c r="C36" s="119" t="s">
        <v>108</v>
      </c>
      <c r="D36" s="119"/>
      <c r="E36" s="120">
        <v>2016</v>
      </c>
      <c r="F36" s="120">
        <v>2017</v>
      </c>
      <c r="G36" s="120">
        <v>2018</v>
      </c>
      <c r="H36" s="120">
        <v>2019</v>
      </c>
      <c r="I36" s="120">
        <v>2020</v>
      </c>
      <c r="J36" s="120">
        <v>2021</v>
      </c>
      <c r="K36" s="120">
        <v>2022</v>
      </c>
      <c r="L36" s="120">
        <v>2023</v>
      </c>
      <c r="M36" s="120">
        <v>2024</v>
      </c>
      <c r="N36" s="120">
        <v>2025</v>
      </c>
      <c r="O36" s="120">
        <v>2026</v>
      </c>
      <c r="P36" s="120">
        <v>2027</v>
      </c>
      <c r="Q36" s="120">
        <v>2028</v>
      </c>
      <c r="R36" s="120">
        <v>2029</v>
      </c>
      <c r="S36" s="120">
        <v>2030</v>
      </c>
      <c r="T36" s="120">
        <v>2031</v>
      </c>
      <c r="U36" s="120">
        <v>2032</v>
      </c>
      <c r="V36" s="120">
        <v>2033</v>
      </c>
      <c r="W36" s="120">
        <v>2034</v>
      </c>
      <c r="X36" s="120">
        <v>2035</v>
      </c>
      <c r="Y36" s="120">
        <v>2036</v>
      </c>
      <c r="Z36" s="120">
        <v>2037</v>
      </c>
      <c r="AA36" s="120">
        <v>2038</v>
      </c>
      <c r="AB36" s="120">
        <v>2039</v>
      </c>
      <c r="AC36" s="120">
        <v>2040</v>
      </c>
      <c r="AD36" s="120">
        <v>2041</v>
      </c>
      <c r="AE36" s="120">
        <v>2042</v>
      </c>
      <c r="AF36" s="120">
        <v>2043</v>
      </c>
      <c r="AG36" s="120">
        <v>2044</v>
      </c>
      <c r="AH36" s="120">
        <v>2045</v>
      </c>
      <c r="AI36" s="120">
        <v>2046</v>
      </c>
      <c r="AJ36" s="120">
        <v>2047</v>
      </c>
      <c r="AK36" s="120">
        <v>2048</v>
      </c>
      <c r="AL36" s="120">
        <v>2049</v>
      </c>
      <c r="AM36" s="120">
        <v>2050</v>
      </c>
    </row>
    <row r="37" spans="1:39" s="115" customFormat="1" x14ac:dyDescent="0.2">
      <c r="A37" s="110"/>
      <c r="B37" s="110"/>
      <c r="C37" s="121" t="s">
        <v>109</v>
      </c>
      <c r="D37" s="128" t="str">
        <f>"INCLUDES: "&amp;IF($D$7&gt;0,"CASTING","")&amp;IF(AND($D$7&gt;0,$D$16&gt;0)," + ","")&amp;IF($D$16&gt;0,"SEMI-FABRICATION","")</f>
        <v xml:space="preserve">INCLUDES: </v>
      </c>
      <c r="E37" s="168" t="e">
        <f>IFERROR(((E26*$D$7)+(E30*$D$16))/($D$7+$D$16),NA())</f>
        <v>#N/A</v>
      </c>
      <c r="F37" s="168" t="e">
        <f t="shared" ref="F37:AM37" si="1">IFERROR(((F26*$D$7)+(F30*$D$16))/($D$7+$D$16),NA())</f>
        <v>#N/A</v>
      </c>
      <c r="G37" s="168" t="e">
        <f t="shared" si="1"/>
        <v>#N/A</v>
      </c>
      <c r="H37" s="168" t="e">
        <f t="shared" si="1"/>
        <v>#N/A</v>
      </c>
      <c r="I37" s="168" t="e">
        <f t="shared" si="1"/>
        <v>#N/A</v>
      </c>
      <c r="J37" s="168" t="e">
        <f>IFERROR(((J26*$D$7)+(J30*$D$16))/($D$7+$D$16),NA())</f>
        <v>#N/A</v>
      </c>
      <c r="K37" s="168" t="e">
        <f t="shared" si="1"/>
        <v>#N/A</v>
      </c>
      <c r="L37" s="168" t="e">
        <f t="shared" si="1"/>
        <v>#N/A</v>
      </c>
      <c r="M37" s="168" t="e">
        <f t="shared" si="1"/>
        <v>#N/A</v>
      </c>
      <c r="N37" s="168" t="e">
        <f t="shared" si="1"/>
        <v>#N/A</v>
      </c>
      <c r="O37" s="168" t="e">
        <f t="shared" si="1"/>
        <v>#N/A</v>
      </c>
      <c r="P37" s="168" t="e">
        <f t="shared" si="1"/>
        <v>#N/A</v>
      </c>
      <c r="Q37" s="168" t="e">
        <f t="shared" si="1"/>
        <v>#N/A</v>
      </c>
      <c r="R37" s="168" t="e">
        <f t="shared" si="1"/>
        <v>#N/A</v>
      </c>
      <c r="S37" s="168" t="e">
        <f t="shared" si="1"/>
        <v>#N/A</v>
      </c>
      <c r="T37" s="168" t="e">
        <f t="shared" si="1"/>
        <v>#N/A</v>
      </c>
      <c r="U37" s="168" t="e">
        <f t="shared" si="1"/>
        <v>#N/A</v>
      </c>
      <c r="V37" s="168" t="e">
        <f t="shared" si="1"/>
        <v>#N/A</v>
      </c>
      <c r="W37" s="168" t="e">
        <f t="shared" si="1"/>
        <v>#N/A</v>
      </c>
      <c r="X37" s="168" t="e">
        <f t="shared" si="1"/>
        <v>#N/A</v>
      </c>
      <c r="Y37" s="168" t="e">
        <f t="shared" si="1"/>
        <v>#N/A</v>
      </c>
      <c r="Z37" s="168" t="e">
        <f t="shared" si="1"/>
        <v>#N/A</v>
      </c>
      <c r="AA37" s="168" t="e">
        <f t="shared" si="1"/>
        <v>#N/A</v>
      </c>
      <c r="AB37" s="168" t="e">
        <f t="shared" si="1"/>
        <v>#N/A</v>
      </c>
      <c r="AC37" s="168" t="e">
        <f t="shared" si="1"/>
        <v>#N/A</v>
      </c>
      <c r="AD37" s="168" t="e">
        <f t="shared" si="1"/>
        <v>#N/A</v>
      </c>
      <c r="AE37" s="168" t="e">
        <f t="shared" si="1"/>
        <v>#N/A</v>
      </c>
      <c r="AF37" s="168" t="e">
        <f t="shared" si="1"/>
        <v>#N/A</v>
      </c>
      <c r="AG37" s="168" t="e">
        <f t="shared" si="1"/>
        <v>#N/A</v>
      </c>
      <c r="AH37" s="168" t="e">
        <f t="shared" si="1"/>
        <v>#N/A</v>
      </c>
      <c r="AI37" s="168" t="e">
        <f t="shared" si="1"/>
        <v>#N/A</v>
      </c>
      <c r="AJ37" s="168" t="e">
        <f t="shared" si="1"/>
        <v>#N/A</v>
      </c>
      <c r="AK37" s="168" t="e">
        <f t="shared" si="1"/>
        <v>#N/A</v>
      </c>
      <c r="AL37" s="168" t="e">
        <f t="shared" si="1"/>
        <v>#N/A</v>
      </c>
      <c r="AM37" s="168" t="e">
        <f t="shared" si="1"/>
        <v>#N/A</v>
      </c>
    </row>
    <row r="38" spans="1:39" x14ac:dyDescent="0.2">
      <c r="A38" s="110">
        <f t="shared" si="0"/>
        <v>38</v>
      </c>
      <c r="C38" s="121" t="s">
        <v>105</v>
      </c>
      <c r="D38" s="128" t="str">
        <f>IF($F$23&gt;0,"INCLUDES: ","NO INTEGRATED SLOPE")&amp;IF($F$20&gt;0,"CASTING","")&amp;IF(AND($F$20&gt;0,$F$21+$F$22&gt;0)," + ","")&amp;IF($F$21&gt;0,"SEMI-FABRICATION","")&amp;IF(AND($F$21&gt;0,$F$22&gt;0)," + ","")&amp;IF($F$22&gt;0,"FABRICATION","")</f>
        <v>NO INTEGRATED SLOPE</v>
      </c>
      <c r="E38" s="124" t="e">
        <f>IFERROR((IF($F$20&gt;0,(E27*$F$20),0)+IF($F$21&gt;0,(E31*$F$21),0)+IF($F$22&gt;0,(E34*$F$22),0))/$F$23,NA())</f>
        <v>#N/A</v>
      </c>
      <c r="F38" s="124" t="e">
        <f t="shared" ref="F38:AM38" si="2">IFERROR((IF($F$20&gt;0,(F27*$F$20),0)+IF($F$21&gt;0,(F31*$F$21),0)+IF($F$22&gt;0,(F34*$F$22),0))/$F$23,NA())</f>
        <v>#N/A</v>
      </c>
      <c r="G38" s="124" t="e">
        <f t="shared" si="2"/>
        <v>#N/A</v>
      </c>
      <c r="H38" s="124" t="e">
        <f t="shared" si="2"/>
        <v>#N/A</v>
      </c>
      <c r="I38" s="124" t="e">
        <f t="shared" si="2"/>
        <v>#N/A</v>
      </c>
      <c r="J38" s="124" t="e">
        <f t="shared" si="2"/>
        <v>#N/A</v>
      </c>
      <c r="K38" s="124" t="e">
        <f t="shared" si="2"/>
        <v>#N/A</v>
      </c>
      <c r="L38" s="124" t="e">
        <f t="shared" si="2"/>
        <v>#N/A</v>
      </c>
      <c r="M38" s="124" t="e">
        <f t="shared" si="2"/>
        <v>#N/A</v>
      </c>
      <c r="N38" s="124" t="e">
        <f t="shared" si="2"/>
        <v>#N/A</v>
      </c>
      <c r="O38" s="124" t="e">
        <f t="shared" si="2"/>
        <v>#N/A</v>
      </c>
      <c r="P38" s="124" t="e">
        <f t="shared" si="2"/>
        <v>#N/A</v>
      </c>
      <c r="Q38" s="124" t="e">
        <f t="shared" si="2"/>
        <v>#N/A</v>
      </c>
      <c r="R38" s="124" t="e">
        <f t="shared" si="2"/>
        <v>#N/A</v>
      </c>
      <c r="S38" s="124" t="e">
        <f t="shared" si="2"/>
        <v>#N/A</v>
      </c>
      <c r="T38" s="124" t="e">
        <f t="shared" si="2"/>
        <v>#N/A</v>
      </c>
      <c r="U38" s="124" t="e">
        <f t="shared" si="2"/>
        <v>#N/A</v>
      </c>
      <c r="V38" s="124" t="e">
        <f t="shared" si="2"/>
        <v>#N/A</v>
      </c>
      <c r="W38" s="124" t="e">
        <f t="shared" si="2"/>
        <v>#N/A</v>
      </c>
      <c r="X38" s="124" t="e">
        <f t="shared" si="2"/>
        <v>#N/A</v>
      </c>
      <c r="Y38" s="124" t="e">
        <f t="shared" si="2"/>
        <v>#N/A</v>
      </c>
      <c r="Z38" s="124" t="e">
        <f t="shared" si="2"/>
        <v>#N/A</v>
      </c>
      <c r="AA38" s="124" t="e">
        <f t="shared" si="2"/>
        <v>#N/A</v>
      </c>
      <c r="AB38" s="124" t="e">
        <f t="shared" si="2"/>
        <v>#N/A</v>
      </c>
      <c r="AC38" s="124" t="e">
        <f t="shared" si="2"/>
        <v>#N/A</v>
      </c>
      <c r="AD38" s="124" t="e">
        <f t="shared" si="2"/>
        <v>#N/A</v>
      </c>
      <c r="AE38" s="124" t="e">
        <f t="shared" si="2"/>
        <v>#N/A</v>
      </c>
      <c r="AF38" s="124" t="e">
        <f t="shared" si="2"/>
        <v>#N/A</v>
      </c>
      <c r="AG38" s="124" t="e">
        <f t="shared" si="2"/>
        <v>#N/A</v>
      </c>
      <c r="AH38" s="124" t="e">
        <f t="shared" si="2"/>
        <v>#N/A</v>
      </c>
      <c r="AI38" s="124" t="e">
        <f t="shared" si="2"/>
        <v>#N/A</v>
      </c>
      <c r="AJ38" s="124" t="e">
        <f t="shared" si="2"/>
        <v>#N/A</v>
      </c>
      <c r="AK38" s="124" t="e">
        <f t="shared" si="2"/>
        <v>#N/A</v>
      </c>
      <c r="AL38" s="124" t="e">
        <f t="shared" si="2"/>
        <v>#N/A</v>
      </c>
      <c r="AM38" s="124" t="e">
        <f t="shared" si="2"/>
        <v>#N/A</v>
      </c>
    </row>
    <row r="44" spans="1:39" x14ac:dyDescent="0.2">
      <c r="F44" s="138"/>
    </row>
  </sheetData>
  <sheetProtection insertRows="0" selectLockedCells="1" autoFilter="0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9978B-3C4E-4235-9C9D-ACE8F470C9D6}">
  <sheetPr>
    <tabColor theme="5" tint="0.39997558519241921"/>
  </sheetPr>
  <dimension ref="A1:AL69"/>
  <sheetViews>
    <sheetView workbookViewId="0">
      <selection activeCell="B13" sqref="B13"/>
    </sheetView>
  </sheetViews>
  <sheetFormatPr baseColWidth="10" defaultColWidth="8.83203125" defaultRowHeight="15" x14ac:dyDescent="0.2"/>
  <cols>
    <col min="1" max="1" width="12" customWidth="1"/>
    <col min="2" max="2" width="105" bestFit="1" customWidth="1"/>
    <col min="3" max="3" width="9.5" style="103" customWidth="1"/>
    <col min="4" max="4" width="11.5" style="103" customWidth="1"/>
  </cols>
  <sheetData>
    <row r="1" spans="1:37" x14ac:dyDescent="0.2">
      <c r="A1">
        <f>ROW(A1)</f>
        <v>1</v>
      </c>
      <c r="B1" t="s">
        <v>110</v>
      </c>
      <c r="C1" s="103">
        <v>2016</v>
      </c>
      <c r="D1" s="103">
        <v>2017</v>
      </c>
      <c r="E1">
        <v>2018</v>
      </c>
      <c r="F1">
        <v>2019</v>
      </c>
      <c r="G1">
        <v>2020</v>
      </c>
      <c r="H1">
        <v>2021</v>
      </c>
      <c r="I1">
        <v>2022</v>
      </c>
      <c r="J1">
        <v>2023</v>
      </c>
      <c r="K1">
        <v>2024</v>
      </c>
      <c r="L1">
        <v>2025</v>
      </c>
      <c r="M1">
        <v>2026</v>
      </c>
      <c r="N1">
        <v>2027</v>
      </c>
      <c r="O1">
        <v>2028</v>
      </c>
      <c r="P1">
        <v>2029</v>
      </c>
      <c r="Q1">
        <v>2030</v>
      </c>
      <c r="R1">
        <v>2031</v>
      </c>
      <c r="S1">
        <v>2032</v>
      </c>
      <c r="T1">
        <v>2033</v>
      </c>
      <c r="U1">
        <v>2034</v>
      </c>
      <c r="V1">
        <v>2035</v>
      </c>
      <c r="W1">
        <v>2036</v>
      </c>
      <c r="X1">
        <v>2037</v>
      </c>
      <c r="Y1">
        <v>2038</v>
      </c>
      <c r="Z1">
        <v>2039</v>
      </c>
      <c r="AA1">
        <v>2040</v>
      </c>
      <c r="AB1">
        <v>2041</v>
      </c>
      <c r="AC1">
        <v>2042</v>
      </c>
      <c r="AD1">
        <v>2043</v>
      </c>
      <c r="AE1">
        <v>2044</v>
      </c>
      <c r="AF1">
        <v>2045</v>
      </c>
      <c r="AG1">
        <v>2046</v>
      </c>
      <c r="AH1">
        <v>2047</v>
      </c>
      <c r="AI1">
        <v>2048</v>
      </c>
      <c r="AJ1">
        <v>2049</v>
      </c>
      <c r="AK1">
        <v>2050</v>
      </c>
    </row>
    <row r="2" spans="1:37" x14ac:dyDescent="0.2">
      <c r="A2">
        <f t="shared" ref="A2:A24" si="0">ROW(A2)</f>
        <v>2</v>
      </c>
      <c r="B2" t="s">
        <v>111</v>
      </c>
      <c r="C2" s="108">
        <v>1016</v>
      </c>
      <c r="D2" s="108">
        <v>1077</v>
      </c>
      <c r="E2" s="8">
        <f>HLOOKUP('Sectoral Slopes'!E$1,'IAI 1.5'!$B$21:$G$28,8,FALSE)</f>
        <v>1094.7421052990883</v>
      </c>
      <c r="F2" s="8" t="e">
        <f>HLOOKUP('Sectoral Slopes'!F$1,'IAI 1.5'!$B$21:$G$28,8,FALSE)</f>
        <v>#N/A</v>
      </c>
      <c r="G2" s="8" t="e">
        <f>HLOOKUP('Sectoral Slopes'!G$1,'IAI 1.5'!$B$21:$G$28,8,FALSE)</f>
        <v>#N/A</v>
      </c>
      <c r="H2" s="8" t="e">
        <f>HLOOKUP('Sectoral Slopes'!H$1,'IAI 1.5'!$B$21:$G$28,8,FALSE)</f>
        <v>#N/A</v>
      </c>
      <c r="I2" s="8" t="e">
        <f>HLOOKUP('Sectoral Slopes'!I$1,'IAI 1.5'!$B$21:$G$28,8,FALSE)</f>
        <v>#N/A</v>
      </c>
      <c r="J2" s="8" t="e">
        <f>HLOOKUP('Sectoral Slopes'!J$1,'IAI 1.5'!$B$21:$G$28,8,FALSE)</f>
        <v>#N/A</v>
      </c>
      <c r="K2" s="8" t="e">
        <f>HLOOKUP('Sectoral Slopes'!K$1,'IAI 1.5'!$B$21:$G$28,8,FALSE)</f>
        <v>#N/A</v>
      </c>
      <c r="L2" s="8" t="e">
        <f>HLOOKUP('Sectoral Slopes'!L$1,'IAI 1.5'!$B$21:$G$28,8,FALSE)</f>
        <v>#N/A</v>
      </c>
      <c r="M2" s="8" t="e">
        <f>HLOOKUP('Sectoral Slopes'!M$1,'IAI 1.5'!$B$21:$G$28,8,FALSE)</f>
        <v>#N/A</v>
      </c>
      <c r="N2" s="8" t="e">
        <f>HLOOKUP('Sectoral Slopes'!N$1,'IAI 1.5'!$B$21:$G$28,8,FALSE)</f>
        <v>#N/A</v>
      </c>
      <c r="O2" s="8" t="e">
        <f>HLOOKUP('Sectoral Slopes'!O$1,'IAI 1.5'!$B$21:$G$28,8,FALSE)</f>
        <v>#N/A</v>
      </c>
      <c r="P2" s="8" t="e">
        <f>HLOOKUP('Sectoral Slopes'!P$1,'IAI 1.5'!$B$21:$G$28,8,FALSE)</f>
        <v>#N/A</v>
      </c>
      <c r="Q2" s="8">
        <f>HLOOKUP('Sectoral Slopes'!Q$1,'IAI 1.5'!$B$21:$G$28,8,FALSE)</f>
        <v>812.68769948677652</v>
      </c>
      <c r="R2" s="8" t="e">
        <f>HLOOKUP('Sectoral Slopes'!R$1,'IAI 1.5'!$B$21:$G$28,8,FALSE)</f>
        <v>#N/A</v>
      </c>
      <c r="S2" s="8" t="e">
        <f>HLOOKUP('Sectoral Slopes'!S$1,'IAI 1.5'!$B$21:$G$28,8,FALSE)</f>
        <v>#N/A</v>
      </c>
      <c r="T2" s="8" t="e">
        <f>HLOOKUP('Sectoral Slopes'!T$1,'IAI 1.5'!$B$21:$G$28,8,FALSE)</f>
        <v>#N/A</v>
      </c>
      <c r="U2" s="8" t="e">
        <f>HLOOKUP('Sectoral Slopes'!U$1,'IAI 1.5'!$B$21:$G$28,8,FALSE)</f>
        <v>#N/A</v>
      </c>
      <c r="V2" s="8">
        <f>HLOOKUP('Sectoral Slopes'!V$1,'IAI 1.5'!$B$21:$G$28,8,FALSE)</f>
        <v>340.71261440383438</v>
      </c>
      <c r="W2" s="8" t="e">
        <f>HLOOKUP('Sectoral Slopes'!W$1,'IAI 1.5'!$B$21:$G$28,8,FALSE)</f>
        <v>#N/A</v>
      </c>
      <c r="X2" s="8" t="e">
        <f>HLOOKUP('Sectoral Slopes'!X$1,'IAI 1.5'!$B$21:$G$28,8,FALSE)</f>
        <v>#N/A</v>
      </c>
      <c r="Y2" s="8" t="e">
        <f>HLOOKUP('Sectoral Slopes'!Y$1,'IAI 1.5'!$B$21:$G$28,8,FALSE)</f>
        <v>#N/A</v>
      </c>
      <c r="Z2" s="8" t="e">
        <f>HLOOKUP('Sectoral Slopes'!Z$1,'IAI 1.5'!$B$21:$G$28,8,FALSE)</f>
        <v>#N/A</v>
      </c>
      <c r="AA2" s="8">
        <f>HLOOKUP('Sectoral Slopes'!AA$1,'IAI 1.5'!$B$21:$G$28,8,FALSE)</f>
        <v>198.21538613085721</v>
      </c>
      <c r="AB2" s="8" t="e">
        <f>HLOOKUP('Sectoral Slopes'!AB$1,'IAI 1.5'!$B$21:$G$28,8,FALSE)</f>
        <v>#N/A</v>
      </c>
      <c r="AC2" s="8" t="e">
        <f>HLOOKUP('Sectoral Slopes'!AC$1,'IAI 1.5'!$B$21:$G$28,8,FALSE)</f>
        <v>#N/A</v>
      </c>
      <c r="AD2" s="8" t="e">
        <f>HLOOKUP('Sectoral Slopes'!AD$1,'IAI 1.5'!$B$21:$G$28,8,FALSE)</f>
        <v>#N/A</v>
      </c>
      <c r="AE2" s="8" t="e">
        <f>HLOOKUP('Sectoral Slopes'!AE$1,'IAI 1.5'!$B$21:$G$28,8,FALSE)</f>
        <v>#N/A</v>
      </c>
      <c r="AF2" s="8">
        <f>HLOOKUP('Sectoral Slopes'!AF$1,'IAI 1.5'!$B$21:$G$28,8,FALSE)</f>
        <v>120.74267915455889</v>
      </c>
      <c r="AG2" s="8" t="e">
        <f>HLOOKUP('Sectoral Slopes'!AG$1,'IAI 1.5'!$B$21:$G$28,8,FALSE)</f>
        <v>#N/A</v>
      </c>
      <c r="AH2" s="8" t="e">
        <f>HLOOKUP('Sectoral Slopes'!AH$1,'IAI 1.5'!$B$21:$G$28,8,FALSE)</f>
        <v>#N/A</v>
      </c>
      <c r="AI2" s="8" t="e">
        <f>HLOOKUP('Sectoral Slopes'!AI$1,'IAI 1.5'!$B$21:$G$28,8,FALSE)</f>
        <v>#N/A</v>
      </c>
      <c r="AJ2" s="8" t="e">
        <f>HLOOKUP('Sectoral Slopes'!AJ$1,'IAI 1.5'!$B$21:$G$28,8,FALSE)</f>
        <v>#N/A</v>
      </c>
      <c r="AK2" s="8">
        <f>HLOOKUP('Sectoral Slopes'!AK$1,'IAI 1.5'!$B$21:$G$28,8,FALSE)</f>
        <v>53.137299099248168</v>
      </c>
    </row>
    <row r="3" spans="1:37" x14ac:dyDescent="0.2">
      <c r="A3">
        <f t="shared" si="0"/>
        <v>3</v>
      </c>
      <c r="C3"/>
      <c r="D3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</row>
    <row r="4" spans="1:37" x14ac:dyDescent="0.2">
      <c r="A4">
        <f t="shared" si="0"/>
        <v>4</v>
      </c>
      <c r="B4" t="s">
        <v>112</v>
      </c>
      <c r="C4" s="105">
        <f t="shared" ref="C4:D7" si="1">D4</f>
        <v>1036.5888770804779</v>
      </c>
      <c r="D4" s="105">
        <f t="shared" si="1"/>
        <v>1036.5888770804779</v>
      </c>
      <c r="E4" s="8">
        <f>HLOOKUP('Sectoral Slopes'!E1,'IAI 1.5'!$B$21:$G$28,2,FALSE)</f>
        <v>1036.5888770804779</v>
      </c>
      <c r="F4" s="8" t="e">
        <f>HLOOKUP('Sectoral Slopes'!F1,'IAI 1.5'!$B$21:$G$28,2,FALSE)</f>
        <v>#N/A</v>
      </c>
      <c r="G4" s="8" t="e">
        <f>HLOOKUP('Sectoral Slopes'!G1,'IAI 1.5'!$B$21:$G$28,2,FALSE)</f>
        <v>#N/A</v>
      </c>
      <c r="H4" s="8" t="e">
        <f>HLOOKUP('Sectoral Slopes'!H1,'IAI 1.5'!$B$21:$G$28,2,FALSE)</f>
        <v>#N/A</v>
      </c>
      <c r="I4" s="8" t="e">
        <f>HLOOKUP('Sectoral Slopes'!I1,'IAI 1.5'!$B$21:$G$28,2,FALSE)</f>
        <v>#N/A</v>
      </c>
      <c r="J4" s="8" t="e">
        <f>HLOOKUP('Sectoral Slopes'!J1,'IAI 1.5'!$B$21:$G$28,2,FALSE)</f>
        <v>#N/A</v>
      </c>
      <c r="K4" s="8" t="e">
        <f>HLOOKUP('Sectoral Slopes'!K1,'IAI 1.5'!$B$21:$G$28,2,FALSE)</f>
        <v>#N/A</v>
      </c>
      <c r="L4" s="8" t="e">
        <f>HLOOKUP('Sectoral Slopes'!L1,'IAI 1.5'!$B$21:$G$28,2,FALSE)</f>
        <v>#N/A</v>
      </c>
      <c r="M4" s="8" t="e">
        <f>HLOOKUP('Sectoral Slopes'!M1,'IAI 1.5'!$B$21:$G$28,2,FALSE)</f>
        <v>#N/A</v>
      </c>
      <c r="N4" s="8" t="e">
        <f>HLOOKUP('Sectoral Slopes'!N1,'IAI 1.5'!$B$21:$G$28,2,FALSE)</f>
        <v>#N/A</v>
      </c>
      <c r="O4" s="8" t="e">
        <f>HLOOKUP('Sectoral Slopes'!O1,'IAI 1.5'!$B$21:$G$28,2,FALSE)</f>
        <v>#N/A</v>
      </c>
      <c r="P4" s="8" t="e">
        <f>HLOOKUP('Sectoral Slopes'!P1,'IAI 1.5'!$B$21:$G$28,2,FALSE)</f>
        <v>#N/A</v>
      </c>
      <c r="Q4" s="8">
        <f>HLOOKUP('Sectoral Slopes'!Q1,'IAI 1.5'!$B$21:$G$28,2,FALSE)</f>
        <v>756.07746621381864</v>
      </c>
      <c r="R4" s="8" t="e">
        <f>HLOOKUP('Sectoral Slopes'!R1,'IAI 1.5'!$B$21:$G$28,2,FALSE)</f>
        <v>#N/A</v>
      </c>
      <c r="S4" s="8" t="e">
        <f>HLOOKUP('Sectoral Slopes'!S1,'IAI 1.5'!$B$21:$G$28,2,FALSE)</f>
        <v>#N/A</v>
      </c>
      <c r="T4" s="8" t="e">
        <f>HLOOKUP('Sectoral Slopes'!T1,'IAI 1.5'!$B$21:$G$28,2,FALSE)</f>
        <v>#N/A</v>
      </c>
      <c r="U4" s="8" t="e">
        <f>HLOOKUP('Sectoral Slopes'!U1,'IAI 1.5'!$B$21:$G$28,2,FALSE)</f>
        <v>#N/A</v>
      </c>
      <c r="V4" s="8">
        <f>HLOOKUP('Sectoral Slopes'!V1,'IAI 1.5'!$B$21:$G$28,2,FALSE)</f>
        <v>289.26944221406143</v>
      </c>
      <c r="W4" s="8" t="e">
        <f>HLOOKUP('Sectoral Slopes'!W1,'IAI 1.5'!$B$21:$G$28,2,FALSE)</f>
        <v>#N/A</v>
      </c>
      <c r="X4" s="8" t="e">
        <f>HLOOKUP('Sectoral Slopes'!X1,'IAI 1.5'!$B$21:$G$28,2,FALSE)</f>
        <v>#N/A</v>
      </c>
      <c r="Y4" s="8" t="e">
        <f>HLOOKUP('Sectoral Slopes'!Y1,'IAI 1.5'!$B$21:$G$28,2,FALSE)</f>
        <v>#N/A</v>
      </c>
      <c r="Z4" s="8" t="e">
        <f>HLOOKUP('Sectoral Slopes'!Z1,'IAI 1.5'!$B$21:$G$28,2,FALSE)</f>
        <v>#N/A</v>
      </c>
      <c r="AA4" s="8">
        <f>HLOOKUP('Sectoral Slopes'!AA1,'IAI 1.5'!$B$21:$G$28,2,FALSE)</f>
        <v>154.76014029882353</v>
      </c>
      <c r="AB4" s="8" t="e">
        <f>HLOOKUP('Sectoral Slopes'!AB1,'IAI 1.5'!$B$21:$G$28,2,FALSE)</f>
        <v>#N/A</v>
      </c>
      <c r="AC4" s="8" t="e">
        <f>HLOOKUP('Sectoral Slopes'!AC1,'IAI 1.5'!$B$21:$G$28,2,FALSE)</f>
        <v>#N/A</v>
      </c>
      <c r="AD4" s="8" t="e">
        <f>HLOOKUP('Sectoral Slopes'!AD1,'IAI 1.5'!$B$21:$G$28,2,FALSE)</f>
        <v>#N/A</v>
      </c>
      <c r="AE4" s="8" t="e">
        <f>HLOOKUP('Sectoral Slopes'!AE1,'IAI 1.5'!$B$21:$G$28,2,FALSE)</f>
        <v>#N/A</v>
      </c>
      <c r="AF4" s="8">
        <f>HLOOKUP('Sectoral Slopes'!AF1,'IAI 1.5'!$B$21:$G$28,2,FALSE)</f>
        <v>87.309698254442708</v>
      </c>
      <c r="AG4" s="8" t="e">
        <f>HLOOKUP('Sectoral Slopes'!AG1,'IAI 1.5'!$B$21:$G$28,2,FALSE)</f>
        <v>#N/A</v>
      </c>
      <c r="AH4" s="8" t="e">
        <f>HLOOKUP('Sectoral Slopes'!AH1,'IAI 1.5'!$B$21:$G$28,2,FALSE)</f>
        <v>#N/A</v>
      </c>
      <c r="AI4" s="8" t="e">
        <f>HLOOKUP('Sectoral Slopes'!AI1,'IAI 1.5'!$B$21:$G$28,2,FALSE)</f>
        <v>#N/A</v>
      </c>
      <c r="AJ4" s="8" t="e">
        <f>HLOOKUP('Sectoral Slopes'!AJ1,'IAI 1.5'!$B$21:$G$28,2,FALSE)</f>
        <v>#N/A</v>
      </c>
      <c r="AK4" s="8">
        <f>HLOOKUP('Sectoral Slopes'!AK1,'IAI 1.5'!$B$21:$G$28,2,FALSE)</f>
        <v>35.130466438063195</v>
      </c>
    </row>
    <row r="5" spans="1:37" x14ac:dyDescent="0.2">
      <c r="A5">
        <f t="shared" si="0"/>
        <v>5</v>
      </c>
      <c r="B5" t="s">
        <v>113</v>
      </c>
      <c r="C5" s="105">
        <f t="shared" si="1"/>
        <v>18.674474653800225</v>
      </c>
      <c r="D5" s="105">
        <f t="shared" si="1"/>
        <v>18.674474653800225</v>
      </c>
      <c r="E5" s="8">
        <f>HLOOKUP('Sectoral Slopes'!E$1,'IAI 1.5'!$B$21:$G$28,5,FALSE)</f>
        <v>18.674474653800225</v>
      </c>
      <c r="F5" s="8" t="e">
        <f>HLOOKUP('Sectoral Slopes'!F$1,'IAI 1.5'!$B$21:$G$28,5,FALSE)</f>
        <v>#N/A</v>
      </c>
      <c r="G5" s="8" t="e">
        <f>HLOOKUP('Sectoral Slopes'!G$1,'IAI 1.5'!$B$21:$G$28,5,FALSE)</f>
        <v>#N/A</v>
      </c>
      <c r="H5" s="8" t="e">
        <f>HLOOKUP('Sectoral Slopes'!H$1,'IAI 1.5'!$B$21:$G$28,5,FALSE)</f>
        <v>#N/A</v>
      </c>
      <c r="I5" s="8" t="e">
        <f>HLOOKUP('Sectoral Slopes'!I$1,'IAI 1.5'!$B$21:$G$28,5,FALSE)</f>
        <v>#N/A</v>
      </c>
      <c r="J5" s="8" t="e">
        <f>HLOOKUP('Sectoral Slopes'!J$1,'IAI 1.5'!$B$21:$G$28,5,FALSE)</f>
        <v>#N/A</v>
      </c>
      <c r="K5" s="8" t="e">
        <f>HLOOKUP('Sectoral Slopes'!K$1,'IAI 1.5'!$B$21:$G$28,5,FALSE)</f>
        <v>#N/A</v>
      </c>
      <c r="L5" s="8" t="e">
        <f>HLOOKUP('Sectoral Slopes'!L$1,'IAI 1.5'!$B$21:$G$28,5,FALSE)</f>
        <v>#N/A</v>
      </c>
      <c r="M5" s="8" t="e">
        <f>HLOOKUP('Sectoral Slopes'!M$1,'IAI 1.5'!$B$21:$G$28,5,FALSE)</f>
        <v>#N/A</v>
      </c>
      <c r="N5" s="8" t="e">
        <f>HLOOKUP('Sectoral Slopes'!N$1,'IAI 1.5'!$B$21:$G$28,5,FALSE)</f>
        <v>#N/A</v>
      </c>
      <c r="O5" s="8" t="e">
        <f>HLOOKUP('Sectoral Slopes'!O$1,'IAI 1.5'!$B$21:$G$28,5,FALSE)</f>
        <v>#N/A</v>
      </c>
      <c r="P5" s="8" t="e">
        <f>HLOOKUP('Sectoral Slopes'!P$1,'IAI 1.5'!$B$21:$G$28,5,FALSE)</f>
        <v>#N/A</v>
      </c>
      <c r="Q5" s="8">
        <f>HLOOKUP('Sectoral Slopes'!Q$1,'IAI 1.5'!$B$21:$G$28,5,FALSE)</f>
        <v>22.314590211888824</v>
      </c>
      <c r="R5" s="8" t="e">
        <f>HLOOKUP('Sectoral Slopes'!R$1,'IAI 1.5'!$B$21:$G$28,5,FALSE)</f>
        <v>#N/A</v>
      </c>
      <c r="S5" s="8" t="e">
        <f>HLOOKUP('Sectoral Slopes'!S$1,'IAI 1.5'!$B$21:$G$28,5,FALSE)</f>
        <v>#N/A</v>
      </c>
      <c r="T5" s="8" t="e">
        <f>HLOOKUP('Sectoral Slopes'!T$1,'IAI 1.5'!$B$21:$G$28,5,FALSE)</f>
        <v>#N/A</v>
      </c>
      <c r="U5" s="8" t="e">
        <f>HLOOKUP('Sectoral Slopes'!U$1,'IAI 1.5'!$B$21:$G$28,5,FALSE)</f>
        <v>#N/A</v>
      </c>
      <c r="V5" s="8">
        <f>HLOOKUP('Sectoral Slopes'!V$1,'IAI 1.5'!$B$21:$G$28,5,FALSE)</f>
        <v>20.3558120305504</v>
      </c>
      <c r="W5" s="8" t="e">
        <f>HLOOKUP('Sectoral Slopes'!W$1,'IAI 1.5'!$B$21:$G$28,5,FALSE)</f>
        <v>#N/A</v>
      </c>
      <c r="X5" s="8" t="e">
        <f>HLOOKUP('Sectoral Slopes'!X$1,'IAI 1.5'!$B$21:$G$28,5,FALSE)</f>
        <v>#N/A</v>
      </c>
      <c r="Y5" s="8" t="e">
        <f>HLOOKUP('Sectoral Slopes'!Y$1,'IAI 1.5'!$B$21:$G$28,5,FALSE)</f>
        <v>#N/A</v>
      </c>
      <c r="Z5" s="8" t="e">
        <f>HLOOKUP('Sectoral Slopes'!Z$1,'IAI 1.5'!$B$21:$G$28,5,FALSE)</f>
        <v>#N/A</v>
      </c>
      <c r="AA5" s="8">
        <f>HLOOKUP('Sectoral Slopes'!AA$1,'IAI 1.5'!$B$21:$G$28,5,FALSE)</f>
        <v>16.030592768044865</v>
      </c>
      <c r="AB5" s="8" t="e">
        <f>HLOOKUP('Sectoral Slopes'!AB$1,'IAI 1.5'!$B$21:$G$28,5,FALSE)</f>
        <v>#N/A</v>
      </c>
      <c r="AC5" s="8" t="e">
        <f>HLOOKUP('Sectoral Slopes'!AC$1,'IAI 1.5'!$B$21:$G$28,5,FALSE)</f>
        <v>#N/A</v>
      </c>
      <c r="AD5" s="8" t="e">
        <f>HLOOKUP('Sectoral Slopes'!AD$1,'IAI 1.5'!$B$21:$G$28,5,FALSE)</f>
        <v>#N/A</v>
      </c>
      <c r="AE5" s="8" t="e">
        <f>HLOOKUP('Sectoral Slopes'!AE$1,'IAI 1.5'!$B$21:$G$28,5,FALSE)</f>
        <v>#N/A</v>
      </c>
      <c r="AF5" s="8">
        <f>HLOOKUP('Sectoral Slopes'!AF$1,'IAI 1.5'!$B$21:$G$28,5,FALSE)</f>
        <v>9.5403121787582439</v>
      </c>
      <c r="AG5" s="8" t="e">
        <f>HLOOKUP('Sectoral Slopes'!AG$1,'IAI 1.5'!$B$21:$G$28,5,FALSE)</f>
        <v>#N/A</v>
      </c>
      <c r="AH5" s="8" t="e">
        <f>HLOOKUP('Sectoral Slopes'!AH$1,'IAI 1.5'!$B$21:$G$28,5,FALSE)</f>
        <v>#N/A</v>
      </c>
      <c r="AI5" s="8" t="e">
        <f>HLOOKUP('Sectoral Slopes'!AI$1,'IAI 1.5'!$B$21:$G$28,5,FALSE)</f>
        <v>#N/A</v>
      </c>
      <c r="AJ5" s="8" t="e">
        <f>HLOOKUP('Sectoral Slopes'!AJ$1,'IAI 1.5'!$B$21:$G$28,5,FALSE)</f>
        <v>#N/A</v>
      </c>
      <c r="AK5" s="8">
        <f>HLOOKUP('Sectoral Slopes'!AK$1,'IAI 1.5'!$B$21:$G$28,5,FALSE)</f>
        <v>8.4042228434971644</v>
      </c>
    </row>
    <row r="6" spans="1:37" x14ac:dyDescent="0.2">
      <c r="A6">
        <f t="shared" si="0"/>
        <v>6</v>
      </c>
      <c r="B6" t="s">
        <v>114</v>
      </c>
      <c r="C6" s="105">
        <f t="shared" si="1"/>
        <v>10.945375223973585</v>
      </c>
      <c r="D6" s="105">
        <f t="shared" si="1"/>
        <v>10.945375223973585</v>
      </c>
      <c r="E6" s="8">
        <f>HLOOKUP('Sectoral Slopes'!E$1,'IAI 1.5'!$B$21:$G$28,6,FALSE)</f>
        <v>10.945375223973585</v>
      </c>
      <c r="F6" s="8" t="e">
        <f>HLOOKUP('Sectoral Slopes'!F$1,'IAI 1.5'!$B$21:$G$28,6,FALSE)</f>
        <v>#N/A</v>
      </c>
      <c r="G6" s="8" t="e">
        <f>HLOOKUP('Sectoral Slopes'!G$1,'IAI 1.5'!$B$21:$G$28,6,FALSE)</f>
        <v>#N/A</v>
      </c>
      <c r="H6" s="8" t="e">
        <f>HLOOKUP('Sectoral Slopes'!H$1,'IAI 1.5'!$B$21:$G$28,6,FALSE)</f>
        <v>#N/A</v>
      </c>
      <c r="I6" s="8" t="e">
        <f>HLOOKUP('Sectoral Slopes'!I$1,'IAI 1.5'!$B$21:$G$28,6,FALSE)</f>
        <v>#N/A</v>
      </c>
      <c r="J6" s="8" t="e">
        <f>HLOOKUP('Sectoral Slopes'!J$1,'IAI 1.5'!$B$21:$G$28,6,FALSE)</f>
        <v>#N/A</v>
      </c>
      <c r="K6" s="8" t="e">
        <f>HLOOKUP('Sectoral Slopes'!K$1,'IAI 1.5'!$B$21:$G$28,6,FALSE)</f>
        <v>#N/A</v>
      </c>
      <c r="L6" s="8" t="e">
        <f>HLOOKUP('Sectoral Slopes'!L$1,'IAI 1.5'!$B$21:$G$28,6,FALSE)</f>
        <v>#N/A</v>
      </c>
      <c r="M6" s="8" t="e">
        <f>HLOOKUP('Sectoral Slopes'!M$1,'IAI 1.5'!$B$21:$G$28,6,FALSE)</f>
        <v>#N/A</v>
      </c>
      <c r="N6" s="8" t="e">
        <f>HLOOKUP('Sectoral Slopes'!N$1,'IAI 1.5'!$B$21:$G$28,6,FALSE)</f>
        <v>#N/A</v>
      </c>
      <c r="O6" s="8" t="e">
        <f>HLOOKUP('Sectoral Slopes'!O$1,'IAI 1.5'!$B$21:$G$28,6,FALSE)</f>
        <v>#N/A</v>
      </c>
      <c r="P6" s="8" t="e">
        <f>HLOOKUP('Sectoral Slopes'!P$1,'IAI 1.5'!$B$21:$G$28,6,FALSE)</f>
        <v>#N/A</v>
      </c>
      <c r="Q6" s="8">
        <f>HLOOKUP('Sectoral Slopes'!Q$1,'IAI 1.5'!$B$21:$G$28,6,FALSE)</f>
        <v>8.7594015368422475</v>
      </c>
      <c r="R6" s="8" t="e">
        <f>HLOOKUP('Sectoral Slopes'!R$1,'IAI 1.5'!$B$21:$G$28,6,FALSE)</f>
        <v>#N/A</v>
      </c>
      <c r="S6" s="8" t="e">
        <f>HLOOKUP('Sectoral Slopes'!S$1,'IAI 1.5'!$B$21:$G$28,6,FALSE)</f>
        <v>#N/A</v>
      </c>
      <c r="T6" s="8" t="e">
        <f>HLOOKUP('Sectoral Slopes'!T$1,'IAI 1.5'!$B$21:$G$28,6,FALSE)</f>
        <v>#N/A</v>
      </c>
      <c r="U6" s="8" t="e">
        <f>HLOOKUP('Sectoral Slopes'!U$1,'IAI 1.5'!$B$21:$G$28,6,FALSE)</f>
        <v>#N/A</v>
      </c>
      <c r="V6" s="8">
        <f>HLOOKUP('Sectoral Slopes'!V$1,'IAI 1.5'!$B$21:$G$28,6,FALSE)</f>
        <v>6.6614590235382369</v>
      </c>
      <c r="W6" s="8" t="e">
        <f>HLOOKUP('Sectoral Slopes'!W$1,'IAI 1.5'!$B$21:$G$28,6,FALSE)</f>
        <v>#N/A</v>
      </c>
      <c r="X6" s="8" t="e">
        <f>HLOOKUP('Sectoral Slopes'!X$1,'IAI 1.5'!$B$21:$G$28,6,FALSE)</f>
        <v>#N/A</v>
      </c>
      <c r="Y6" s="8" t="e">
        <f>HLOOKUP('Sectoral Slopes'!Y$1,'IAI 1.5'!$B$21:$G$28,6,FALSE)</f>
        <v>#N/A</v>
      </c>
      <c r="Z6" s="8" t="e">
        <f>HLOOKUP('Sectoral Slopes'!Z$1,'IAI 1.5'!$B$21:$G$28,6,FALSE)</f>
        <v>#N/A</v>
      </c>
      <c r="AA6" s="8">
        <f>HLOOKUP('Sectoral Slopes'!AA$1,'IAI 1.5'!$B$21:$G$28,6,FALSE)</f>
        <v>4.5571018668458461</v>
      </c>
      <c r="AB6" s="8" t="e">
        <f>HLOOKUP('Sectoral Slopes'!AB$1,'IAI 1.5'!$B$21:$G$28,6,FALSE)</f>
        <v>#N/A</v>
      </c>
      <c r="AC6" s="8" t="e">
        <f>HLOOKUP('Sectoral Slopes'!AC$1,'IAI 1.5'!$B$21:$G$28,6,FALSE)</f>
        <v>#N/A</v>
      </c>
      <c r="AD6" s="8" t="e">
        <f>HLOOKUP('Sectoral Slopes'!AD$1,'IAI 1.5'!$B$21:$G$28,6,FALSE)</f>
        <v>#N/A</v>
      </c>
      <c r="AE6" s="8" t="e">
        <f>HLOOKUP('Sectoral Slopes'!AE$1,'IAI 1.5'!$B$21:$G$28,6,FALSE)</f>
        <v>#N/A</v>
      </c>
      <c r="AF6" s="8">
        <f>HLOOKUP('Sectoral Slopes'!AF$1,'IAI 1.5'!$B$21:$G$28,6,FALSE)</f>
        <v>2.8730933586786822</v>
      </c>
      <c r="AG6" s="8" t="e">
        <f>HLOOKUP('Sectoral Slopes'!AG$1,'IAI 1.5'!$B$21:$G$28,6,FALSE)</f>
        <v>#N/A</v>
      </c>
      <c r="AH6" s="8" t="e">
        <f>HLOOKUP('Sectoral Slopes'!AH$1,'IAI 1.5'!$B$21:$G$28,6,FALSE)</f>
        <v>#N/A</v>
      </c>
      <c r="AI6" s="8" t="e">
        <f>HLOOKUP('Sectoral Slopes'!AI$1,'IAI 1.5'!$B$21:$G$28,6,FALSE)</f>
        <v>#N/A</v>
      </c>
      <c r="AJ6" s="8" t="e">
        <f>HLOOKUP('Sectoral Slopes'!AJ$1,'IAI 1.5'!$B$21:$G$28,6,FALSE)</f>
        <v>#N/A</v>
      </c>
      <c r="AK6" s="8">
        <f>HLOOKUP('Sectoral Slopes'!AK$1,'IAI 1.5'!$B$21:$G$28,6,FALSE)</f>
        <v>1.1863182089617579</v>
      </c>
    </row>
    <row r="7" spans="1:37" x14ac:dyDescent="0.2">
      <c r="A7">
        <f t="shared" si="0"/>
        <v>7</v>
      </c>
      <c r="B7" t="s">
        <v>115</v>
      </c>
      <c r="C7" s="105">
        <f t="shared" si="1"/>
        <v>28.533378340836666</v>
      </c>
      <c r="D7" s="105">
        <f t="shared" si="1"/>
        <v>28.533378340836666</v>
      </c>
      <c r="E7" s="8">
        <f>HLOOKUP('Sectoral Slopes'!E$1,'IAI 1.5'!$B$21:$G$28,7,FALSE)</f>
        <v>28.533378340836666</v>
      </c>
      <c r="F7" s="8" t="e">
        <f>HLOOKUP('Sectoral Slopes'!F$1,'IAI 1.5'!$B$21:$G$28,7,FALSE)</f>
        <v>#N/A</v>
      </c>
      <c r="G7" s="8" t="e">
        <f>HLOOKUP('Sectoral Slopes'!G$1,'IAI 1.5'!$B$21:$G$28,7,FALSE)</f>
        <v>#N/A</v>
      </c>
      <c r="H7" s="8" t="e">
        <f>HLOOKUP('Sectoral Slopes'!H$1,'IAI 1.5'!$B$21:$G$28,7,FALSE)</f>
        <v>#N/A</v>
      </c>
      <c r="I7" s="8" t="e">
        <f>HLOOKUP('Sectoral Slopes'!I$1,'IAI 1.5'!$B$21:$G$28,7,FALSE)</f>
        <v>#N/A</v>
      </c>
      <c r="J7" s="8" t="e">
        <f>HLOOKUP('Sectoral Slopes'!J$1,'IAI 1.5'!$B$21:$G$28,7,FALSE)</f>
        <v>#N/A</v>
      </c>
      <c r="K7" s="8" t="e">
        <f>HLOOKUP('Sectoral Slopes'!K$1,'IAI 1.5'!$B$21:$G$28,7,FALSE)</f>
        <v>#N/A</v>
      </c>
      <c r="L7" s="8" t="e">
        <f>HLOOKUP('Sectoral Slopes'!L$1,'IAI 1.5'!$B$21:$G$28,7,FALSE)</f>
        <v>#N/A</v>
      </c>
      <c r="M7" s="8" t="e">
        <f>HLOOKUP('Sectoral Slopes'!M$1,'IAI 1.5'!$B$21:$G$28,7,FALSE)</f>
        <v>#N/A</v>
      </c>
      <c r="N7" s="8" t="e">
        <f>HLOOKUP('Sectoral Slopes'!N$1,'IAI 1.5'!$B$21:$G$28,7,FALSE)</f>
        <v>#N/A</v>
      </c>
      <c r="O7" s="8" t="e">
        <f>HLOOKUP('Sectoral Slopes'!O$1,'IAI 1.5'!$B$21:$G$28,7,FALSE)</f>
        <v>#N/A</v>
      </c>
      <c r="P7" s="8" t="e">
        <f>HLOOKUP('Sectoral Slopes'!P$1,'IAI 1.5'!$B$21:$G$28,7,FALSE)</f>
        <v>#N/A</v>
      </c>
      <c r="Q7" s="8">
        <f>HLOOKUP('Sectoral Slopes'!Q$1,'IAI 1.5'!$B$21:$G$28,7,FALSE)</f>
        <v>25.536241524226824</v>
      </c>
      <c r="R7" s="8" t="e">
        <f>HLOOKUP('Sectoral Slopes'!R$1,'IAI 1.5'!$B$21:$G$28,7,FALSE)</f>
        <v>#N/A</v>
      </c>
      <c r="S7" s="8" t="e">
        <f>HLOOKUP('Sectoral Slopes'!S$1,'IAI 1.5'!$B$21:$G$28,7,FALSE)</f>
        <v>#N/A</v>
      </c>
      <c r="T7" s="8" t="e">
        <f>HLOOKUP('Sectoral Slopes'!T$1,'IAI 1.5'!$B$21:$G$28,7,FALSE)</f>
        <v>#N/A</v>
      </c>
      <c r="U7" s="8" t="e">
        <f>HLOOKUP('Sectoral Slopes'!U$1,'IAI 1.5'!$B$21:$G$28,7,FALSE)</f>
        <v>#N/A</v>
      </c>
      <c r="V7" s="8">
        <f>HLOOKUP('Sectoral Slopes'!V$1,'IAI 1.5'!$B$21:$G$28,7,FALSE)</f>
        <v>24.42590113568432</v>
      </c>
      <c r="W7" s="8" t="e">
        <f>HLOOKUP('Sectoral Slopes'!W$1,'IAI 1.5'!$B$21:$G$28,7,FALSE)</f>
        <v>#N/A</v>
      </c>
      <c r="X7" s="8" t="e">
        <f>HLOOKUP('Sectoral Slopes'!X$1,'IAI 1.5'!$B$21:$G$28,7,FALSE)</f>
        <v>#N/A</v>
      </c>
      <c r="Y7" s="8" t="e">
        <f>HLOOKUP('Sectoral Slopes'!Y$1,'IAI 1.5'!$B$21:$G$28,7,FALSE)</f>
        <v>#N/A</v>
      </c>
      <c r="Z7" s="8" t="e">
        <f>HLOOKUP('Sectoral Slopes'!Z$1,'IAI 1.5'!$B$21:$G$28,7,FALSE)</f>
        <v>#N/A</v>
      </c>
      <c r="AA7" s="8">
        <f>HLOOKUP('Sectoral Slopes'!AA$1,'IAI 1.5'!$B$21:$G$28,7,FALSE)</f>
        <v>22.867551197142973</v>
      </c>
      <c r="AB7" s="8" t="e">
        <f>HLOOKUP('Sectoral Slopes'!AB$1,'IAI 1.5'!$B$21:$G$28,7,FALSE)</f>
        <v>#N/A</v>
      </c>
      <c r="AC7" s="8" t="e">
        <f>HLOOKUP('Sectoral Slopes'!AC$1,'IAI 1.5'!$B$21:$G$28,7,FALSE)</f>
        <v>#N/A</v>
      </c>
      <c r="AD7" s="8" t="e">
        <f>HLOOKUP('Sectoral Slopes'!AD$1,'IAI 1.5'!$B$21:$G$28,7,FALSE)</f>
        <v>#N/A</v>
      </c>
      <c r="AE7" s="8" t="e">
        <f>HLOOKUP('Sectoral Slopes'!AE$1,'IAI 1.5'!$B$21:$G$28,7,FALSE)</f>
        <v>#N/A</v>
      </c>
      <c r="AF7" s="8">
        <f>HLOOKUP('Sectoral Slopes'!AF$1,'IAI 1.5'!$B$21:$G$28,7,FALSE)</f>
        <v>21.019575362679248</v>
      </c>
      <c r="AG7" s="8" t="e">
        <f>HLOOKUP('Sectoral Slopes'!AG$1,'IAI 1.5'!$B$21:$G$28,7,FALSE)</f>
        <v>#N/A</v>
      </c>
      <c r="AH7" s="8" t="e">
        <f>HLOOKUP('Sectoral Slopes'!AH$1,'IAI 1.5'!$B$21:$G$28,7,FALSE)</f>
        <v>#N/A</v>
      </c>
      <c r="AI7" s="8" t="e">
        <f>HLOOKUP('Sectoral Slopes'!AI$1,'IAI 1.5'!$B$21:$G$28,7,FALSE)</f>
        <v>#N/A</v>
      </c>
      <c r="AJ7" s="8" t="e">
        <f>HLOOKUP('Sectoral Slopes'!AJ$1,'IAI 1.5'!$B$21:$G$28,7,FALSE)</f>
        <v>#N/A</v>
      </c>
      <c r="AK7" s="8">
        <f>HLOOKUP('Sectoral Slopes'!AK$1,'IAI 1.5'!$B$21:$G$28,7,FALSE)</f>
        <v>8.4162916087260484</v>
      </c>
    </row>
    <row r="8" spans="1:37" x14ac:dyDescent="0.2">
      <c r="A8">
        <f t="shared" si="0"/>
        <v>8</v>
      </c>
      <c r="C8"/>
      <c r="D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</row>
    <row r="9" spans="1:37" x14ac:dyDescent="0.2">
      <c r="A9">
        <f t="shared" si="0"/>
        <v>9</v>
      </c>
      <c r="B9" t="s">
        <v>116</v>
      </c>
      <c r="C9" s="105">
        <f t="shared" ref="C9:D13" si="2">D9</f>
        <v>64.335832999999994</v>
      </c>
      <c r="D9" s="105">
        <f t="shared" si="2"/>
        <v>64.335832999999994</v>
      </c>
      <c r="E9" s="8">
        <f>HLOOKUP('Sectoral Slopes'!E$1,'IAI 1.5'!$B$34:$G$41,2,FALSE)</f>
        <v>64.335832999999994</v>
      </c>
      <c r="F9" s="8" t="e">
        <f>HLOOKUP('Sectoral Slopes'!F$1,'IAI 1.5'!$B$34:$G$41,2,FALSE)</f>
        <v>#N/A</v>
      </c>
      <c r="G9" s="8" t="e">
        <f>HLOOKUP('Sectoral Slopes'!G$1,'IAI 1.5'!$B$34:$G$41,2,FALSE)</f>
        <v>#N/A</v>
      </c>
      <c r="H9" s="8" t="e">
        <f>HLOOKUP('Sectoral Slopes'!H$1,'IAI 1.5'!$B$34:$G$41,2,FALSE)</f>
        <v>#N/A</v>
      </c>
      <c r="I9" s="8" t="e">
        <f>HLOOKUP('Sectoral Slopes'!I$1,'IAI 1.5'!$B$34:$G$41,2,FALSE)</f>
        <v>#N/A</v>
      </c>
      <c r="J9" s="8" t="e">
        <f>HLOOKUP('Sectoral Slopes'!J$1,'IAI 1.5'!$B$34:$G$41,2,FALSE)</f>
        <v>#N/A</v>
      </c>
      <c r="K9" s="8" t="e">
        <f>HLOOKUP('Sectoral Slopes'!K$1,'IAI 1.5'!$B$34:$G$41,2,FALSE)</f>
        <v>#N/A</v>
      </c>
      <c r="L9" s="8" t="e">
        <f>HLOOKUP('Sectoral Slopes'!L$1,'IAI 1.5'!$B$34:$G$41,2,FALSE)</f>
        <v>#N/A</v>
      </c>
      <c r="M9" s="8" t="e">
        <f>HLOOKUP('Sectoral Slopes'!M$1,'IAI 1.5'!$B$34:$G$41,2,FALSE)</f>
        <v>#N/A</v>
      </c>
      <c r="N9" s="8" t="e">
        <f>HLOOKUP('Sectoral Slopes'!N$1,'IAI 1.5'!$B$34:$G$41,2,FALSE)</f>
        <v>#N/A</v>
      </c>
      <c r="O9" s="8" t="e">
        <f>HLOOKUP('Sectoral Slopes'!O$1,'IAI 1.5'!$B$34:$G$41,2,FALSE)</f>
        <v>#N/A</v>
      </c>
      <c r="P9" s="8" t="e">
        <f>HLOOKUP('Sectoral Slopes'!P$1,'IAI 1.5'!$B$34:$G$41,2,FALSE)</f>
        <v>#N/A</v>
      </c>
      <c r="Q9" s="8">
        <f>HLOOKUP('Sectoral Slopes'!Q$1,'IAI 1.5'!$B$34:$G$41,2,FALSE)</f>
        <v>65.626377784442838</v>
      </c>
      <c r="R9" s="8" t="e">
        <f>HLOOKUP('Sectoral Slopes'!R$1,'IAI 1.5'!$B$34:$G$41,2,FALSE)</f>
        <v>#N/A</v>
      </c>
      <c r="S9" s="8" t="e">
        <f>HLOOKUP('Sectoral Slopes'!S$1,'IAI 1.5'!$B$34:$G$41,2,FALSE)</f>
        <v>#N/A</v>
      </c>
      <c r="T9" s="8" t="e">
        <f>HLOOKUP('Sectoral Slopes'!T$1,'IAI 1.5'!$B$34:$G$41,2,FALSE)</f>
        <v>#N/A</v>
      </c>
      <c r="U9" s="8" t="e">
        <f>HLOOKUP('Sectoral Slopes'!U$1,'IAI 1.5'!$B$34:$G$41,2,FALSE)</f>
        <v>#N/A</v>
      </c>
      <c r="V9" s="8">
        <f>HLOOKUP('Sectoral Slopes'!V$1,'IAI 1.5'!$B$34:$G$41,2,FALSE)</f>
        <v>69.036686286806699</v>
      </c>
      <c r="W9" s="8" t="e">
        <f>HLOOKUP('Sectoral Slopes'!W$1,'IAI 1.5'!$B$34:$G$41,2,FALSE)</f>
        <v>#N/A</v>
      </c>
      <c r="X9" s="8" t="e">
        <f>HLOOKUP('Sectoral Slopes'!X$1,'IAI 1.5'!$B$34:$G$41,2,FALSE)</f>
        <v>#N/A</v>
      </c>
      <c r="Y9" s="8" t="e">
        <f>HLOOKUP('Sectoral Slopes'!Y$1,'IAI 1.5'!$B$34:$G$41,2,FALSE)</f>
        <v>#N/A</v>
      </c>
      <c r="Z9" s="8" t="e">
        <f>HLOOKUP('Sectoral Slopes'!Z$1,'IAI 1.5'!$B$34:$G$41,2,FALSE)</f>
        <v>#N/A</v>
      </c>
      <c r="AA9" s="8">
        <f>HLOOKUP('Sectoral Slopes'!AA$1,'IAI 1.5'!$B$34:$G$41,2,FALSE)</f>
        <v>71.064823582341702</v>
      </c>
      <c r="AB9" s="8" t="e">
        <f>HLOOKUP('Sectoral Slopes'!AB$1,'IAI 1.5'!$B$34:$G$41,2,FALSE)</f>
        <v>#N/A</v>
      </c>
      <c r="AC9" s="8" t="e">
        <f>HLOOKUP('Sectoral Slopes'!AC$1,'IAI 1.5'!$B$34:$G$41,2,FALSE)</f>
        <v>#N/A</v>
      </c>
      <c r="AD9" s="8" t="e">
        <f>HLOOKUP('Sectoral Slopes'!AD$1,'IAI 1.5'!$B$34:$G$41,2,FALSE)</f>
        <v>#N/A</v>
      </c>
      <c r="AE9" s="8" t="e">
        <f>HLOOKUP('Sectoral Slopes'!AE$1,'IAI 1.5'!$B$34:$G$41,2,FALSE)</f>
        <v>#N/A</v>
      </c>
      <c r="AF9" s="8">
        <f>HLOOKUP('Sectoral Slopes'!AF$1,'IAI 1.5'!$B$34:$G$41,2,FALSE)</f>
        <v>69.978509696468691</v>
      </c>
      <c r="AG9" s="8" t="e">
        <f>HLOOKUP('Sectoral Slopes'!AG$1,'IAI 1.5'!$B$34:$G$41,2,FALSE)</f>
        <v>#N/A</v>
      </c>
      <c r="AH9" s="8" t="e">
        <f>HLOOKUP('Sectoral Slopes'!AH$1,'IAI 1.5'!$B$34:$G$41,2,FALSE)</f>
        <v>#N/A</v>
      </c>
      <c r="AI9" s="8" t="e">
        <f>HLOOKUP('Sectoral Slopes'!AI$1,'IAI 1.5'!$B$34:$G$41,2,FALSE)</f>
        <v>#N/A</v>
      </c>
      <c r="AJ9" s="8" t="e">
        <f>HLOOKUP('Sectoral Slopes'!AJ$1,'IAI 1.5'!$B$34:$G$41,2,FALSE)</f>
        <v>#N/A</v>
      </c>
      <c r="AK9" s="8">
        <f>HLOOKUP('Sectoral Slopes'!AK$1,'IAI 1.5'!$B$34:$G$41,2,FALSE)</f>
        <v>67.874755806046565</v>
      </c>
    </row>
    <row r="10" spans="1:37" x14ac:dyDescent="0.2">
      <c r="A10">
        <f t="shared" si="0"/>
        <v>10</v>
      </c>
      <c r="B10" t="s">
        <v>117</v>
      </c>
      <c r="C10" s="105">
        <f t="shared" si="2"/>
        <v>33.167803709010862</v>
      </c>
      <c r="D10" s="105">
        <f t="shared" si="2"/>
        <v>33.167803709010862</v>
      </c>
      <c r="E10" s="8">
        <f>HLOOKUP('Sectoral Slopes'!E$1,'IAI 1.5'!$B$34:$G$41,6,FALSE)</f>
        <v>33.167803709010862</v>
      </c>
      <c r="F10" s="8" t="e">
        <f>HLOOKUP('Sectoral Slopes'!F$1,'IAI 1.5'!$B$34:$G$41,6,FALSE)</f>
        <v>#N/A</v>
      </c>
      <c r="G10" s="8" t="e">
        <f>HLOOKUP('Sectoral Slopes'!G$1,'IAI 1.5'!$B$34:$G$41,6,FALSE)</f>
        <v>#N/A</v>
      </c>
      <c r="H10" s="8" t="e">
        <f>HLOOKUP('Sectoral Slopes'!H$1,'IAI 1.5'!$B$34:$G$41,6,FALSE)</f>
        <v>#N/A</v>
      </c>
      <c r="I10" s="8" t="e">
        <f>HLOOKUP('Sectoral Slopes'!I$1,'IAI 1.5'!$B$34:$G$41,6,FALSE)</f>
        <v>#N/A</v>
      </c>
      <c r="J10" s="8" t="e">
        <f>HLOOKUP('Sectoral Slopes'!J$1,'IAI 1.5'!$B$34:$G$41,6,FALSE)</f>
        <v>#N/A</v>
      </c>
      <c r="K10" s="8" t="e">
        <f>HLOOKUP('Sectoral Slopes'!K$1,'IAI 1.5'!$B$34:$G$41,6,FALSE)</f>
        <v>#N/A</v>
      </c>
      <c r="L10" s="8" t="e">
        <f>HLOOKUP('Sectoral Slopes'!L$1,'IAI 1.5'!$B$34:$G$41,6,FALSE)</f>
        <v>#N/A</v>
      </c>
      <c r="M10" s="8" t="e">
        <f>HLOOKUP('Sectoral Slopes'!M$1,'IAI 1.5'!$B$34:$G$41,6,FALSE)</f>
        <v>#N/A</v>
      </c>
      <c r="N10" s="8" t="e">
        <f>HLOOKUP('Sectoral Slopes'!N$1,'IAI 1.5'!$B$34:$G$41,6,FALSE)</f>
        <v>#N/A</v>
      </c>
      <c r="O10" s="8" t="e">
        <f>HLOOKUP('Sectoral Slopes'!O$1,'IAI 1.5'!$B$34:$G$41,6,FALSE)</f>
        <v>#N/A</v>
      </c>
      <c r="P10" s="8" t="e">
        <f>HLOOKUP('Sectoral Slopes'!P$1,'IAI 1.5'!$B$34:$G$41,6,FALSE)</f>
        <v>#N/A</v>
      </c>
      <c r="Q10" s="8">
        <f>HLOOKUP('Sectoral Slopes'!Q$1,'IAI 1.5'!$B$34:$G$41,6,FALSE)</f>
        <v>35.535645923227428</v>
      </c>
      <c r="R10" s="8" t="e">
        <f>HLOOKUP('Sectoral Slopes'!R$1,'IAI 1.5'!$B$34:$G$41,6,FALSE)</f>
        <v>#N/A</v>
      </c>
      <c r="S10" s="8" t="e">
        <f>HLOOKUP('Sectoral Slopes'!S$1,'IAI 1.5'!$B$34:$G$41,6,FALSE)</f>
        <v>#N/A</v>
      </c>
      <c r="T10" s="8" t="e">
        <f>HLOOKUP('Sectoral Slopes'!T$1,'IAI 1.5'!$B$34:$G$41,6,FALSE)</f>
        <v>#N/A</v>
      </c>
      <c r="U10" s="8" t="e">
        <f>HLOOKUP('Sectoral Slopes'!U$1,'IAI 1.5'!$B$34:$G$41,6,FALSE)</f>
        <v>#N/A</v>
      </c>
      <c r="V10" s="8">
        <f>HLOOKUP('Sectoral Slopes'!V$1,'IAI 1.5'!$B$34:$G$41,6,FALSE)</f>
        <v>33.720127472267215</v>
      </c>
      <c r="W10" s="8" t="e">
        <f>HLOOKUP('Sectoral Slopes'!W$1,'IAI 1.5'!$B$34:$G$41,6,FALSE)</f>
        <v>#N/A</v>
      </c>
      <c r="X10" s="8" t="e">
        <f>HLOOKUP('Sectoral Slopes'!X$1,'IAI 1.5'!$B$34:$G$41,6,FALSE)</f>
        <v>#N/A</v>
      </c>
      <c r="Y10" s="8" t="e">
        <f>HLOOKUP('Sectoral Slopes'!Y$1,'IAI 1.5'!$B$34:$G$41,6,FALSE)</f>
        <v>#N/A</v>
      </c>
      <c r="Z10" s="8" t="e">
        <f>HLOOKUP('Sectoral Slopes'!Z$1,'IAI 1.5'!$B$34:$G$41,6,FALSE)</f>
        <v>#N/A</v>
      </c>
      <c r="AA10" s="8">
        <f>HLOOKUP('Sectoral Slopes'!AA$1,'IAI 1.5'!$B$34:$G$41,6,FALSE)</f>
        <v>32.409904449890348</v>
      </c>
      <c r="AB10" s="8" t="e">
        <f>HLOOKUP('Sectoral Slopes'!AB$1,'IAI 1.5'!$B$34:$G$41,6,FALSE)</f>
        <v>#N/A</v>
      </c>
      <c r="AC10" s="8" t="e">
        <f>HLOOKUP('Sectoral Slopes'!AC$1,'IAI 1.5'!$B$34:$G$41,6,FALSE)</f>
        <v>#N/A</v>
      </c>
      <c r="AD10" s="8" t="e">
        <f>HLOOKUP('Sectoral Slopes'!AD$1,'IAI 1.5'!$B$34:$G$41,6,FALSE)</f>
        <v>#N/A</v>
      </c>
      <c r="AE10" s="8" t="e">
        <f>HLOOKUP('Sectoral Slopes'!AE$1,'IAI 1.5'!$B$34:$G$41,6,FALSE)</f>
        <v>#N/A</v>
      </c>
      <c r="AF10" s="8">
        <f>HLOOKUP('Sectoral Slopes'!AF$1,'IAI 1.5'!$B$34:$G$41,6,FALSE)</f>
        <v>29.710794959555177</v>
      </c>
      <c r="AG10" s="8" t="e">
        <f>HLOOKUP('Sectoral Slopes'!AG$1,'IAI 1.5'!$B$34:$G$41,6,FALSE)</f>
        <v>#N/A</v>
      </c>
      <c r="AH10" s="8" t="e">
        <f>HLOOKUP('Sectoral Slopes'!AH$1,'IAI 1.5'!$B$34:$G$41,6,FALSE)</f>
        <v>#N/A</v>
      </c>
      <c r="AI10" s="8" t="e">
        <f>HLOOKUP('Sectoral Slopes'!AI$1,'IAI 1.5'!$B$34:$G$41,6,FALSE)</f>
        <v>#N/A</v>
      </c>
      <c r="AJ10" s="8" t="e">
        <f>HLOOKUP('Sectoral Slopes'!AJ$1,'IAI 1.5'!$B$34:$G$41,6,FALSE)</f>
        <v>#N/A</v>
      </c>
      <c r="AK10" s="8">
        <f>HLOOKUP('Sectoral Slopes'!AK$1,'IAI 1.5'!$B$34:$G$41,6,FALSE)</f>
        <v>26.715689118713932</v>
      </c>
    </row>
    <row r="11" spans="1:37" x14ac:dyDescent="0.2">
      <c r="A11">
        <f t="shared" si="0"/>
        <v>11</v>
      </c>
      <c r="B11" t="s">
        <v>118</v>
      </c>
      <c r="C11" s="105">
        <f t="shared" si="2"/>
        <v>12.680548130925098</v>
      </c>
      <c r="D11" s="105">
        <f t="shared" si="2"/>
        <v>12.680548130925098</v>
      </c>
      <c r="E11" s="8">
        <f>HLOOKUP('Sectoral Slopes'!E$1,'IAI 1.5'!$B$34:$G$41,4,FALSE)</f>
        <v>12.680548130925098</v>
      </c>
      <c r="F11" s="8" t="e">
        <f>HLOOKUP('Sectoral Slopes'!F$1,'IAI 1.5'!$B$34:$G$41,4,FALSE)</f>
        <v>#N/A</v>
      </c>
      <c r="G11" s="8" t="e">
        <f>HLOOKUP('Sectoral Slopes'!G$1,'IAI 1.5'!$B$34:$G$41,4,FALSE)</f>
        <v>#N/A</v>
      </c>
      <c r="H11" s="8" t="e">
        <f>HLOOKUP('Sectoral Slopes'!H$1,'IAI 1.5'!$B$34:$G$41,4,FALSE)</f>
        <v>#N/A</v>
      </c>
      <c r="I11" s="8" t="e">
        <f>HLOOKUP('Sectoral Slopes'!I$1,'IAI 1.5'!$B$34:$G$41,4,FALSE)</f>
        <v>#N/A</v>
      </c>
      <c r="J11" s="8" t="e">
        <f>HLOOKUP('Sectoral Slopes'!J$1,'IAI 1.5'!$B$34:$G$41,4,FALSE)</f>
        <v>#N/A</v>
      </c>
      <c r="K11" s="8" t="e">
        <f>HLOOKUP('Sectoral Slopes'!K$1,'IAI 1.5'!$B$34:$G$41,4,FALSE)</f>
        <v>#N/A</v>
      </c>
      <c r="L11" s="8" t="e">
        <f>HLOOKUP('Sectoral Slopes'!L$1,'IAI 1.5'!$B$34:$G$41,4,FALSE)</f>
        <v>#N/A</v>
      </c>
      <c r="M11" s="8" t="e">
        <f>HLOOKUP('Sectoral Slopes'!M$1,'IAI 1.5'!$B$34:$G$41,4,FALSE)</f>
        <v>#N/A</v>
      </c>
      <c r="N11" s="8" t="e">
        <f>HLOOKUP('Sectoral Slopes'!N$1,'IAI 1.5'!$B$34:$G$41,4,FALSE)</f>
        <v>#N/A</v>
      </c>
      <c r="O11" s="8" t="e">
        <f>HLOOKUP('Sectoral Slopes'!O$1,'IAI 1.5'!$B$34:$G$41,4,FALSE)</f>
        <v>#N/A</v>
      </c>
      <c r="P11" s="8" t="e">
        <f>HLOOKUP('Sectoral Slopes'!P$1,'IAI 1.5'!$B$34:$G$41,4,FALSE)</f>
        <v>#N/A</v>
      </c>
      <c r="Q11" s="8">
        <f>HLOOKUP('Sectoral Slopes'!Q$1,'IAI 1.5'!$B$34:$G$41,4,FALSE)</f>
        <v>15.741106024423994</v>
      </c>
      <c r="R11" s="8" t="e">
        <f>HLOOKUP('Sectoral Slopes'!R$1,'IAI 1.5'!$B$34:$G$41,4,FALSE)</f>
        <v>#N/A</v>
      </c>
      <c r="S11" s="8" t="e">
        <f>HLOOKUP('Sectoral Slopes'!S$1,'IAI 1.5'!$B$34:$G$41,4,FALSE)</f>
        <v>#N/A</v>
      </c>
      <c r="T11" s="8" t="e">
        <f>HLOOKUP('Sectoral Slopes'!T$1,'IAI 1.5'!$B$34:$G$41,4,FALSE)</f>
        <v>#N/A</v>
      </c>
      <c r="U11" s="8" t="e">
        <f>HLOOKUP('Sectoral Slopes'!U$1,'IAI 1.5'!$B$34:$G$41,4,FALSE)</f>
        <v>#N/A</v>
      </c>
      <c r="V11" s="8">
        <f>HLOOKUP('Sectoral Slopes'!V$1,'IAI 1.5'!$B$34:$G$41,4,FALSE)</f>
        <v>14.754148508071722</v>
      </c>
      <c r="W11" s="8" t="e">
        <f>HLOOKUP('Sectoral Slopes'!W$1,'IAI 1.5'!$B$34:$G$41,4,FALSE)</f>
        <v>#N/A</v>
      </c>
      <c r="X11" s="8" t="e">
        <f>HLOOKUP('Sectoral Slopes'!X$1,'IAI 1.5'!$B$34:$G$41,4,FALSE)</f>
        <v>#N/A</v>
      </c>
      <c r="Y11" s="8" t="e">
        <f>HLOOKUP('Sectoral Slopes'!Y$1,'IAI 1.5'!$B$34:$G$41,4,FALSE)</f>
        <v>#N/A</v>
      </c>
      <c r="Z11" s="8" t="e">
        <f>HLOOKUP('Sectoral Slopes'!Z$1,'IAI 1.5'!$B$34:$G$41,4,FALSE)</f>
        <v>#N/A</v>
      </c>
      <c r="AA11" s="8">
        <f>HLOOKUP('Sectoral Slopes'!AA$1,'IAI 1.5'!$B$34:$G$41,4,FALSE)</f>
        <v>14.581137850950054</v>
      </c>
      <c r="AB11" s="8" t="e">
        <f>HLOOKUP('Sectoral Slopes'!AB$1,'IAI 1.5'!$B$34:$G$41,4,FALSE)</f>
        <v>#N/A</v>
      </c>
      <c r="AC11" s="8" t="e">
        <f>HLOOKUP('Sectoral Slopes'!AC$1,'IAI 1.5'!$B$34:$G$41,4,FALSE)</f>
        <v>#N/A</v>
      </c>
      <c r="AD11" s="8" t="e">
        <f>HLOOKUP('Sectoral Slopes'!AD$1,'IAI 1.5'!$B$34:$G$41,4,FALSE)</f>
        <v>#N/A</v>
      </c>
      <c r="AE11" s="8" t="e">
        <f>HLOOKUP('Sectoral Slopes'!AE$1,'IAI 1.5'!$B$34:$G$41,4,FALSE)</f>
        <v>#N/A</v>
      </c>
      <c r="AF11" s="8">
        <f>HLOOKUP('Sectoral Slopes'!AF$1,'IAI 1.5'!$B$34:$G$41,4,FALSE)</f>
        <v>13.706448629657951</v>
      </c>
      <c r="AG11" s="8" t="e">
        <f>HLOOKUP('Sectoral Slopes'!AG$1,'IAI 1.5'!$B$34:$G$41,4,FALSE)</f>
        <v>#N/A</v>
      </c>
      <c r="AH11" s="8" t="e">
        <f>HLOOKUP('Sectoral Slopes'!AH$1,'IAI 1.5'!$B$34:$G$41,4,FALSE)</f>
        <v>#N/A</v>
      </c>
      <c r="AI11" s="8" t="e">
        <f>HLOOKUP('Sectoral Slopes'!AI$1,'IAI 1.5'!$B$34:$G$41,4,FALSE)</f>
        <v>#N/A</v>
      </c>
      <c r="AJ11" s="8" t="e">
        <f>HLOOKUP('Sectoral Slopes'!AJ$1,'IAI 1.5'!$B$34:$G$41,4,FALSE)</f>
        <v>#N/A</v>
      </c>
      <c r="AK11" s="8">
        <f>HLOOKUP('Sectoral Slopes'!AK$1,'IAI 1.5'!$B$34:$G$41,4,FALSE)</f>
        <v>12.756696373853949</v>
      </c>
    </row>
    <row r="12" spans="1:37" x14ac:dyDescent="0.2">
      <c r="A12">
        <f t="shared" si="0"/>
        <v>12</v>
      </c>
      <c r="B12" t="s">
        <v>119</v>
      </c>
      <c r="C12" s="105">
        <f t="shared" si="2"/>
        <v>19.074054854731916</v>
      </c>
      <c r="D12" s="105">
        <f t="shared" si="2"/>
        <v>19.074054854731916</v>
      </c>
      <c r="E12" s="8">
        <f>HLOOKUP('Sectoral Slopes'!E$1,'IAI 1.5'!$B$34:$G$41,5,FALSE)</f>
        <v>19.074054854731916</v>
      </c>
      <c r="F12" s="8" t="e">
        <f>HLOOKUP('Sectoral Slopes'!F$1,'IAI 1.5'!$B$34:$G$41,5,FALSE)</f>
        <v>#N/A</v>
      </c>
      <c r="G12" s="8" t="e">
        <f>HLOOKUP('Sectoral Slopes'!G$1,'IAI 1.5'!$B$34:$G$41,5,FALSE)</f>
        <v>#N/A</v>
      </c>
      <c r="H12" s="8" t="e">
        <f>HLOOKUP('Sectoral Slopes'!H$1,'IAI 1.5'!$B$34:$G$41,5,FALSE)</f>
        <v>#N/A</v>
      </c>
      <c r="I12" s="8" t="e">
        <f>HLOOKUP('Sectoral Slopes'!I$1,'IAI 1.5'!$B$34:$G$41,5,FALSE)</f>
        <v>#N/A</v>
      </c>
      <c r="J12" s="8" t="e">
        <f>HLOOKUP('Sectoral Slopes'!J$1,'IAI 1.5'!$B$34:$G$41,5,FALSE)</f>
        <v>#N/A</v>
      </c>
      <c r="K12" s="8" t="e">
        <f>HLOOKUP('Sectoral Slopes'!K$1,'IAI 1.5'!$B$34:$G$41,5,FALSE)</f>
        <v>#N/A</v>
      </c>
      <c r="L12" s="8" t="e">
        <f>HLOOKUP('Sectoral Slopes'!L$1,'IAI 1.5'!$B$34:$G$41,5,FALSE)</f>
        <v>#N/A</v>
      </c>
      <c r="M12" s="8" t="e">
        <f>HLOOKUP('Sectoral Slopes'!M$1,'IAI 1.5'!$B$34:$G$41,5,FALSE)</f>
        <v>#N/A</v>
      </c>
      <c r="N12" s="8" t="e">
        <f>HLOOKUP('Sectoral Slopes'!N$1,'IAI 1.5'!$B$34:$G$41,5,FALSE)</f>
        <v>#N/A</v>
      </c>
      <c r="O12" s="8" t="e">
        <f>HLOOKUP('Sectoral Slopes'!O$1,'IAI 1.5'!$B$34:$G$41,5,FALSE)</f>
        <v>#N/A</v>
      </c>
      <c r="P12" s="8" t="e">
        <f>HLOOKUP('Sectoral Slopes'!P$1,'IAI 1.5'!$B$34:$G$41,5,FALSE)</f>
        <v>#N/A</v>
      </c>
      <c r="Q12" s="8">
        <f>HLOOKUP('Sectoral Slopes'!Q$1,'IAI 1.5'!$B$34:$G$41,5,FALSE)</f>
        <v>33.081967560950041</v>
      </c>
      <c r="R12" s="8" t="e">
        <f>HLOOKUP('Sectoral Slopes'!R$1,'IAI 1.5'!$B$34:$G$41,5,FALSE)</f>
        <v>#N/A</v>
      </c>
      <c r="S12" s="8" t="e">
        <f>HLOOKUP('Sectoral Slopes'!S$1,'IAI 1.5'!$B$34:$G$41,5,FALSE)</f>
        <v>#N/A</v>
      </c>
      <c r="T12" s="8" t="e">
        <f>HLOOKUP('Sectoral Slopes'!T$1,'IAI 1.5'!$B$34:$G$41,5,FALSE)</f>
        <v>#N/A</v>
      </c>
      <c r="U12" s="8" t="e">
        <f>HLOOKUP('Sectoral Slopes'!U$1,'IAI 1.5'!$B$34:$G$41,5,FALSE)</f>
        <v>#N/A</v>
      </c>
      <c r="V12" s="8">
        <f>HLOOKUP('Sectoral Slopes'!V$1,'IAI 1.5'!$B$34:$G$41,5,FALSE)</f>
        <v>42.476218859827512</v>
      </c>
      <c r="W12" s="8" t="e">
        <f>HLOOKUP('Sectoral Slopes'!W$1,'IAI 1.5'!$B$34:$G$41,5,FALSE)</f>
        <v>#N/A</v>
      </c>
      <c r="X12" s="8" t="e">
        <f>HLOOKUP('Sectoral Slopes'!X$1,'IAI 1.5'!$B$34:$G$41,5,FALSE)</f>
        <v>#N/A</v>
      </c>
      <c r="Y12" s="8" t="e">
        <f>HLOOKUP('Sectoral Slopes'!Y$1,'IAI 1.5'!$B$34:$G$41,5,FALSE)</f>
        <v>#N/A</v>
      </c>
      <c r="Z12" s="8" t="e">
        <f>HLOOKUP('Sectoral Slopes'!Z$1,'IAI 1.5'!$B$34:$G$41,5,FALSE)</f>
        <v>#N/A</v>
      </c>
      <c r="AA12" s="8">
        <f>HLOOKUP('Sectoral Slopes'!AA$1,'IAI 1.5'!$B$34:$G$41,5,FALSE)</f>
        <v>51.513504611327505</v>
      </c>
      <c r="AB12" s="8" t="e">
        <f>HLOOKUP('Sectoral Slopes'!AB$1,'IAI 1.5'!$B$34:$G$41,5,FALSE)</f>
        <v>#N/A</v>
      </c>
      <c r="AC12" s="8" t="e">
        <f>HLOOKUP('Sectoral Slopes'!AC$1,'IAI 1.5'!$B$34:$G$41,5,FALSE)</f>
        <v>#N/A</v>
      </c>
      <c r="AD12" s="8" t="e">
        <f>HLOOKUP('Sectoral Slopes'!AD$1,'IAI 1.5'!$B$34:$G$41,5,FALSE)</f>
        <v>#N/A</v>
      </c>
      <c r="AE12" s="8" t="e">
        <f>HLOOKUP('Sectoral Slopes'!AE$1,'IAI 1.5'!$B$34:$G$41,5,FALSE)</f>
        <v>#N/A</v>
      </c>
      <c r="AF12" s="8">
        <f>HLOOKUP('Sectoral Slopes'!AF$1,'IAI 1.5'!$B$34:$G$41,5,FALSE)</f>
        <v>60.080734547471302</v>
      </c>
      <c r="AG12" s="8" t="e">
        <f>HLOOKUP('Sectoral Slopes'!AG$1,'IAI 1.5'!$B$34:$G$41,5,FALSE)</f>
        <v>#N/A</v>
      </c>
      <c r="AH12" s="8" t="e">
        <f>HLOOKUP('Sectoral Slopes'!AH$1,'IAI 1.5'!$B$34:$G$41,5,FALSE)</f>
        <v>#N/A</v>
      </c>
      <c r="AI12" s="8" t="e">
        <f>HLOOKUP('Sectoral Slopes'!AI$1,'IAI 1.5'!$B$34:$G$41,5,FALSE)</f>
        <v>#N/A</v>
      </c>
      <c r="AJ12" s="8" t="e">
        <f>HLOOKUP('Sectoral Slopes'!AJ$1,'IAI 1.5'!$B$34:$G$41,5,FALSE)</f>
        <v>#N/A</v>
      </c>
      <c r="AK12" s="8">
        <f>HLOOKUP('Sectoral Slopes'!AK$1,'IAI 1.5'!$B$34:$G$41,5,FALSE)</f>
        <v>68.093061913812036</v>
      </c>
    </row>
    <row r="13" spans="1:37" x14ac:dyDescent="0.2">
      <c r="A13">
        <f t="shared" si="0"/>
        <v>13</v>
      </c>
      <c r="B13" s="94" t="s">
        <v>120</v>
      </c>
      <c r="C13" s="106">
        <f t="shared" si="2"/>
        <v>129.25823969466785</v>
      </c>
      <c r="D13" s="106">
        <f t="shared" si="2"/>
        <v>129.25823969466785</v>
      </c>
      <c r="E13" s="95">
        <f t="shared" ref="E13:AK13" si="3">SUM(E10:E12,E9)</f>
        <v>129.25823969466785</v>
      </c>
      <c r="F13" s="95" t="e">
        <f t="shared" si="3"/>
        <v>#N/A</v>
      </c>
      <c r="G13" s="95" t="e">
        <f t="shared" si="3"/>
        <v>#N/A</v>
      </c>
      <c r="H13" s="95" t="e">
        <f t="shared" si="3"/>
        <v>#N/A</v>
      </c>
      <c r="I13" s="95" t="e">
        <f t="shared" si="3"/>
        <v>#N/A</v>
      </c>
      <c r="J13" s="95" t="e">
        <f t="shared" si="3"/>
        <v>#N/A</v>
      </c>
      <c r="K13" s="95" t="e">
        <f t="shared" si="3"/>
        <v>#N/A</v>
      </c>
      <c r="L13" s="95" t="e">
        <f t="shared" si="3"/>
        <v>#N/A</v>
      </c>
      <c r="M13" s="95" t="e">
        <f t="shared" si="3"/>
        <v>#N/A</v>
      </c>
      <c r="N13" s="95" t="e">
        <f t="shared" si="3"/>
        <v>#N/A</v>
      </c>
      <c r="O13" s="95" t="e">
        <f t="shared" si="3"/>
        <v>#N/A</v>
      </c>
      <c r="P13" s="95" t="e">
        <f t="shared" si="3"/>
        <v>#N/A</v>
      </c>
      <c r="Q13" s="95">
        <f t="shared" si="3"/>
        <v>149.9850972930443</v>
      </c>
      <c r="R13" s="95" t="e">
        <f t="shared" si="3"/>
        <v>#N/A</v>
      </c>
      <c r="S13" s="95" t="e">
        <f t="shared" si="3"/>
        <v>#N/A</v>
      </c>
      <c r="T13" s="95" t="e">
        <f t="shared" si="3"/>
        <v>#N/A</v>
      </c>
      <c r="U13" s="95" t="e">
        <f t="shared" si="3"/>
        <v>#N/A</v>
      </c>
      <c r="V13" s="95">
        <f t="shared" si="3"/>
        <v>159.98718112697316</v>
      </c>
      <c r="W13" s="95" t="e">
        <f t="shared" si="3"/>
        <v>#N/A</v>
      </c>
      <c r="X13" s="95" t="e">
        <f t="shared" si="3"/>
        <v>#N/A</v>
      </c>
      <c r="Y13" s="95" t="e">
        <f t="shared" si="3"/>
        <v>#N/A</v>
      </c>
      <c r="Z13" s="95" t="e">
        <f t="shared" si="3"/>
        <v>#N/A</v>
      </c>
      <c r="AA13" s="95">
        <f t="shared" si="3"/>
        <v>169.5693704945096</v>
      </c>
      <c r="AB13" s="95" t="e">
        <f t="shared" si="3"/>
        <v>#N/A</v>
      </c>
      <c r="AC13" s="95" t="e">
        <f t="shared" si="3"/>
        <v>#N/A</v>
      </c>
      <c r="AD13" s="95" t="e">
        <f t="shared" si="3"/>
        <v>#N/A</v>
      </c>
      <c r="AE13" s="95" t="e">
        <f t="shared" si="3"/>
        <v>#N/A</v>
      </c>
      <c r="AF13" s="95">
        <f t="shared" si="3"/>
        <v>173.4764878331531</v>
      </c>
      <c r="AG13" s="95" t="e">
        <f t="shared" si="3"/>
        <v>#N/A</v>
      </c>
      <c r="AH13" s="95" t="e">
        <f t="shared" si="3"/>
        <v>#N/A</v>
      </c>
      <c r="AI13" s="95" t="e">
        <f t="shared" si="3"/>
        <v>#N/A</v>
      </c>
      <c r="AJ13" s="95" t="e">
        <f t="shared" si="3"/>
        <v>#N/A</v>
      </c>
      <c r="AK13" s="95">
        <f t="shared" si="3"/>
        <v>175.44020321242647</v>
      </c>
    </row>
    <row r="14" spans="1:37" x14ac:dyDescent="0.2">
      <c r="A14">
        <f t="shared" si="0"/>
        <v>14</v>
      </c>
      <c r="C14"/>
      <c r="D14"/>
      <c r="E14" s="5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</row>
    <row r="15" spans="1:37" x14ac:dyDescent="0.2">
      <c r="A15">
        <f t="shared" si="0"/>
        <v>15</v>
      </c>
      <c r="B15" t="s">
        <v>121</v>
      </c>
      <c r="C15" s="105">
        <f>D15</f>
        <v>95.111261136122224</v>
      </c>
      <c r="D15" s="105">
        <f>E15</f>
        <v>95.111261136122224</v>
      </c>
      <c r="E15" s="8">
        <f>HLOOKUP('Sectoral Slopes'!E$1,'IAI 1.5'!$B$34:$G$41,7,FALSE)</f>
        <v>95.111261136122224</v>
      </c>
      <c r="F15" s="8" t="e">
        <f>HLOOKUP('Sectoral Slopes'!F$1,'IAI 1.5'!$B$34:$G$41,7,FALSE)</f>
        <v>#N/A</v>
      </c>
      <c r="G15" s="8" t="e">
        <f>HLOOKUP('Sectoral Slopes'!G$1,'IAI 1.5'!$B$34:$G$41,7,FALSE)</f>
        <v>#N/A</v>
      </c>
      <c r="H15" s="8" t="e">
        <f>HLOOKUP('Sectoral Slopes'!H$1,'IAI 1.5'!$B$34:$G$41,7,FALSE)</f>
        <v>#N/A</v>
      </c>
      <c r="I15" s="8" t="e">
        <f>HLOOKUP('Sectoral Slopes'!I$1,'IAI 1.5'!$B$34:$G$41,7,FALSE)</f>
        <v>#N/A</v>
      </c>
      <c r="J15" s="8" t="e">
        <f>HLOOKUP('Sectoral Slopes'!J$1,'IAI 1.5'!$B$34:$G$41,7,FALSE)</f>
        <v>#N/A</v>
      </c>
      <c r="K15" s="8" t="e">
        <f>HLOOKUP('Sectoral Slopes'!K$1,'IAI 1.5'!$B$34:$G$41,7,FALSE)</f>
        <v>#N/A</v>
      </c>
      <c r="L15" s="8" t="e">
        <f>HLOOKUP('Sectoral Slopes'!L$1,'IAI 1.5'!$B$34:$G$41,7,FALSE)</f>
        <v>#N/A</v>
      </c>
      <c r="M15" s="8" t="e">
        <f>HLOOKUP('Sectoral Slopes'!M$1,'IAI 1.5'!$B$34:$G$41,7,FALSE)</f>
        <v>#N/A</v>
      </c>
      <c r="N15" s="8" t="e">
        <f>HLOOKUP('Sectoral Slopes'!N$1,'IAI 1.5'!$B$34:$G$41,7,FALSE)</f>
        <v>#N/A</v>
      </c>
      <c r="O15" s="8" t="e">
        <f>HLOOKUP('Sectoral Slopes'!O$1,'IAI 1.5'!$B$34:$G$41,7,FALSE)</f>
        <v>#N/A</v>
      </c>
      <c r="P15" s="8" t="e">
        <f>HLOOKUP('Sectoral Slopes'!P$1,'IAI 1.5'!$B$34:$G$41,7,FALSE)</f>
        <v>#N/A</v>
      </c>
      <c r="Q15" s="8">
        <f>HLOOKUP('Sectoral Slopes'!Q$1,'IAI 1.5'!$B$34:$G$41,7,FALSE)</f>
        <v>118.15304381463632</v>
      </c>
      <c r="R15" s="8" t="e">
        <f>HLOOKUP('Sectoral Slopes'!R$1,'IAI 1.5'!$B$34:$G$41,7,FALSE)</f>
        <v>#N/A</v>
      </c>
      <c r="S15" s="8" t="e">
        <f>HLOOKUP('Sectoral Slopes'!S$1,'IAI 1.5'!$B$34:$G$41,7,FALSE)</f>
        <v>#N/A</v>
      </c>
      <c r="T15" s="8" t="e">
        <f>HLOOKUP('Sectoral Slopes'!T$1,'IAI 1.5'!$B$34:$G$41,7,FALSE)</f>
        <v>#N/A</v>
      </c>
      <c r="U15" s="8" t="e">
        <f>HLOOKUP('Sectoral Slopes'!U$1,'IAI 1.5'!$B$34:$G$41,7,FALSE)</f>
        <v>#N/A</v>
      </c>
      <c r="V15" s="8">
        <f>HLOOKUP('Sectoral Slopes'!V$1,'IAI 1.5'!$B$34:$G$41,7,FALSE)</f>
        <v>126.11599817674315</v>
      </c>
      <c r="W15" s="8" t="e">
        <f>HLOOKUP('Sectoral Slopes'!W$1,'IAI 1.5'!$B$34:$G$41,7,FALSE)</f>
        <v>#N/A</v>
      </c>
      <c r="X15" s="8" t="e">
        <f>HLOOKUP('Sectoral Slopes'!X$1,'IAI 1.5'!$B$34:$G$41,7,FALSE)</f>
        <v>#N/A</v>
      </c>
      <c r="Y15" s="8" t="e">
        <f>HLOOKUP('Sectoral Slopes'!Y$1,'IAI 1.5'!$B$34:$G$41,7,FALSE)</f>
        <v>#N/A</v>
      </c>
      <c r="Z15" s="8" t="e">
        <f>HLOOKUP('Sectoral Slopes'!Z$1,'IAI 1.5'!$B$34:$G$41,7,FALSE)</f>
        <v>#N/A</v>
      </c>
      <c r="AA15" s="8">
        <f>HLOOKUP('Sectoral Slopes'!AA$1,'IAI 1.5'!$B$34:$G$41,7,FALSE)</f>
        <v>137.5197094503724</v>
      </c>
      <c r="AB15" s="8" t="e">
        <f>HLOOKUP('Sectoral Slopes'!AB$1,'IAI 1.5'!$B$34:$G$41,7,FALSE)</f>
        <v>#N/A</v>
      </c>
      <c r="AC15" s="8" t="e">
        <f>HLOOKUP('Sectoral Slopes'!AC$1,'IAI 1.5'!$B$34:$G$41,7,FALSE)</f>
        <v>#N/A</v>
      </c>
      <c r="AD15" s="8" t="e">
        <f>HLOOKUP('Sectoral Slopes'!AD$1,'IAI 1.5'!$B$34:$G$41,7,FALSE)</f>
        <v>#N/A</v>
      </c>
      <c r="AE15" s="8" t="e">
        <f>HLOOKUP('Sectoral Slopes'!AE$1,'IAI 1.5'!$B$34:$G$41,7,FALSE)</f>
        <v>#N/A</v>
      </c>
      <c r="AF15" s="8">
        <f>HLOOKUP('Sectoral Slopes'!AF$1,'IAI 1.5'!$B$34:$G$41,7,FALSE)</f>
        <v>144.40390773744949</v>
      </c>
      <c r="AG15" s="8" t="e">
        <f>HLOOKUP('Sectoral Slopes'!AG$1,'IAI 1.5'!$B$34:$G$41,7,FALSE)</f>
        <v>#N/A</v>
      </c>
      <c r="AH15" s="8" t="e">
        <f>HLOOKUP('Sectoral Slopes'!AH$1,'IAI 1.5'!$B$34:$G$41,7,FALSE)</f>
        <v>#N/A</v>
      </c>
      <c r="AI15" s="8" t="e">
        <f>HLOOKUP('Sectoral Slopes'!AI$1,'IAI 1.5'!$B$34:$G$41,7,FALSE)</f>
        <v>#N/A</v>
      </c>
      <c r="AJ15" s="8" t="e">
        <f>HLOOKUP('Sectoral Slopes'!AJ$1,'IAI 1.5'!$B$34:$G$41,7,FALSE)</f>
        <v>#N/A</v>
      </c>
      <c r="AK15" s="8">
        <f>HLOOKUP('Sectoral Slopes'!AK$1,'IAI 1.5'!$B$34:$G$41,7,FALSE)</f>
        <v>149.51323932380154</v>
      </c>
    </row>
    <row r="16" spans="1:37" x14ac:dyDescent="0.2">
      <c r="A16">
        <f t="shared" si="0"/>
        <v>16</v>
      </c>
      <c r="C16"/>
      <c r="D16"/>
    </row>
    <row r="17" spans="1:38" s="103" customFormat="1" x14ac:dyDescent="0.2">
      <c r="A17" s="103">
        <f>ROW(A17)</f>
        <v>17</v>
      </c>
      <c r="B17" s="103" t="s">
        <v>122</v>
      </c>
      <c r="C17" s="107">
        <f t="shared" ref="C17:D24" si="4">D17</f>
        <v>10.689893836111139</v>
      </c>
      <c r="D17" s="107">
        <f t="shared" si="4"/>
        <v>10.689893836111139</v>
      </c>
      <c r="E17" s="163">
        <v>10.689893836111139</v>
      </c>
      <c r="F17" s="163">
        <v>10.402971087350849</v>
      </c>
      <c r="G17" s="163">
        <v>9.7093186085310634</v>
      </c>
      <c r="H17" s="163">
        <v>9.9102304721449297</v>
      </c>
      <c r="I17" s="163">
        <v>9.5557532840419963</v>
      </c>
      <c r="J17" s="163">
        <v>8.9869293443945324</v>
      </c>
      <c r="K17" s="163">
        <v>8.6879200481803629</v>
      </c>
      <c r="L17" s="163">
        <v>8.3685013921091116</v>
      </c>
      <c r="M17" s="163">
        <v>8.1440135984370254</v>
      </c>
      <c r="N17" s="163">
        <v>8.1192698467968718</v>
      </c>
      <c r="O17" s="163">
        <v>7.7131872084755031</v>
      </c>
      <c r="P17" s="163">
        <v>7.3043973345934932</v>
      </c>
      <c r="Q17" s="163">
        <v>6.9527816794905464</v>
      </c>
      <c r="R17" s="163">
        <v>5.6703101343909035</v>
      </c>
      <c r="S17" s="163">
        <v>4.0585178293648925</v>
      </c>
      <c r="T17" s="163">
        <v>3.617814715316209</v>
      </c>
      <c r="U17" s="163">
        <v>2.4204184335690595</v>
      </c>
      <c r="V17" s="163">
        <v>1.6038364176047448</v>
      </c>
      <c r="W17" s="163">
        <v>1.4627493136239555</v>
      </c>
      <c r="X17" s="163">
        <v>1.2583269530396699</v>
      </c>
      <c r="Y17" s="163">
        <v>1.1032139954499662</v>
      </c>
      <c r="Z17" s="163">
        <v>0.95520431697058339</v>
      </c>
      <c r="AA17" s="163">
        <v>0.99129904417646642</v>
      </c>
      <c r="AB17" s="163">
        <v>0.96091202985715751</v>
      </c>
      <c r="AC17" s="163">
        <v>0.94264882408436923</v>
      </c>
      <c r="AD17" s="163">
        <v>0.81597487442851369</v>
      </c>
      <c r="AE17" s="163">
        <v>0.79449938546905574</v>
      </c>
      <c r="AF17" s="163">
        <v>0.76989099053860577</v>
      </c>
      <c r="AG17" s="163">
        <v>0.72882406140905265</v>
      </c>
      <c r="AH17" s="163">
        <v>0.71095511658677746</v>
      </c>
      <c r="AI17" s="163">
        <v>0.69308617172282028</v>
      </c>
      <c r="AJ17" s="163">
        <v>0.67521722688526742</v>
      </c>
      <c r="AK17" s="163">
        <v>0.65734828296103942</v>
      </c>
    </row>
    <row r="18" spans="1:38" s="103" customFormat="1" x14ac:dyDescent="0.2">
      <c r="A18" s="103">
        <f>ROW(A18)</f>
        <v>18</v>
      </c>
      <c r="B18" s="103" t="s">
        <v>123</v>
      </c>
      <c r="C18" s="107">
        <f t="shared" si="4"/>
        <v>4.8448186071970696</v>
      </c>
      <c r="D18" s="107">
        <f t="shared" si="4"/>
        <v>4.8448186071970696</v>
      </c>
      <c r="E18" s="163">
        <v>4.8448186071970696</v>
      </c>
      <c r="F18" s="163">
        <v>4.8448186071970678</v>
      </c>
      <c r="G18" s="163">
        <v>4.8448186071970678</v>
      </c>
      <c r="H18" s="163">
        <v>4.7408810556482415</v>
      </c>
      <c r="I18" s="163">
        <v>4.7942714112004801</v>
      </c>
      <c r="J18" s="163">
        <v>4.780663670001827</v>
      </c>
      <c r="K18" s="163">
        <v>4.7524920768486201</v>
      </c>
      <c r="L18" s="163">
        <v>4.7360526330297184</v>
      </c>
      <c r="M18" s="163">
        <v>4.430013251144473</v>
      </c>
      <c r="N18" s="163">
        <v>4.3903674956895813</v>
      </c>
      <c r="O18" s="163">
        <v>4.3617483676996933</v>
      </c>
      <c r="P18" s="163">
        <v>4.319788657742742</v>
      </c>
      <c r="Q18" s="163">
        <v>4.138525014662302</v>
      </c>
      <c r="R18" s="163">
        <v>3.8597233114074792</v>
      </c>
      <c r="S18" s="163">
        <v>3.3653084303414147</v>
      </c>
      <c r="T18" s="163">
        <v>3.1343379230571422</v>
      </c>
      <c r="U18" s="163">
        <v>2.8717048243038032</v>
      </c>
      <c r="V18" s="163">
        <v>2.2169146333842122</v>
      </c>
      <c r="W18" s="163">
        <v>2.1444266096227693</v>
      </c>
      <c r="X18" s="163">
        <v>1.7044216275741244</v>
      </c>
      <c r="Y18" s="163">
        <v>1.5325241110545811</v>
      </c>
      <c r="Z18" s="163">
        <v>1.3403880590408099</v>
      </c>
      <c r="AA18" s="163">
        <v>1.2511418761144395</v>
      </c>
      <c r="AB18" s="163">
        <v>1.0694946357342512</v>
      </c>
      <c r="AC18" s="163">
        <v>0.77814278786354951</v>
      </c>
      <c r="AD18" s="163">
        <v>0.65123245380474171</v>
      </c>
      <c r="AE18" s="163">
        <v>0.63076714776598009</v>
      </c>
      <c r="AF18" s="163">
        <v>0.48433601371959378</v>
      </c>
      <c r="AG18" s="163">
        <v>0.47769982547930989</v>
      </c>
      <c r="AH18" s="163">
        <v>0.45979484856536079</v>
      </c>
      <c r="AI18" s="163">
        <v>0.34361058596495275</v>
      </c>
      <c r="AJ18" s="163">
        <v>0.28583413878057184</v>
      </c>
      <c r="AK18" s="163">
        <v>0.26763640800299482</v>
      </c>
    </row>
    <row r="19" spans="1:38" s="103" customFormat="1" x14ac:dyDescent="0.2">
      <c r="A19" s="103">
        <f>ROW(A19)</f>
        <v>19</v>
      </c>
      <c r="B19" s="103" t="s">
        <v>124</v>
      </c>
      <c r="C19" s="107">
        <f t="shared" si="4"/>
        <v>15.534712443308209</v>
      </c>
      <c r="D19" s="107">
        <f t="shared" si="4"/>
        <v>15.534712443308209</v>
      </c>
      <c r="E19" s="163">
        <f>SUM(E17:E18)</f>
        <v>15.534712443308209</v>
      </c>
      <c r="F19" s="163">
        <f t="shared" ref="F19:AK19" si="5">SUM(F17:F18)</f>
        <v>15.247789694547917</v>
      </c>
      <c r="G19" s="163">
        <f t="shared" si="5"/>
        <v>14.554137215728131</v>
      </c>
      <c r="H19" s="163">
        <f t="shared" si="5"/>
        <v>14.651111527793171</v>
      </c>
      <c r="I19" s="163">
        <f t="shared" si="5"/>
        <v>14.350024695242476</v>
      </c>
      <c r="J19" s="163">
        <f t="shared" si="5"/>
        <v>13.767593014396359</v>
      </c>
      <c r="K19" s="163">
        <f t="shared" si="5"/>
        <v>13.440412125028983</v>
      </c>
      <c r="L19" s="163">
        <f t="shared" si="5"/>
        <v>13.10455402513883</v>
      </c>
      <c r="M19" s="163">
        <f t="shared" si="5"/>
        <v>12.574026849581498</v>
      </c>
      <c r="N19" s="163">
        <f t="shared" si="5"/>
        <v>12.509637342486453</v>
      </c>
      <c r="O19" s="163">
        <f>SUM(O17:O18)</f>
        <v>12.074935576175196</v>
      </c>
      <c r="P19" s="163">
        <f t="shared" si="5"/>
        <v>11.624185992336235</v>
      </c>
      <c r="Q19" s="163">
        <f t="shared" si="5"/>
        <v>11.091306694152848</v>
      </c>
      <c r="R19" s="163">
        <f t="shared" si="5"/>
        <v>9.5300334457983826</v>
      </c>
      <c r="S19" s="163">
        <f t="shared" si="5"/>
        <v>7.4238262597063072</v>
      </c>
      <c r="T19" s="163">
        <f t="shared" si="5"/>
        <v>6.7521526383733512</v>
      </c>
      <c r="U19" s="163">
        <f t="shared" si="5"/>
        <v>5.2921232578728628</v>
      </c>
      <c r="V19" s="163">
        <f t="shared" si="5"/>
        <v>3.8207510509889571</v>
      </c>
      <c r="W19" s="163">
        <f t="shared" si="5"/>
        <v>3.6071759232467251</v>
      </c>
      <c r="X19" s="163">
        <f t="shared" si="5"/>
        <v>2.9627485806137943</v>
      </c>
      <c r="Y19" s="163">
        <f t="shared" si="5"/>
        <v>2.6357381065045473</v>
      </c>
      <c r="Z19" s="163">
        <f t="shared" si="5"/>
        <v>2.2955923760113932</v>
      </c>
      <c r="AA19" s="163">
        <f t="shared" si="5"/>
        <v>2.2424409202909059</v>
      </c>
      <c r="AB19" s="163">
        <f t="shared" si="5"/>
        <v>2.0304066655914088</v>
      </c>
      <c r="AC19" s="163">
        <f t="shared" si="5"/>
        <v>1.7207916119479187</v>
      </c>
      <c r="AD19" s="163">
        <f t="shared" si="5"/>
        <v>1.4672073282332554</v>
      </c>
      <c r="AE19" s="163">
        <f t="shared" si="5"/>
        <v>1.4252665332350358</v>
      </c>
      <c r="AF19" s="163">
        <f t="shared" si="5"/>
        <v>1.2542270042581996</v>
      </c>
      <c r="AG19" s="163">
        <f t="shared" si="5"/>
        <v>1.2065238868883625</v>
      </c>
      <c r="AH19" s="163">
        <f t="shared" si="5"/>
        <v>1.1707499651521382</v>
      </c>
      <c r="AI19" s="163">
        <f t="shared" si="5"/>
        <v>1.036696757687773</v>
      </c>
      <c r="AJ19" s="163">
        <f t="shared" si="5"/>
        <v>0.96105136566583926</v>
      </c>
      <c r="AK19" s="163">
        <f t="shared" si="5"/>
        <v>0.92498469096403424</v>
      </c>
    </row>
    <row r="20" spans="1:38" s="103" customFormat="1" x14ac:dyDescent="0.2">
      <c r="A20" s="103">
        <f t="shared" si="0"/>
        <v>20</v>
      </c>
      <c r="B20" s="103" t="s">
        <v>125</v>
      </c>
      <c r="C20" s="107">
        <f t="shared" si="4"/>
        <v>8.0195187519890005</v>
      </c>
      <c r="D20" s="107">
        <f t="shared" si="4"/>
        <v>8.0195187519890005</v>
      </c>
      <c r="E20" s="163">
        <f>E4/E13</f>
        <v>8.0195187519890005</v>
      </c>
      <c r="F20" s="163">
        <f>E20-(E19-F19)*($E20-$Q20)/($E$19-$Q$19)</f>
        <v>7.8271888411829931</v>
      </c>
      <c r="G20" s="163">
        <f t="shared" ref="G20:P20" si="6">F20-(F19-G19)*($E20-$Q20)/($E$19-$Q$19)</f>
        <v>7.3622200648897183</v>
      </c>
      <c r="H20" s="163">
        <f t="shared" si="6"/>
        <v>7.4272238363596657</v>
      </c>
      <c r="I20" s="163">
        <f t="shared" si="6"/>
        <v>7.2253994641216961</v>
      </c>
      <c r="J20" s="163">
        <f t="shared" si="6"/>
        <v>6.8349841564762484</v>
      </c>
      <c r="K20" s="163">
        <f t="shared" si="6"/>
        <v>6.6156684293638275</v>
      </c>
      <c r="L20" s="163">
        <f t="shared" si="6"/>
        <v>6.3905361989134821</v>
      </c>
      <c r="M20" s="163">
        <f t="shared" si="6"/>
        <v>6.0349134928158543</v>
      </c>
      <c r="N20" s="163">
        <f t="shared" si="6"/>
        <v>5.9917519512164494</v>
      </c>
      <c r="O20" s="163">
        <f t="shared" si="6"/>
        <v>5.7003628846363492</v>
      </c>
      <c r="P20" s="163">
        <f t="shared" si="6"/>
        <v>5.3982166531849716</v>
      </c>
      <c r="Q20" s="163">
        <f>Q4/Q13</f>
        <v>5.0410172734466894</v>
      </c>
      <c r="R20" s="163">
        <f>Q20-(Q19-R19)*($Q20-$V20)/($Q$19-$V$19)</f>
        <v>4.3467786917941424</v>
      </c>
      <c r="S20" s="163">
        <f>R20-(R19-S19)*($Q20-$V20)/($Q$19-$V$19)</f>
        <v>3.4102288014529805</v>
      </c>
      <c r="T20" s="163">
        <f>S20-(S19-T19)*($Q20-$V20)/($Q$19-$V$19)</f>
        <v>3.1115611962153391</v>
      </c>
      <c r="U20" s="163">
        <f>T20-(T19-U19)*($Q20-$V20)/($Q$19-$V$19)</f>
        <v>2.4623418956489465</v>
      </c>
      <c r="V20" s="163">
        <f>V4/V13</f>
        <v>1.8080788734222646</v>
      </c>
      <c r="W20" s="163">
        <f>V20-(V19-W19)*($V20-$AA20)/($V$19-$AA$19)</f>
        <v>1.6869125771702291</v>
      </c>
      <c r="X20" s="163">
        <f>W20-(W19-X19)*($V20-$AA20)/($V$19-$AA$19)</f>
        <v>1.3213134779876061</v>
      </c>
      <c r="Y20" s="163">
        <f>X20-(X19-Y19)*($V20-$AA20)/($V$19-$AA$19)</f>
        <v>1.135792587037884</v>
      </c>
      <c r="Z20" s="163">
        <f>Y20-(Y19-Z19)*($V20-$AA20)/($V$19-$AA$19)</f>
        <v>0.94281974986584804</v>
      </c>
      <c r="AA20" s="163">
        <f>AA4/AA13</f>
        <v>0.91266565328102356</v>
      </c>
      <c r="AB20" s="163">
        <f>AA20-(AA19-AB19)*($AA20-$AF20)/($AA$19-$AF$19)</f>
        <v>0.82482962492865197</v>
      </c>
      <c r="AC20" s="163">
        <f>AB20-(AB19-AC19)*($AA20-$AF20)/($AA$19-$AF$19)</f>
        <v>0.69657036479781642</v>
      </c>
      <c r="AD20" s="163">
        <f>AC20-(AC19-AD19)*($AA20-$AF20)/($AA$19-$AF$19)</f>
        <v>0.59152207264500212</v>
      </c>
      <c r="AE20" s="163">
        <f>AD20-(AD19-AE19)*($AA20-$AF20)/($AA$19-$AF$19)</f>
        <v>0.57414793249106522</v>
      </c>
      <c r="AF20" s="163">
        <f>AF4/AF13</f>
        <v>0.5032941313546524</v>
      </c>
      <c r="AG20" s="163">
        <f>AF20-(AF19-AG19)*($AF20-$AK20)/($AF$19-$AK$19)</f>
        <v>0.45938562031554475</v>
      </c>
      <c r="AH20" s="163">
        <f>AG20-(AG19-AH19)*($AF20-$AK20)/($AF$19-$AK$19)</f>
        <v>0.4264573815740576</v>
      </c>
      <c r="AI20" s="163">
        <f>AH20-(AH19-AI19)*($AF20-$AK20)/($AF$19-$AK$19)</f>
        <v>0.30306761033242657</v>
      </c>
      <c r="AJ20" s="163">
        <f>AI20-(AI19-AJ19)*($AF20-$AK20)/($AF$19-$AK$19)</f>
        <v>0.2334395291128773</v>
      </c>
      <c r="AK20" s="163">
        <f>AK4/AK13</f>
        <v>0.20024182482008718</v>
      </c>
    </row>
    <row r="21" spans="1:38" s="103" customFormat="1" x14ac:dyDescent="0.2">
      <c r="A21" s="103">
        <f>ROW(A21)</f>
        <v>21</v>
      </c>
      <c r="B21" s="103" t="s">
        <v>126</v>
      </c>
      <c r="C21" s="107">
        <f t="shared" si="4"/>
        <v>8.2486712605466099</v>
      </c>
      <c r="D21" s="107">
        <f t="shared" si="4"/>
        <v>8.2486712605466099</v>
      </c>
      <c r="E21" s="163">
        <f>SUM(E4:E6)/E13</f>
        <v>8.2486712605466099</v>
      </c>
      <c r="F21" s="163">
        <f t="shared" ref="F21:P21" si="7">E21-(E19-F19)*($E21-$Q21)/($E$19-$Q$19)</f>
        <v>8.0549225594650817</v>
      </c>
      <c r="G21" s="163">
        <f t="shared" si="7"/>
        <v>7.586523774935122</v>
      </c>
      <c r="H21" s="163">
        <f t="shared" si="7"/>
        <v>7.6520070699406819</v>
      </c>
      <c r="I21" s="163">
        <f t="shared" si="7"/>
        <v>7.4486938681415991</v>
      </c>
      <c r="J21" s="163">
        <f t="shared" si="7"/>
        <v>7.055398522546878</v>
      </c>
      <c r="K21" s="163">
        <f t="shared" si="7"/>
        <v>6.8344649346472721</v>
      </c>
      <c r="L21" s="163">
        <f t="shared" si="7"/>
        <v>6.6076719358955716</v>
      </c>
      <c r="M21" s="163">
        <f t="shared" si="7"/>
        <v>6.2494258518997734</v>
      </c>
      <c r="N21" s="163">
        <f t="shared" si="7"/>
        <v>6.2059459137741024</v>
      </c>
      <c r="O21" s="163">
        <f t="shared" si="7"/>
        <v>5.9124073116780531</v>
      </c>
      <c r="P21" s="163">
        <f t="shared" si="7"/>
        <v>5.6080321906422537</v>
      </c>
      <c r="Q21" s="163">
        <f>SUM(Q4:Q6)/Q13</f>
        <v>5.2481978021096003</v>
      </c>
      <c r="R21" s="163">
        <f>Q21-(Q19-R19)*($Q21-$V21)/($Q$19-$V$19)</f>
        <v>4.5457327649316248</v>
      </c>
      <c r="S21" s="163">
        <f>R21-(R19-S19)*($Q21-$V21)/($Q$19-$V$19)</f>
        <v>3.5980851248775378</v>
      </c>
      <c r="T21" s="163">
        <f>S21-(S19-T19)*($Q21-$V21)/($Q$19-$V$19)</f>
        <v>3.2958784253914537</v>
      </c>
      <c r="U21" s="163">
        <f>T21-(T19-U19)*($Q21-$V21)/($Q$19-$V$19)</f>
        <v>2.6389661301637073</v>
      </c>
      <c r="V21" s="163">
        <f>SUM(V4:V6)/V13</f>
        <v>1.9769503471476906</v>
      </c>
      <c r="W21" s="163">
        <f>V21-(V19-W19)*($V21-$AA21)/($V$19-$AA$19)</f>
        <v>1.8493618397131986</v>
      </c>
      <c r="X21" s="163">
        <f>W21-(W19-X19)*($V21-$AA21)/($V$19-$AA$19)</f>
        <v>1.4643847889409454</v>
      </c>
      <c r="Y21" s="163">
        <f>X21-(X19-Y19)*($V21-$AA21)/($V$19-$AA$19)</f>
        <v>1.2690306821771629</v>
      </c>
      <c r="Z21" s="163">
        <f>Y21-(Y19-Z19)*($V21-$AA21)/($V$19-$AA$19)</f>
        <v>1.0658296515954779</v>
      </c>
      <c r="AA21" s="163">
        <f>SUM(AA4:AA6)/AA13</f>
        <v>1.0340772889723722</v>
      </c>
      <c r="AB21" s="163">
        <f>AA21-(AA19-AB19)*($AA21-$AF21)/($AA$19-$AF$19)</f>
        <v>0.93554423105963702</v>
      </c>
      <c r="AC21" s="163">
        <f>AB21-(AB19-AC19)*($AA21-$AF21)/($AA$19-$AF$19)</f>
        <v>0.79166503543370048</v>
      </c>
      <c r="AD21" s="163">
        <f>AC21-(AC19-AD19)*($AA21-$AF21)/($AA$19-$AF$19)</f>
        <v>0.67382353407615769</v>
      </c>
      <c r="AE21" s="163">
        <f>AD21-(AD19-AE19)*($AA21-$AF21)/($AA$19-$AF$19)</f>
        <v>0.65433350031570459</v>
      </c>
      <c r="AF21" s="163">
        <f>SUM(AF4:AF6)/AF13</f>
        <v>0.57485083447038487</v>
      </c>
      <c r="AG21" s="163">
        <f>AF21-(AF19-AG19)*($AF21-$AK21)/($AF$19-$AK$19)</f>
        <v>0.5284950102034881</v>
      </c>
      <c r="AH21" s="163">
        <f>AG21-(AG19-AH19)*($AF21-$AK21)/($AF$19-$AK$19)</f>
        <v>0.49373146180715827</v>
      </c>
      <c r="AI21" s="163">
        <f>AH21-(AH19-AI19)*($AF21-$AK21)/($AF$19-$AK$19)</f>
        <v>0.3634643583083581</v>
      </c>
      <c r="AJ21" s="163">
        <f>AI21-(AI19-AJ19)*($AF21-$AK21)/($AF$19-$AK$19)</f>
        <v>0.28995544122893624</v>
      </c>
      <c r="AK21" s="163">
        <f>SUM(AK4:AK6)/AK13</f>
        <v>0.25490740817469892</v>
      </c>
    </row>
    <row r="22" spans="1:38" s="103" customFormat="1" x14ac:dyDescent="0.2">
      <c r="A22" s="103">
        <f t="shared" si="0"/>
        <v>22</v>
      </c>
      <c r="B22" s="103" t="s">
        <v>127</v>
      </c>
      <c r="C22" s="107">
        <f t="shared" si="4"/>
        <v>11.510120801913299</v>
      </c>
      <c r="D22" s="107">
        <f t="shared" si="4"/>
        <v>11.510120801913299</v>
      </c>
      <c r="E22" s="163">
        <f>E2/E15</f>
        <v>11.510120801913299</v>
      </c>
      <c r="F22" s="163">
        <f t="shared" ref="F22:P22" si="8">E22-(E19-F19)*($E22-$Q22)/($E$19-$Q$19)</f>
        <v>11.211029187958896</v>
      </c>
      <c r="G22" s="163">
        <f t="shared" si="8"/>
        <v>10.487957767828986</v>
      </c>
      <c r="H22" s="163">
        <f t="shared" si="8"/>
        <v>10.589044919799226</v>
      </c>
      <c r="I22" s="163">
        <f t="shared" si="8"/>
        <v>10.275188499989028</v>
      </c>
      <c r="J22" s="163">
        <f t="shared" si="8"/>
        <v>9.6680549346126021</v>
      </c>
      <c r="K22" s="163">
        <f t="shared" si="8"/>
        <v>9.3269977661631263</v>
      </c>
      <c r="L22" s="163">
        <f t="shared" si="8"/>
        <v>8.9768953724357914</v>
      </c>
      <c r="M22" s="163">
        <f t="shared" si="8"/>
        <v>8.4238676676974755</v>
      </c>
      <c r="N22" s="163">
        <f t="shared" si="8"/>
        <v>8.3567472958134221</v>
      </c>
      <c r="O22" s="163">
        <f t="shared" si="8"/>
        <v>7.9036091133701607</v>
      </c>
      <c r="P22" s="163">
        <f t="shared" si="8"/>
        <v>7.4337424990909948</v>
      </c>
      <c r="Q22" s="163">
        <f>Q2/Q15</f>
        <v>6.8782629143414757</v>
      </c>
      <c r="R22" s="163">
        <f>Q22-(Q19-R19)*($Q22-$V22)/($Q$19-$V$19)</f>
        <v>5.9813656633986465</v>
      </c>
      <c r="S22" s="163">
        <f>R22-(R19-S19)*($Q22-$V22)/($Q$19-$V$19)</f>
        <v>4.7714227933001441</v>
      </c>
      <c r="T22" s="163">
        <f>S22-(S19-T19)*($Q22-$V22)/($Q$19-$V$19)</f>
        <v>4.3855696281740029</v>
      </c>
      <c r="U22" s="163">
        <f>T22-(T19-U19)*($Q22-$V22)/($Q$19-$V$19)</f>
        <v>3.5468334626457594</v>
      </c>
      <c r="V22" s="163">
        <f>V2/V15</f>
        <v>2.7015812373490351</v>
      </c>
      <c r="W22" s="163">
        <f>V22-(V19-W19)*($V22-$AA22)/($V$19-$AA$19)</f>
        <v>2.5310495141336729</v>
      </c>
      <c r="X22" s="163">
        <f>W22-(W19-X19)*($V22-$AA22)/($V$19-$AA$19)</f>
        <v>2.0164984688503225</v>
      </c>
      <c r="Y22" s="163">
        <f>X22-(X19-Y19)*($V22-$AA22)/($V$19-$AA$19)</f>
        <v>1.7553928792208633</v>
      </c>
      <c r="Z22" s="163">
        <f>Y22-(Y19-Z19)*($V22-$AA22)/($V$19-$AA$19)</f>
        <v>1.4837992803849822</v>
      </c>
      <c r="AA22" s="163">
        <f>AA2/AA15</f>
        <v>1.4413598379684509</v>
      </c>
      <c r="AB22" s="163">
        <f>AA22-(AA19-AB19)*($AA22-$AF22)/($AA$19-$AF$19)</f>
        <v>1.3115031674900615</v>
      </c>
      <c r="AC22" s="163">
        <f>AB22-(AB19-AC19)*($AA22-$AF22)/($AA$19-$AF$19)</f>
        <v>1.1218848435399411</v>
      </c>
      <c r="AD22" s="163">
        <f>AC22-(AC19-AD19)*($AA22-$AF22)/($AA$19-$AF$19)</f>
        <v>0.96658158456651466</v>
      </c>
      <c r="AE22" s="163">
        <f>AD22-(AD19-AE19)*($AA22-$AF22)/($AA$19-$AF$19)</f>
        <v>0.94089567828026777</v>
      </c>
      <c r="AF22" s="163">
        <f>AF2/AF15</f>
        <v>0.83614551050854746</v>
      </c>
      <c r="AG22" s="163">
        <f>AF22-(AF19-AG19)*($AF22-$AK22)/($AF$19-$AK$19)</f>
        <v>0.76649174841835666</v>
      </c>
      <c r="AH22" s="163">
        <f>AG22-(AG19-AH19)*($AF22-$AK22)/($AF$19-$AK$19)</f>
        <v>0.71425641515219895</v>
      </c>
      <c r="AI22" s="163">
        <f>AH22-(AH19-AI19)*($AF22-$AK22)/($AF$19-$AK$19)</f>
        <v>0.51851846897650689</v>
      </c>
      <c r="AJ22" s="163">
        <f>AI22-(AI19-AJ19)*($AF22-$AK22)/($AF$19-$AK$19)</f>
        <v>0.40806476218277432</v>
      </c>
      <c r="AK22" s="163">
        <f>AK2/AK15</f>
        <v>0.35540196533477858</v>
      </c>
    </row>
    <row r="23" spans="1:38" s="103" customFormat="1" x14ac:dyDescent="0.2">
      <c r="A23" s="103">
        <f t="shared" si="0"/>
        <v>23</v>
      </c>
      <c r="B23" s="103" t="s">
        <v>128</v>
      </c>
      <c r="C23" s="107">
        <f t="shared" si="4"/>
        <v>0.41804092190081599</v>
      </c>
      <c r="D23" s="107">
        <f t="shared" si="4"/>
        <v>0.41804092190081599</v>
      </c>
      <c r="E23" s="163">
        <v>0.41804092190081599</v>
      </c>
      <c r="F23" s="163">
        <v>0.408870751798659</v>
      </c>
      <c r="G23" s="163">
        <v>0.40013639353234293</v>
      </c>
      <c r="H23" s="163">
        <v>0.39180750031581996</v>
      </c>
      <c r="I23" s="163">
        <v>0.38385647895733804</v>
      </c>
      <c r="J23" s="163">
        <v>0.37625818446889731</v>
      </c>
      <c r="K23" s="163">
        <v>0.36898965443737042</v>
      </c>
      <c r="L23" s="163">
        <v>0.36202987724579772</v>
      </c>
      <c r="M23" s="163">
        <v>0.35535958921691158</v>
      </c>
      <c r="N23" s="163">
        <v>0.34896109655414304</v>
      </c>
      <c r="O23" s="163">
        <v>0.34281811861422817</v>
      </c>
      <c r="P23" s="163">
        <v>0.3369156495883136</v>
      </c>
      <c r="Q23" s="163">
        <v>0.33123983611745095</v>
      </c>
      <c r="R23" s="163">
        <v>0.31688215964500138</v>
      </c>
      <c r="S23" s="163">
        <v>0.30295964432057992</v>
      </c>
      <c r="T23" s="163">
        <v>0.28945280178550969</v>
      </c>
      <c r="U23" s="163">
        <v>0.27634329025985033</v>
      </c>
      <c r="V23" s="163">
        <v>0.26361383144236167</v>
      </c>
      <c r="W23" s="163">
        <v>0.24663943653682399</v>
      </c>
      <c r="X23" s="163">
        <v>0.23021084380715237</v>
      </c>
      <c r="Y23" s="163">
        <v>0.21430214484295373</v>
      </c>
      <c r="Z23" s="163">
        <v>0.19888904546987352</v>
      </c>
      <c r="AA23" s="163">
        <v>0.18394874195812144</v>
      </c>
      <c r="AB23" s="163">
        <v>0.1677433865539531</v>
      </c>
      <c r="AC23" s="163">
        <v>0.15186009595475991</v>
      </c>
      <c r="AD23" s="163">
        <v>0.13628936356631086</v>
      </c>
      <c r="AE23" s="163">
        <v>0.12102205329858887</v>
      </c>
      <c r="AF23" s="163">
        <v>0.10604938169020199</v>
      </c>
      <c r="AG23" s="163">
        <v>9.979639308502343E-2</v>
      </c>
      <c r="AH23" s="163">
        <v>9.364018011745287E-2</v>
      </c>
      <c r="AI23" s="163">
        <v>8.7578513387894671E-2</v>
      </c>
      <c r="AJ23" s="163">
        <v>8.1609231452525757E-2</v>
      </c>
      <c r="AK23" s="163">
        <v>7.5730238253622614E-2</v>
      </c>
      <c r="AL23" s="164"/>
    </row>
    <row r="24" spans="1:38" s="103" customFormat="1" x14ac:dyDescent="0.2">
      <c r="A24" s="103">
        <f t="shared" si="0"/>
        <v>24</v>
      </c>
      <c r="B24" s="103" t="s">
        <v>129</v>
      </c>
      <c r="C24" s="107">
        <f t="shared" si="4"/>
        <v>0.3</v>
      </c>
      <c r="D24" s="107">
        <f t="shared" si="4"/>
        <v>0.3</v>
      </c>
      <c r="E24" s="163">
        <v>0.3</v>
      </c>
      <c r="F24" s="163">
        <v>0.29301070931661677</v>
      </c>
      <c r="G24" s="163">
        <v>0.28602141863323399</v>
      </c>
      <c r="H24" s="163">
        <v>0.27903212794985033</v>
      </c>
      <c r="I24" s="163">
        <v>0.27204283726646711</v>
      </c>
      <c r="J24" s="163">
        <v>0.26505354658308389</v>
      </c>
      <c r="K24" s="163">
        <v>0.25806425589970067</v>
      </c>
      <c r="L24" s="163">
        <v>0.25107496521631745</v>
      </c>
      <c r="M24" s="163">
        <v>0.24408567453293423</v>
      </c>
      <c r="N24" s="163">
        <v>0.23709638384955101</v>
      </c>
      <c r="O24" s="163">
        <v>0.23010709316616779</v>
      </c>
      <c r="P24" s="163">
        <v>0.22311780248278457</v>
      </c>
      <c r="Q24" s="163">
        <v>0.21612851179940146</v>
      </c>
      <c r="R24" s="163">
        <v>0.21163842028796095</v>
      </c>
      <c r="S24" s="163">
        <v>0.20714832877652045</v>
      </c>
      <c r="T24" s="163">
        <v>0.20265823726507995</v>
      </c>
      <c r="U24" s="163">
        <v>0.19816814575363945</v>
      </c>
      <c r="V24" s="163">
        <v>0.19367805424219892</v>
      </c>
      <c r="W24" s="163">
        <v>0.188199568919312</v>
      </c>
      <c r="X24" s="163">
        <v>0.18272108359642508</v>
      </c>
      <c r="Y24" s="163">
        <v>0.17724259827353817</v>
      </c>
      <c r="Z24" s="163">
        <v>0.17176411295065125</v>
      </c>
      <c r="AA24" s="163">
        <v>0.16628562762776436</v>
      </c>
      <c r="AB24" s="163">
        <v>0.16214069953788804</v>
      </c>
      <c r="AC24" s="163">
        <v>0.15799577144801172</v>
      </c>
      <c r="AD24" s="163">
        <v>0.1538508433581354</v>
      </c>
      <c r="AE24" s="163">
        <v>0.14970591526825908</v>
      </c>
      <c r="AF24" s="163">
        <v>0.14556098717838273</v>
      </c>
      <c r="AG24" s="163">
        <v>0.12770704572965438</v>
      </c>
      <c r="AH24" s="163">
        <v>0.10985310428092605</v>
      </c>
      <c r="AI24" s="163">
        <v>9.1999162832197723E-2</v>
      </c>
      <c r="AJ24" s="163">
        <v>7.4145221383469392E-2</v>
      </c>
      <c r="AK24" s="163">
        <v>5.6291279934741062E-2</v>
      </c>
    </row>
    <row r="25" spans="1:38" x14ac:dyDescent="0.2">
      <c r="B25" s="101"/>
      <c r="C25" s="104"/>
      <c r="D25" s="104"/>
    </row>
    <row r="26" spans="1:38" x14ac:dyDescent="0.2">
      <c r="B26" s="101"/>
      <c r="C26" s="104"/>
      <c r="D26" s="104"/>
    </row>
    <row r="27" spans="1:38" x14ac:dyDescent="0.2">
      <c r="B27" s="101"/>
      <c r="C27" s="104"/>
      <c r="D27" s="104"/>
    </row>
    <row r="28" spans="1:38" x14ac:dyDescent="0.2">
      <c r="B28" s="101"/>
      <c r="C28" s="104"/>
      <c r="D28" s="104"/>
    </row>
    <row r="29" spans="1:38" x14ac:dyDescent="0.2">
      <c r="B29" s="101"/>
      <c r="C29" s="104"/>
      <c r="D29" s="104"/>
    </row>
    <row r="30" spans="1:38" x14ac:dyDescent="0.2">
      <c r="B30" s="101"/>
      <c r="C30" s="104"/>
      <c r="D30" s="104"/>
    </row>
    <row r="31" spans="1:38" x14ac:dyDescent="0.2">
      <c r="B31" s="101"/>
      <c r="C31" s="104"/>
      <c r="D31" s="104"/>
    </row>
    <row r="32" spans="1:38" x14ac:dyDescent="0.2">
      <c r="B32" s="101"/>
      <c r="C32" s="104"/>
      <c r="D32" s="104"/>
    </row>
    <row r="33" spans="2:4" x14ac:dyDescent="0.2">
      <c r="B33" s="101"/>
      <c r="C33" s="104"/>
      <c r="D33" s="104"/>
    </row>
    <row r="34" spans="2:4" x14ac:dyDescent="0.2">
      <c r="B34" s="101"/>
      <c r="C34" s="104"/>
      <c r="D34" s="104"/>
    </row>
    <row r="35" spans="2:4" x14ac:dyDescent="0.2">
      <c r="B35" s="101"/>
      <c r="C35" s="104"/>
      <c r="D35" s="104"/>
    </row>
    <row r="36" spans="2:4" x14ac:dyDescent="0.2">
      <c r="B36" s="101"/>
      <c r="C36" s="104"/>
      <c r="D36" s="104"/>
    </row>
    <row r="37" spans="2:4" x14ac:dyDescent="0.2">
      <c r="B37" s="101"/>
      <c r="C37" s="104"/>
      <c r="D37" s="104"/>
    </row>
    <row r="38" spans="2:4" x14ac:dyDescent="0.2">
      <c r="B38" s="101"/>
      <c r="C38" s="104"/>
      <c r="D38" s="104"/>
    </row>
    <row r="39" spans="2:4" x14ac:dyDescent="0.2">
      <c r="B39" s="101"/>
      <c r="C39" s="104"/>
      <c r="D39" s="104"/>
    </row>
    <row r="40" spans="2:4" x14ac:dyDescent="0.2">
      <c r="B40" s="101"/>
      <c r="C40" s="104"/>
      <c r="D40" s="104"/>
    </row>
    <row r="41" spans="2:4" x14ac:dyDescent="0.2">
      <c r="B41" s="101"/>
      <c r="C41" s="104"/>
      <c r="D41" s="104"/>
    </row>
    <row r="42" spans="2:4" x14ac:dyDescent="0.2">
      <c r="B42" s="101"/>
      <c r="C42" s="104"/>
      <c r="D42" s="104"/>
    </row>
    <row r="43" spans="2:4" x14ac:dyDescent="0.2">
      <c r="B43" s="101"/>
      <c r="C43" s="104"/>
      <c r="D43" s="104"/>
    </row>
    <row r="44" spans="2:4" x14ac:dyDescent="0.2">
      <c r="B44" s="101"/>
      <c r="C44" s="104"/>
      <c r="D44" s="104"/>
    </row>
    <row r="45" spans="2:4" x14ac:dyDescent="0.2">
      <c r="B45" s="101"/>
      <c r="C45" s="104"/>
      <c r="D45" s="104"/>
    </row>
    <row r="46" spans="2:4" x14ac:dyDescent="0.2">
      <c r="B46" s="101"/>
      <c r="C46" s="104"/>
      <c r="D46" s="104"/>
    </row>
    <row r="47" spans="2:4" x14ac:dyDescent="0.2">
      <c r="B47" s="101"/>
      <c r="C47" s="104"/>
      <c r="D47" s="104"/>
    </row>
    <row r="48" spans="2:4" x14ac:dyDescent="0.2">
      <c r="B48" s="101"/>
      <c r="C48" s="104"/>
      <c r="D48" s="104"/>
    </row>
    <row r="49" spans="2:21" x14ac:dyDescent="0.2">
      <c r="B49" s="101"/>
      <c r="C49" s="104"/>
      <c r="D49" s="104"/>
    </row>
    <row r="50" spans="2:21" x14ac:dyDescent="0.2">
      <c r="B50" s="101"/>
      <c r="C50" s="104"/>
      <c r="D50" s="104"/>
    </row>
    <row r="51" spans="2:21" x14ac:dyDescent="0.2">
      <c r="B51" s="101"/>
      <c r="C51" s="104"/>
      <c r="D51" s="104"/>
    </row>
    <row r="52" spans="2:21" x14ac:dyDescent="0.2">
      <c r="B52" s="101"/>
      <c r="C52" s="104"/>
      <c r="D52" s="104"/>
    </row>
    <row r="53" spans="2:21" x14ac:dyDescent="0.2">
      <c r="B53" s="101"/>
      <c r="C53" s="104"/>
      <c r="D53" s="104"/>
    </row>
    <row r="54" spans="2:21" x14ac:dyDescent="0.2">
      <c r="B54" s="101"/>
      <c r="C54" s="104"/>
      <c r="D54" s="104"/>
    </row>
    <row r="55" spans="2:21" x14ac:dyDescent="0.2">
      <c r="B55" s="101"/>
      <c r="C55" s="104"/>
      <c r="D55" s="104"/>
    </row>
    <row r="56" spans="2:21" x14ac:dyDescent="0.2">
      <c r="B56" s="101"/>
      <c r="C56" s="104"/>
      <c r="D56" s="104"/>
    </row>
    <row r="57" spans="2:21" ht="16" thickBot="1" x14ac:dyDescent="0.25">
      <c r="B57" s="101"/>
      <c r="C57" s="104"/>
      <c r="D57" s="104"/>
      <c r="Q57" s="1" t="s">
        <v>130</v>
      </c>
    </row>
    <row r="58" spans="2:21" ht="16" thickBot="1" x14ac:dyDescent="0.25">
      <c r="K58" s="1" t="s">
        <v>131</v>
      </c>
      <c r="Q58" s="93">
        <f>E11</f>
        <v>12.680548130925098</v>
      </c>
    </row>
    <row r="59" spans="2:21" ht="16" thickBot="1" x14ac:dyDescent="0.25">
      <c r="K59" s="93">
        <f>E12</f>
        <v>19.074054854731916</v>
      </c>
    </row>
    <row r="63" spans="2:21" ht="16" thickBot="1" x14ac:dyDescent="0.25"/>
    <row r="64" spans="2:21" ht="16" thickBot="1" x14ac:dyDescent="0.25">
      <c r="G64" s="1" t="s">
        <v>132</v>
      </c>
      <c r="I64" s="93">
        <f>E9</f>
        <v>64.335832999999994</v>
      </c>
      <c r="K64" s="1" t="s">
        <v>133</v>
      </c>
      <c r="M64" s="93">
        <f>E13</f>
        <v>129.25823969466785</v>
      </c>
      <c r="O64" s="1" t="s">
        <v>134</v>
      </c>
      <c r="Q64" s="93">
        <f>E15</f>
        <v>95.111261136122224</v>
      </c>
      <c r="S64" s="1" t="s">
        <v>135</v>
      </c>
      <c r="U64" s="93">
        <f>Q64-Q58</f>
        <v>82.43071300519712</v>
      </c>
    </row>
    <row r="67" spans="15:15" ht="16" thickBot="1" x14ac:dyDescent="0.25"/>
    <row r="68" spans="15:15" ht="16" thickBot="1" x14ac:dyDescent="0.25">
      <c r="O68" s="93">
        <f>E10</f>
        <v>33.167803709010862</v>
      </c>
    </row>
    <row r="69" spans="15:15" x14ac:dyDescent="0.2">
      <c r="O69" s="1" t="s">
        <v>130</v>
      </c>
    </row>
  </sheetData>
  <sheetProtection selectLockedCells="1"/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7E067-E161-482C-90D9-FD925F4CB972}">
  <sheetPr>
    <tabColor theme="5" tint="0.39997558519241921"/>
  </sheetPr>
  <dimension ref="A1:M58"/>
  <sheetViews>
    <sheetView zoomScale="85" zoomScaleNormal="85" workbookViewId="0">
      <selection activeCell="A2" sqref="A2"/>
    </sheetView>
  </sheetViews>
  <sheetFormatPr baseColWidth="10" defaultColWidth="9.1640625" defaultRowHeight="15" x14ac:dyDescent="0.2"/>
  <cols>
    <col min="1" max="1" width="37" style="14" customWidth="1"/>
    <col min="2" max="7" width="13.6640625" style="15" customWidth="1"/>
    <col min="8" max="10" width="9.1640625" style="15"/>
    <col min="11" max="16384" width="9.1640625" style="14"/>
  </cols>
  <sheetData>
    <row r="1" spans="1:12" s="12" customFormat="1" ht="16" thickBot="1" x14ac:dyDescent="0.25">
      <c r="A1" s="9"/>
      <c r="B1" s="9"/>
      <c r="C1" s="9"/>
      <c r="D1" s="9"/>
      <c r="E1" s="9"/>
      <c r="F1" s="9"/>
      <c r="G1" s="9"/>
      <c r="H1" s="10"/>
      <c r="I1" s="10"/>
      <c r="J1" s="11"/>
    </row>
    <row r="2" spans="1:12" s="12" customFormat="1" ht="16" thickBot="1" x14ac:dyDescent="0.25">
      <c r="A2" s="9"/>
      <c r="C2" s="9"/>
      <c r="D2" s="9"/>
      <c r="E2" s="9"/>
      <c r="F2" s="9"/>
      <c r="G2" s="9"/>
      <c r="H2" s="10"/>
      <c r="I2" s="10"/>
      <c r="J2" s="11"/>
    </row>
    <row r="3" spans="1:12" s="12" customFormat="1" ht="16" thickBot="1" x14ac:dyDescent="0.25">
      <c r="A3" s="9"/>
      <c r="B3" s="9"/>
      <c r="C3" s="9"/>
      <c r="D3" s="9"/>
      <c r="E3" s="9"/>
      <c r="F3" s="9"/>
      <c r="G3" s="9"/>
      <c r="H3" s="10"/>
      <c r="I3" s="10"/>
      <c r="J3" s="11"/>
    </row>
    <row r="4" spans="1:12" s="12" customFormat="1" ht="20" thickBot="1" x14ac:dyDescent="0.25">
      <c r="A4" s="9"/>
      <c r="B4" s="13" t="s">
        <v>136</v>
      </c>
      <c r="C4" s="9"/>
      <c r="D4" s="9"/>
      <c r="E4" s="9"/>
      <c r="F4" s="9"/>
      <c r="G4" s="9"/>
      <c r="H4" s="10"/>
      <c r="I4" s="10"/>
      <c r="J4" s="11"/>
    </row>
    <row r="5" spans="1:12" s="12" customFormat="1" ht="16" thickBot="1" x14ac:dyDescent="0.25">
      <c r="A5" s="9"/>
      <c r="C5" s="9"/>
      <c r="D5" s="9"/>
      <c r="E5" s="9"/>
      <c r="F5" s="9"/>
      <c r="G5" s="9"/>
      <c r="H5" s="10"/>
      <c r="I5" s="10"/>
      <c r="J5" s="11"/>
    </row>
    <row r="6" spans="1:12" x14ac:dyDescent="0.2">
      <c r="A6" s="14" t="s">
        <v>137</v>
      </c>
    </row>
    <row r="7" spans="1:12" ht="16" thickBot="1" x14ac:dyDescent="0.25"/>
    <row r="8" spans="1:12" s="18" customFormat="1" ht="18" thickBot="1" x14ac:dyDescent="0.3">
      <c r="A8" s="17"/>
      <c r="B8" s="169" t="s">
        <v>138</v>
      </c>
      <c r="C8" s="169"/>
      <c r="D8" s="169"/>
      <c r="E8" s="169"/>
      <c r="F8" s="170"/>
      <c r="G8" s="170"/>
      <c r="H8" s="171" t="s">
        <v>139</v>
      </c>
      <c r="I8" s="171" t="s">
        <v>140</v>
      </c>
      <c r="J8" s="173" t="s">
        <v>141</v>
      </c>
    </row>
    <row r="9" spans="1:12" s="18" customFormat="1" ht="16" thickBot="1" x14ac:dyDescent="0.25">
      <c r="A9" s="19"/>
      <c r="B9" s="20">
        <v>2018</v>
      </c>
      <c r="C9" s="20">
        <v>2030</v>
      </c>
      <c r="D9" s="20">
        <v>2035</v>
      </c>
      <c r="E9" s="20">
        <v>2040</v>
      </c>
      <c r="F9" s="21">
        <v>2045</v>
      </c>
      <c r="G9" s="21">
        <v>2050</v>
      </c>
      <c r="H9" s="172"/>
      <c r="I9" s="172"/>
      <c r="J9" s="174"/>
    </row>
    <row r="10" spans="1:12" s="18" customFormat="1" ht="16" thickBot="1" x14ac:dyDescent="0.25">
      <c r="A10" s="22" t="s">
        <v>142</v>
      </c>
      <c r="B10" s="23">
        <v>670.16975392790005</v>
      </c>
      <c r="C10" s="23">
        <v>461.32568396838343</v>
      </c>
      <c r="D10" s="23">
        <v>73.633096705175802</v>
      </c>
      <c r="E10" s="23">
        <v>15.418366251937858</v>
      </c>
      <c r="F10" s="23">
        <v>5.5510393309536354</v>
      </c>
      <c r="G10" s="23">
        <v>5.5510393309536354</v>
      </c>
      <c r="H10" s="24">
        <f t="shared" ref="H10:H15" si="0">(C10-B10)/B10</f>
        <v>-0.31162861160992505</v>
      </c>
      <c r="I10" s="24">
        <f t="shared" ref="I10:I15" si="1">(E10-B10)/B10</f>
        <v>-0.97699334211732169</v>
      </c>
      <c r="J10" s="24">
        <f t="shared" ref="J10:J15" si="2">(G10-B10)/B10</f>
        <v>-0.99171696529361608</v>
      </c>
      <c r="L10" s="18" t="s">
        <v>143</v>
      </c>
    </row>
    <row r="11" spans="1:12" s="18" customFormat="1" ht="16" thickBot="1" x14ac:dyDescent="0.25">
      <c r="A11" s="22" t="s">
        <v>144</v>
      </c>
      <c r="B11" s="23">
        <v>32.679054144311863</v>
      </c>
      <c r="C11" s="23">
        <v>26.511702426644035</v>
      </c>
      <c r="D11" s="23">
        <v>20.193877457396255</v>
      </c>
      <c r="E11" s="23">
        <v>13.792783458272151</v>
      </c>
      <c r="F11" s="23">
        <v>8.7096377841260946</v>
      </c>
      <c r="G11" s="23">
        <v>3.5905781013712588</v>
      </c>
      <c r="H11" s="24">
        <f t="shared" si="0"/>
        <v>-0.18872491506126779</v>
      </c>
      <c r="I11" s="24">
        <f t="shared" si="1"/>
        <v>-0.57793198672878565</v>
      </c>
      <c r="J11" s="24">
        <f t="shared" si="2"/>
        <v>-0.8901260089868227</v>
      </c>
      <c r="L11" s="18" t="s">
        <v>143</v>
      </c>
    </row>
    <row r="12" spans="1:12" s="18" customFormat="1" ht="16" thickBot="1" x14ac:dyDescent="0.25">
      <c r="A12" s="22" t="s">
        <v>145</v>
      </c>
      <c r="B12" s="23">
        <v>279.30529722687663</v>
      </c>
      <c r="C12" s="23">
        <v>231.14382326530057</v>
      </c>
      <c r="D12" s="23">
        <v>175.69850498961748</v>
      </c>
      <c r="E12" s="23">
        <v>120.25318671393133</v>
      </c>
      <c r="F12" s="23">
        <v>75.778925612503372</v>
      </c>
      <c r="G12" s="23">
        <v>31.30466451107764</v>
      </c>
      <c r="H12" s="24">
        <f t="shared" si="0"/>
        <v>-0.17243308465594559</v>
      </c>
      <c r="I12" s="24">
        <f t="shared" si="1"/>
        <v>-0.56945611877797297</v>
      </c>
      <c r="J12" s="24">
        <f t="shared" si="2"/>
        <v>-0.88791954602404399</v>
      </c>
      <c r="L12" s="18" t="s">
        <v>146</v>
      </c>
    </row>
    <row r="13" spans="1:12" s="18" customFormat="1" ht="16" thickBot="1" x14ac:dyDescent="0.25">
      <c r="A13" s="22" t="s">
        <v>147</v>
      </c>
      <c r="B13" s="25">
        <v>77.203199999999995</v>
      </c>
      <c r="C13" s="25">
        <v>64.423211755683326</v>
      </c>
      <c r="D13" s="25">
        <v>48.941155485505845</v>
      </c>
      <c r="E13" s="25">
        <v>33.516346673367153</v>
      </c>
      <c r="F13" s="25">
        <v>21.108365043545859</v>
      </c>
      <c r="G13" s="25">
        <v>8.7250742946438695</v>
      </c>
      <c r="H13" s="26">
        <f t="shared" si="0"/>
        <v>-0.16553702753663929</v>
      </c>
      <c r="I13" s="24">
        <f t="shared" si="1"/>
        <v>-0.56586842678325311</v>
      </c>
      <c r="J13" s="24">
        <f t="shared" si="2"/>
        <v>-0.88698558745435585</v>
      </c>
    </row>
    <row r="14" spans="1:12" s="18" customFormat="1" ht="16" thickBot="1" x14ac:dyDescent="0.25">
      <c r="A14" s="27" t="s">
        <v>148</v>
      </c>
      <c r="B14" s="28">
        <v>35.384800000000006</v>
      </c>
      <c r="C14" s="28">
        <v>29.283278070765153</v>
      </c>
      <c r="D14" s="28">
        <v>22.245979766139023</v>
      </c>
      <c r="E14" s="28">
        <v>15.23470303334871</v>
      </c>
      <c r="F14" s="28">
        <v>9.5947113834299351</v>
      </c>
      <c r="G14" s="28">
        <v>3.9659428612017593</v>
      </c>
      <c r="H14" s="29">
        <f t="shared" si="0"/>
        <v>-0.17243341573881588</v>
      </c>
      <c r="I14" s="30">
        <f t="shared" si="1"/>
        <v>-0.56945629102471385</v>
      </c>
      <c r="J14" s="26">
        <f t="shared" si="2"/>
        <v>-0.88791959086382399</v>
      </c>
    </row>
    <row r="15" spans="1:12" s="18" customFormat="1" ht="16" thickBot="1" x14ac:dyDescent="0.25">
      <c r="A15" s="31" t="s">
        <v>149</v>
      </c>
      <c r="B15" s="32">
        <f t="shared" ref="B15:G15" si="3">SUM(B10:B14)</f>
        <v>1094.7421052990885</v>
      </c>
      <c r="C15" s="32">
        <f t="shared" si="3"/>
        <v>812.68769948677641</v>
      </c>
      <c r="D15" s="32">
        <f t="shared" si="3"/>
        <v>340.71261440383444</v>
      </c>
      <c r="E15" s="32">
        <f t="shared" si="3"/>
        <v>198.21538613085718</v>
      </c>
      <c r="F15" s="32">
        <f t="shared" si="3"/>
        <v>120.7426791545589</v>
      </c>
      <c r="G15" s="32">
        <f t="shared" si="3"/>
        <v>53.13729909924816</v>
      </c>
      <c r="H15" s="33">
        <f t="shared" si="0"/>
        <v>-0.2576446127786905</v>
      </c>
      <c r="I15" s="34">
        <f t="shared" si="1"/>
        <v>-0.81893873893093405</v>
      </c>
      <c r="J15" s="35">
        <f t="shared" si="2"/>
        <v>-0.95146135437557622</v>
      </c>
    </row>
    <row r="16" spans="1:12" x14ac:dyDescent="0.2">
      <c r="A16" s="36"/>
      <c r="B16" s="36"/>
      <c r="C16" s="37"/>
      <c r="D16" s="37"/>
      <c r="E16" s="37"/>
      <c r="F16" s="37"/>
      <c r="G16" s="37"/>
      <c r="H16" s="37"/>
      <c r="I16" s="37"/>
      <c r="J16" s="37"/>
    </row>
    <row r="17" spans="1:13" x14ac:dyDescent="0.2">
      <c r="A17" s="36"/>
      <c r="B17" s="36"/>
      <c r="C17" s="37"/>
      <c r="D17" s="37"/>
      <c r="E17" s="37"/>
      <c r="F17" s="37"/>
      <c r="G17" s="37"/>
      <c r="H17" s="37"/>
      <c r="I17" s="37"/>
      <c r="J17" s="37"/>
    </row>
    <row r="18" spans="1:13" x14ac:dyDescent="0.2">
      <c r="A18" s="36" t="s">
        <v>150</v>
      </c>
      <c r="B18" s="37"/>
      <c r="C18" s="37"/>
      <c r="D18" s="37"/>
      <c r="E18" s="37"/>
      <c r="F18" s="37"/>
      <c r="G18" s="37"/>
      <c r="H18" s="37"/>
      <c r="I18" s="37"/>
      <c r="J18" s="37"/>
    </row>
    <row r="19" spans="1:13" ht="16" thickBot="1" x14ac:dyDescent="0.25">
      <c r="A19" s="36"/>
      <c r="B19" s="37"/>
      <c r="C19" s="37"/>
      <c r="D19" s="37"/>
      <c r="E19" s="37"/>
      <c r="F19" s="37"/>
      <c r="G19" s="37"/>
      <c r="H19" s="37"/>
      <c r="I19" s="37"/>
      <c r="J19" s="37"/>
    </row>
    <row r="20" spans="1:13" ht="18" thickBot="1" x14ac:dyDescent="0.3">
      <c r="A20" s="38"/>
      <c r="B20" s="175" t="s">
        <v>151</v>
      </c>
      <c r="C20" s="175"/>
      <c r="D20" s="175"/>
      <c r="E20" s="175"/>
      <c r="F20" s="176"/>
      <c r="G20" s="176"/>
      <c r="H20" s="177" t="s">
        <v>139</v>
      </c>
      <c r="I20" s="177" t="s">
        <v>140</v>
      </c>
      <c r="J20" s="179" t="s">
        <v>141</v>
      </c>
    </row>
    <row r="21" spans="1:13" ht="16" thickBot="1" x14ac:dyDescent="0.25">
      <c r="A21" s="39"/>
      <c r="B21" s="40">
        <v>2018</v>
      </c>
      <c r="C21" s="40">
        <v>2030</v>
      </c>
      <c r="D21" s="40">
        <v>2035</v>
      </c>
      <c r="E21" s="40">
        <v>2040</v>
      </c>
      <c r="F21" s="41">
        <v>2045</v>
      </c>
      <c r="G21" s="41">
        <v>2050</v>
      </c>
      <c r="H21" s="178"/>
      <c r="I21" s="178"/>
      <c r="J21" s="180"/>
    </row>
    <row r="22" spans="1:13" s="18" customFormat="1" ht="16" thickBot="1" x14ac:dyDescent="0.25">
      <c r="A22" s="42" t="s">
        <v>152</v>
      </c>
      <c r="B22" s="43">
        <v>1036.5888770804779</v>
      </c>
      <c r="C22" s="43">
        <v>756.07746621381864</v>
      </c>
      <c r="D22" s="43">
        <v>289.26944221406143</v>
      </c>
      <c r="E22" s="43">
        <v>154.76014029882353</v>
      </c>
      <c r="F22" s="43">
        <v>87.309698254442708</v>
      </c>
      <c r="G22" s="43">
        <v>35.130466438063195</v>
      </c>
      <c r="H22" s="44">
        <f t="shared" ref="H22:H28" si="4">(C22-B22)/B22</f>
        <v>-0.27061009149231025</v>
      </c>
      <c r="I22" s="44">
        <f t="shared" ref="I22:I28" si="5">(E22-B22)/B22</f>
        <v>-0.850702488015595</v>
      </c>
      <c r="J22" s="44">
        <f t="shared" ref="J22:J28" si="6">(G22-B22)/B22</f>
        <v>-0.96610954717456832</v>
      </c>
      <c r="L22" s="45"/>
      <c r="M22" s="46"/>
    </row>
    <row r="23" spans="1:13" s="18" customFormat="1" ht="16" thickBot="1" x14ac:dyDescent="0.25">
      <c r="A23" s="47" t="s">
        <v>132</v>
      </c>
      <c r="B23" s="43">
        <v>823.28943392789995</v>
      </c>
      <c r="C23" s="43">
        <v>586.09208818463424</v>
      </c>
      <c r="D23" s="43">
        <v>165.09174211580842</v>
      </c>
      <c r="E23" s="43">
        <v>74.726724786986253</v>
      </c>
      <c r="F23" s="43">
        <v>40.498842192346743</v>
      </c>
      <c r="G23" s="43">
        <v>18.312475148890012</v>
      </c>
      <c r="H23" s="48">
        <f t="shared" si="4"/>
        <v>-0.28810930393166978</v>
      </c>
      <c r="I23" s="48">
        <f t="shared" si="5"/>
        <v>-0.90923395624007186</v>
      </c>
      <c r="J23" s="48">
        <f t="shared" si="6"/>
        <v>-0.97775694136930491</v>
      </c>
      <c r="L23" s="49"/>
    </row>
    <row r="24" spans="1:13" s="18" customFormat="1" ht="16" thickBot="1" x14ac:dyDescent="0.25">
      <c r="A24" s="47" t="s">
        <v>153</v>
      </c>
      <c r="B24" s="43">
        <v>171.48104315257797</v>
      </c>
      <c r="C24" s="43">
        <v>135.61463242411557</v>
      </c>
      <c r="D24" s="43">
        <v>98.742664664623135</v>
      </c>
      <c r="E24" s="43">
        <v>63.29254481211953</v>
      </c>
      <c r="F24" s="43">
        <v>36.756652180603268</v>
      </c>
      <c r="G24" s="43">
        <v>13.005222901373113</v>
      </c>
      <c r="H24" s="48">
        <f t="shared" si="4"/>
        <v>-0.20915670950607462</v>
      </c>
      <c r="I24" s="48">
        <f t="shared" si="5"/>
        <v>-0.63090646261229011</v>
      </c>
      <c r="J24" s="48">
        <f t="shared" si="6"/>
        <v>-0.9241594134122364</v>
      </c>
      <c r="L24" s="50"/>
    </row>
    <row r="25" spans="1:13" s="18" customFormat="1" ht="16" thickBot="1" x14ac:dyDescent="0.25">
      <c r="A25" s="51" t="s">
        <v>154</v>
      </c>
      <c r="B25" s="52">
        <v>18.674474653800225</v>
      </c>
      <c r="C25" s="52">
        <v>22.314590211888824</v>
      </c>
      <c r="D25" s="52">
        <v>20.3558120305504</v>
      </c>
      <c r="E25" s="52">
        <v>16.030592768044865</v>
      </c>
      <c r="F25" s="52">
        <v>9.5403121787582439</v>
      </c>
      <c r="G25" s="52">
        <v>8.4042228434971644</v>
      </c>
      <c r="H25" s="44">
        <f t="shared" si="4"/>
        <v>0.19492465654704999</v>
      </c>
      <c r="I25" s="44">
        <f t="shared" si="5"/>
        <v>-0.14157730992541381</v>
      </c>
      <c r="J25" s="44">
        <f t="shared" si="6"/>
        <v>-0.54996202038878139</v>
      </c>
      <c r="L25" s="53"/>
    </row>
    <row r="26" spans="1:13" s="18" customFormat="1" ht="16" thickBot="1" x14ac:dyDescent="0.25">
      <c r="A26" s="54" t="s">
        <v>155</v>
      </c>
      <c r="B26" s="55">
        <v>10.945375223973585</v>
      </c>
      <c r="C26" s="56">
        <v>8.7594015368422475</v>
      </c>
      <c r="D26" s="56">
        <v>6.6614590235382369</v>
      </c>
      <c r="E26" s="56">
        <v>4.5571018668458461</v>
      </c>
      <c r="F26" s="56">
        <v>2.8730933586786822</v>
      </c>
      <c r="G26" s="56">
        <v>1.1863182089617579</v>
      </c>
      <c r="H26" s="44">
        <f t="shared" si="4"/>
        <v>-0.19971665131620278</v>
      </c>
      <c r="I26" s="44">
        <f t="shared" si="5"/>
        <v>-0.58365046664965348</v>
      </c>
      <c r="J26" s="44">
        <f t="shared" si="6"/>
        <v>-0.89161466055879268</v>
      </c>
    </row>
    <row r="27" spans="1:13" s="18" customFormat="1" ht="16" thickBot="1" x14ac:dyDescent="0.25">
      <c r="A27" s="57" t="s">
        <v>156</v>
      </c>
      <c r="B27" s="58">
        <v>28.533378340836666</v>
      </c>
      <c r="C27" s="58">
        <v>25.536241524226824</v>
      </c>
      <c r="D27" s="58">
        <v>24.42590113568432</v>
      </c>
      <c r="E27" s="58">
        <v>22.867551197142973</v>
      </c>
      <c r="F27" s="58">
        <v>21.019575362679248</v>
      </c>
      <c r="G27" s="58">
        <v>8.4162916087260484</v>
      </c>
      <c r="H27" s="59">
        <f t="shared" si="4"/>
        <v>-0.10503967601762641</v>
      </c>
      <c r="I27" s="59">
        <f t="shared" si="5"/>
        <v>-0.19856839509203233</v>
      </c>
      <c r="J27" s="59">
        <f t="shared" si="6"/>
        <v>-0.70503697430455536</v>
      </c>
    </row>
    <row r="28" spans="1:13" s="18" customFormat="1" ht="16" thickBot="1" x14ac:dyDescent="0.25">
      <c r="A28" s="60" t="s">
        <v>149</v>
      </c>
      <c r="B28" s="61">
        <f t="shared" ref="B28:G28" si="7">B22+B25+B26+B27</f>
        <v>1094.7421052990883</v>
      </c>
      <c r="C28" s="61">
        <f t="shared" si="7"/>
        <v>812.68769948677652</v>
      </c>
      <c r="D28" s="61">
        <f t="shared" si="7"/>
        <v>340.71261440383438</v>
      </c>
      <c r="E28" s="61">
        <f t="shared" si="7"/>
        <v>198.21538613085721</v>
      </c>
      <c r="F28" s="61">
        <f t="shared" si="7"/>
        <v>120.74267915455889</v>
      </c>
      <c r="G28" s="61">
        <f t="shared" si="7"/>
        <v>53.137299099248168</v>
      </c>
      <c r="H28" s="33">
        <f t="shared" si="4"/>
        <v>-0.25764461277869027</v>
      </c>
      <c r="I28" s="33">
        <f t="shared" si="5"/>
        <v>-0.81893873893093394</v>
      </c>
      <c r="J28" s="35">
        <f t="shared" si="6"/>
        <v>-0.95146135437557611</v>
      </c>
    </row>
    <row r="29" spans="1:13" x14ac:dyDescent="0.2">
      <c r="A29" s="36"/>
      <c r="B29" s="36"/>
      <c r="C29" s="37"/>
      <c r="D29" s="37"/>
      <c r="E29" s="37"/>
      <c r="F29" s="37"/>
      <c r="G29" s="37"/>
      <c r="H29" s="37"/>
      <c r="I29" s="37"/>
      <c r="J29" s="37"/>
    </row>
    <row r="30" spans="1:13" x14ac:dyDescent="0.2">
      <c r="A30" s="36"/>
      <c r="B30" s="37"/>
      <c r="C30" s="37"/>
      <c r="D30" s="37"/>
      <c r="E30" s="37"/>
      <c r="F30" s="37"/>
      <c r="G30" s="37"/>
      <c r="H30" s="37"/>
      <c r="I30" s="37"/>
      <c r="J30" s="37"/>
    </row>
    <row r="31" spans="1:13" x14ac:dyDescent="0.2">
      <c r="A31" s="36" t="s">
        <v>157</v>
      </c>
      <c r="B31" s="37"/>
      <c r="C31" s="37"/>
      <c r="D31" s="37"/>
      <c r="E31" s="37"/>
      <c r="F31" s="37"/>
      <c r="G31" s="37"/>
      <c r="H31" s="37"/>
      <c r="I31" s="37"/>
      <c r="J31" s="37"/>
    </row>
    <row r="32" spans="1:13" ht="16" thickBot="1" x14ac:dyDescent="0.25">
      <c r="A32" s="36"/>
      <c r="B32" s="37"/>
      <c r="C32" s="37"/>
      <c r="D32" s="37"/>
      <c r="E32" s="37"/>
      <c r="F32" s="37"/>
      <c r="G32" s="37"/>
      <c r="H32" s="37"/>
      <c r="I32" s="37"/>
      <c r="J32" s="37"/>
    </row>
    <row r="33" spans="1:10" s="18" customFormat="1" ht="15.75" customHeight="1" thickBot="1" x14ac:dyDescent="0.25">
      <c r="A33" s="62"/>
      <c r="B33" s="181" t="s">
        <v>158</v>
      </c>
      <c r="C33" s="182"/>
      <c r="D33" s="182"/>
      <c r="E33" s="182"/>
      <c r="F33" s="182"/>
      <c r="G33" s="183"/>
      <c r="H33" s="184" t="s">
        <v>139</v>
      </c>
      <c r="I33" s="184" t="s">
        <v>140</v>
      </c>
      <c r="J33" s="186" t="s">
        <v>141</v>
      </c>
    </row>
    <row r="34" spans="1:10" s="18" customFormat="1" ht="16" thickBot="1" x14ac:dyDescent="0.25">
      <c r="A34" s="63"/>
      <c r="B34" s="40">
        <v>2018</v>
      </c>
      <c r="C34" s="40">
        <v>2030</v>
      </c>
      <c r="D34" s="40">
        <v>2035</v>
      </c>
      <c r="E34" s="40">
        <v>2040</v>
      </c>
      <c r="F34" s="41">
        <v>2045</v>
      </c>
      <c r="G34" s="41">
        <v>2050</v>
      </c>
      <c r="H34" s="185"/>
      <c r="I34" s="185"/>
      <c r="J34" s="187"/>
    </row>
    <row r="35" spans="1:10" s="18" customFormat="1" ht="16" thickBot="1" x14ac:dyDescent="0.25">
      <c r="A35" s="64" t="s">
        <v>152</v>
      </c>
      <c r="B35" s="65">
        <v>64.335832999999994</v>
      </c>
      <c r="C35" s="65">
        <v>65.626377784442838</v>
      </c>
      <c r="D35" s="65">
        <v>69.036686286806699</v>
      </c>
      <c r="E35" s="65">
        <v>71.064823582341702</v>
      </c>
      <c r="F35" s="65">
        <v>69.978509696468691</v>
      </c>
      <c r="G35" s="65">
        <v>67.874755806046565</v>
      </c>
      <c r="H35" s="66">
        <f t="shared" ref="H35:H41" si="8">(C35-B35)/B35</f>
        <v>2.0059502213064434E-2</v>
      </c>
      <c r="I35" s="44">
        <f t="shared" ref="I35:I41" si="9">(E35-B35)/B35</f>
        <v>0.1045916446335856</v>
      </c>
      <c r="J35" s="44">
        <f t="shared" ref="J35:J41" si="10">(G35-B35)/B35</f>
        <v>5.5007025494588239E-2</v>
      </c>
    </row>
    <row r="36" spans="1:10" s="18" customFormat="1" ht="16" thickBot="1" x14ac:dyDescent="0.25">
      <c r="A36" s="67" t="s">
        <v>154</v>
      </c>
      <c r="B36" s="68">
        <v>31.754602985657016</v>
      </c>
      <c r="C36" s="68">
        <v>48.823073585374033</v>
      </c>
      <c r="D36" s="68">
        <v>57.230367367899234</v>
      </c>
      <c r="E36" s="68">
        <v>66.094642462277548</v>
      </c>
      <c r="F36" s="68">
        <v>73.787183177129251</v>
      </c>
      <c r="G36" s="68">
        <v>80.849758287665992</v>
      </c>
      <c r="H36" s="66">
        <f t="shared" si="8"/>
        <v>0.53751169893153883</v>
      </c>
      <c r="I36" s="44">
        <f t="shared" si="9"/>
        <v>1.0814192667479203</v>
      </c>
      <c r="J36" s="44">
        <f t="shared" si="10"/>
        <v>1.5460799596261485</v>
      </c>
    </row>
    <row r="37" spans="1:10" s="18" customFormat="1" ht="16" thickBot="1" x14ac:dyDescent="0.25">
      <c r="A37" s="69" t="s">
        <v>159</v>
      </c>
      <c r="B37" s="70">
        <v>12.680548130925098</v>
      </c>
      <c r="C37" s="70">
        <v>15.741106024423994</v>
      </c>
      <c r="D37" s="70">
        <v>14.754148508071722</v>
      </c>
      <c r="E37" s="70">
        <v>14.581137850950054</v>
      </c>
      <c r="F37" s="70">
        <v>13.706448629657951</v>
      </c>
      <c r="G37" s="70">
        <v>12.756696373853949</v>
      </c>
      <c r="H37" s="71">
        <f t="shared" si="8"/>
        <v>0.24135848560322568</v>
      </c>
      <c r="I37" s="48">
        <f t="shared" si="9"/>
        <v>0.14988230007106951</v>
      </c>
      <c r="J37" s="48">
        <f t="shared" si="10"/>
        <v>6.0051223450775957E-3</v>
      </c>
    </row>
    <row r="38" spans="1:10" s="18" customFormat="1" ht="16" thickBot="1" x14ac:dyDescent="0.25">
      <c r="A38" s="69" t="s">
        <v>160</v>
      </c>
      <c r="B38" s="72">
        <v>19.074054854731916</v>
      </c>
      <c r="C38" s="70">
        <v>33.081967560950041</v>
      </c>
      <c r="D38" s="70">
        <v>42.476218859827512</v>
      </c>
      <c r="E38" s="70">
        <v>51.513504611327505</v>
      </c>
      <c r="F38" s="70">
        <v>60.080734547471302</v>
      </c>
      <c r="G38" s="70">
        <v>68.093061913812036</v>
      </c>
      <c r="H38" s="71">
        <f t="shared" si="8"/>
        <v>0.734396163422117</v>
      </c>
      <c r="I38" s="48">
        <f>(E38-B38)/B38</f>
        <v>1.7007107300285431</v>
      </c>
      <c r="J38" s="48">
        <f t="shared" si="10"/>
        <v>2.5699311149312032</v>
      </c>
    </row>
    <row r="39" spans="1:10" s="18" customFormat="1" ht="16" thickBot="1" x14ac:dyDescent="0.25">
      <c r="A39" s="54" t="s">
        <v>155</v>
      </c>
      <c r="B39" s="73">
        <v>33.167803709010862</v>
      </c>
      <c r="C39" s="74">
        <v>35.535645923227428</v>
      </c>
      <c r="D39" s="74">
        <v>33.720127472267215</v>
      </c>
      <c r="E39" s="74">
        <v>32.409904449890348</v>
      </c>
      <c r="F39" s="74">
        <v>29.710794959555177</v>
      </c>
      <c r="G39" s="74">
        <v>26.715689118713932</v>
      </c>
      <c r="H39" s="66">
        <f t="shared" si="8"/>
        <v>7.1389780131063743E-2</v>
      </c>
      <c r="I39" s="44">
        <f t="shared" si="9"/>
        <v>-2.2850450568561807E-2</v>
      </c>
      <c r="J39" s="44">
        <f t="shared" si="10"/>
        <v>-0.19452944930882027</v>
      </c>
    </row>
    <row r="40" spans="1:10" s="18" customFormat="1" ht="16" thickBot="1" x14ac:dyDescent="0.25">
      <c r="A40" s="75" t="s">
        <v>161</v>
      </c>
      <c r="B40" s="76">
        <v>95.111261136122224</v>
      </c>
      <c r="C40" s="76">
        <v>118.15304381463632</v>
      </c>
      <c r="D40" s="76">
        <v>126.11599817674315</v>
      </c>
      <c r="E40" s="76">
        <v>137.5197094503724</v>
      </c>
      <c r="F40" s="76">
        <v>144.40390773744949</v>
      </c>
      <c r="G40" s="76">
        <v>149.51323932380154</v>
      </c>
      <c r="H40" s="66">
        <f t="shared" si="8"/>
        <v>0.2422613516346602</v>
      </c>
      <c r="I40" s="44">
        <f t="shared" si="9"/>
        <v>0.44588251493748632</v>
      </c>
      <c r="J40" s="44">
        <f t="shared" si="10"/>
        <v>0.57198251329902761</v>
      </c>
    </row>
    <row r="41" spans="1:10" s="18" customFormat="1" ht="16" thickBot="1" x14ac:dyDescent="0.25">
      <c r="A41" s="57" t="s">
        <v>162</v>
      </c>
      <c r="B41" s="77">
        <v>81.733431157898536</v>
      </c>
      <c r="C41" s="77">
        <v>102.60279130634096</v>
      </c>
      <c r="D41" s="77">
        <v>111.54040848478262</v>
      </c>
      <c r="E41" s="77">
        <v>123.11516884877368</v>
      </c>
      <c r="F41" s="77">
        <v>130.86397085632478</v>
      </c>
      <c r="G41" s="77">
        <v>136.91133091430871</v>
      </c>
      <c r="H41" s="78">
        <f t="shared" si="8"/>
        <v>0.25533444335801209</v>
      </c>
      <c r="I41" s="78">
        <f t="shared" si="9"/>
        <v>0.50630124178845393</v>
      </c>
      <c r="J41" s="79">
        <f t="shared" si="10"/>
        <v>0.67509584480570162</v>
      </c>
    </row>
    <row r="42" spans="1:10" s="18" customFormat="1" ht="16" thickBot="1" x14ac:dyDescent="0.25">
      <c r="A42" s="51"/>
      <c r="B42" s="80"/>
      <c r="C42" s="80"/>
      <c r="D42" s="80"/>
      <c r="E42" s="80"/>
      <c r="F42" s="80"/>
      <c r="G42" s="80"/>
      <c r="H42" s="81"/>
      <c r="I42" s="82"/>
      <c r="J42" s="42"/>
    </row>
    <row r="43" spans="1:10" s="18" customFormat="1" ht="16" thickBot="1" x14ac:dyDescent="0.25">
      <c r="A43" s="42" t="s">
        <v>163</v>
      </c>
      <c r="B43" s="80"/>
      <c r="C43" s="80"/>
      <c r="D43" s="80"/>
      <c r="E43" s="80"/>
      <c r="F43" s="80"/>
      <c r="G43" s="80"/>
      <c r="H43" s="81"/>
      <c r="I43" s="82"/>
      <c r="J43" s="51"/>
    </row>
    <row r="44" spans="1:10" s="18" customFormat="1" ht="16" thickBot="1" x14ac:dyDescent="0.25">
      <c r="A44" s="42" t="s">
        <v>164</v>
      </c>
      <c r="B44" s="80"/>
      <c r="C44" s="80"/>
      <c r="D44" s="80"/>
      <c r="E44" s="80"/>
      <c r="F44" s="80"/>
      <c r="G44" s="80"/>
      <c r="H44" s="81"/>
      <c r="I44" s="82"/>
      <c r="J44" s="51"/>
    </row>
    <row r="45" spans="1:10" ht="16" thickBot="1" x14ac:dyDescent="0.25">
      <c r="A45" s="42" t="s">
        <v>165</v>
      </c>
      <c r="B45" s="37"/>
      <c r="C45" s="37"/>
      <c r="D45" s="37"/>
      <c r="E45" s="37"/>
      <c r="F45" s="37"/>
      <c r="G45" s="37"/>
      <c r="H45" s="37"/>
      <c r="I45" s="37"/>
      <c r="J45" s="37"/>
    </row>
    <row r="46" spans="1:10" x14ac:dyDescent="0.2">
      <c r="A46" s="36"/>
      <c r="B46" s="37"/>
      <c r="C46" s="37"/>
      <c r="D46" s="37"/>
      <c r="E46" s="37"/>
      <c r="F46" s="37"/>
      <c r="G46" s="37"/>
      <c r="H46" s="37"/>
      <c r="I46" s="37"/>
      <c r="J46" s="37"/>
    </row>
    <row r="47" spans="1:10" x14ac:dyDescent="0.2">
      <c r="A47" s="36" t="s">
        <v>166</v>
      </c>
      <c r="B47" s="37"/>
      <c r="C47" s="37"/>
      <c r="D47" s="37"/>
      <c r="E47" s="37"/>
      <c r="F47" s="37"/>
      <c r="G47" s="37"/>
      <c r="H47" s="37"/>
      <c r="I47" s="37"/>
      <c r="J47" s="37"/>
    </row>
    <row r="48" spans="1:10" ht="16" thickBot="1" x14ac:dyDescent="0.25">
      <c r="A48" s="36"/>
      <c r="B48" s="37"/>
      <c r="C48" s="37"/>
      <c r="D48" s="37"/>
      <c r="E48" s="37"/>
      <c r="F48" s="37"/>
      <c r="G48" s="37"/>
      <c r="H48" s="37"/>
      <c r="I48" s="37"/>
      <c r="J48" s="37"/>
    </row>
    <row r="49" spans="1:12" ht="18" thickBot="1" x14ac:dyDescent="0.25">
      <c r="A49" s="38"/>
      <c r="B49" s="188" t="s">
        <v>167</v>
      </c>
      <c r="C49" s="188"/>
      <c r="D49" s="188"/>
      <c r="E49" s="188"/>
      <c r="F49" s="189"/>
      <c r="G49" s="189"/>
      <c r="H49" s="190" t="s">
        <v>139</v>
      </c>
      <c r="I49" s="190" t="s">
        <v>140</v>
      </c>
      <c r="J49" s="192" t="s">
        <v>141</v>
      </c>
    </row>
    <row r="50" spans="1:12" ht="16" thickBot="1" x14ac:dyDescent="0.25">
      <c r="A50" s="39"/>
      <c r="B50" s="40">
        <v>2018</v>
      </c>
      <c r="C50" s="40">
        <v>2030</v>
      </c>
      <c r="D50" s="40">
        <v>2035</v>
      </c>
      <c r="E50" s="40">
        <v>2040</v>
      </c>
      <c r="F50" s="41">
        <v>2045</v>
      </c>
      <c r="G50" s="41">
        <v>2050</v>
      </c>
      <c r="H50" s="191"/>
      <c r="I50" s="191"/>
      <c r="J50" s="193"/>
    </row>
    <row r="51" spans="1:12" x14ac:dyDescent="0.2">
      <c r="A51" s="83" t="s">
        <v>152</v>
      </c>
      <c r="B51" s="84">
        <f t="shared" ref="B51:G51" si="11">B22/B35</f>
        <v>16.112154436245163</v>
      </c>
      <c r="C51" s="84">
        <f t="shared" si="11"/>
        <v>11.520938557621442</v>
      </c>
      <c r="D51" s="84">
        <f t="shared" si="11"/>
        <v>4.1900829511474171</v>
      </c>
      <c r="E51" s="84">
        <f t="shared" si="11"/>
        <v>2.1777319987223409</v>
      </c>
      <c r="F51" s="84">
        <f t="shared" si="11"/>
        <v>1.2476644420286731</v>
      </c>
      <c r="G51" s="84">
        <f t="shared" si="11"/>
        <v>0.51757779487928013</v>
      </c>
      <c r="H51" s="85">
        <f>(C51-B51)/B51</f>
        <v>-0.2849535669975663</v>
      </c>
      <c r="I51" s="85">
        <f>(E51-B51)/B51</f>
        <v>-0.86483918042497077</v>
      </c>
      <c r="J51" s="86">
        <f>(G51-B51)/B51</f>
        <v>-0.96787656195033978</v>
      </c>
    </row>
    <row r="52" spans="1:12" x14ac:dyDescent="0.2">
      <c r="A52" s="36" t="s">
        <v>168</v>
      </c>
      <c r="B52" s="87">
        <f t="shared" ref="B52:G52" si="12">B25/B36</f>
        <v>0.58808717155856582</v>
      </c>
      <c r="C52" s="87">
        <f t="shared" si="12"/>
        <v>0.45705009072951164</v>
      </c>
      <c r="D52" s="87">
        <f t="shared" si="12"/>
        <v>0.35568200881352485</v>
      </c>
      <c r="E52" s="87">
        <f t="shared" si="12"/>
        <v>0.24253997254307061</v>
      </c>
      <c r="F52" s="87">
        <f t="shared" si="12"/>
        <v>0.12929497736559914</v>
      </c>
      <c r="G52" s="87">
        <f t="shared" si="12"/>
        <v>0.10394864525871153</v>
      </c>
      <c r="H52" s="88">
        <f>(C52-B52)/B52</f>
        <v>-0.22281914513077353</v>
      </c>
      <c r="I52" s="88">
        <f>(E52-B52)/B52</f>
        <v>-0.58757819542248468</v>
      </c>
      <c r="J52" s="88">
        <f>(G52-B52)/B52</f>
        <v>-0.82324279411974965</v>
      </c>
      <c r="L52" s="14" t="s">
        <v>169</v>
      </c>
    </row>
    <row r="53" spans="1:12" ht="16" thickBot="1" x14ac:dyDescent="0.25">
      <c r="A53" s="89" t="s">
        <v>170</v>
      </c>
      <c r="B53" s="90">
        <f t="shared" ref="B53:G53" si="13">B27/B40</f>
        <v>0.3</v>
      </c>
      <c r="C53" s="90">
        <f t="shared" si="13"/>
        <v>0.21612851179940146</v>
      </c>
      <c r="D53" s="90">
        <f t="shared" si="13"/>
        <v>0.19367805424219892</v>
      </c>
      <c r="E53" s="90">
        <f t="shared" si="13"/>
        <v>0.16628562762776436</v>
      </c>
      <c r="F53" s="90">
        <f t="shared" si="13"/>
        <v>0.14556098717838273</v>
      </c>
      <c r="G53" s="90">
        <f t="shared" si="13"/>
        <v>5.6291279934741062E-2</v>
      </c>
      <c r="H53" s="91">
        <f>(C53-B53)/B53</f>
        <v>-0.27957162733532848</v>
      </c>
      <c r="I53" s="91">
        <f>(E53-B53)/B53</f>
        <v>-0.44571457457411878</v>
      </c>
      <c r="J53" s="92">
        <f>(G53-B53)/B53</f>
        <v>-0.81236240021752981</v>
      </c>
    </row>
    <row r="56" spans="1:12" x14ac:dyDescent="0.2">
      <c r="B56" s="16"/>
      <c r="C56" s="16"/>
      <c r="D56" s="16"/>
      <c r="E56" s="16"/>
      <c r="F56" s="16"/>
      <c r="G56" s="16"/>
      <c r="H56" s="16"/>
      <c r="I56" s="16"/>
      <c r="J56" s="16"/>
    </row>
    <row r="58" spans="1:12" x14ac:dyDescent="0.2">
      <c r="B58" s="16"/>
      <c r="C58" s="16"/>
      <c r="D58" s="16"/>
      <c r="E58" s="16"/>
      <c r="F58" s="16"/>
      <c r="G58" s="16"/>
      <c r="H58" s="16"/>
      <c r="I58" s="16"/>
      <c r="J58" s="16"/>
      <c r="K58" s="16"/>
    </row>
  </sheetData>
  <sheetProtection algorithmName="SHA-512" hashValue="nhI1XRrgSiyRoGDU3kb013vxe44g4spMolikiLo2v/x2YZ3V5LtT9KkNvOVFTnU29wmG0A1s9mcF1yb1rjX0YQ==" saltValue="8VBZdOb5G00RwRTTt+n5hA==" spinCount="100000" sheet="1" objects="1" scenarios="1" selectLockedCells="1"/>
  <mergeCells count="16">
    <mergeCell ref="B33:G33"/>
    <mergeCell ref="H33:H34"/>
    <mergeCell ref="I33:I34"/>
    <mergeCell ref="J33:J34"/>
    <mergeCell ref="B49:G49"/>
    <mergeCell ref="H49:H50"/>
    <mergeCell ref="I49:I50"/>
    <mergeCell ref="J49:J50"/>
    <mergeCell ref="B8:G8"/>
    <mergeCell ref="H8:H9"/>
    <mergeCell ref="I8:I9"/>
    <mergeCell ref="J8:J9"/>
    <mergeCell ref="B20:G20"/>
    <mergeCell ref="H20:H21"/>
    <mergeCell ref="I20:I21"/>
    <mergeCell ref="J20:J2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1A88F-1493-4135-86F2-89FAD7DAF895}">
  <dimension ref="C3:R7"/>
  <sheetViews>
    <sheetView topLeftCell="B1" workbookViewId="0">
      <selection activeCell="N4" sqref="N4:Q4"/>
    </sheetView>
  </sheetViews>
  <sheetFormatPr baseColWidth="10" defaultColWidth="8.83203125" defaultRowHeight="15" x14ac:dyDescent="0.2"/>
  <cols>
    <col min="3" max="3" width="30.1640625" customWidth="1"/>
  </cols>
  <sheetData>
    <row r="3" spans="3:18" x14ac:dyDescent="0.2">
      <c r="D3">
        <v>2016</v>
      </c>
      <c r="E3">
        <v>2017</v>
      </c>
      <c r="F3">
        <v>2018</v>
      </c>
      <c r="G3">
        <v>2019</v>
      </c>
      <c r="H3">
        <v>2020</v>
      </c>
      <c r="I3">
        <v>2021</v>
      </c>
      <c r="J3">
        <v>2022</v>
      </c>
      <c r="K3">
        <v>2023</v>
      </c>
      <c r="L3">
        <v>2024</v>
      </c>
      <c r="M3">
        <v>2025</v>
      </c>
      <c r="N3">
        <v>2026</v>
      </c>
      <c r="O3">
        <v>2027</v>
      </c>
      <c r="P3">
        <v>2028</v>
      </c>
      <c r="Q3">
        <v>2029</v>
      </c>
      <c r="R3">
        <v>2030</v>
      </c>
    </row>
    <row r="4" spans="3:18" x14ac:dyDescent="0.2">
      <c r="C4" t="s">
        <v>171</v>
      </c>
      <c r="D4">
        <v>13</v>
      </c>
      <c r="E4">
        <v>13</v>
      </c>
      <c r="F4">
        <v>13</v>
      </c>
      <c r="G4">
        <v>13</v>
      </c>
      <c r="H4">
        <v>13</v>
      </c>
      <c r="I4">
        <v>13</v>
      </c>
      <c r="J4">
        <v>13</v>
      </c>
      <c r="K4">
        <v>13</v>
      </c>
      <c r="L4">
        <v>13</v>
      </c>
      <c r="M4">
        <v>13</v>
      </c>
      <c r="N4" t="e">
        <v>#N/A</v>
      </c>
      <c r="O4" t="e">
        <v>#N/A</v>
      </c>
      <c r="P4" t="e">
        <v>#N/A</v>
      </c>
      <c r="Q4" t="e">
        <v>#N/A</v>
      </c>
      <c r="R4">
        <v>11</v>
      </c>
    </row>
    <row r="5" spans="3:18" x14ac:dyDescent="0.2">
      <c r="C5" t="s">
        <v>172</v>
      </c>
      <c r="D5" t="e">
        <v>#N/A</v>
      </c>
      <c r="E5" t="e">
        <v>#N/A</v>
      </c>
      <c r="F5" t="e">
        <v>#N/A</v>
      </c>
      <c r="G5" t="e">
        <v>#N/A</v>
      </c>
      <c r="H5" t="e">
        <v>#N/A</v>
      </c>
      <c r="I5" t="e">
        <v>#N/A</v>
      </c>
      <c r="J5" t="e">
        <v>#N/A</v>
      </c>
      <c r="K5" t="e">
        <v>#N/A</v>
      </c>
      <c r="L5" t="e">
        <v>#N/A</v>
      </c>
      <c r="M5">
        <v>13</v>
      </c>
      <c r="N5" t="e">
        <v>#N/A</v>
      </c>
      <c r="O5" t="e">
        <v>#N/A</v>
      </c>
      <c r="P5" t="e">
        <v>#N/A</v>
      </c>
      <c r="Q5" t="e">
        <v>#N/A</v>
      </c>
      <c r="R5" t="e">
        <v>#N/A</v>
      </c>
    </row>
    <row r="6" spans="3:18" x14ac:dyDescent="0.2">
      <c r="C6" t="s">
        <v>173</v>
      </c>
      <c r="D6">
        <v>11</v>
      </c>
      <c r="E6">
        <v>11</v>
      </c>
      <c r="F6">
        <v>11</v>
      </c>
      <c r="G6">
        <v>11</v>
      </c>
      <c r="H6">
        <v>11</v>
      </c>
      <c r="I6">
        <v>11</v>
      </c>
      <c r="J6">
        <v>11</v>
      </c>
      <c r="K6">
        <v>11</v>
      </c>
      <c r="L6">
        <v>11</v>
      </c>
      <c r="M6">
        <v>11</v>
      </c>
      <c r="N6">
        <v>11</v>
      </c>
      <c r="O6">
        <v>11</v>
      </c>
      <c r="P6">
        <v>11</v>
      </c>
      <c r="Q6">
        <v>11</v>
      </c>
      <c r="R6">
        <v>11</v>
      </c>
    </row>
    <row r="7" spans="3:18" x14ac:dyDescent="0.2">
      <c r="C7" t="s">
        <v>174</v>
      </c>
      <c r="D7" t="e">
        <v>#N/A</v>
      </c>
      <c r="E7" t="e">
        <v>#N/A</v>
      </c>
      <c r="F7" t="e">
        <v>#N/A</v>
      </c>
      <c r="G7" t="e">
        <v>#N/A</v>
      </c>
      <c r="H7" t="e">
        <v>#N/A</v>
      </c>
      <c r="I7" t="e">
        <v>#N/A</v>
      </c>
      <c r="J7" t="e">
        <v>#N/A</v>
      </c>
      <c r="K7" t="e">
        <v>#N/A</v>
      </c>
      <c r="L7" t="e">
        <v>#N/A</v>
      </c>
      <c r="M7" t="e">
        <v>#N/A</v>
      </c>
      <c r="N7" t="e">
        <v>#N/A</v>
      </c>
      <c r="O7" t="e">
        <v>#N/A</v>
      </c>
      <c r="P7" t="e">
        <v>#N/A</v>
      </c>
      <c r="Q7" t="e">
        <v>#N/A</v>
      </c>
      <c r="R7">
        <v>11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22816-CDDF-4CEF-A6C7-0B59C704D3C2}">
  <sheetPr>
    <tabColor theme="9"/>
  </sheetPr>
  <dimension ref="A1:AJ302"/>
  <sheetViews>
    <sheetView topLeftCell="A97" workbookViewId="0">
      <selection activeCell="C8" sqref="C8"/>
    </sheetView>
  </sheetViews>
  <sheetFormatPr baseColWidth="10" defaultColWidth="8.83203125" defaultRowHeight="15" x14ac:dyDescent="0.2"/>
  <cols>
    <col min="1" max="1" width="47.5" bestFit="1" customWidth="1"/>
    <col min="2" max="2" width="12" bestFit="1" customWidth="1"/>
  </cols>
  <sheetData>
    <row r="1" spans="1:36" x14ac:dyDescent="0.2">
      <c r="A1" t="s">
        <v>110</v>
      </c>
      <c r="B1" t="s">
        <v>175</v>
      </c>
      <c r="C1" t="s">
        <v>176</v>
      </c>
      <c r="D1" t="s">
        <v>177</v>
      </c>
      <c r="E1" t="s">
        <v>178</v>
      </c>
      <c r="F1" t="s">
        <v>179</v>
      </c>
      <c r="G1" t="s">
        <v>68</v>
      </c>
      <c r="H1" t="s">
        <v>180</v>
      </c>
      <c r="I1" t="s">
        <v>181</v>
      </c>
      <c r="J1" t="s">
        <v>182</v>
      </c>
      <c r="K1" t="s">
        <v>183</v>
      </c>
      <c r="L1" t="s">
        <v>184</v>
      </c>
      <c r="M1" t="s">
        <v>185</v>
      </c>
      <c r="N1" t="s">
        <v>186</v>
      </c>
      <c r="O1" t="s">
        <v>187</v>
      </c>
      <c r="P1" t="s">
        <v>188</v>
      </c>
      <c r="Q1" t="s">
        <v>189</v>
      </c>
      <c r="R1" t="s">
        <v>190</v>
      </c>
      <c r="S1" t="s">
        <v>191</v>
      </c>
      <c r="T1" t="s">
        <v>192</v>
      </c>
      <c r="U1" t="s">
        <v>193</v>
      </c>
      <c r="V1" t="s">
        <v>194</v>
      </c>
      <c r="W1" t="s">
        <v>195</v>
      </c>
      <c r="X1" t="s">
        <v>196</v>
      </c>
      <c r="Y1" t="s">
        <v>197</v>
      </c>
      <c r="Z1" t="s">
        <v>198</v>
      </c>
      <c r="AA1" t="s">
        <v>199</v>
      </c>
      <c r="AB1" t="s">
        <v>200</v>
      </c>
      <c r="AC1" t="s">
        <v>201</v>
      </c>
      <c r="AD1" t="s">
        <v>202</v>
      </c>
      <c r="AE1" t="s">
        <v>203</v>
      </c>
      <c r="AF1" t="s">
        <v>204</v>
      </c>
      <c r="AG1" t="s">
        <v>205</v>
      </c>
      <c r="AH1" t="s">
        <v>206</v>
      </c>
      <c r="AI1" t="s">
        <v>207</v>
      </c>
      <c r="AJ1" t="s">
        <v>208</v>
      </c>
    </row>
    <row r="2" spans="1:36" x14ac:dyDescent="0.2">
      <c r="A2" t="s">
        <v>209</v>
      </c>
      <c r="B2" s="2">
        <f>'Sectoral Slopes'!C17</f>
        <v>10.689893836111139</v>
      </c>
      <c r="C2" s="2">
        <f>'Sectoral Slopes'!D17</f>
        <v>10.689893836111139</v>
      </c>
      <c r="D2" s="2">
        <f>'Sectoral Slopes'!E17</f>
        <v>10.689893836111139</v>
      </c>
      <c r="E2" s="2">
        <f>'Sectoral Slopes'!F17</f>
        <v>10.402971087350849</v>
      </c>
      <c r="F2" s="2">
        <f>'Sectoral Slopes'!G17</f>
        <v>9.7093186085310634</v>
      </c>
      <c r="G2" s="2">
        <f>'Sectoral Slopes'!H17</f>
        <v>9.9102304721449297</v>
      </c>
      <c r="H2" s="2">
        <f>'Sectoral Slopes'!I17</f>
        <v>9.5557532840419963</v>
      </c>
      <c r="I2" s="2">
        <f>'Sectoral Slopes'!J17</f>
        <v>8.9869293443945324</v>
      </c>
      <c r="J2" s="2">
        <f>'Sectoral Slopes'!K17</f>
        <v>8.6879200481803629</v>
      </c>
      <c r="K2" s="2">
        <f>'Sectoral Slopes'!L17</f>
        <v>8.3685013921091116</v>
      </c>
      <c r="L2" s="2">
        <f>'Sectoral Slopes'!M17</f>
        <v>8.1440135984370254</v>
      </c>
      <c r="M2" s="2">
        <f>'Sectoral Slopes'!N17</f>
        <v>8.1192698467968718</v>
      </c>
      <c r="N2" s="2">
        <f>'Sectoral Slopes'!O17</f>
        <v>7.7131872084755031</v>
      </c>
      <c r="O2" s="2">
        <f>'Sectoral Slopes'!P17</f>
        <v>7.3043973345934932</v>
      </c>
      <c r="P2" s="2">
        <f>'Sectoral Slopes'!Q17</f>
        <v>6.9527816794905464</v>
      </c>
      <c r="Q2" s="2">
        <f>'Sectoral Slopes'!R17</f>
        <v>5.6703101343909035</v>
      </c>
      <c r="R2" s="2">
        <f>'Sectoral Slopes'!S17</f>
        <v>4.0585178293648925</v>
      </c>
      <c r="S2" s="2">
        <f>'Sectoral Slopes'!T17</f>
        <v>3.617814715316209</v>
      </c>
      <c r="T2" s="2">
        <f>'Sectoral Slopes'!U17</f>
        <v>2.4204184335690595</v>
      </c>
      <c r="U2" s="2">
        <f>'Sectoral Slopes'!V17</f>
        <v>1.6038364176047448</v>
      </c>
      <c r="V2" s="2">
        <f>'Sectoral Slopes'!W17</f>
        <v>1.4627493136239555</v>
      </c>
      <c r="W2" s="2">
        <f>'Sectoral Slopes'!X17</f>
        <v>1.2583269530396699</v>
      </c>
      <c r="X2" s="2">
        <f>'Sectoral Slopes'!Y17</f>
        <v>1.1032139954499662</v>
      </c>
      <c r="Y2" s="2">
        <f>'Sectoral Slopes'!Z17</f>
        <v>0.95520431697058339</v>
      </c>
      <c r="Z2" s="2">
        <f>'Sectoral Slopes'!AA17</f>
        <v>0.99129904417646642</v>
      </c>
      <c r="AA2" s="2">
        <f>'Sectoral Slopes'!AB17</f>
        <v>0.96091202985715751</v>
      </c>
      <c r="AB2" s="2">
        <f>'Sectoral Slopes'!AC17</f>
        <v>0.94264882408436923</v>
      </c>
      <c r="AC2" s="2">
        <f>'Sectoral Slopes'!AD17</f>
        <v>0.81597487442851369</v>
      </c>
      <c r="AD2" s="2">
        <f>'Sectoral Slopes'!AE17</f>
        <v>0.79449938546905574</v>
      </c>
      <c r="AE2" s="2">
        <f>'Sectoral Slopes'!AF17</f>
        <v>0.76989099053860577</v>
      </c>
      <c r="AF2" s="2">
        <f>'Sectoral Slopes'!AG17</f>
        <v>0.72882406140905265</v>
      </c>
      <c r="AG2" s="2">
        <f>'Sectoral Slopes'!AH17</f>
        <v>0.71095511658677746</v>
      </c>
      <c r="AH2" s="2">
        <f>'Sectoral Slopes'!AI17</f>
        <v>0.69308617172282028</v>
      </c>
      <c r="AI2" s="2">
        <f>'Sectoral Slopes'!AJ17</f>
        <v>0.67521722688526742</v>
      </c>
      <c r="AJ2" s="2">
        <f>'Sectoral Slopes'!AK17</f>
        <v>0.65734828296103942</v>
      </c>
    </row>
    <row r="3" spans="1:36" x14ac:dyDescent="0.2">
      <c r="A3" t="s">
        <v>210</v>
      </c>
      <c r="B3" s="2">
        <f>'Sectoral Slopes'!C18</f>
        <v>4.8448186071970696</v>
      </c>
      <c r="C3" s="2">
        <f>'Sectoral Slopes'!D18</f>
        <v>4.8448186071970696</v>
      </c>
      <c r="D3" s="2">
        <f>'Sectoral Slopes'!E18</f>
        <v>4.8448186071970696</v>
      </c>
      <c r="E3" s="2">
        <f>'Sectoral Slopes'!F18</f>
        <v>4.8448186071970678</v>
      </c>
      <c r="F3" s="2">
        <f>'Sectoral Slopes'!G18</f>
        <v>4.8448186071970678</v>
      </c>
      <c r="G3" s="2">
        <f>'Sectoral Slopes'!H18</f>
        <v>4.7408810556482415</v>
      </c>
      <c r="H3" s="2">
        <f>'Sectoral Slopes'!I18</f>
        <v>4.7942714112004801</v>
      </c>
      <c r="I3" s="2">
        <f>'Sectoral Slopes'!J18</f>
        <v>4.780663670001827</v>
      </c>
      <c r="J3" s="2">
        <f>'Sectoral Slopes'!K18</f>
        <v>4.7524920768486201</v>
      </c>
      <c r="K3" s="2">
        <f>'Sectoral Slopes'!L18</f>
        <v>4.7360526330297184</v>
      </c>
      <c r="L3" s="2">
        <f>'Sectoral Slopes'!M18</f>
        <v>4.430013251144473</v>
      </c>
      <c r="M3" s="2">
        <f>'Sectoral Slopes'!N18</f>
        <v>4.3903674956895813</v>
      </c>
      <c r="N3" s="2">
        <f>'Sectoral Slopes'!O18</f>
        <v>4.3617483676996933</v>
      </c>
      <c r="O3" s="2">
        <f>'Sectoral Slopes'!P18</f>
        <v>4.319788657742742</v>
      </c>
      <c r="P3" s="2">
        <f>'Sectoral Slopes'!Q18</f>
        <v>4.138525014662302</v>
      </c>
      <c r="Q3" s="2">
        <f>'Sectoral Slopes'!R18</f>
        <v>3.8597233114074792</v>
      </c>
      <c r="R3" s="2">
        <f>'Sectoral Slopes'!S18</f>
        <v>3.3653084303414147</v>
      </c>
      <c r="S3" s="2">
        <f>'Sectoral Slopes'!T18</f>
        <v>3.1343379230571422</v>
      </c>
      <c r="T3" s="2">
        <f>'Sectoral Slopes'!U18</f>
        <v>2.8717048243038032</v>
      </c>
      <c r="U3" s="2">
        <f>'Sectoral Slopes'!V18</f>
        <v>2.2169146333842122</v>
      </c>
      <c r="V3" s="2">
        <f>'Sectoral Slopes'!W18</f>
        <v>2.1444266096227693</v>
      </c>
      <c r="W3" s="2">
        <f>'Sectoral Slopes'!X18</f>
        <v>1.7044216275741244</v>
      </c>
      <c r="X3" s="2">
        <f>'Sectoral Slopes'!Y18</f>
        <v>1.5325241110545811</v>
      </c>
      <c r="Y3" s="2">
        <f>'Sectoral Slopes'!Z18</f>
        <v>1.3403880590408099</v>
      </c>
      <c r="Z3" s="2">
        <f>'Sectoral Slopes'!AA18</f>
        <v>1.2511418761144395</v>
      </c>
      <c r="AA3" s="2">
        <f>'Sectoral Slopes'!AB18</f>
        <v>1.0694946357342512</v>
      </c>
      <c r="AB3" s="2">
        <f>'Sectoral Slopes'!AC18</f>
        <v>0.77814278786354951</v>
      </c>
      <c r="AC3" s="2">
        <f>'Sectoral Slopes'!AD18</f>
        <v>0.65123245380474171</v>
      </c>
      <c r="AD3" s="2">
        <f>'Sectoral Slopes'!AE18</f>
        <v>0.63076714776598009</v>
      </c>
      <c r="AE3" s="2">
        <f>'Sectoral Slopes'!AF18</f>
        <v>0.48433601371959378</v>
      </c>
      <c r="AF3" s="2">
        <f>'Sectoral Slopes'!AG18</f>
        <v>0.47769982547930989</v>
      </c>
      <c r="AG3" s="2">
        <f>'Sectoral Slopes'!AH18</f>
        <v>0.45979484856536079</v>
      </c>
      <c r="AH3" s="2">
        <f>'Sectoral Slopes'!AI18</f>
        <v>0.34361058596495275</v>
      </c>
      <c r="AI3" s="2">
        <f>'Sectoral Slopes'!AJ18</f>
        <v>0.28583413878057184</v>
      </c>
      <c r="AJ3" s="2">
        <f>'Sectoral Slopes'!AK18</f>
        <v>0.26763640800299482</v>
      </c>
    </row>
    <row r="4" spans="1:36" x14ac:dyDescent="0.2">
      <c r="A4" t="s">
        <v>211</v>
      </c>
      <c r="B4" s="2">
        <f>'Sectoral Slopes'!C19</f>
        <v>15.534712443308209</v>
      </c>
      <c r="C4" s="2">
        <f>'Sectoral Slopes'!D19</f>
        <v>15.534712443308209</v>
      </c>
      <c r="D4" s="2">
        <f>'Sectoral Slopes'!E19</f>
        <v>15.534712443308209</v>
      </c>
      <c r="E4" s="2">
        <f>'Sectoral Slopes'!F19</f>
        <v>15.247789694547917</v>
      </c>
      <c r="F4" s="2">
        <f>'Sectoral Slopes'!G19</f>
        <v>14.554137215728131</v>
      </c>
      <c r="G4" s="2">
        <f>'Sectoral Slopes'!H19</f>
        <v>14.651111527793171</v>
      </c>
      <c r="H4" s="2">
        <f>'Sectoral Slopes'!I19</f>
        <v>14.350024695242476</v>
      </c>
      <c r="I4" s="2">
        <f>'Sectoral Slopes'!J19</f>
        <v>13.767593014396359</v>
      </c>
      <c r="J4" s="2">
        <f>'Sectoral Slopes'!K19</f>
        <v>13.440412125028983</v>
      </c>
      <c r="K4" s="2">
        <f>'Sectoral Slopes'!L19</f>
        <v>13.10455402513883</v>
      </c>
      <c r="L4" s="2">
        <f>'Sectoral Slopes'!M19</f>
        <v>12.574026849581498</v>
      </c>
      <c r="M4" s="2">
        <f>'Sectoral Slopes'!N19</f>
        <v>12.509637342486453</v>
      </c>
      <c r="N4" s="2">
        <f>'Sectoral Slopes'!O19</f>
        <v>12.074935576175196</v>
      </c>
      <c r="O4" s="2">
        <f>'Sectoral Slopes'!P19</f>
        <v>11.624185992336235</v>
      </c>
      <c r="P4" s="2">
        <f>'Sectoral Slopes'!Q19</f>
        <v>11.091306694152848</v>
      </c>
      <c r="Q4" s="2">
        <f>'Sectoral Slopes'!R19</f>
        <v>9.5300334457983826</v>
      </c>
      <c r="R4" s="2">
        <f>'Sectoral Slopes'!S19</f>
        <v>7.4238262597063072</v>
      </c>
      <c r="S4" s="2">
        <f>'Sectoral Slopes'!T19</f>
        <v>6.7521526383733512</v>
      </c>
      <c r="T4" s="2">
        <f>'Sectoral Slopes'!U19</f>
        <v>5.2921232578728628</v>
      </c>
      <c r="U4" s="2">
        <f>'Sectoral Slopes'!V19</f>
        <v>3.8207510509889571</v>
      </c>
      <c r="V4" s="2">
        <f>'Sectoral Slopes'!W19</f>
        <v>3.6071759232467251</v>
      </c>
      <c r="W4" s="2">
        <f>'Sectoral Slopes'!X19</f>
        <v>2.9627485806137943</v>
      </c>
      <c r="X4" s="2">
        <f>'Sectoral Slopes'!Y19</f>
        <v>2.6357381065045473</v>
      </c>
      <c r="Y4" s="2">
        <f>'Sectoral Slopes'!Z19</f>
        <v>2.2955923760113932</v>
      </c>
      <c r="Z4" s="2">
        <f>'Sectoral Slopes'!AA19</f>
        <v>2.2424409202909059</v>
      </c>
      <c r="AA4" s="2">
        <f>'Sectoral Slopes'!AB19</f>
        <v>2.0304066655914088</v>
      </c>
      <c r="AB4" s="2">
        <f>'Sectoral Slopes'!AC19</f>
        <v>1.7207916119479187</v>
      </c>
      <c r="AC4" s="2">
        <f>'Sectoral Slopes'!AD19</f>
        <v>1.4672073282332554</v>
      </c>
      <c r="AD4" s="2">
        <f>'Sectoral Slopes'!AE19</f>
        <v>1.4252665332350358</v>
      </c>
      <c r="AE4" s="2">
        <f>'Sectoral Slopes'!AF19</f>
        <v>1.2542270042581996</v>
      </c>
      <c r="AF4" s="2">
        <f>'Sectoral Slopes'!AG19</f>
        <v>1.2065238868883625</v>
      </c>
      <c r="AG4" s="2">
        <f>'Sectoral Slopes'!AH19</f>
        <v>1.1707499651521382</v>
      </c>
      <c r="AH4" s="2">
        <f>'Sectoral Slopes'!AI19</f>
        <v>1.036696757687773</v>
      </c>
      <c r="AI4" s="2">
        <f>'Sectoral Slopes'!AJ19</f>
        <v>0.96105136566583926</v>
      </c>
      <c r="AJ4" s="2">
        <f>'Sectoral Slopes'!AK19</f>
        <v>0.92498469096403424</v>
      </c>
    </row>
    <row r="6" spans="1:36" x14ac:dyDescent="0.2">
      <c r="A6" t="s">
        <v>212</v>
      </c>
      <c r="B6" t="s">
        <v>175</v>
      </c>
      <c r="C6" t="s">
        <v>176</v>
      </c>
      <c r="D6" t="s">
        <v>177</v>
      </c>
      <c r="E6" t="s">
        <v>178</v>
      </c>
      <c r="F6" t="s">
        <v>179</v>
      </c>
      <c r="G6" t="s">
        <v>68</v>
      </c>
      <c r="H6" t="s">
        <v>180</v>
      </c>
      <c r="I6" t="s">
        <v>181</v>
      </c>
      <c r="J6" t="s">
        <v>182</v>
      </c>
      <c r="K6" t="s">
        <v>183</v>
      </c>
      <c r="L6" t="s">
        <v>184</v>
      </c>
      <c r="M6" t="s">
        <v>185</v>
      </c>
      <c r="N6" t="s">
        <v>186</v>
      </c>
      <c r="O6" t="s">
        <v>187</v>
      </c>
      <c r="P6" t="s">
        <v>188</v>
      </c>
      <c r="Q6" t="s">
        <v>189</v>
      </c>
      <c r="R6" t="s">
        <v>190</v>
      </c>
      <c r="S6" t="s">
        <v>191</v>
      </c>
      <c r="T6" t="s">
        <v>192</v>
      </c>
      <c r="U6" t="s">
        <v>193</v>
      </c>
      <c r="V6" t="s">
        <v>194</v>
      </c>
      <c r="W6" t="s">
        <v>195</v>
      </c>
      <c r="X6" t="s">
        <v>196</v>
      </c>
      <c r="Y6" t="s">
        <v>197</v>
      </c>
      <c r="Z6" t="s">
        <v>198</v>
      </c>
      <c r="AA6" t="s">
        <v>199</v>
      </c>
      <c r="AB6" t="s">
        <v>200</v>
      </c>
      <c r="AC6" t="s">
        <v>201</v>
      </c>
      <c r="AD6" t="s">
        <v>202</v>
      </c>
      <c r="AE6" t="s">
        <v>203</v>
      </c>
      <c r="AF6" t="s">
        <v>204</v>
      </c>
      <c r="AG6" t="s">
        <v>205</v>
      </c>
      <c r="AH6" t="s">
        <v>206</v>
      </c>
      <c r="AI6" t="s">
        <v>207</v>
      </c>
      <c r="AJ6" t="s">
        <v>208</v>
      </c>
    </row>
    <row r="7" spans="1:36" x14ac:dyDescent="0.2">
      <c r="A7" t="str">
        <f>"electricity_archetype_"&amp;TEXT(ROUND(Table2[[#This Row],[2016]],1),"0.0")</f>
        <v>electricity_archetype_20.0</v>
      </c>
      <c r="B7" s="2">
        <v>20</v>
      </c>
      <c r="C7" s="2">
        <f t="shared" ref="C7:C38" si="0">MROUND((($B7-$AJ$2)*((C$2-$AJ$2)/($B$2-$AJ$2)))+$AJ$2,0.01)</f>
        <v>20</v>
      </c>
      <c r="D7" s="2">
        <f t="shared" ref="D7:AJ14" si="1">MROUND((($B7-$AJ$2)*((D$2-$AJ$2)/($B$2-$AJ$2)))+$AJ$2,0.01)</f>
        <v>20</v>
      </c>
      <c r="E7" s="2">
        <f t="shared" si="1"/>
        <v>19.45</v>
      </c>
      <c r="F7" s="2">
        <f t="shared" si="1"/>
        <v>18.11</v>
      </c>
      <c r="G7" s="2">
        <f t="shared" si="1"/>
        <v>18.5</v>
      </c>
      <c r="H7" s="2">
        <f t="shared" si="1"/>
        <v>17.809999999999999</v>
      </c>
      <c r="I7" s="2">
        <f t="shared" si="1"/>
        <v>16.72</v>
      </c>
      <c r="J7" s="2">
        <f>MROUND((($B7-$AJ$2)*((J$2-$AJ$2)/($B$2-$AJ$2)))+$AJ$2,0.01)</f>
        <v>16.14</v>
      </c>
      <c r="K7" s="2">
        <f t="shared" si="1"/>
        <v>15.52</v>
      </c>
      <c r="L7" s="2">
        <f t="shared" si="1"/>
        <v>15.09</v>
      </c>
      <c r="M7" s="2">
        <f t="shared" si="1"/>
        <v>15.040000000000001</v>
      </c>
      <c r="N7" s="2">
        <f t="shared" si="1"/>
        <v>14.26</v>
      </c>
      <c r="O7" s="2">
        <f t="shared" si="1"/>
        <v>13.47</v>
      </c>
      <c r="P7" s="2">
        <f t="shared" si="1"/>
        <v>12.790000000000001</v>
      </c>
      <c r="Q7" s="2">
        <f t="shared" si="1"/>
        <v>10.32</v>
      </c>
      <c r="R7" s="2">
        <f>MROUND((($B7-$AJ$2)*((R$2-$AJ$2)/($B$2-$AJ$2)))+$AJ$2,0.01)</f>
        <v>7.21</v>
      </c>
      <c r="S7" s="2">
        <f t="shared" si="1"/>
        <v>6.37</v>
      </c>
      <c r="T7" s="2">
        <f t="shared" si="1"/>
        <v>4.0600000000000005</v>
      </c>
      <c r="U7" s="2">
        <f t="shared" si="1"/>
        <v>2.48</v>
      </c>
      <c r="V7" s="2">
        <f t="shared" si="1"/>
        <v>2.21</v>
      </c>
      <c r="W7" s="2">
        <f t="shared" si="1"/>
        <v>1.82</v>
      </c>
      <c r="X7" s="2">
        <f t="shared" si="1"/>
        <v>1.52</v>
      </c>
      <c r="Y7" s="2">
        <f t="shared" si="1"/>
        <v>1.23</v>
      </c>
      <c r="Z7" s="2">
        <f t="shared" si="1"/>
        <v>1.3</v>
      </c>
      <c r="AA7" s="2">
        <f t="shared" si="1"/>
        <v>1.24</v>
      </c>
      <c r="AB7" s="2">
        <f>MROUND((($B7-$AJ$2)*((AB$2-$AJ$2)/($B$2-$AJ$2)))+$AJ$2,0.01)</f>
        <v>1.21</v>
      </c>
      <c r="AC7" s="2">
        <f t="shared" si="1"/>
        <v>0.96</v>
      </c>
      <c r="AD7" s="2">
        <f t="shared" si="1"/>
        <v>0.92</v>
      </c>
      <c r="AE7" s="2">
        <f t="shared" si="1"/>
        <v>0.87</v>
      </c>
      <c r="AF7" s="2">
        <f t="shared" si="1"/>
        <v>0.8</v>
      </c>
      <c r="AG7" s="2">
        <f t="shared" si="1"/>
        <v>0.76</v>
      </c>
      <c r="AH7" s="2">
        <f>MROUND((($B7-$AJ$2)*((AH$2-$AJ$2)/($B$2-$AJ$2)))+$AJ$2,0.01)</f>
        <v>0.73</v>
      </c>
      <c r="AI7" s="2">
        <f>MROUND((($B7-$AJ$2)*((AI$2-$AJ$2)/($B$2-$AJ$2)))+$AJ$2,0.01)</f>
        <v>0.69000000000000006</v>
      </c>
      <c r="AJ7" s="2">
        <f>MROUND((($B7-$AJ$2)*((AJ$2-$AJ$2)/($B$2-$AJ$2)))+$AJ$2,0.01)</f>
        <v>0.66</v>
      </c>
    </row>
    <row r="8" spans="1:36" x14ac:dyDescent="0.2">
      <c r="A8" t="str">
        <f>"electricity_archetype_"&amp;TEXT(ROUND(Table2[[#This Row],[2016]],1),"0.0")</f>
        <v>electricity_archetype_19.9</v>
      </c>
      <c r="B8" s="2">
        <f>MROUND(B7-0.1,0.1)</f>
        <v>19.900000000000002</v>
      </c>
      <c r="C8" s="2">
        <f t="shared" si="0"/>
        <v>19.900000000000002</v>
      </c>
      <c r="D8" s="2">
        <f t="shared" si="1"/>
        <v>19.900000000000002</v>
      </c>
      <c r="E8" s="2">
        <f t="shared" si="1"/>
        <v>19.350000000000001</v>
      </c>
      <c r="F8" s="2">
        <f t="shared" si="1"/>
        <v>18.02</v>
      </c>
      <c r="G8" s="2">
        <f t="shared" si="1"/>
        <v>18.400000000000002</v>
      </c>
      <c r="H8" s="2">
        <f t="shared" si="1"/>
        <v>17.72</v>
      </c>
      <c r="I8" s="2">
        <f t="shared" si="1"/>
        <v>16.63</v>
      </c>
      <c r="J8" s="2">
        <f t="shared" si="1"/>
        <v>16.059999999999999</v>
      </c>
      <c r="K8" s="2">
        <f t="shared" si="1"/>
        <v>15.450000000000001</v>
      </c>
      <c r="L8" s="2">
        <f t="shared" si="1"/>
        <v>15.02</v>
      </c>
      <c r="M8" s="2">
        <f t="shared" si="1"/>
        <v>14.97</v>
      </c>
      <c r="N8" s="2">
        <f t="shared" si="1"/>
        <v>14.19</v>
      </c>
      <c r="O8" s="2">
        <f t="shared" si="1"/>
        <v>13.41</v>
      </c>
      <c r="P8" s="2">
        <f t="shared" si="1"/>
        <v>12.73</v>
      </c>
      <c r="Q8" s="2">
        <f t="shared" si="1"/>
        <v>10.27</v>
      </c>
      <c r="R8" s="2">
        <f t="shared" si="1"/>
        <v>7.18</v>
      </c>
      <c r="S8" s="2">
        <f t="shared" si="1"/>
        <v>6.34</v>
      </c>
      <c r="T8" s="2">
        <f t="shared" si="1"/>
        <v>4.04</v>
      </c>
      <c r="U8" s="2">
        <f t="shared" si="1"/>
        <v>2.4700000000000002</v>
      </c>
      <c r="V8" s="2">
        <f t="shared" si="1"/>
        <v>2.2000000000000002</v>
      </c>
      <c r="W8" s="2">
        <f t="shared" si="1"/>
        <v>1.81</v>
      </c>
      <c r="X8" s="2">
        <f t="shared" si="1"/>
        <v>1.51</v>
      </c>
      <c r="Y8" s="2">
        <f t="shared" si="1"/>
        <v>1.23</v>
      </c>
      <c r="Z8" s="2">
        <f t="shared" si="1"/>
        <v>1.3</v>
      </c>
      <c r="AA8" s="2">
        <f t="shared" si="1"/>
        <v>1.24</v>
      </c>
      <c r="AB8" s="2">
        <f t="shared" si="1"/>
        <v>1.2</v>
      </c>
      <c r="AC8" s="2">
        <f t="shared" si="1"/>
        <v>0.96</v>
      </c>
      <c r="AD8" s="2">
        <f t="shared" si="1"/>
        <v>0.92</v>
      </c>
      <c r="AE8" s="2">
        <f t="shared" si="1"/>
        <v>0.87</v>
      </c>
      <c r="AF8" s="2">
        <f t="shared" si="1"/>
        <v>0.79</v>
      </c>
      <c r="AG8" s="2">
        <f t="shared" si="1"/>
        <v>0.76</v>
      </c>
      <c r="AH8" s="2">
        <f t="shared" si="1"/>
        <v>0.73</v>
      </c>
      <c r="AI8" s="2">
        <f t="shared" si="1"/>
        <v>0.69000000000000006</v>
      </c>
      <c r="AJ8" s="2">
        <f t="shared" si="1"/>
        <v>0.66</v>
      </c>
    </row>
    <row r="9" spans="1:36" x14ac:dyDescent="0.2">
      <c r="A9" t="str">
        <f>"electricity_archetype_"&amp;TEXT(ROUND(Table2[[#This Row],[2016]],1),"0.0")</f>
        <v>electricity_archetype_19.8</v>
      </c>
      <c r="B9" s="2">
        <f t="shared" ref="B9:B72" si="2">MROUND(B8-0.1,0.1)</f>
        <v>19.8</v>
      </c>
      <c r="C9" s="2">
        <f t="shared" si="0"/>
        <v>19.8</v>
      </c>
      <c r="D9" s="2">
        <f t="shared" si="1"/>
        <v>19.8</v>
      </c>
      <c r="E9" s="2">
        <f t="shared" si="1"/>
        <v>19.25</v>
      </c>
      <c r="F9" s="2">
        <f t="shared" si="1"/>
        <v>17.93</v>
      </c>
      <c r="G9" s="2">
        <f t="shared" si="1"/>
        <v>18.309999999999999</v>
      </c>
      <c r="H9" s="2">
        <f t="shared" si="1"/>
        <v>17.64</v>
      </c>
      <c r="I9" s="2">
        <f t="shared" si="1"/>
        <v>16.55</v>
      </c>
      <c r="J9" s="2">
        <f t="shared" si="1"/>
        <v>15.98</v>
      </c>
      <c r="K9" s="2">
        <f t="shared" si="1"/>
        <v>15.370000000000001</v>
      </c>
      <c r="L9" s="2">
        <f t="shared" si="1"/>
        <v>14.94</v>
      </c>
      <c r="M9" s="2">
        <f t="shared" si="1"/>
        <v>14.9</v>
      </c>
      <c r="N9" s="2">
        <f t="shared" si="1"/>
        <v>14.120000000000001</v>
      </c>
      <c r="O9" s="2">
        <f t="shared" si="1"/>
        <v>13.34</v>
      </c>
      <c r="P9" s="2">
        <f t="shared" si="1"/>
        <v>12.67</v>
      </c>
      <c r="Q9" s="2">
        <f t="shared" si="1"/>
        <v>10.220000000000001</v>
      </c>
      <c r="R9" s="2">
        <f t="shared" si="1"/>
        <v>7.15</v>
      </c>
      <c r="S9" s="2">
        <f t="shared" si="1"/>
        <v>6.3100000000000005</v>
      </c>
      <c r="T9" s="2">
        <f t="shared" si="1"/>
        <v>4.0200000000000005</v>
      </c>
      <c r="U9" s="2">
        <f t="shared" si="1"/>
        <v>2.46</v>
      </c>
      <c r="V9" s="2">
        <f t="shared" si="1"/>
        <v>2.19</v>
      </c>
      <c r="W9" s="2">
        <f t="shared" si="1"/>
        <v>1.8</v>
      </c>
      <c r="X9" s="2">
        <f t="shared" si="1"/>
        <v>1.51</v>
      </c>
      <c r="Y9" s="2">
        <f t="shared" si="1"/>
        <v>1.23</v>
      </c>
      <c r="Z9" s="2">
        <f t="shared" si="1"/>
        <v>1.29</v>
      </c>
      <c r="AA9" s="2">
        <f t="shared" si="1"/>
        <v>1.24</v>
      </c>
      <c r="AB9" s="2">
        <f t="shared" si="1"/>
        <v>1.2</v>
      </c>
      <c r="AC9" s="2">
        <f t="shared" si="1"/>
        <v>0.96</v>
      </c>
      <c r="AD9" s="2">
        <f t="shared" si="1"/>
        <v>0.92</v>
      </c>
      <c r="AE9" s="2">
        <f t="shared" si="1"/>
        <v>0.87</v>
      </c>
      <c r="AF9" s="2">
        <f t="shared" si="1"/>
        <v>0.79</v>
      </c>
      <c r="AG9" s="2">
        <f t="shared" si="1"/>
        <v>0.76</v>
      </c>
      <c r="AH9" s="2">
        <f t="shared" si="1"/>
        <v>0.73</v>
      </c>
      <c r="AI9" s="2">
        <f t="shared" si="1"/>
        <v>0.69000000000000006</v>
      </c>
      <c r="AJ9" s="2">
        <f t="shared" si="1"/>
        <v>0.66</v>
      </c>
    </row>
    <row r="10" spans="1:36" x14ac:dyDescent="0.2">
      <c r="A10" t="str">
        <f>"electricity_archetype_"&amp;TEXT(ROUND(Table2[[#This Row],[2016]],1),"0.0")</f>
        <v>electricity_archetype_19.7</v>
      </c>
      <c r="B10" s="2">
        <f t="shared" si="2"/>
        <v>19.700000000000003</v>
      </c>
      <c r="C10" s="2">
        <f t="shared" si="0"/>
        <v>19.7</v>
      </c>
      <c r="D10" s="2">
        <f t="shared" si="1"/>
        <v>19.7</v>
      </c>
      <c r="E10" s="2">
        <f t="shared" si="1"/>
        <v>19.16</v>
      </c>
      <c r="F10" s="2">
        <f t="shared" si="1"/>
        <v>17.84</v>
      </c>
      <c r="G10" s="2">
        <f t="shared" si="1"/>
        <v>18.22</v>
      </c>
      <c r="H10" s="2">
        <f t="shared" si="1"/>
        <v>17.55</v>
      </c>
      <c r="I10" s="2">
        <f t="shared" si="1"/>
        <v>16.47</v>
      </c>
      <c r="J10" s="2">
        <f t="shared" si="1"/>
        <v>15.9</v>
      </c>
      <c r="K10" s="2">
        <f t="shared" si="1"/>
        <v>15.290000000000001</v>
      </c>
      <c r="L10" s="2">
        <f t="shared" si="1"/>
        <v>14.870000000000001</v>
      </c>
      <c r="M10" s="2">
        <f t="shared" si="1"/>
        <v>14.82</v>
      </c>
      <c r="N10" s="2">
        <f t="shared" si="1"/>
        <v>14.05</v>
      </c>
      <c r="O10" s="2">
        <f t="shared" si="1"/>
        <v>13.27</v>
      </c>
      <c r="P10" s="2">
        <f t="shared" si="1"/>
        <v>12.61</v>
      </c>
      <c r="Q10" s="2">
        <f t="shared" si="1"/>
        <v>10.17</v>
      </c>
      <c r="R10" s="2">
        <f t="shared" si="1"/>
        <v>7.11</v>
      </c>
      <c r="S10" s="2">
        <f t="shared" si="1"/>
        <v>6.28</v>
      </c>
      <c r="T10" s="2">
        <f t="shared" si="1"/>
        <v>4</v>
      </c>
      <c r="U10" s="2">
        <f t="shared" si="1"/>
        <v>2.4500000000000002</v>
      </c>
      <c r="V10" s="2">
        <f t="shared" si="1"/>
        <v>2.19</v>
      </c>
      <c r="W10" s="2">
        <f t="shared" si="1"/>
        <v>1.8</v>
      </c>
      <c r="X10" s="2">
        <f t="shared" si="1"/>
        <v>1.5</v>
      </c>
      <c r="Y10" s="2">
        <f t="shared" si="1"/>
        <v>1.22</v>
      </c>
      <c r="Z10" s="2">
        <f t="shared" si="1"/>
        <v>1.29</v>
      </c>
      <c r="AA10" s="2">
        <f t="shared" si="1"/>
        <v>1.23</v>
      </c>
      <c r="AB10" s="2">
        <f t="shared" si="1"/>
        <v>1.2</v>
      </c>
      <c r="AC10" s="2">
        <f t="shared" si="1"/>
        <v>0.96</v>
      </c>
      <c r="AD10" s="2">
        <f t="shared" si="1"/>
        <v>0.92</v>
      </c>
      <c r="AE10" s="2">
        <f t="shared" si="1"/>
        <v>0.87</v>
      </c>
      <c r="AF10" s="2">
        <f t="shared" si="1"/>
        <v>0.79</v>
      </c>
      <c r="AG10" s="2">
        <f t="shared" si="1"/>
        <v>0.76</v>
      </c>
      <c r="AH10" s="2">
        <f t="shared" si="1"/>
        <v>0.73</v>
      </c>
      <c r="AI10" s="2">
        <f t="shared" si="1"/>
        <v>0.69000000000000006</v>
      </c>
      <c r="AJ10" s="2">
        <f t="shared" si="1"/>
        <v>0.66</v>
      </c>
    </row>
    <row r="11" spans="1:36" x14ac:dyDescent="0.2">
      <c r="A11" t="str">
        <f>"electricity_archetype_"&amp;TEXT(ROUND(Table2[[#This Row],[2016]],1),"0.0")</f>
        <v>electricity_archetype_19.6</v>
      </c>
      <c r="B11" s="2">
        <f t="shared" si="2"/>
        <v>19.600000000000001</v>
      </c>
      <c r="C11" s="2">
        <f t="shared" si="0"/>
        <v>19.600000000000001</v>
      </c>
      <c r="D11" s="2">
        <f t="shared" si="1"/>
        <v>19.600000000000001</v>
      </c>
      <c r="E11" s="2">
        <f t="shared" si="1"/>
        <v>19.059999999999999</v>
      </c>
      <c r="F11" s="2">
        <f t="shared" si="1"/>
        <v>17.75</v>
      </c>
      <c r="G11" s="2">
        <f t="shared" si="1"/>
        <v>18.13</v>
      </c>
      <c r="H11" s="2">
        <f t="shared" si="1"/>
        <v>17.46</v>
      </c>
      <c r="I11" s="2">
        <f t="shared" si="1"/>
        <v>16.38</v>
      </c>
      <c r="J11" s="2">
        <f t="shared" si="1"/>
        <v>15.82</v>
      </c>
      <c r="K11" s="2">
        <f t="shared" si="1"/>
        <v>15.22</v>
      </c>
      <c r="L11" s="2">
        <f t="shared" si="1"/>
        <v>14.790000000000001</v>
      </c>
      <c r="M11" s="2">
        <f t="shared" si="1"/>
        <v>14.75</v>
      </c>
      <c r="N11" s="2">
        <f t="shared" si="1"/>
        <v>13.98</v>
      </c>
      <c r="O11" s="2">
        <f t="shared" si="1"/>
        <v>13.21</v>
      </c>
      <c r="P11" s="2">
        <f t="shared" si="1"/>
        <v>12.540000000000001</v>
      </c>
      <c r="Q11" s="2">
        <f t="shared" si="1"/>
        <v>10.120000000000001</v>
      </c>
      <c r="R11" s="2">
        <f t="shared" si="1"/>
        <v>7.08</v>
      </c>
      <c r="S11" s="2">
        <f t="shared" si="1"/>
        <v>6.25</v>
      </c>
      <c r="T11" s="2">
        <f t="shared" si="1"/>
        <v>3.99</v>
      </c>
      <c r="U11" s="2">
        <f t="shared" si="1"/>
        <v>2.44</v>
      </c>
      <c r="V11" s="2">
        <f t="shared" si="1"/>
        <v>2.1800000000000002</v>
      </c>
      <c r="W11" s="2">
        <f t="shared" si="1"/>
        <v>1.79</v>
      </c>
      <c r="X11" s="2">
        <f t="shared" si="1"/>
        <v>1.5</v>
      </c>
      <c r="Y11" s="2">
        <f t="shared" si="1"/>
        <v>1.22</v>
      </c>
      <c r="Z11" s="2">
        <f t="shared" si="1"/>
        <v>1.29</v>
      </c>
      <c r="AA11" s="2">
        <f t="shared" si="1"/>
        <v>1.23</v>
      </c>
      <c r="AB11" s="2">
        <f t="shared" si="1"/>
        <v>1.2</v>
      </c>
      <c r="AC11" s="2">
        <f t="shared" si="1"/>
        <v>0.96</v>
      </c>
      <c r="AD11" s="2">
        <f t="shared" si="1"/>
        <v>0.92</v>
      </c>
      <c r="AE11" s="2">
        <f t="shared" si="1"/>
        <v>0.87</v>
      </c>
      <c r="AF11" s="2">
        <f t="shared" si="1"/>
        <v>0.79</v>
      </c>
      <c r="AG11" s="2">
        <f t="shared" si="1"/>
        <v>0.76</v>
      </c>
      <c r="AH11" s="2">
        <f t="shared" si="1"/>
        <v>0.72</v>
      </c>
      <c r="AI11" s="2">
        <f t="shared" si="1"/>
        <v>0.69000000000000006</v>
      </c>
      <c r="AJ11" s="2">
        <f t="shared" si="1"/>
        <v>0.66</v>
      </c>
    </row>
    <row r="12" spans="1:36" x14ac:dyDescent="0.2">
      <c r="A12" t="str">
        <f>"electricity_archetype_"&amp;TEXT(ROUND(Table2[[#This Row],[2016]],1),"0.0")</f>
        <v>electricity_archetype_19.5</v>
      </c>
      <c r="B12" s="2">
        <f t="shared" si="2"/>
        <v>19.5</v>
      </c>
      <c r="C12" s="2">
        <f t="shared" si="0"/>
        <v>19.5</v>
      </c>
      <c r="D12" s="2">
        <f t="shared" si="1"/>
        <v>19.5</v>
      </c>
      <c r="E12" s="2">
        <f t="shared" si="1"/>
        <v>18.96</v>
      </c>
      <c r="F12" s="2">
        <f t="shared" si="1"/>
        <v>17.66</v>
      </c>
      <c r="G12" s="2">
        <f t="shared" si="1"/>
        <v>18.04</v>
      </c>
      <c r="H12" s="2">
        <f t="shared" si="1"/>
        <v>17.37</v>
      </c>
      <c r="I12" s="2">
        <f t="shared" si="1"/>
        <v>16.3</v>
      </c>
      <c r="J12" s="2">
        <f t="shared" si="1"/>
        <v>15.74</v>
      </c>
      <c r="K12" s="2">
        <f t="shared" si="1"/>
        <v>15.14</v>
      </c>
      <c r="L12" s="2">
        <f t="shared" si="1"/>
        <v>14.72</v>
      </c>
      <c r="M12" s="2">
        <f t="shared" si="1"/>
        <v>14.67</v>
      </c>
      <c r="N12" s="2">
        <f t="shared" si="1"/>
        <v>13.91</v>
      </c>
      <c r="O12" s="2">
        <f t="shared" si="1"/>
        <v>13.14</v>
      </c>
      <c r="P12" s="2">
        <f t="shared" si="1"/>
        <v>12.48</v>
      </c>
      <c r="Q12" s="2">
        <f t="shared" si="1"/>
        <v>10.07</v>
      </c>
      <c r="R12" s="2">
        <f t="shared" si="1"/>
        <v>7.05</v>
      </c>
      <c r="S12" s="2">
        <f t="shared" si="1"/>
        <v>6.22</v>
      </c>
      <c r="T12" s="2">
        <f t="shared" si="1"/>
        <v>3.97</v>
      </c>
      <c r="U12" s="2">
        <f t="shared" si="1"/>
        <v>2.4300000000000002</v>
      </c>
      <c r="V12" s="2">
        <f t="shared" si="1"/>
        <v>2.17</v>
      </c>
      <c r="W12" s="2">
        <f t="shared" si="1"/>
        <v>1.79</v>
      </c>
      <c r="X12" s="2">
        <f t="shared" si="1"/>
        <v>1.49</v>
      </c>
      <c r="Y12" s="2">
        <f t="shared" si="1"/>
        <v>1.22</v>
      </c>
      <c r="Z12" s="2">
        <f t="shared" si="1"/>
        <v>1.28</v>
      </c>
      <c r="AA12" s="2">
        <f t="shared" si="1"/>
        <v>1.23</v>
      </c>
      <c r="AB12" s="2">
        <f t="shared" si="1"/>
        <v>1.19</v>
      </c>
      <c r="AC12" s="2">
        <f t="shared" si="1"/>
        <v>0.96</v>
      </c>
      <c r="AD12" s="2">
        <f t="shared" si="1"/>
        <v>0.91</v>
      </c>
      <c r="AE12" s="2">
        <f t="shared" si="1"/>
        <v>0.87</v>
      </c>
      <c r="AF12" s="2">
        <f t="shared" si="1"/>
        <v>0.79</v>
      </c>
      <c r="AG12" s="2">
        <f t="shared" si="1"/>
        <v>0.76</v>
      </c>
      <c r="AH12" s="2">
        <f t="shared" si="1"/>
        <v>0.72</v>
      </c>
      <c r="AI12" s="2">
        <f t="shared" si="1"/>
        <v>0.69000000000000006</v>
      </c>
      <c r="AJ12" s="2">
        <f t="shared" si="1"/>
        <v>0.66</v>
      </c>
    </row>
    <row r="13" spans="1:36" x14ac:dyDescent="0.2">
      <c r="A13" t="str">
        <f>"electricity_archetype_"&amp;TEXT(ROUND(Table2[[#This Row],[2016]],1),"0.0")</f>
        <v>electricity_archetype_19.4</v>
      </c>
      <c r="B13" s="2">
        <f t="shared" si="2"/>
        <v>19.400000000000002</v>
      </c>
      <c r="C13" s="2">
        <f t="shared" si="0"/>
        <v>19.400000000000002</v>
      </c>
      <c r="D13" s="2">
        <f t="shared" si="1"/>
        <v>19.400000000000002</v>
      </c>
      <c r="E13" s="2">
        <f t="shared" si="1"/>
        <v>18.86</v>
      </c>
      <c r="F13" s="2">
        <f t="shared" si="1"/>
        <v>17.57</v>
      </c>
      <c r="G13" s="2">
        <f t="shared" si="1"/>
        <v>17.940000000000001</v>
      </c>
      <c r="H13" s="2">
        <f t="shared" si="1"/>
        <v>17.28</v>
      </c>
      <c r="I13" s="2">
        <f t="shared" si="1"/>
        <v>16.22</v>
      </c>
      <c r="J13" s="2">
        <f t="shared" si="1"/>
        <v>15.66</v>
      </c>
      <c r="K13" s="2">
        <f t="shared" si="1"/>
        <v>15.06</v>
      </c>
      <c r="L13" s="2">
        <f t="shared" si="1"/>
        <v>14.64</v>
      </c>
      <c r="M13" s="2">
        <f t="shared" si="1"/>
        <v>14.6</v>
      </c>
      <c r="N13" s="2">
        <f t="shared" si="1"/>
        <v>13.84</v>
      </c>
      <c r="O13" s="2">
        <f t="shared" si="1"/>
        <v>13.08</v>
      </c>
      <c r="P13" s="2">
        <f t="shared" si="1"/>
        <v>12.42</v>
      </c>
      <c r="Q13" s="2">
        <f t="shared" si="1"/>
        <v>10.02</v>
      </c>
      <c r="R13" s="2">
        <f t="shared" si="1"/>
        <v>7.01</v>
      </c>
      <c r="S13" s="2">
        <f t="shared" si="1"/>
        <v>6.19</v>
      </c>
      <c r="T13" s="2">
        <f t="shared" si="1"/>
        <v>3.95</v>
      </c>
      <c r="U13" s="2">
        <f t="shared" si="1"/>
        <v>2.4300000000000002</v>
      </c>
      <c r="V13" s="2">
        <f t="shared" si="1"/>
        <v>2.16</v>
      </c>
      <c r="W13" s="2">
        <f t="shared" si="1"/>
        <v>1.78</v>
      </c>
      <c r="X13" s="2">
        <f t="shared" si="1"/>
        <v>1.49</v>
      </c>
      <c r="Y13" s="2">
        <f t="shared" si="1"/>
        <v>1.21</v>
      </c>
      <c r="Z13" s="2">
        <f t="shared" si="1"/>
        <v>1.28</v>
      </c>
      <c r="AA13" s="2">
        <f t="shared" si="1"/>
        <v>1.22</v>
      </c>
      <c r="AB13" s="2">
        <f t="shared" si="1"/>
        <v>1.19</v>
      </c>
      <c r="AC13" s="2">
        <f t="shared" si="1"/>
        <v>0.95000000000000007</v>
      </c>
      <c r="AD13" s="2">
        <f t="shared" si="1"/>
        <v>0.91</v>
      </c>
      <c r="AE13" s="2">
        <f t="shared" si="1"/>
        <v>0.87</v>
      </c>
      <c r="AF13" s="2">
        <f t="shared" si="1"/>
        <v>0.79</v>
      </c>
      <c r="AG13" s="2">
        <f t="shared" si="1"/>
        <v>0.76</v>
      </c>
      <c r="AH13" s="2">
        <f t="shared" si="1"/>
        <v>0.72</v>
      </c>
      <c r="AI13" s="2">
        <f t="shared" si="1"/>
        <v>0.69000000000000006</v>
      </c>
      <c r="AJ13" s="2">
        <f t="shared" si="1"/>
        <v>0.66</v>
      </c>
    </row>
    <row r="14" spans="1:36" x14ac:dyDescent="0.2">
      <c r="A14" t="str">
        <f>"electricity_archetype_"&amp;TEXT(ROUND(Table2[[#This Row],[2016]],1),"0.0")</f>
        <v>electricity_archetype_19.3</v>
      </c>
      <c r="B14" s="2">
        <f t="shared" si="2"/>
        <v>19.3</v>
      </c>
      <c r="C14" s="2">
        <f t="shared" si="0"/>
        <v>19.3</v>
      </c>
      <c r="D14" s="2">
        <f t="shared" si="1"/>
        <v>19.3</v>
      </c>
      <c r="E14" s="2">
        <f t="shared" si="1"/>
        <v>18.77</v>
      </c>
      <c r="F14" s="2">
        <f t="shared" si="1"/>
        <v>17.48</v>
      </c>
      <c r="G14" s="2">
        <f t="shared" si="1"/>
        <v>17.850000000000001</v>
      </c>
      <c r="H14" s="2">
        <f t="shared" si="1"/>
        <v>17.190000000000001</v>
      </c>
      <c r="I14" s="2">
        <f t="shared" si="1"/>
        <v>16.14</v>
      </c>
      <c r="J14" s="2">
        <f t="shared" si="1"/>
        <v>15.58</v>
      </c>
      <c r="K14" s="2">
        <f t="shared" si="1"/>
        <v>14.99</v>
      </c>
      <c r="L14" s="2">
        <f t="shared" si="1"/>
        <v>14.57</v>
      </c>
      <c r="M14" s="2">
        <f t="shared" si="1"/>
        <v>14.52</v>
      </c>
      <c r="N14" s="2">
        <f t="shared" si="1"/>
        <v>13.77</v>
      </c>
      <c r="O14" s="2">
        <f t="shared" si="1"/>
        <v>13.01</v>
      </c>
      <c r="P14" s="2">
        <f t="shared" si="1"/>
        <v>12.36</v>
      </c>
      <c r="Q14" s="2">
        <f t="shared" si="1"/>
        <v>9.9700000000000006</v>
      </c>
      <c r="R14" s="2">
        <f t="shared" si="1"/>
        <v>6.98</v>
      </c>
      <c r="S14" s="2">
        <f t="shared" si="1"/>
        <v>6.16</v>
      </c>
      <c r="T14" s="2">
        <f t="shared" si="1"/>
        <v>3.93</v>
      </c>
      <c r="U14" s="2">
        <f t="shared" si="1"/>
        <v>2.42</v>
      </c>
      <c r="V14" s="2">
        <f t="shared" si="1"/>
        <v>2.15</v>
      </c>
      <c r="W14" s="2">
        <f t="shared" si="1"/>
        <v>1.77</v>
      </c>
      <c r="X14" s="2">
        <f t="shared" si="1"/>
        <v>1.49</v>
      </c>
      <c r="Y14" s="2">
        <f t="shared" si="1"/>
        <v>1.21</v>
      </c>
      <c r="Z14" s="2">
        <f t="shared" si="1"/>
        <v>1.28</v>
      </c>
      <c r="AA14" s="2">
        <f t="shared" si="1"/>
        <v>1.22</v>
      </c>
      <c r="AB14" s="2">
        <f t="shared" ref="AB14:AJ23" si="3">MROUND((($B14-$AJ$2)*((AB$2-$AJ$2)/($B$2-$AJ$2)))+$AJ$2,0.01)</f>
        <v>1.19</v>
      </c>
      <c r="AC14" s="2">
        <f t="shared" si="3"/>
        <v>0.95000000000000007</v>
      </c>
      <c r="AD14" s="2">
        <f t="shared" si="3"/>
        <v>0.91</v>
      </c>
      <c r="AE14" s="2">
        <f t="shared" si="3"/>
        <v>0.87</v>
      </c>
      <c r="AF14" s="2">
        <f t="shared" si="3"/>
        <v>0.79</v>
      </c>
      <c r="AG14" s="2">
        <f t="shared" si="3"/>
        <v>0.76</v>
      </c>
      <c r="AH14" s="2">
        <f t="shared" si="3"/>
        <v>0.72</v>
      </c>
      <c r="AI14" s="2">
        <f t="shared" si="3"/>
        <v>0.69000000000000006</v>
      </c>
      <c r="AJ14" s="2">
        <f t="shared" si="3"/>
        <v>0.66</v>
      </c>
    </row>
    <row r="15" spans="1:36" x14ac:dyDescent="0.2">
      <c r="A15" t="str">
        <f>"electricity_archetype_"&amp;TEXT(ROUND(Table2[[#This Row],[2016]],1),"0.0")</f>
        <v>electricity_archetype_19.2</v>
      </c>
      <c r="B15" s="2">
        <f t="shared" si="2"/>
        <v>19.200000000000003</v>
      </c>
      <c r="C15" s="2">
        <f t="shared" si="0"/>
        <v>19.2</v>
      </c>
      <c r="D15" s="2">
        <f t="shared" ref="D15:M24" si="4">MROUND((($B15-$AJ$2)*((D$2-$AJ$2)/($B$2-$AJ$2)))+$AJ$2,0.01)</f>
        <v>19.2</v>
      </c>
      <c r="E15" s="2">
        <f t="shared" si="4"/>
        <v>18.670000000000002</v>
      </c>
      <c r="F15" s="2">
        <f t="shared" si="4"/>
        <v>17.39</v>
      </c>
      <c r="G15" s="2">
        <f t="shared" si="4"/>
        <v>17.760000000000002</v>
      </c>
      <c r="H15" s="2">
        <f t="shared" si="4"/>
        <v>17.100000000000001</v>
      </c>
      <c r="I15" s="2">
        <f t="shared" si="4"/>
        <v>16.05</v>
      </c>
      <c r="J15" s="2">
        <f t="shared" si="4"/>
        <v>15.5</v>
      </c>
      <c r="K15" s="2">
        <f t="shared" si="4"/>
        <v>14.91</v>
      </c>
      <c r="L15" s="2">
        <f t="shared" si="4"/>
        <v>14.49</v>
      </c>
      <c r="M15" s="2">
        <f t="shared" si="4"/>
        <v>14.450000000000001</v>
      </c>
      <c r="N15" s="2">
        <f t="shared" ref="N15:AA24" si="5">MROUND((($B15-$AJ$2)*((N$2-$AJ$2)/($B$2-$AJ$2)))+$AJ$2,0.01)</f>
        <v>13.700000000000001</v>
      </c>
      <c r="O15" s="2">
        <f t="shared" si="5"/>
        <v>12.94</v>
      </c>
      <c r="P15" s="2">
        <f t="shared" si="5"/>
        <v>12.290000000000001</v>
      </c>
      <c r="Q15" s="2">
        <f t="shared" si="5"/>
        <v>9.92</v>
      </c>
      <c r="R15" s="2">
        <f t="shared" si="5"/>
        <v>6.94</v>
      </c>
      <c r="S15" s="2">
        <f t="shared" si="5"/>
        <v>6.13</v>
      </c>
      <c r="T15" s="2">
        <f t="shared" si="5"/>
        <v>3.92</v>
      </c>
      <c r="U15" s="2">
        <f t="shared" si="5"/>
        <v>2.41</v>
      </c>
      <c r="V15" s="2">
        <f t="shared" si="5"/>
        <v>2.15</v>
      </c>
      <c r="W15" s="2">
        <f t="shared" si="5"/>
        <v>1.77</v>
      </c>
      <c r="X15" s="2">
        <f t="shared" si="5"/>
        <v>1.48</v>
      </c>
      <c r="Y15" s="2">
        <f t="shared" si="5"/>
        <v>1.21</v>
      </c>
      <c r="Z15" s="2">
        <f t="shared" si="5"/>
        <v>1.27</v>
      </c>
      <c r="AA15" s="2">
        <f t="shared" si="5"/>
        <v>1.22</v>
      </c>
      <c r="AB15" s="2">
        <f t="shared" si="3"/>
        <v>1.18</v>
      </c>
      <c r="AC15" s="2">
        <f t="shared" si="3"/>
        <v>0.95000000000000007</v>
      </c>
      <c r="AD15" s="2">
        <f t="shared" si="3"/>
        <v>0.91</v>
      </c>
      <c r="AE15" s="2">
        <f t="shared" si="3"/>
        <v>0.87</v>
      </c>
      <c r="AF15" s="2">
        <f t="shared" si="3"/>
        <v>0.79</v>
      </c>
      <c r="AG15" s="2">
        <f t="shared" si="3"/>
        <v>0.76</v>
      </c>
      <c r="AH15" s="2">
        <f t="shared" si="3"/>
        <v>0.72</v>
      </c>
      <c r="AI15" s="2">
        <f t="shared" si="3"/>
        <v>0.69000000000000006</v>
      </c>
      <c r="AJ15" s="2">
        <f t="shared" si="3"/>
        <v>0.66</v>
      </c>
    </row>
    <row r="16" spans="1:36" x14ac:dyDescent="0.2">
      <c r="A16" t="str">
        <f>"electricity_archetype_"&amp;TEXT(ROUND(Table2[[#This Row],[2016]],1),"0.0")</f>
        <v>electricity_archetype_19.1</v>
      </c>
      <c r="B16" s="2">
        <f t="shared" si="2"/>
        <v>19.100000000000001</v>
      </c>
      <c r="C16" s="2">
        <f t="shared" si="0"/>
        <v>19.100000000000001</v>
      </c>
      <c r="D16" s="2">
        <f t="shared" si="4"/>
        <v>19.100000000000001</v>
      </c>
      <c r="E16" s="2">
        <f t="shared" si="4"/>
        <v>18.57</v>
      </c>
      <c r="F16" s="2">
        <f t="shared" si="4"/>
        <v>17.3</v>
      </c>
      <c r="G16" s="2">
        <f t="shared" si="4"/>
        <v>17.670000000000002</v>
      </c>
      <c r="H16" s="2">
        <f t="shared" si="4"/>
        <v>17.02</v>
      </c>
      <c r="I16" s="2">
        <f t="shared" si="4"/>
        <v>15.97</v>
      </c>
      <c r="J16" s="2">
        <f t="shared" si="4"/>
        <v>15.42</v>
      </c>
      <c r="K16" s="2">
        <f t="shared" si="4"/>
        <v>14.83</v>
      </c>
      <c r="L16" s="2">
        <f t="shared" si="4"/>
        <v>14.42</v>
      </c>
      <c r="M16" s="2">
        <f t="shared" si="4"/>
        <v>14.370000000000001</v>
      </c>
      <c r="N16" s="2">
        <f t="shared" si="5"/>
        <v>13.63</v>
      </c>
      <c r="O16" s="2">
        <f t="shared" si="5"/>
        <v>12.88</v>
      </c>
      <c r="P16" s="2">
        <f t="shared" si="5"/>
        <v>12.23</v>
      </c>
      <c r="Q16" s="2">
        <f t="shared" si="5"/>
        <v>9.870000000000001</v>
      </c>
      <c r="R16" s="2">
        <f t="shared" si="5"/>
        <v>6.91</v>
      </c>
      <c r="S16" s="2">
        <f t="shared" si="5"/>
        <v>6.1000000000000005</v>
      </c>
      <c r="T16" s="2">
        <f t="shared" si="5"/>
        <v>3.9</v>
      </c>
      <c r="U16" s="2">
        <f t="shared" si="5"/>
        <v>2.4</v>
      </c>
      <c r="V16" s="2">
        <f t="shared" si="5"/>
        <v>2.14</v>
      </c>
      <c r="W16" s="2">
        <f t="shared" si="5"/>
        <v>1.76</v>
      </c>
      <c r="X16" s="2">
        <f t="shared" si="5"/>
        <v>1.48</v>
      </c>
      <c r="Y16" s="2">
        <f t="shared" si="5"/>
        <v>1.2</v>
      </c>
      <c r="Z16" s="2">
        <f t="shared" si="5"/>
        <v>1.27</v>
      </c>
      <c r="AA16" s="2">
        <f t="shared" si="5"/>
        <v>1.22</v>
      </c>
      <c r="AB16" s="2">
        <f t="shared" si="3"/>
        <v>1.18</v>
      </c>
      <c r="AC16" s="2">
        <f t="shared" si="3"/>
        <v>0.95000000000000007</v>
      </c>
      <c r="AD16" s="2">
        <f t="shared" si="3"/>
        <v>0.91</v>
      </c>
      <c r="AE16" s="2">
        <f t="shared" si="3"/>
        <v>0.86</v>
      </c>
      <c r="AF16" s="2">
        <f t="shared" si="3"/>
        <v>0.79</v>
      </c>
      <c r="AG16" s="2">
        <f t="shared" si="3"/>
        <v>0.76</v>
      </c>
      <c r="AH16" s="2">
        <f t="shared" si="3"/>
        <v>0.72</v>
      </c>
      <c r="AI16" s="2">
        <f t="shared" si="3"/>
        <v>0.69000000000000006</v>
      </c>
      <c r="AJ16" s="2">
        <f t="shared" si="3"/>
        <v>0.66</v>
      </c>
    </row>
    <row r="17" spans="1:36" x14ac:dyDescent="0.2">
      <c r="A17" t="str">
        <f>"electricity_archetype_"&amp;TEXT(ROUND(Table2[[#This Row],[2016]],1),"0.0")</f>
        <v>electricity_archetype_19.0</v>
      </c>
      <c r="B17" s="2">
        <f t="shared" si="2"/>
        <v>19</v>
      </c>
      <c r="C17" s="2">
        <f t="shared" si="0"/>
        <v>19</v>
      </c>
      <c r="D17" s="2">
        <f t="shared" si="4"/>
        <v>19</v>
      </c>
      <c r="E17" s="2">
        <f t="shared" si="4"/>
        <v>18.48</v>
      </c>
      <c r="F17" s="2">
        <f t="shared" si="4"/>
        <v>17.21</v>
      </c>
      <c r="G17" s="2">
        <f t="shared" si="4"/>
        <v>17.57</v>
      </c>
      <c r="H17" s="2">
        <f t="shared" si="4"/>
        <v>16.93</v>
      </c>
      <c r="I17" s="2">
        <f t="shared" si="4"/>
        <v>15.89</v>
      </c>
      <c r="J17" s="2">
        <f t="shared" si="4"/>
        <v>15.34</v>
      </c>
      <c r="K17" s="2">
        <f t="shared" si="4"/>
        <v>14.76</v>
      </c>
      <c r="L17" s="2">
        <f t="shared" si="4"/>
        <v>14.35</v>
      </c>
      <c r="M17" s="2">
        <f t="shared" si="4"/>
        <v>14.3</v>
      </c>
      <c r="N17" s="2">
        <f t="shared" si="5"/>
        <v>13.56</v>
      </c>
      <c r="O17" s="2">
        <f t="shared" si="5"/>
        <v>12.81</v>
      </c>
      <c r="P17" s="2">
        <f t="shared" si="5"/>
        <v>12.17</v>
      </c>
      <c r="Q17" s="2">
        <f t="shared" si="5"/>
        <v>9.82</v>
      </c>
      <c r="R17" s="2">
        <f t="shared" si="5"/>
        <v>6.88</v>
      </c>
      <c r="S17" s="2">
        <f t="shared" si="5"/>
        <v>6.07</v>
      </c>
      <c r="T17" s="2">
        <f t="shared" si="5"/>
        <v>3.88</v>
      </c>
      <c r="U17" s="2">
        <f t="shared" si="5"/>
        <v>2.39</v>
      </c>
      <c r="V17" s="2">
        <f t="shared" si="5"/>
        <v>2.13</v>
      </c>
      <c r="W17" s="2">
        <f t="shared" si="5"/>
        <v>1.76</v>
      </c>
      <c r="X17" s="2">
        <f t="shared" si="5"/>
        <v>1.47</v>
      </c>
      <c r="Y17" s="2">
        <f t="shared" si="5"/>
        <v>1.2</v>
      </c>
      <c r="Z17" s="2">
        <f t="shared" si="5"/>
        <v>1.27</v>
      </c>
      <c r="AA17" s="2">
        <f t="shared" si="5"/>
        <v>1.21</v>
      </c>
      <c r="AB17" s="2">
        <f t="shared" si="3"/>
        <v>1.18</v>
      </c>
      <c r="AC17" s="2">
        <f t="shared" si="3"/>
        <v>0.95000000000000007</v>
      </c>
      <c r="AD17" s="2">
        <f t="shared" si="3"/>
        <v>0.91</v>
      </c>
      <c r="AE17" s="2">
        <f t="shared" si="3"/>
        <v>0.86</v>
      </c>
      <c r="AF17" s="2">
        <f t="shared" si="3"/>
        <v>0.79</v>
      </c>
      <c r="AG17" s="2">
        <f t="shared" si="3"/>
        <v>0.76</v>
      </c>
      <c r="AH17" s="2">
        <f t="shared" si="3"/>
        <v>0.72</v>
      </c>
      <c r="AI17" s="2">
        <f t="shared" si="3"/>
        <v>0.69000000000000006</v>
      </c>
      <c r="AJ17" s="2">
        <f t="shared" si="3"/>
        <v>0.66</v>
      </c>
    </row>
    <row r="18" spans="1:36" x14ac:dyDescent="0.2">
      <c r="A18" t="str">
        <f>"electricity_archetype_"&amp;TEXT(ROUND(Table2[[#This Row],[2016]],1),"0.0")</f>
        <v>electricity_archetype_18.9</v>
      </c>
      <c r="B18" s="2">
        <f t="shared" si="2"/>
        <v>18.900000000000002</v>
      </c>
      <c r="C18" s="2">
        <f t="shared" si="0"/>
        <v>18.900000000000002</v>
      </c>
      <c r="D18" s="2">
        <f t="shared" si="4"/>
        <v>18.900000000000002</v>
      </c>
      <c r="E18" s="2">
        <f t="shared" si="4"/>
        <v>18.38</v>
      </c>
      <c r="F18" s="2">
        <f t="shared" si="4"/>
        <v>17.12</v>
      </c>
      <c r="G18" s="2">
        <f t="shared" si="4"/>
        <v>17.48</v>
      </c>
      <c r="H18" s="2">
        <f t="shared" si="4"/>
        <v>16.84</v>
      </c>
      <c r="I18" s="2">
        <f t="shared" si="4"/>
        <v>15.8</v>
      </c>
      <c r="J18" s="2">
        <f t="shared" si="4"/>
        <v>15.26</v>
      </c>
      <c r="K18" s="2">
        <f t="shared" si="4"/>
        <v>14.68</v>
      </c>
      <c r="L18" s="2">
        <f t="shared" si="4"/>
        <v>14.27</v>
      </c>
      <c r="M18" s="2">
        <f t="shared" si="4"/>
        <v>14.23</v>
      </c>
      <c r="N18" s="2">
        <f t="shared" si="5"/>
        <v>13.49</v>
      </c>
      <c r="O18" s="2">
        <f t="shared" si="5"/>
        <v>12.74</v>
      </c>
      <c r="P18" s="2">
        <f t="shared" si="5"/>
        <v>12.1</v>
      </c>
      <c r="Q18" s="2">
        <f t="shared" si="5"/>
        <v>9.77</v>
      </c>
      <c r="R18" s="2">
        <f t="shared" si="5"/>
        <v>6.84</v>
      </c>
      <c r="S18" s="2">
        <f t="shared" si="5"/>
        <v>6.04</v>
      </c>
      <c r="T18" s="2">
        <f t="shared" si="5"/>
        <v>3.86</v>
      </c>
      <c r="U18" s="2">
        <f t="shared" si="5"/>
        <v>2.38</v>
      </c>
      <c r="V18" s="2">
        <f t="shared" si="5"/>
        <v>2.12</v>
      </c>
      <c r="W18" s="2">
        <f t="shared" si="5"/>
        <v>1.75</v>
      </c>
      <c r="X18" s="2">
        <f t="shared" si="5"/>
        <v>1.47</v>
      </c>
      <c r="Y18" s="2">
        <f t="shared" si="5"/>
        <v>1.2</v>
      </c>
      <c r="Z18" s="2">
        <f t="shared" si="5"/>
        <v>1.26</v>
      </c>
      <c r="AA18" s="2">
        <f t="shared" si="5"/>
        <v>1.21</v>
      </c>
      <c r="AB18" s="2">
        <f t="shared" si="3"/>
        <v>1.18</v>
      </c>
      <c r="AC18" s="2">
        <f t="shared" si="3"/>
        <v>0.95000000000000007</v>
      </c>
      <c r="AD18" s="2">
        <f t="shared" si="3"/>
        <v>0.91</v>
      </c>
      <c r="AE18" s="2">
        <f t="shared" si="3"/>
        <v>0.86</v>
      </c>
      <c r="AF18" s="2">
        <f t="shared" si="3"/>
        <v>0.79</v>
      </c>
      <c r="AG18" s="2">
        <f t="shared" si="3"/>
        <v>0.75</v>
      </c>
      <c r="AH18" s="2">
        <f t="shared" si="3"/>
        <v>0.72</v>
      </c>
      <c r="AI18" s="2">
        <f t="shared" si="3"/>
        <v>0.69000000000000006</v>
      </c>
      <c r="AJ18" s="2">
        <f t="shared" si="3"/>
        <v>0.66</v>
      </c>
    </row>
    <row r="19" spans="1:36" x14ac:dyDescent="0.2">
      <c r="A19" t="str">
        <f>"electricity_archetype_"&amp;TEXT(ROUND(Table2[[#This Row],[2016]],1),"0.0")</f>
        <v>electricity_archetype_18.8</v>
      </c>
      <c r="B19" s="2">
        <f t="shared" si="2"/>
        <v>18.8</v>
      </c>
      <c r="C19" s="2">
        <f t="shared" si="0"/>
        <v>18.8</v>
      </c>
      <c r="D19" s="2">
        <f t="shared" si="4"/>
        <v>18.8</v>
      </c>
      <c r="E19" s="2">
        <f t="shared" si="4"/>
        <v>18.28</v>
      </c>
      <c r="F19" s="2">
        <f t="shared" si="4"/>
        <v>17.03</v>
      </c>
      <c r="G19" s="2">
        <f t="shared" si="4"/>
        <v>17.39</v>
      </c>
      <c r="H19" s="2">
        <f t="shared" si="4"/>
        <v>16.75</v>
      </c>
      <c r="I19" s="2">
        <f t="shared" si="4"/>
        <v>15.72</v>
      </c>
      <c r="J19" s="2">
        <f t="shared" si="4"/>
        <v>15.18</v>
      </c>
      <c r="K19" s="2">
        <f t="shared" si="4"/>
        <v>14.6</v>
      </c>
      <c r="L19" s="2">
        <f t="shared" si="4"/>
        <v>14.200000000000001</v>
      </c>
      <c r="M19" s="2">
        <f t="shared" si="4"/>
        <v>14.15</v>
      </c>
      <c r="N19" s="2">
        <f t="shared" si="5"/>
        <v>13.42</v>
      </c>
      <c r="O19" s="2">
        <f t="shared" si="5"/>
        <v>12.68</v>
      </c>
      <c r="P19" s="2">
        <f t="shared" si="5"/>
        <v>12.040000000000001</v>
      </c>
      <c r="Q19" s="2">
        <f t="shared" si="5"/>
        <v>9.7200000000000006</v>
      </c>
      <c r="R19" s="2">
        <f t="shared" si="5"/>
        <v>6.8100000000000005</v>
      </c>
      <c r="S19" s="2">
        <f t="shared" si="5"/>
        <v>6.01</v>
      </c>
      <c r="T19" s="2">
        <f t="shared" si="5"/>
        <v>3.85</v>
      </c>
      <c r="U19" s="2">
        <f t="shared" si="5"/>
        <v>2.37</v>
      </c>
      <c r="V19" s="2">
        <f t="shared" si="5"/>
        <v>2.11</v>
      </c>
      <c r="W19" s="2">
        <f t="shared" si="5"/>
        <v>1.74</v>
      </c>
      <c r="X19" s="2">
        <f t="shared" si="5"/>
        <v>1.46</v>
      </c>
      <c r="Y19" s="2">
        <f t="shared" si="5"/>
        <v>1.2</v>
      </c>
      <c r="Z19" s="2">
        <f t="shared" si="5"/>
        <v>1.26</v>
      </c>
      <c r="AA19" s="2">
        <f t="shared" si="5"/>
        <v>1.21</v>
      </c>
      <c r="AB19" s="2">
        <f t="shared" si="3"/>
        <v>1.17</v>
      </c>
      <c r="AC19" s="2">
        <f t="shared" si="3"/>
        <v>0.94000000000000006</v>
      </c>
      <c r="AD19" s="2">
        <f t="shared" si="3"/>
        <v>0.91</v>
      </c>
      <c r="AE19" s="2">
        <f t="shared" si="3"/>
        <v>0.86</v>
      </c>
      <c r="AF19" s="2">
        <f t="shared" si="3"/>
        <v>0.79</v>
      </c>
      <c r="AG19" s="2">
        <f t="shared" si="3"/>
        <v>0.75</v>
      </c>
      <c r="AH19" s="2">
        <f t="shared" si="3"/>
        <v>0.72</v>
      </c>
      <c r="AI19" s="2">
        <f t="shared" si="3"/>
        <v>0.69000000000000006</v>
      </c>
      <c r="AJ19" s="2">
        <f t="shared" si="3"/>
        <v>0.66</v>
      </c>
    </row>
    <row r="20" spans="1:36" x14ac:dyDescent="0.2">
      <c r="A20" t="str">
        <f>"electricity_archetype_"&amp;TEXT(ROUND(Table2[[#This Row],[2016]],1),"0.0")</f>
        <v>electricity_archetype_18.7</v>
      </c>
      <c r="B20" s="2">
        <f t="shared" si="2"/>
        <v>18.7</v>
      </c>
      <c r="C20" s="2">
        <f t="shared" si="0"/>
        <v>18.7</v>
      </c>
      <c r="D20" s="2">
        <f t="shared" si="4"/>
        <v>18.7</v>
      </c>
      <c r="E20" s="2">
        <f t="shared" si="4"/>
        <v>18.18</v>
      </c>
      <c r="F20" s="2">
        <f t="shared" si="4"/>
        <v>16.940000000000001</v>
      </c>
      <c r="G20" s="2">
        <f t="shared" si="4"/>
        <v>17.3</v>
      </c>
      <c r="H20" s="2">
        <f t="shared" si="4"/>
        <v>16.66</v>
      </c>
      <c r="I20" s="2">
        <f t="shared" si="4"/>
        <v>15.64</v>
      </c>
      <c r="J20" s="2">
        <f t="shared" si="4"/>
        <v>15.1</v>
      </c>
      <c r="K20" s="2">
        <f t="shared" si="4"/>
        <v>14.530000000000001</v>
      </c>
      <c r="L20" s="2">
        <f t="shared" si="4"/>
        <v>14.120000000000001</v>
      </c>
      <c r="M20" s="2">
        <f t="shared" si="4"/>
        <v>14.08</v>
      </c>
      <c r="N20" s="2">
        <f t="shared" si="5"/>
        <v>13.35</v>
      </c>
      <c r="O20" s="2">
        <f t="shared" si="5"/>
        <v>12.61</v>
      </c>
      <c r="P20" s="2">
        <f t="shared" si="5"/>
        <v>11.98</v>
      </c>
      <c r="Q20" s="2">
        <f t="shared" si="5"/>
        <v>9.67</v>
      </c>
      <c r="R20" s="2">
        <f t="shared" si="5"/>
        <v>6.7700000000000005</v>
      </c>
      <c r="S20" s="2">
        <f t="shared" si="5"/>
        <v>5.98</v>
      </c>
      <c r="T20" s="2">
        <f t="shared" si="5"/>
        <v>3.83</v>
      </c>
      <c r="U20" s="2">
        <f t="shared" si="5"/>
        <v>2.36</v>
      </c>
      <c r="V20" s="2">
        <f t="shared" si="5"/>
        <v>2.11</v>
      </c>
      <c r="W20" s="2">
        <f t="shared" si="5"/>
        <v>1.74</v>
      </c>
      <c r="X20" s="2">
        <f t="shared" si="5"/>
        <v>1.46</v>
      </c>
      <c r="Y20" s="2">
        <f t="shared" si="5"/>
        <v>1.19</v>
      </c>
      <c r="Z20" s="2">
        <f t="shared" si="5"/>
        <v>1.26</v>
      </c>
      <c r="AA20" s="2">
        <f t="shared" si="5"/>
        <v>1.2</v>
      </c>
      <c r="AB20" s="2">
        <f t="shared" si="3"/>
        <v>1.17</v>
      </c>
      <c r="AC20" s="2">
        <f t="shared" si="3"/>
        <v>0.94000000000000006</v>
      </c>
      <c r="AD20" s="2">
        <f t="shared" si="3"/>
        <v>0.9</v>
      </c>
      <c r="AE20" s="2">
        <f t="shared" si="3"/>
        <v>0.86</v>
      </c>
      <c r="AF20" s="2">
        <f t="shared" si="3"/>
        <v>0.79</v>
      </c>
      <c r="AG20" s="2">
        <f t="shared" si="3"/>
        <v>0.75</v>
      </c>
      <c r="AH20" s="2">
        <f t="shared" si="3"/>
        <v>0.72</v>
      </c>
      <c r="AI20" s="2">
        <f t="shared" si="3"/>
        <v>0.69000000000000006</v>
      </c>
      <c r="AJ20" s="2">
        <f t="shared" si="3"/>
        <v>0.66</v>
      </c>
    </row>
    <row r="21" spans="1:36" x14ac:dyDescent="0.2">
      <c r="A21" t="str">
        <f>"electricity_archetype_"&amp;TEXT(ROUND(Table2[[#This Row],[2016]],1),"0.0")</f>
        <v>electricity_archetype_18.6</v>
      </c>
      <c r="B21" s="2">
        <f t="shared" si="2"/>
        <v>18.600000000000001</v>
      </c>
      <c r="C21" s="2">
        <f t="shared" si="0"/>
        <v>18.600000000000001</v>
      </c>
      <c r="D21" s="2">
        <f t="shared" si="4"/>
        <v>18.600000000000001</v>
      </c>
      <c r="E21" s="2">
        <f t="shared" si="4"/>
        <v>18.09</v>
      </c>
      <c r="F21" s="2">
        <f t="shared" si="4"/>
        <v>16.850000000000001</v>
      </c>
      <c r="G21" s="2">
        <f t="shared" si="4"/>
        <v>17.21</v>
      </c>
      <c r="H21" s="2">
        <f t="shared" si="4"/>
        <v>16.57</v>
      </c>
      <c r="I21" s="2">
        <f t="shared" si="4"/>
        <v>15.55</v>
      </c>
      <c r="J21" s="2">
        <f t="shared" si="4"/>
        <v>15.02</v>
      </c>
      <c r="K21" s="2">
        <f t="shared" si="4"/>
        <v>14.450000000000001</v>
      </c>
      <c r="L21" s="2">
        <f t="shared" si="4"/>
        <v>14.05</v>
      </c>
      <c r="M21" s="2">
        <f t="shared" si="4"/>
        <v>14</v>
      </c>
      <c r="N21" s="2">
        <f t="shared" si="5"/>
        <v>13.280000000000001</v>
      </c>
      <c r="O21" s="2">
        <f t="shared" si="5"/>
        <v>12.55</v>
      </c>
      <c r="P21" s="2">
        <f t="shared" si="5"/>
        <v>11.92</v>
      </c>
      <c r="Q21" s="2">
        <f t="shared" si="5"/>
        <v>9.620000000000001</v>
      </c>
      <c r="R21" s="2">
        <f t="shared" si="5"/>
        <v>6.74</v>
      </c>
      <c r="S21" s="2">
        <f t="shared" si="5"/>
        <v>5.95</v>
      </c>
      <c r="T21" s="2">
        <f t="shared" si="5"/>
        <v>3.81</v>
      </c>
      <c r="U21" s="2">
        <f t="shared" si="5"/>
        <v>2.35</v>
      </c>
      <c r="V21" s="2">
        <f t="shared" si="5"/>
        <v>2.1</v>
      </c>
      <c r="W21" s="2">
        <f t="shared" si="5"/>
        <v>1.73</v>
      </c>
      <c r="X21" s="2">
        <f t="shared" si="5"/>
        <v>1.45</v>
      </c>
      <c r="Y21" s="2">
        <f t="shared" si="5"/>
        <v>1.19</v>
      </c>
      <c r="Z21" s="2">
        <f t="shared" si="5"/>
        <v>1.25</v>
      </c>
      <c r="AA21" s="2">
        <f t="shared" si="5"/>
        <v>1.2</v>
      </c>
      <c r="AB21" s="2">
        <f t="shared" si="3"/>
        <v>1.17</v>
      </c>
      <c r="AC21" s="2">
        <f t="shared" si="3"/>
        <v>0.94000000000000006</v>
      </c>
      <c r="AD21" s="2">
        <f t="shared" si="3"/>
        <v>0.9</v>
      </c>
      <c r="AE21" s="2">
        <f t="shared" si="3"/>
        <v>0.86</v>
      </c>
      <c r="AF21" s="2">
        <f t="shared" si="3"/>
        <v>0.79</v>
      </c>
      <c r="AG21" s="2">
        <f t="shared" si="3"/>
        <v>0.75</v>
      </c>
      <c r="AH21" s="2">
        <f t="shared" si="3"/>
        <v>0.72</v>
      </c>
      <c r="AI21" s="2">
        <f t="shared" si="3"/>
        <v>0.69000000000000006</v>
      </c>
      <c r="AJ21" s="2">
        <f t="shared" si="3"/>
        <v>0.66</v>
      </c>
    </row>
    <row r="22" spans="1:36" x14ac:dyDescent="0.2">
      <c r="A22" t="str">
        <f>"electricity_archetype_"&amp;TEXT(ROUND(Table2[[#This Row],[2016]],1),"0.0")</f>
        <v>electricity_archetype_18.5</v>
      </c>
      <c r="B22" s="2">
        <f t="shared" si="2"/>
        <v>18.5</v>
      </c>
      <c r="C22" s="2">
        <f t="shared" si="0"/>
        <v>18.5</v>
      </c>
      <c r="D22" s="2">
        <f t="shared" si="4"/>
        <v>18.5</v>
      </c>
      <c r="E22" s="2">
        <f t="shared" si="4"/>
        <v>17.990000000000002</v>
      </c>
      <c r="F22" s="2">
        <f t="shared" si="4"/>
        <v>16.760000000000002</v>
      </c>
      <c r="G22" s="2">
        <f t="shared" si="4"/>
        <v>17.11</v>
      </c>
      <c r="H22" s="2">
        <f t="shared" si="4"/>
        <v>16.48</v>
      </c>
      <c r="I22" s="2">
        <f t="shared" si="4"/>
        <v>15.47</v>
      </c>
      <c r="J22" s="2">
        <f t="shared" si="4"/>
        <v>14.94</v>
      </c>
      <c r="K22" s="2">
        <f t="shared" si="4"/>
        <v>14.370000000000001</v>
      </c>
      <c r="L22" s="2">
        <f t="shared" si="4"/>
        <v>13.97</v>
      </c>
      <c r="M22" s="2">
        <f t="shared" si="4"/>
        <v>13.93</v>
      </c>
      <c r="N22" s="2">
        <f t="shared" si="5"/>
        <v>13.21</v>
      </c>
      <c r="O22" s="2">
        <f t="shared" si="5"/>
        <v>12.48</v>
      </c>
      <c r="P22" s="2">
        <f t="shared" si="5"/>
        <v>11.85</v>
      </c>
      <c r="Q22" s="2">
        <f t="shared" si="5"/>
        <v>9.57</v>
      </c>
      <c r="R22" s="2">
        <f t="shared" si="5"/>
        <v>6.71</v>
      </c>
      <c r="S22" s="2">
        <f t="shared" si="5"/>
        <v>5.92</v>
      </c>
      <c r="T22" s="2">
        <f t="shared" si="5"/>
        <v>3.79</v>
      </c>
      <c r="U22" s="2">
        <f t="shared" si="5"/>
        <v>2.34</v>
      </c>
      <c r="V22" s="2">
        <f t="shared" si="5"/>
        <v>2.09</v>
      </c>
      <c r="W22" s="2">
        <f t="shared" si="5"/>
        <v>1.73</v>
      </c>
      <c r="X22" s="2">
        <f t="shared" si="5"/>
        <v>1.45</v>
      </c>
      <c r="Y22" s="2">
        <f t="shared" si="5"/>
        <v>1.19</v>
      </c>
      <c r="Z22" s="2">
        <f t="shared" si="5"/>
        <v>1.25</v>
      </c>
      <c r="AA22" s="2">
        <f t="shared" si="5"/>
        <v>1.2</v>
      </c>
      <c r="AB22" s="2">
        <f t="shared" si="3"/>
        <v>1.1599999999999999</v>
      </c>
      <c r="AC22" s="2">
        <f t="shared" si="3"/>
        <v>0.94000000000000006</v>
      </c>
      <c r="AD22" s="2">
        <f t="shared" si="3"/>
        <v>0.9</v>
      </c>
      <c r="AE22" s="2">
        <f t="shared" si="3"/>
        <v>0.86</v>
      </c>
      <c r="AF22" s="2">
        <f t="shared" si="3"/>
        <v>0.78</v>
      </c>
      <c r="AG22" s="2">
        <f t="shared" si="3"/>
        <v>0.75</v>
      </c>
      <c r="AH22" s="2">
        <f t="shared" si="3"/>
        <v>0.72</v>
      </c>
      <c r="AI22" s="2">
        <f t="shared" si="3"/>
        <v>0.69000000000000006</v>
      </c>
      <c r="AJ22" s="2">
        <f t="shared" si="3"/>
        <v>0.66</v>
      </c>
    </row>
    <row r="23" spans="1:36" x14ac:dyDescent="0.2">
      <c r="A23" t="str">
        <f>"electricity_archetype_"&amp;TEXT(ROUND(Table2[[#This Row],[2016]],1),"0.0")</f>
        <v>electricity_archetype_18.4</v>
      </c>
      <c r="B23" s="2">
        <f t="shared" si="2"/>
        <v>18.400000000000002</v>
      </c>
      <c r="C23" s="2">
        <f t="shared" si="0"/>
        <v>18.400000000000002</v>
      </c>
      <c r="D23" s="2">
        <f t="shared" si="4"/>
        <v>18.400000000000002</v>
      </c>
      <c r="E23" s="2">
        <f t="shared" si="4"/>
        <v>17.89</v>
      </c>
      <c r="F23" s="2">
        <f t="shared" si="4"/>
        <v>16.670000000000002</v>
      </c>
      <c r="G23" s="2">
        <f t="shared" si="4"/>
        <v>17.02</v>
      </c>
      <c r="H23" s="2">
        <f t="shared" si="4"/>
        <v>16.39</v>
      </c>
      <c r="I23" s="2">
        <f t="shared" si="4"/>
        <v>15.39</v>
      </c>
      <c r="J23" s="2">
        <f t="shared" si="4"/>
        <v>14.86</v>
      </c>
      <c r="K23" s="2">
        <f t="shared" si="4"/>
        <v>14.290000000000001</v>
      </c>
      <c r="L23" s="2">
        <f t="shared" si="4"/>
        <v>13.9</v>
      </c>
      <c r="M23" s="2">
        <f t="shared" si="4"/>
        <v>13.85</v>
      </c>
      <c r="N23" s="2">
        <f t="shared" si="5"/>
        <v>13.14</v>
      </c>
      <c r="O23" s="2">
        <f t="shared" si="5"/>
        <v>12.41</v>
      </c>
      <c r="P23" s="2">
        <f t="shared" si="5"/>
        <v>11.790000000000001</v>
      </c>
      <c r="Q23" s="2">
        <f t="shared" si="5"/>
        <v>9.52</v>
      </c>
      <c r="R23" s="2">
        <f t="shared" si="5"/>
        <v>6.67</v>
      </c>
      <c r="S23" s="2">
        <f t="shared" si="5"/>
        <v>5.89</v>
      </c>
      <c r="T23" s="2">
        <f t="shared" si="5"/>
        <v>3.7800000000000002</v>
      </c>
      <c r="U23" s="2">
        <f t="shared" si="5"/>
        <v>2.33</v>
      </c>
      <c r="V23" s="2">
        <f t="shared" si="5"/>
        <v>2.08</v>
      </c>
      <c r="W23" s="2">
        <f t="shared" si="5"/>
        <v>1.72</v>
      </c>
      <c r="X23" s="2">
        <f t="shared" si="5"/>
        <v>1.45</v>
      </c>
      <c r="Y23" s="2">
        <f t="shared" si="5"/>
        <v>1.18</v>
      </c>
      <c r="Z23" s="2">
        <f t="shared" si="5"/>
        <v>1.25</v>
      </c>
      <c r="AA23" s="2">
        <f t="shared" si="5"/>
        <v>1.19</v>
      </c>
      <c r="AB23" s="2">
        <f t="shared" si="3"/>
        <v>1.1599999999999999</v>
      </c>
      <c r="AC23" s="2">
        <f t="shared" si="3"/>
        <v>0.94000000000000006</v>
      </c>
      <c r="AD23" s="2">
        <f t="shared" si="3"/>
        <v>0.9</v>
      </c>
      <c r="AE23" s="2">
        <f t="shared" si="3"/>
        <v>0.86</v>
      </c>
      <c r="AF23" s="2">
        <f t="shared" si="3"/>
        <v>0.78</v>
      </c>
      <c r="AG23" s="2">
        <f t="shared" si="3"/>
        <v>0.75</v>
      </c>
      <c r="AH23" s="2">
        <f t="shared" si="3"/>
        <v>0.72</v>
      </c>
      <c r="AI23" s="2">
        <f t="shared" si="3"/>
        <v>0.69000000000000006</v>
      </c>
      <c r="AJ23" s="2">
        <f t="shared" si="3"/>
        <v>0.66</v>
      </c>
    </row>
    <row r="24" spans="1:36" x14ac:dyDescent="0.2">
      <c r="A24" t="str">
        <f>"electricity_archetype_"&amp;TEXT(ROUND(Table2[[#This Row],[2016]],1),"0.0")</f>
        <v>electricity_archetype_18.3</v>
      </c>
      <c r="B24" s="2">
        <f t="shared" si="2"/>
        <v>18.3</v>
      </c>
      <c r="C24" s="2">
        <f t="shared" si="0"/>
        <v>18.3</v>
      </c>
      <c r="D24" s="2">
        <f t="shared" si="4"/>
        <v>18.3</v>
      </c>
      <c r="E24" s="2">
        <f t="shared" si="4"/>
        <v>17.8</v>
      </c>
      <c r="F24" s="2">
        <f t="shared" si="4"/>
        <v>16.580000000000002</v>
      </c>
      <c r="G24" s="2">
        <f t="shared" si="4"/>
        <v>16.93</v>
      </c>
      <c r="H24" s="2">
        <f t="shared" si="4"/>
        <v>16.309999999999999</v>
      </c>
      <c r="I24" s="2">
        <f t="shared" si="4"/>
        <v>15.31</v>
      </c>
      <c r="J24" s="2">
        <f t="shared" si="4"/>
        <v>14.780000000000001</v>
      </c>
      <c r="K24" s="2">
        <f t="shared" si="4"/>
        <v>14.22</v>
      </c>
      <c r="L24" s="2">
        <f t="shared" si="4"/>
        <v>13.82</v>
      </c>
      <c r="M24" s="2">
        <f t="shared" si="4"/>
        <v>13.780000000000001</v>
      </c>
      <c r="N24" s="2">
        <f t="shared" si="5"/>
        <v>13.07</v>
      </c>
      <c r="O24" s="2">
        <f t="shared" si="5"/>
        <v>12.35</v>
      </c>
      <c r="P24" s="2">
        <f t="shared" si="5"/>
        <v>11.73</v>
      </c>
      <c r="Q24" s="2">
        <f t="shared" si="5"/>
        <v>9.4700000000000006</v>
      </c>
      <c r="R24" s="2">
        <f t="shared" si="5"/>
        <v>6.6400000000000006</v>
      </c>
      <c r="S24" s="2">
        <f t="shared" si="5"/>
        <v>5.86</v>
      </c>
      <c r="T24" s="2">
        <f t="shared" si="5"/>
        <v>3.7600000000000002</v>
      </c>
      <c r="U24" s="2">
        <f t="shared" si="5"/>
        <v>2.3199999999999998</v>
      </c>
      <c r="V24" s="2">
        <f t="shared" si="5"/>
        <v>2.0699999999999998</v>
      </c>
      <c r="W24" s="2">
        <f t="shared" si="5"/>
        <v>1.71</v>
      </c>
      <c r="X24" s="2">
        <f t="shared" si="5"/>
        <v>1.44</v>
      </c>
      <c r="Y24" s="2">
        <f t="shared" si="5"/>
        <v>1.18</v>
      </c>
      <c r="Z24" s="2">
        <f t="shared" si="5"/>
        <v>1.24</v>
      </c>
      <c r="AA24" s="2">
        <f t="shared" si="5"/>
        <v>1.19</v>
      </c>
      <c r="AB24" s="2">
        <f t="shared" ref="AB24:AJ33" si="6">MROUND((($B24-$AJ$2)*((AB$2-$AJ$2)/($B$2-$AJ$2)))+$AJ$2,0.01)</f>
        <v>1.1599999999999999</v>
      </c>
      <c r="AC24" s="2">
        <f t="shared" si="6"/>
        <v>0.94000000000000006</v>
      </c>
      <c r="AD24" s="2">
        <f t="shared" si="6"/>
        <v>0.9</v>
      </c>
      <c r="AE24" s="2">
        <f t="shared" si="6"/>
        <v>0.86</v>
      </c>
      <c r="AF24" s="2">
        <f t="shared" si="6"/>
        <v>0.78</v>
      </c>
      <c r="AG24" s="2">
        <f t="shared" si="6"/>
        <v>0.75</v>
      </c>
      <c r="AH24" s="2">
        <f t="shared" si="6"/>
        <v>0.72</v>
      </c>
      <c r="AI24" s="2">
        <f t="shared" si="6"/>
        <v>0.69000000000000006</v>
      </c>
      <c r="AJ24" s="2">
        <f t="shared" si="6"/>
        <v>0.66</v>
      </c>
    </row>
    <row r="25" spans="1:36" x14ac:dyDescent="0.2">
      <c r="A25" t="str">
        <f>"electricity_archetype_"&amp;TEXT(ROUND(Table2[[#This Row],[2016]],1),"0.0")</f>
        <v>electricity_archetype_18.2</v>
      </c>
      <c r="B25" s="2">
        <f t="shared" si="2"/>
        <v>18.2</v>
      </c>
      <c r="C25" s="2">
        <f t="shared" si="0"/>
        <v>18.2</v>
      </c>
      <c r="D25" s="2">
        <f t="shared" ref="D25:M34" si="7">MROUND((($B25-$AJ$2)*((D$2-$AJ$2)/($B$2-$AJ$2)))+$AJ$2,0.01)</f>
        <v>18.2</v>
      </c>
      <c r="E25" s="2">
        <f t="shared" si="7"/>
        <v>17.7</v>
      </c>
      <c r="F25" s="2">
        <f t="shared" si="7"/>
        <v>16.490000000000002</v>
      </c>
      <c r="G25" s="2">
        <f t="shared" si="7"/>
        <v>16.84</v>
      </c>
      <c r="H25" s="2">
        <f t="shared" si="7"/>
        <v>16.22</v>
      </c>
      <c r="I25" s="2">
        <f t="shared" si="7"/>
        <v>15.22</v>
      </c>
      <c r="J25" s="2">
        <f t="shared" si="7"/>
        <v>14.700000000000001</v>
      </c>
      <c r="K25" s="2">
        <f t="shared" si="7"/>
        <v>14.14</v>
      </c>
      <c r="L25" s="2">
        <f t="shared" si="7"/>
        <v>13.75</v>
      </c>
      <c r="M25" s="2">
        <f t="shared" si="7"/>
        <v>13.71</v>
      </c>
      <c r="N25" s="2">
        <f t="shared" ref="N25:AA34" si="8">MROUND((($B25-$AJ$2)*((N$2-$AJ$2)/($B$2-$AJ$2)))+$AJ$2,0.01)</f>
        <v>13</v>
      </c>
      <c r="O25" s="2">
        <f t="shared" si="8"/>
        <v>12.280000000000001</v>
      </c>
      <c r="P25" s="2">
        <f t="shared" si="8"/>
        <v>11.67</v>
      </c>
      <c r="Q25" s="2">
        <f t="shared" si="8"/>
        <v>9.42</v>
      </c>
      <c r="R25" s="2">
        <f t="shared" si="8"/>
        <v>6.6000000000000005</v>
      </c>
      <c r="S25" s="2">
        <f t="shared" si="8"/>
        <v>5.83</v>
      </c>
      <c r="T25" s="2">
        <f t="shared" si="8"/>
        <v>3.74</v>
      </c>
      <c r="U25" s="2">
        <f t="shared" si="8"/>
        <v>2.31</v>
      </c>
      <c r="V25" s="2">
        <f t="shared" si="8"/>
        <v>2.0699999999999998</v>
      </c>
      <c r="W25" s="2">
        <f t="shared" si="8"/>
        <v>1.71</v>
      </c>
      <c r="X25" s="2">
        <f t="shared" si="8"/>
        <v>1.44</v>
      </c>
      <c r="Y25" s="2">
        <f t="shared" si="8"/>
        <v>1.18</v>
      </c>
      <c r="Z25" s="2">
        <f t="shared" si="8"/>
        <v>1.24</v>
      </c>
      <c r="AA25" s="2">
        <f t="shared" si="8"/>
        <v>1.19</v>
      </c>
      <c r="AB25" s="2">
        <f t="shared" si="6"/>
        <v>1.1599999999999999</v>
      </c>
      <c r="AC25" s="2">
        <f t="shared" si="6"/>
        <v>0.93</v>
      </c>
      <c r="AD25" s="2">
        <f t="shared" si="6"/>
        <v>0.9</v>
      </c>
      <c r="AE25" s="2">
        <f t="shared" si="6"/>
        <v>0.85</v>
      </c>
      <c r="AF25" s="2">
        <f t="shared" si="6"/>
        <v>0.78</v>
      </c>
      <c r="AG25" s="2">
        <f t="shared" si="6"/>
        <v>0.75</v>
      </c>
      <c r="AH25" s="2">
        <f t="shared" si="6"/>
        <v>0.72</v>
      </c>
      <c r="AI25" s="2">
        <f t="shared" si="6"/>
        <v>0.69000000000000006</v>
      </c>
      <c r="AJ25" s="2">
        <f t="shared" si="6"/>
        <v>0.66</v>
      </c>
    </row>
    <row r="26" spans="1:36" x14ac:dyDescent="0.2">
      <c r="A26" t="str">
        <f>"electricity_archetype_"&amp;TEXT(ROUND(Table2[[#This Row],[2016]],1),"0.0")</f>
        <v>electricity_archetype_18.1</v>
      </c>
      <c r="B26" s="2">
        <f t="shared" si="2"/>
        <v>18.100000000000001</v>
      </c>
      <c r="C26" s="2">
        <f t="shared" si="0"/>
        <v>18.100000000000001</v>
      </c>
      <c r="D26" s="2">
        <f t="shared" si="7"/>
        <v>18.100000000000001</v>
      </c>
      <c r="E26" s="2">
        <f t="shared" si="7"/>
        <v>17.600000000000001</v>
      </c>
      <c r="F26" s="2">
        <f t="shared" si="7"/>
        <v>16.399999999999999</v>
      </c>
      <c r="G26" s="2">
        <f t="shared" si="7"/>
        <v>16.740000000000002</v>
      </c>
      <c r="H26" s="2">
        <f t="shared" si="7"/>
        <v>16.13</v>
      </c>
      <c r="I26" s="2">
        <f t="shared" si="7"/>
        <v>15.14</v>
      </c>
      <c r="J26" s="2">
        <f t="shared" si="7"/>
        <v>14.620000000000001</v>
      </c>
      <c r="K26" s="2">
        <f t="shared" si="7"/>
        <v>14.06</v>
      </c>
      <c r="L26" s="2">
        <f t="shared" si="7"/>
        <v>13.67</v>
      </c>
      <c r="M26" s="2">
        <f t="shared" si="7"/>
        <v>13.63</v>
      </c>
      <c r="N26" s="2">
        <f t="shared" si="8"/>
        <v>12.92</v>
      </c>
      <c r="O26" s="2">
        <f t="shared" si="8"/>
        <v>12.21</v>
      </c>
      <c r="P26" s="2">
        <f t="shared" si="8"/>
        <v>11.6</v>
      </c>
      <c r="Q26" s="2">
        <f t="shared" si="8"/>
        <v>9.370000000000001</v>
      </c>
      <c r="R26" s="2">
        <f t="shared" si="8"/>
        <v>6.57</v>
      </c>
      <c r="S26" s="2">
        <f t="shared" si="8"/>
        <v>5.8</v>
      </c>
      <c r="T26" s="2">
        <f t="shared" si="8"/>
        <v>3.72</v>
      </c>
      <c r="U26" s="2">
        <f t="shared" si="8"/>
        <v>2.3000000000000003</v>
      </c>
      <c r="V26" s="2">
        <f t="shared" si="8"/>
        <v>2.06</v>
      </c>
      <c r="W26" s="2">
        <f t="shared" si="8"/>
        <v>1.7</v>
      </c>
      <c r="X26" s="2">
        <f t="shared" si="8"/>
        <v>1.43</v>
      </c>
      <c r="Y26" s="2">
        <f t="shared" si="8"/>
        <v>1.18</v>
      </c>
      <c r="Z26" s="2">
        <f t="shared" si="8"/>
        <v>1.24</v>
      </c>
      <c r="AA26" s="2">
        <f t="shared" si="8"/>
        <v>1.19</v>
      </c>
      <c r="AB26" s="2">
        <f t="shared" si="6"/>
        <v>1.1500000000000001</v>
      </c>
      <c r="AC26" s="2">
        <f t="shared" si="6"/>
        <v>0.93</v>
      </c>
      <c r="AD26" s="2">
        <f t="shared" si="6"/>
        <v>0.9</v>
      </c>
      <c r="AE26" s="2">
        <f t="shared" si="6"/>
        <v>0.85</v>
      </c>
      <c r="AF26" s="2">
        <f t="shared" si="6"/>
        <v>0.78</v>
      </c>
      <c r="AG26" s="2">
        <f t="shared" si="6"/>
        <v>0.75</v>
      </c>
      <c r="AH26" s="2">
        <f t="shared" si="6"/>
        <v>0.72</v>
      </c>
      <c r="AI26" s="2">
        <f t="shared" si="6"/>
        <v>0.69000000000000006</v>
      </c>
      <c r="AJ26" s="2">
        <f t="shared" si="6"/>
        <v>0.66</v>
      </c>
    </row>
    <row r="27" spans="1:36" x14ac:dyDescent="0.2">
      <c r="A27" t="str">
        <f>"electricity_archetype_"&amp;TEXT(ROUND(Table2[[#This Row],[2016]],1),"0.0")</f>
        <v>electricity_archetype_18.0</v>
      </c>
      <c r="B27" s="2">
        <f t="shared" si="2"/>
        <v>18</v>
      </c>
      <c r="C27" s="2">
        <f t="shared" si="0"/>
        <v>18</v>
      </c>
      <c r="D27" s="2">
        <f t="shared" si="7"/>
        <v>18</v>
      </c>
      <c r="E27" s="2">
        <f t="shared" si="7"/>
        <v>17.5</v>
      </c>
      <c r="F27" s="2">
        <f t="shared" si="7"/>
        <v>16.3</v>
      </c>
      <c r="G27" s="2">
        <f t="shared" si="7"/>
        <v>16.649999999999999</v>
      </c>
      <c r="H27" s="2">
        <f t="shared" si="7"/>
        <v>16.04</v>
      </c>
      <c r="I27" s="2">
        <f t="shared" si="7"/>
        <v>15.06</v>
      </c>
      <c r="J27" s="2">
        <f t="shared" si="7"/>
        <v>14.540000000000001</v>
      </c>
      <c r="K27" s="2">
        <f t="shared" si="7"/>
        <v>13.99</v>
      </c>
      <c r="L27" s="2">
        <f t="shared" si="7"/>
        <v>13.6</v>
      </c>
      <c r="M27" s="2">
        <f t="shared" si="7"/>
        <v>13.56</v>
      </c>
      <c r="N27" s="2">
        <f t="shared" si="8"/>
        <v>12.85</v>
      </c>
      <c r="O27" s="2">
        <f t="shared" si="8"/>
        <v>12.15</v>
      </c>
      <c r="P27" s="2">
        <f t="shared" si="8"/>
        <v>11.540000000000001</v>
      </c>
      <c r="Q27" s="2">
        <f t="shared" si="8"/>
        <v>9.32</v>
      </c>
      <c r="R27" s="2">
        <f t="shared" si="8"/>
        <v>6.54</v>
      </c>
      <c r="S27" s="2">
        <f t="shared" si="8"/>
        <v>5.7700000000000005</v>
      </c>
      <c r="T27" s="2">
        <f t="shared" si="8"/>
        <v>3.71</v>
      </c>
      <c r="U27" s="2">
        <f t="shared" si="8"/>
        <v>2.29</v>
      </c>
      <c r="V27" s="2">
        <f t="shared" si="8"/>
        <v>2.0499999999999998</v>
      </c>
      <c r="W27" s="2">
        <f t="shared" si="8"/>
        <v>1.7</v>
      </c>
      <c r="X27" s="2">
        <f t="shared" si="8"/>
        <v>1.43</v>
      </c>
      <c r="Y27" s="2">
        <f t="shared" si="8"/>
        <v>1.17</v>
      </c>
      <c r="Z27" s="2">
        <f t="shared" si="8"/>
        <v>1.23</v>
      </c>
      <c r="AA27" s="2">
        <f t="shared" si="8"/>
        <v>1.18</v>
      </c>
      <c r="AB27" s="2">
        <f t="shared" si="6"/>
        <v>1.1500000000000001</v>
      </c>
      <c r="AC27" s="2">
        <f t="shared" si="6"/>
        <v>0.93</v>
      </c>
      <c r="AD27" s="2">
        <f t="shared" si="6"/>
        <v>0.89</v>
      </c>
      <c r="AE27" s="2">
        <f t="shared" si="6"/>
        <v>0.85</v>
      </c>
      <c r="AF27" s="2">
        <f t="shared" si="6"/>
        <v>0.78</v>
      </c>
      <c r="AG27" s="2">
        <f t="shared" si="6"/>
        <v>0.75</v>
      </c>
      <c r="AH27" s="2">
        <f t="shared" si="6"/>
        <v>0.72</v>
      </c>
      <c r="AI27" s="2">
        <f t="shared" si="6"/>
        <v>0.69000000000000006</v>
      </c>
      <c r="AJ27" s="2">
        <f t="shared" si="6"/>
        <v>0.66</v>
      </c>
    </row>
    <row r="28" spans="1:36" x14ac:dyDescent="0.2">
      <c r="A28" t="str">
        <f>"electricity_archetype_"&amp;TEXT(ROUND(Table2[[#This Row],[2016]],1),"0.0")</f>
        <v>electricity_archetype_17.9</v>
      </c>
      <c r="B28" s="2">
        <f t="shared" si="2"/>
        <v>17.900000000000002</v>
      </c>
      <c r="C28" s="2">
        <f t="shared" si="0"/>
        <v>17.900000000000002</v>
      </c>
      <c r="D28" s="2">
        <f t="shared" si="7"/>
        <v>17.900000000000002</v>
      </c>
      <c r="E28" s="2">
        <f t="shared" si="7"/>
        <v>17.41</v>
      </c>
      <c r="F28" s="2">
        <f t="shared" si="7"/>
        <v>16.21</v>
      </c>
      <c r="G28" s="2">
        <f t="shared" si="7"/>
        <v>16.559999999999999</v>
      </c>
      <c r="H28" s="2">
        <f t="shared" si="7"/>
        <v>15.950000000000001</v>
      </c>
      <c r="I28" s="2">
        <f t="shared" si="7"/>
        <v>14.97</v>
      </c>
      <c r="J28" s="2">
        <f t="shared" si="7"/>
        <v>14.46</v>
      </c>
      <c r="K28" s="2">
        <f t="shared" si="7"/>
        <v>13.91</v>
      </c>
      <c r="L28" s="2">
        <f t="shared" si="7"/>
        <v>13.52</v>
      </c>
      <c r="M28" s="2">
        <f t="shared" si="7"/>
        <v>13.48</v>
      </c>
      <c r="N28" s="2">
        <f t="shared" si="8"/>
        <v>12.780000000000001</v>
      </c>
      <c r="O28" s="2">
        <f t="shared" si="8"/>
        <v>12.08</v>
      </c>
      <c r="P28" s="2">
        <f t="shared" si="8"/>
        <v>11.48</v>
      </c>
      <c r="Q28" s="2">
        <f t="shared" si="8"/>
        <v>9.27</v>
      </c>
      <c r="R28" s="2">
        <f t="shared" si="8"/>
        <v>6.5</v>
      </c>
      <c r="S28" s="2">
        <f t="shared" si="8"/>
        <v>5.75</v>
      </c>
      <c r="T28" s="2">
        <f t="shared" si="8"/>
        <v>3.69</v>
      </c>
      <c r="U28" s="2">
        <f t="shared" si="8"/>
        <v>2.2800000000000002</v>
      </c>
      <c r="V28" s="2">
        <f t="shared" si="8"/>
        <v>2.04</v>
      </c>
      <c r="W28" s="2">
        <f t="shared" si="8"/>
        <v>1.69</v>
      </c>
      <c r="X28" s="2">
        <f t="shared" si="8"/>
        <v>1.42</v>
      </c>
      <c r="Y28" s="2">
        <f t="shared" si="8"/>
        <v>1.17</v>
      </c>
      <c r="Z28" s="2">
        <f t="shared" si="8"/>
        <v>1.23</v>
      </c>
      <c r="AA28" s="2">
        <f t="shared" si="8"/>
        <v>1.18</v>
      </c>
      <c r="AB28" s="2">
        <f t="shared" si="6"/>
        <v>1.1500000000000001</v>
      </c>
      <c r="AC28" s="2">
        <f t="shared" si="6"/>
        <v>0.93</v>
      </c>
      <c r="AD28" s="2">
        <f t="shared" si="6"/>
        <v>0.89</v>
      </c>
      <c r="AE28" s="2">
        <f t="shared" si="6"/>
        <v>0.85</v>
      </c>
      <c r="AF28" s="2">
        <f t="shared" si="6"/>
        <v>0.78</v>
      </c>
      <c r="AG28" s="2">
        <f t="shared" si="6"/>
        <v>0.75</v>
      </c>
      <c r="AH28" s="2">
        <f t="shared" si="6"/>
        <v>0.72</v>
      </c>
      <c r="AI28" s="2">
        <f t="shared" si="6"/>
        <v>0.69000000000000006</v>
      </c>
      <c r="AJ28" s="2">
        <f t="shared" si="6"/>
        <v>0.66</v>
      </c>
    </row>
    <row r="29" spans="1:36" x14ac:dyDescent="0.2">
      <c r="A29" t="str">
        <f>"electricity_archetype_"&amp;TEXT(ROUND(Table2[[#This Row],[2016]],1),"0.0")</f>
        <v>electricity_archetype_17.8</v>
      </c>
      <c r="B29" s="2">
        <f t="shared" si="2"/>
        <v>17.8</v>
      </c>
      <c r="C29" s="2">
        <f t="shared" si="0"/>
        <v>17.8</v>
      </c>
      <c r="D29" s="2">
        <f t="shared" si="7"/>
        <v>17.8</v>
      </c>
      <c r="E29" s="2">
        <f t="shared" si="7"/>
        <v>17.309999999999999</v>
      </c>
      <c r="F29" s="2">
        <f t="shared" si="7"/>
        <v>16.12</v>
      </c>
      <c r="G29" s="2">
        <f t="shared" si="7"/>
        <v>16.47</v>
      </c>
      <c r="H29" s="2">
        <f t="shared" si="7"/>
        <v>15.860000000000001</v>
      </c>
      <c r="I29" s="2">
        <f t="shared" si="7"/>
        <v>14.89</v>
      </c>
      <c r="J29" s="2">
        <f t="shared" si="7"/>
        <v>14.38</v>
      </c>
      <c r="K29" s="2">
        <f t="shared" si="7"/>
        <v>13.83</v>
      </c>
      <c r="L29" s="2">
        <f t="shared" si="7"/>
        <v>13.450000000000001</v>
      </c>
      <c r="M29" s="2">
        <f t="shared" si="7"/>
        <v>13.41</v>
      </c>
      <c r="N29" s="2">
        <f t="shared" si="8"/>
        <v>12.71</v>
      </c>
      <c r="O29" s="2">
        <f t="shared" si="8"/>
        <v>12.02</v>
      </c>
      <c r="P29" s="2">
        <f t="shared" si="8"/>
        <v>11.41</v>
      </c>
      <c r="Q29" s="2">
        <f t="shared" si="8"/>
        <v>9.2200000000000006</v>
      </c>
      <c r="R29" s="2">
        <f t="shared" si="8"/>
        <v>6.47</v>
      </c>
      <c r="S29" s="2">
        <f t="shared" si="8"/>
        <v>5.72</v>
      </c>
      <c r="T29" s="2">
        <f t="shared" si="8"/>
        <v>3.67</v>
      </c>
      <c r="U29" s="2">
        <f t="shared" si="8"/>
        <v>2.27</v>
      </c>
      <c r="V29" s="2">
        <f t="shared" si="8"/>
        <v>2.0300000000000002</v>
      </c>
      <c r="W29" s="2">
        <f t="shared" si="8"/>
        <v>1.68</v>
      </c>
      <c r="X29" s="2">
        <f t="shared" si="8"/>
        <v>1.42</v>
      </c>
      <c r="Y29" s="2">
        <f t="shared" si="8"/>
        <v>1.17</v>
      </c>
      <c r="Z29" s="2">
        <f t="shared" si="8"/>
        <v>1.23</v>
      </c>
      <c r="AA29" s="2">
        <f t="shared" si="8"/>
        <v>1.18</v>
      </c>
      <c r="AB29" s="2">
        <f t="shared" si="6"/>
        <v>1.1400000000000001</v>
      </c>
      <c r="AC29" s="2">
        <f t="shared" si="6"/>
        <v>0.93</v>
      </c>
      <c r="AD29" s="2">
        <f t="shared" si="6"/>
        <v>0.89</v>
      </c>
      <c r="AE29" s="2">
        <f t="shared" si="6"/>
        <v>0.85</v>
      </c>
      <c r="AF29" s="2">
        <f t="shared" si="6"/>
        <v>0.78</v>
      </c>
      <c r="AG29" s="2">
        <f t="shared" si="6"/>
        <v>0.75</v>
      </c>
      <c r="AH29" s="2">
        <f t="shared" si="6"/>
        <v>0.72</v>
      </c>
      <c r="AI29" s="2">
        <f t="shared" si="6"/>
        <v>0.69000000000000006</v>
      </c>
      <c r="AJ29" s="2">
        <f t="shared" si="6"/>
        <v>0.66</v>
      </c>
    </row>
    <row r="30" spans="1:36" x14ac:dyDescent="0.2">
      <c r="A30" t="str">
        <f>"electricity_archetype_"&amp;TEXT(ROUND(Table2[[#This Row],[2016]],1),"0.0")</f>
        <v>electricity_archetype_17.7</v>
      </c>
      <c r="B30" s="2">
        <f t="shared" si="2"/>
        <v>17.7</v>
      </c>
      <c r="C30" s="2">
        <f t="shared" si="0"/>
        <v>17.7</v>
      </c>
      <c r="D30" s="2">
        <f t="shared" si="7"/>
        <v>17.7</v>
      </c>
      <c r="E30" s="2">
        <f t="shared" si="7"/>
        <v>17.21</v>
      </c>
      <c r="F30" s="2">
        <f t="shared" si="7"/>
        <v>16.03</v>
      </c>
      <c r="G30" s="2">
        <f t="shared" si="7"/>
        <v>16.38</v>
      </c>
      <c r="H30" s="2">
        <f t="shared" si="7"/>
        <v>15.77</v>
      </c>
      <c r="I30" s="2">
        <f t="shared" si="7"/>
        <v>14.81</v>
      </c>
      <c r="J30" s="2">
        <f t="shared" si="7"/>
        <v>14.3</v>
      </c>
      <c r="K30" s="2">
        <f t="shared" si="7"/>
        <v>13.76</v>
      </c>
      <c r="L30" s="2">
        <f t="shared" si="7"/>
        <v>13.38</v>
      </c>
      <c r="M30" s="2">
        <f t="shared" si="7"/>
        <v>13.33</v>
      </c>
      <c r="N30" s="2">
        <f t="shared" si="8"/>
        <v>12.64</v>
      </c>
      <c r="O30" s="2">
        <f t="shared" si="8"/>
        <v>11.950000000000001</v>
      </c>
      <c r="P30" s="2">
        <f t="shared" si="8"/>
        <v>11.35</v>
      </c>
      <c r="Q30" s="2">
        <f t="shared" si="8"/>
        <v>9.17</v>
      </c>
      <c r="R30" s="2">
        <f t="shared" si="8"/>
        <v>6.44</v>
      </c>
      <c r="S30" s="2">
        <f t="shared" si="8"/>
        <v>5.69</v>
      </c>
      <c r="T30" s="2">
        <f t="shared" si="8"/>
        <v>3.65</v>
      </c>
      <c r="U30" s="2">
        <f t="shared" si="8"/>
        <v>2.27</v>
      </c>
      <c r="V30" s="2">
        <f t="shared" si="8"/>
        <v>2.0300000000000002</v>
      </c>
      <c r="W30" s="2">
        <f t="shared" si="8"/>
        <v>1.68</v>
      </c>
      <c r="X30" s="2">
        <f t="shared" si="8"/>
        <v>1.41</v>
      </c>
      <c r="Y30" s="2">
        <f t="shared" si="8"/>
        <v>1.1599999999999999</v>
      </c>
      <c r="Z30" s="2">
        <f t="shared" si="8"/>
        <v>1.22</v>
      </c>
      <c r="AA30" s="2">
        <f t="shared" si="8"/>
        <v>1.17</v>
      </c>
      <c r="AB30" s="2">
        <f t="shared" si="6"/>
        <v>1.1400000000000001</v>
      </c>
      <c r="AC30" s="2">
        <f t="shared" si="6"/>
        <v>0.93</v>
      </c>
      <c r="AD30" s="2">
        <f t="shared" si="6"/>
        <v>0.89</v>
      </c>
      <c r="AE30" s="2">
        <f t="shared" si="6"/>
        <v>0.85</v>
      </c>
      <c r="AF30" s="2">
        <f t="shared" si="6"/>
        <v>0.78</v>
      </c>
      <c r="AG30" s="2">
        <f t="shared" si="6"/>
        <v>0.75</v>
      </c>
      <c r="AH30" s="2">
        <f t="shared" si="6"/>
        <v>0.72</v>
      </c>
      <c r="AI30" s="2">
        <f t="shared" si="6"/>
        <v>0.69000000000000006</v>
      </c>
      <c r="AJ30" s="2">
        <f t="shared" si="6"/>
        <v>0.66</v>
      </c>
    </row>
    <row r="31" spans="1:36" x14ac:dyDescent="0.2">
      <c r="A31" t="str">
        <f>"electricity_archetype_"&amp;TEXT(ROUND(Table2[[#This Row],[2016]],1),"0.0")</f>
        <v>electricity_archetype_17.6</v>
      </c>
      <c r="B31" s="2">
        <f t="shared" si="2"/>
        <v>17.600000000000001</v>
      </c>
      <c r="C31" s="2">
        <f t="shared" si="0"/>
        <v>17.600000000000001</v>
      </c>
      <c r="D31" s="2">
        <f t="shared" si="7"/>
        <v>17.600000000000001</v>
      </c>
      <c r="E31" s="2">
        <f t="shared" si="7"/>
        <v>17.12</v>
      </c>
      <c r="F31" s="2">
        <f t="shared" si="7"/>
        <v>15.94</v>
      </c>
      <c r="G31" s="2">
        <f t="shared" si="7"/>
        <v>16.28</v>
      </c>
      <c r="H31" s="2">
        <f t="shared" si="7"/>
        <v>15.68</v>
      </c>
      <c r="I31" s="2">
        <f t="shared" si="7"/>
        <v>14.72</v>
      </c>
      <c r="J31" s="2">
        <f t="shared" si="7"/>
        <v>14.22</v>
      </c>
      <c r="K31" s="2">
        <f t="shared" si="7"/>
        <v>13.68</v>
      </c>
      <c r="L31" s="2">
        <f t="shared" si="7"/>
        <v>13.3</v>
      </c>
      <c r="M31" s="2">
        <f t="shared" si="7"/>
        <v>13.26</v>
      </c>
      <c r="N31" s="2">
        <f t="shared" si="8"/>
        <v>12.57</v>
      </c>
      <c r="O31" s="2">
        <f t="shared" si="8"/>
        <v>11.88</v>
      </c>
      <c r="P31" s="2">
        <f t="shared" si="8"/>
        <v>11.290000000000001</v>
      </c>
      <c r="Q31" s="2">
        <f t="shared" si="8"/>
        <v>9.120000000000001</v>
      </c>
      <c r="R31" s="2">
        <f t="shared" si="8"/>
        <v>6.4</v>
      </c>
      <c r="S31" s="2">
        <f t="shared" si="8"/>
        <v>5.66</v>
      </c>
      <c r="T31" s="2">
        <f t="shared" si="8"/>
        <v>3.63</v>
      </c>
      <c r="U31" s="2">
        <f t="shared" si="8"/>
        <v>2.2600000000000002</v>
      </c>
      <c r="V31" s="2">
        <f t="shared" si="8"/>
        <v>2.02</v>
      </c>
      <c r="W31" s="2">
        <f t="shared" si="8"/>
        <v>1.67</v>
      </c>
      <c r="X31" s="2">
        <f t="shared" si="8"/>
        <v>1.41</v>
      </c>
      <c r="Y31" s="2">
        <f t="shared" si="8"/>
        <v>1.1599999999999999</v>
      </c>
      <c r="Z31" s="2">
        <f t="shared" si="8"/>
        <v>1.22</v>
      </c>
      <c r="AA31" s="2">
        <f t="shared" si="8"/>
        <v>1.17</v>
      </c>
      <c r="AB31" s="2">
        <f t="shared" si="6"/>
        <v>1.1400000000000001</v>
      </c>
      <c r="AC31" s="2">
        <f t="shared" si="6"/>
        <v>0.93</v>
      </c>
      <c r="AD31" s="2">
        <f t="shared" si="6"/>
        <v>0.89</v>
      </c>
      <c r="AE31" s="2">
        <f t="shared" si="6"/>
        <v>0.85</v>
      </c>
      <c r="AF31" s="2">
        <f t="shared" si="6"/>
        <v>0.78</v>
      </c>
      <c r="AG31" s="2">
        <f t="shared" si="6"/>
        <v>0.75</v>
      </c>
      <c r="AH31" s="2">
        <f t="shared" si="6"/>
        <v>0.72</v>
      </c>
      <c r="AI31" s="2">
        <f t="shared" si="6"/>
        <v>0.69000000000000006</v>
      </c>
      <c r="AJ31" s="2">
        <f t="shared" si="6"/>
        <v>0.66</v>
      </c>
    </row>
    <row r="32" spans="1:36" x14ac:dyDescent="0.2">
      <c r="A32" t="str">
        <f>"electricity_archetype_"&amp;TEXT(ROUND(Table2[[#This Row],[2016]],1),"0.0")</f>
        <v>electricity_archetype_17.5</v>
      </c>
      <c r="B32" s="2">
        <f t="shared" si="2"/>
        <v>17.5</v>
      </c>
      <c r="C32" s="2">
        <f t="shared" si="0"/>
        <v>17.5</v>
      </c>
      <c r="D32" s="2">
        <f t="shared" si="7"/>
        <v>17.5</v>
      </c>
      <c r="E32" s="2">
        <f t="shared" si="7"/>
        <v>17.02</v>
      </c>
      <c r="F32" s="2">
        <f t="shared" si="7"/>
        <v>15.85</v>
      </c>
      <c r="G32" s="2">
        <f t="shared" si="7"/>
        <v>16.190000000000001</v>
      </c>
      <c r="H32" s="2">
        <f t="shared" si="7"/>
        <v>15.6</v>
      </c>
      <c r="I32" s="2">
        <f t="shared" si="7"/>
        <v>14.64</v>
      </c>
      <c r="J32" s="2">
        <f t="shared" si="7"/>
        <v>14.14</v>
      </c>
      <c r="K32" s="2">
        <f t="shared" si="7"/>
        <v>13.6</v>
      </c>
      <c r="L32" s="2">
        <f t="shared" si="7"/>
        <v>13.23</v>
      </c>
      <c r="M32" s="2">
        <f t="shared" si="7"/>
        <v>13.18</v>
      </c>
      <c r="N32" s="2">
        <f t="shared" si="8"/>
        <v>12.5</v>
      </c>
      <c r="O32" s="2">
        <f t="shared" si="8"/>
        <v>11.82</v>
      </c>
      <c r="P32" s="2">
        <f t="shared" si="8"/>
        <v>11.23</v>
      </c>
      <c r="Q32" s="2">
        <f t="shared" si="8"/>
        <v>9.07</v>
      </c>
      <c r="R32" s="2">
        <f t="shared" si="8"/>
        <v>6.37</v>
      </c>
      <c r="S32" s="2">
        <f t="shared" si="8"/>
        <v>5.63</v>
      </c>
      <c r="T32" s="2">
        <f t="shared" si="8"/>
        <v>3.62</v>
      </c>
      <c r="U32" s="2">
        <f t="shared" si="8"/>
        <v>2.25</v>
      </c>
      <c r="V32" s="2">
        <f t="shared" si="8"/>
        <v>2.0100000000000002</v>
      </c>
      <c r="W32" s="2">
        <f t="shared" si="8"/>
        <v>1.67</v>
      </c>
      <c r="X32" s="2">
        <f t="shared" si="8"/>
        <v>1.41</v>
      </c>
      <c r="Y32" s="2">
        <f t="shared" si="8"/>
        <v>1.1599999999999999</v>
      </c>
      <c r="Z32" s="2">
        <f t="shared" si="8"/>
        <v>1.22</v>
      </c>
      <c r="AA32" s="2">
        <f t="shared" si="8"/>
        <v>1.17</v>
      </c>
      <c r="AB32" s="2">
        <f t="shared" si="6"/>
        <v>1.1400000000000001</v>
      </c>
      <c r="AC32" s="2">
        <f t="shared" si="6"/>
        <v>0.92</v>
      </c>
      <c r="AD32" s="2">
        <f t="shared" si="6"/>
        <v>0.89</v>
      </c>
      <c r="AE32" s="2">
        <f t="shared" si="6"/>
        <v>0.85</v>
      </c>
      <c r="AF32" s="2">
        <f t="shared" si="6"/>
        <v>0.78</v>
      </c>
      <c r="AG32" s="2">
        <f t="shared" si="6"/>
        <v>0.75</v>
      </c>
      <c r="AH32" s="2">
        <f t="shared" si="6"/>
        <v>0.72</v>
      </c>
      <c r="AI32" s="2">
        <f t="shared" si="6"/>
        <v>0.69000000000000006</v>
      </c>
      <c r="AJ32" s="2">
        <f t="shared" si="6"/>
        <v>0.66</v>
      </c>
    </row>
    <row r="33" spans="1:36" x14ac:dyDescent="0.2">
      <c r="A33" t="str">
        <f>"electricity_archetype_"&amp;TEXT(ROUND(Table2[[#This Row],[2016]],1),"0.0")</f>
        <v>electricity_archetype_17.4</v>
      </c>
      <c r="B33" s="2">
        <f t="shared" si="2"/>
        <v>17.400000000000002</v>
      </c>
      <c r="C33" s="2">
        <f t="shared" si="0"/>
        <v>17.400000000000002</v>
      </c>
      <c r="D33" s="2">
        <f t="shared" si="7"/>
        <v>17.400000000000002</v>
      </c>
      <c r="E33" s="2">
        <f t="shared" si="7"/>
        <v>16.920000000000002</v>
      </c>
      <c r="F33" s="2">
        <f t="shared" si="7"/>
        <v>15.76</v>
      </c>
      <c r="G33" s="2">
        <f t="shared" si="7"/>
        <v>16.100000000000001</v>
      </c>
      <c r="H33" s="2">
        <f t="shared" si="7"/>
        <v>15.51</v>
      </c>
      <c r="I33" s="2">
        <f t="shared" si="7"/>
        <v>14.56</v>
      </c>
      <c r="J33" s="2">
        <f t="shared" si="7"/>
        <v>14.06</v>
      </c>
      <c r="K33" s="2">
        <f t="shared" si="7"/>
        <v>13.530000000000001</v>
      </c>
      <c r="L33" s="2">
        <f t="shared" si="7"/>
        <v>13.15</v>
      </c>
      <c r="M33" s="2">
        <f t="shared" si="7"/>
        <v>13.11</v>
      </c>
      <c r="N33" s="2">
        <f t="shared" si="8"/>
        <v>12.43</v>
      </c>
      <c r="O33" s="2">
        <f t="shared" si="8"/>
        <v>11.75</v>
      </c>
      <c r="P33" s="2">
        <f t="shared" si="8"/>
        <v>11.16</v>
      </c>
      <c r="Q33" s="2">
        <f t="shared" si="8"/>
        <v>9.02</v>
      </c>
      <c r="R33" s="2">
        <f t="shared" si="8"/>
        <v>6.33</v>
      </c>
      <c r="S33" s="2">
        <f t="shared" si="8"/>
        <v>5.6000000000000005</v>
      </c>
      <c r="T33" s="2">
        <f t="shared" si="8"/>
        <v>3.6</v>
      </c>
      <c r="U33" s="2">
        <f t="shared" si="8"/>
        <v>2.2400000000000002</v>
      </c>
      <c r="V33" s="2">
        <f t="shared" si="8"/>
        <v>2</v>
      </c>
      <c r="W33" s="2">
        <f t="shared" si="8"/>
        <v>1.6600000000000001</v>
      </c>
      <c r="X33" s="2">
        <f t="shared" si="8"/>
        <v>1.4000000000000001</v>
      </c>
      <c r="Y33" s="2">
        <f t="shared" si="8"/>
        <v>1.1500000000000001</v>
      </c>
      <c r="Z33" s="2">
        <f t="shared" si="8"/>
        <v>1.21</v>
      </c>
      <c r="AA33" s="2">
        <f t="shared" si="8"/>
        <v>1.1599999999999999</v>
      </c>
      <c r="AB33" s="2">
        <f t="shared" si="6"/>
        <v>1.1300000000000001</v>
      </c>
      <c r="AC33" s="2">
        <f t="shared" si="6"/>
        <v>0.92</v>
      </c>
      <c r="AD33" s="2">
        <f t="shared" si="6"/>
        <v>0.89</v>
      </c>
      <c r="AE33" s="2">
        <f t="shared" si="6"/>
        <v>0.85</v>
      </c>
      <c r="AF33" s="2">
        <f t="shared" si="6"/>
        <v>0.78</v>
      </c>
      <c r="AG33" s="2">
        <f t="shared" si="6"/>
        <v>0.75</v>
      </c>
      <c r="AH33" s="2">
        <f t="shared" si="6"/>
        <v>0.72</v>
      </c>
      <c r="AI33" s="2">
        <f t="shared" si="6"/>
        <v>0.69000000000000006</v>
      </c>
      <c r="AJ33" s="2">
        <f t="shared" si="6"/>
        <v>0.66</v>
      </c>
    </row>
    <row r="34" spans="1:36" x14ac:dyDescent="0.2">
      <c r="A34" t="str">
        <f>"electricity_archetype_"&amp;TEXT(ROUND(Table2[[#This Row],[2016]],1),"0.0")</f>
        <v>electricity_archetype_17.3</v>
      </c>
      <c r="B34" s="2">
        <f t="shared" si="2"/>
        <v>17.3</v>
      </c>
      <c r="C34" s="2">
        <f t="shared" si="0"/>
        <v>17.3</v>
      </c>
      <c r="D34" s="2">
        <f t="shared" si="7"/>
        <v>17.3</v>
      </c>
      <c r="E34" s="2">
        <f t="shared" si="7"/>
        <v>16.82</v>
      </c>
      <c r="F34" s="2">
        <f t="shared" si="7"/>
        <v>15.67</v>
      </c>
      <c r="G34" s="2">
        <f t="shared" si="7"/>
        <v>16.010000000000002</v>
      </c>
      <c r="H34" s="2">
        <f t="shared" si="7"/>
        <v>15.42</v>
      </c>
      <c r="I34" s="2">
        <f t="shared" si="7"/>
        <v>14.48</v>
      </c>
      <c r="J34" s="2">
        <f t="shared" si="7"/>
        <v>13.98</v>
      </c>
      <c r="K34" s="2">
        <f t="shared" si="7"/>
        <v>13.450000000000001</v>
      </c>
      <c r="L34" s="2">
        <f t="shared" si="7"/>
        <v>13.08</v>
      </c>
      <c r="M34" s="2">
        <f t="shared" si="7"/>
        <v>13.040000000000001</v>
      </c>
      <c r="N34" s="2">
        <f t="shared" si="8"/>
        <v>12.36</v>
      </c>
      <c r="O34" s="2">
        <f t="shared" si="8"/>
        <v>11.68</v>
      </c>
      <c r="P34" s="2">
        <f t="shared" si="8"/>
        <v>11.1</v>
      </c>
      <c r="Q34" s="2">
        <f t="shared" si="8"/>
        <v>8.9700000000000006</v>
      </c>
      <c r="R34" s="2">
        <f t="shared" si="8"/>
        <v>6.3</v>
      </c>
      <c r="S34" s="2">
        <f t="shared" si="8"/>
        <v>5.57</v>
      </c>
      <c r="T34" s="2">
        <f t="shared" si="8"/>
        <v>3.58</v>
      </c>
      <c r="U34" s="2">
        <f t="shared" si="8"/>
        <v>2.23</v>
      </c>
      <c r="V34" s="2">
        <f t="shared" si="8"/>
        <v>1.99</v>
      </c>
      <c r="W34" s="2">
        <f t="shared" si="8"/>
        <v>1.6500000000000001</v>
      </c>
      <c r="X34" s="2">
        <f t="shared" si="8"/>
        <v>1.4000000000000001</v>
      </c>
      <c r="Y34" s="2">
        <f t="shared" si="8"/>
        <v>1.1500000000000001</v>
      </c>
      <c r="Z34" s="2">
        <f t="shared" si="8"/>
        <v>1.21</v>
      </c>
      <c r="AA34" s="2">
        <f t="shared" si="8"/>
        <v>1.1599999999999999</v>
      </c>
      <c r="AB34" s="2">
        <f t="shared" ref="AB34:AJ43" si="9">MROUND((($B34-$AJ$2)*((AB$2-$AJ$2)/($B$2-$AJ$2)))+$AJ$2,0.01)</f>
        <v>1.1300000000000001</v>
      </c>
      <c r="AC34" s="2">
        <f t="shared" si="9"/>
        <v>0.92</v>
      </c>
      <c r="AD34" s="2">
        <f t="shared" si="9"/>
        <v>0.88</v>
      </c>
      <c r="AE34" s="2">
        <f t="shared" si="9"/>
        <v>0.84</v>
      </c>
      <c r="AF34" s="2">
        <f t="shared" si="9"/>
        <v>0.78</v>
      </c>
      <c r="AG34" s="2">
        <f t="shared" si="9"/>
        <v>0.75</v>
      </c>
      <c r="AH34" s="2">
        <f t="shared" si="9"/>
        <v>0.72</v>
      </c>
      <c r="AI34" s="2">
        <f t="shared" si="9"/>
        <v>0.69000000000000006</v>
      </c>
      <c r="AJ34" s="2">
        <f t="shared" si="9"/>
        <v>0.66</v>
      </c>
    </row>
    <row r="35" spans="1:36" x14ac:dyDescent="0.2">
      <c r="A35" t="str">
        <f>"electricity_archetype_"&amp;TEXT(ROUND(Table2[[#This Row],[2016]],1),"0.0")</f>
        <v>electricity_archetype_17.2</v>
      </c>
      <c r="B35" s="2">
        <f t="shared" si="2"/>
        <v>17.2</v>
      </c>
      <c r="C35" s="2">
        <f t="shared" si="0"/>
        <v>17.2</v>
      </c>
      <c r="D35" s="2">
        <f t="shared" ref="D35:M44" si="10">MROUND((($B35-$AJ$2)*((D$2-$AJ$2)/($B$2-$AJ$2)))+$AJ$2,0.01)</f>
        <v>17.2</v>
      </c>
      <c r="E35" s="2">
        <f t="shared" si="10"/>
        <v>16.73</v>
      </c>
      <c r="F35" s="2">
        <f t="shared" si="10"/>
        <v>15.58</v>
      </c>
      <c r="G35" s="2">
        <f t="shared" si="10"/>
        <v>15.91</v>
      </c>
      <c r="H35" s="2">
        <f t="shared" si="10"/>
        <v>15.33</v>
      </c>
      <c r="I35" s="2">
        <f t="shared" si="10"/>
        <v>14.39</v>
      </c>
      <c r="J35" s="2">
        <f t="shared" si="10"/>
        <v>13.9</v>
      </c>
      <c r="K35" s="2">
        <f t="shared" si="10"/>
        <v>13.370000000000001</v>
      </c>
      <c r="L35" s="2">
        <f t="shared" si="10"/>
        <v>13</v>
      </c>
      <c r="M35" s="2">
        <f t="shared" si="10"/>
        <v>12.96</v>
      </c>
      <c r="N35" s="2">
        <f t="shared" ref="N35:AA44" si="11">MROUND((($B35-$AJ$2)*((N$2-$AJ$2)/($B$2-$AJ$2)))+$AJ$2,0.01)</f>
        <v>12.290000000000001</v>
      </c>
      <c r="O35" s="2">
        <f t="shared" si="11"/>
        <v>11.620000000000001</v>
      </c>
      <c r="P35" s="2">
        <f t="shared" si="11"/>
        <v>11.040000000000001</v>
      </c>
      <c r="Q35" s="2">
        <f t="shared" si="11"/>
        <v>8.92</v>
      </c>
      <c r="R35" s="2">
        <f t="shared" si="11"/>
        <v>6.2700000000000005</v>
      </c>
      <c r="S35" s="2">
        <f t="shared" si="11"/>
        <v>5.54</v>
      </c>
      <c r="T35" s="2">
        <f t="shared" si="11"/>
        <v>3.56</v>
      </c>
      <c r="U35" s="2">
        <f t="shared" si="11"/>
        <v>2.2200000000000002</v>
      </c>
      <c r="V35" s="2">
        <f t="shared" si="11"/>
        <v>1.99</v>
      </c>
      <c r="W35" s="2">
        <f t="shared" si="11"/>
        <v>1.6500000000000001</v>
      </c>
      <c r="X35" s="2">
        <f t="shared" si="11"/>
        <v>1.3900000000000001</v>
      </c>
      <c r="Y35" s="2">
        <f t="shared" si="11"/>
        <v>1.1500000000000001</v>
      </c>
      <c r="Z35" s="2">
        <f t="shared" si="11"/>
        <v>1.21</v>
      </c>
      <c r="AA35" s="2">
        <f t="shared" si="11"/>
        <v>1.1599999999999999</v>
      </c>
      <c r="AB35" s="2">
        <f t="shared" si="9"/>
        <v>1.1300000000000001</v>
      </c>
      <c r="AC35" s="2">
        <f t="shared" si="9"/>
        <v>0.92</v>
      </c>
      <c r="AD35" s="2">
        <f t="shared" si="9"/>
        <v>0.88</v>
      </c>
      <c r="AE35" s="2">
        <f t="shared" si="9"/>
        <v>0.84</v>
      </c>
      <c r="AF35" s="2">
        <f t="shared" si="9"/>
        <v>0.78</v>
      </c>
      <c r="AG35" s="2">
        <f t="shared" si="9"/>
        <v>0.75</v>
      </c>
      <c r="AH35" s="2">
        <f t="shared" si="9"/>
        <v>0.72</v>
      </c>
      <c r="AI35" s="2">
        <f t="shared" si="9"/>
        <v>0.69000000000000006</v>
      </c>
      <c r="AJ35" s="2">
        <f t="shared" si="9"/>
        <v>0.66</v>
      </c>
    </row>
    <row r="36" spans="1:36" x14ac:dyDescent="0.2">
      <c r="A36" t="str">
        <f>"electricity_archetype_"&amp;TEXT(ROUND(Table2[[#This Row],[2016]],1),"0.0")</f>
        <v>electricity_archetype_17.1</v>
      </c>
      <c r="B36" s="2">
        <f t="shared" si="2"/>
        <v>17.100000000000001</v>
      </c>
      <c r="C36" s="2">
        <f t="shared" si="0"/>
        <v>17.100000000000001</v>
      </c>
      <c r="D36" s="2">
        <f t="shared" si="10"/>
        <v>17.100000000000001</v>
      </c>
      <c r="E36" s="2">
        <f t="shared" si="10"/>
        <v>16.63</v>
      </c>
      <c r="F36" s="2">
        <f t="shared" si="10"/>
        <v>15.49</v>
      </c>
      <c r="G36" s="2">
        <f t="shared" si="10"/>
        <v>15.82</v>
      </c>
      <c r="H36" s="2">
        <f t="shared" si="10"/>
        <v>15.24</v>
      </c>
      <c r="I36" s="2">
        <f t="shared" si="10"/>
        <v>14.31</v>
      </c>
      <c r="J36" s="2">
        <f t="shared" si="10"/>
        <v>13.82</v>
      </c>
      <c r="K36" s="2">
        <f t="shared" si="10"/>
        <v>13.3</v>
      </c>
      <c r="L36" s="2">
        <f t="shared" si="10"/>
        <v>12.93</v>
      </c>
      <c r="M36" s="2">
        <f t="shared" si="10"/>
        <v>12.89</v>
      </c>
      <c r="N36" s="2">
        <f t="shared" si="11"/>
        <v>12.22</v>
      </c>
      <c r="O36" s="2">
        <f t="shared" si="11"/>
        <v>11.55</v>
      </c>
      <c r="P36" s="2">
        <f t="shared" si="11"/>
        <v>10.98</v>
      </c>
      <c r="Q36" s="2">
        <f t="shared" si="11"/>
        <v>8.870000000000001</v>
      </c>
      <c r="R36" s="2">
        <f t="shared" si="11"/>
        <v>6.23</v>
      </c>
      <c r="S36" s="2">
        <f t="shared" si="11"/>
        <v>5.51</v>
      </c>
      <c r="T36" s="2">
        <f t="shared" si="11"/>
        <v>3.5500000000000003</v>
      </c>
      <c r="U36" s="2">
        <f t="shared" si="11"/>
        <v>2.21</v>
      </c>
      <c r="V36" s="2">
        <f t="shared" si="11"/>
        <v>1.98</v>
      </c>
      <c r="W36" s="2">
        <f t="shared" si="11"/>
        <v>1.6400000000000001</v>
      </c>
      <c r="X36" s="2">
        <f t="shared" si="11"/>
        <v>1.3900000000000001</v>
      </c>
      <c r="Y36" s="2">
        <f t="shared" si="11"/>
        <v>1.1500000000000001</v>
      </c>
      <c r="Z36" s="2">
        <f t="shared" si="11"/>
        <v>1.2</v>
      </c>
      <c r="AA36" s="2">
        <f t="shared" si="11"/>
        <v>1.1500000000000001</v>
      </c>
      <c r="AB36" s="2">
        <f t="shared" si="9"/>
        <v>1.1200000000000001</v>
      </c>
      <c r="AC36" s="2">
        <f t="shared" si="9"/>
        <v>0.92</v>
      </c>
      <c r="AD36" s="2">
        <f t="shared" si="9"/>
        <v>0.88</v>
      </c>
      <c r="AE36" s="2">
        <f t="shared" si="9"/>
        <v>0.84</v>
      </c>
      <c r="AF36" s="2">
        <f t="shared" si="9"/>
        <v>0.77</v>
      </c>
      <c r="AG36" s="2">
        <f t="shared" si="9"/>
        <v>0.75</v>
      </c>
      <c r="AH36" s="2">
        <f t="shared" si="9"/>
        <v>0.72</v>
      </c>
      <c r="AI36" s="2">
        <f t="shared" si="9"/>
        <v>0.69000000000000006</v>
      </c>
      <c r="AJ36" s="2">
        <f t="shared" si="9"/>
        <v>0.66</v>
      </c>
    </row>
    <row r="37" spans="1:36" x14ac:dyDescent="0.2">
      <c r="A37" t="str">
        <f>"electricity_archetype_"&amp;TEXT(ROUND(Table2[[#This Row],[2016]],1),"0.0")</f>
        <v>electricity_archetype_17.0</v>
      </c>
      <c r="B37" s="2">
        <f t="shared" si="2"/>
        <v>17</v>
      </c>
      <c r="C37" s="2">
        <f t="shared" si="0"/>
        <v>17</v>
      </c>
      <c r="D37" s="2">
        <f t="shared" si="10"/>
        <v>17</v>
      </c>
      <c r="E37" s="2">
        <f t="shared" si="10"/>
        <v>16.53</v>
      </c>
      <c r="F37" s="2">
        <f t="shared" si="10"/>
        <v>15.4</v>
      </c>
      <c r="G37" s="2">
        <f t="shared" si="10"/>
        <v>15.73</v>
      </c>
      <c r="H37" s="2">
        <f t="shared" si="10"/>
        <v>15.15</v>
      </c>
      <c r="I37" s="2">
        <f t="shared" si="10"/>
        <v>14.23</v>
      </c>
      <c r="J37" s="2">
        <f t="shared" si="10"/>
        <v>13.74</v>
      </c>
      <c r="K37" s="2">
        <f t="shared" si="10"/>
        <v>13.22</v>
      </c>
      <c r="L37" s="2">
        <f t="shared" si="10"/>
        <v>12.85</v>
      </c>
      <c r="M37" s="2">
        <f t="shared" si="10"/>
        <v>12.81</v>
      </c>
      <c r="N37" s="2">
        <f t="shared" si="11"/>
        <v>12.15</v>
      </c>
      <c r="O37" s="2">
        <f t="shared" si="11"/>
        <v>11.49</v>
      </c>
      <c r="P37" s="2">
        <f t="shared" si="11"/>
        <v>10.91</v>
      </c>
      <c r="Q37" s="2">
        <f t="shared" si="11"/>
        <v>8.82</v>
      </c>
      <c r="R37" s="2">
        <f t="shared" si="11"/>
        <v>6.2</v>
      </c>
      <c r="S37" s="2">
        <f t="shared" si="11"/>
        <v>5.48</v>
      </c>
      <c r="T37" s="2">
        <f t="shared" si="11"/>
        <v>3.5300000000000002</v>
      </c>
      <c r="U37" s="2">
        <f t="shared" si="11"/>
        <v>2.2000000000000002</v>
      </c>
      <c r="V37" s="2">
        <f t="shared" si="11"/>
        <v>1.97</v>
      </c>
      <c r="W37" s="2">
        <f t="shared" si="11"/>
        <v>1.6400000000000001</v>
      </c>
      <c r="X37" s="2">
        <f t="shared" si="11"/>
        <v>1.3800000000000001</v>
      </c>
      <c r="Y37" s="2">
        <f t="shared" si="11"/>
        <v>1.1400000000000001</v>
      </c>
      <c r="Z37" s="2">
        <f t="shared" si="11"/>
        <v>1.2</v>
      </c>
      <c r="AA37" s="2">
        <f t="shared" si="11"/>
        <v>1.1500000000000001</v>
      </c>
      <c r="AB37" s="2">
        <f t="shared" si="9"/>
        <v>1.1200000000000001</v>
      </c>
      <c r="AC37" s="2">
        <f t="shared" si="9"/>
        <v>0.92</v>
      </c>
      <c r="AD37" s="2">
        <f t="shared" si="9"/>
        <v>0.88</v>
      </c>
      <c r="AE37" s="2">
        <f t="shared" si="9"/>
        <v>0.84</v>
      </c>
      <c r="AF37" s="2">
        <f t="shared" si="9"/>
        <v>0.77</v>
      </c>
      <c r="AG37" s="2">
        <f t="shared" si="9"/>
        <v>0.74</v>
      </c>
      <c r="AH37" s="2">
        <f t="shared" si="9"/>
        <v>0.72</v>
      </c>
      <c r="AI37" s="2">
        <f t="shared" si="9"/>
        <v>0.69000000000000006</v>
      </c>
      <c r="AJ37" s="2">
        <f t="shared" si="9"/>
        <v>0.66</v>
      </c>
    </row>
    <row r="38" spans="1:36" x14ac:dyDescent="0.2">
      <c r="A38" t="str">
        <f>"electricity_archetype_"&amp;TEXT(ROUND(Table2[[#This Row],[2016]],1),"0.0")</f>
        <v>electricity_archetype_16.9</v>
      </c>
      <c r="B38" s="2">
        <f t="shared" si="2"/>
        <v>16.900000000000002</v>
      </c>
      <c r="C38" s="2">
        <f t="shared" si="0"/>
        <v>16.899999999999999</v>
      </c>
      <c r="D38" s="2">
        <f t="shared" si="10"/>
        <v>16.899999999999999</v>
      </c>
      <c r="E38" s="2">
        <f t="shared" si="10"/>
        <v>16.440000000000001</v>
      </c>
      <c r="F38" s="2">
        <f t="shared" si="10"/>
        <v>15.31</v>
      </c>
      <c r="G38" s="2">
        <f t="shared" si="10"/>
        <v>15.64</v>
      </c>
      <c r="H38" s="2">
        <f t="shared" si="10"/>
        <v>15.06</v>
      </c>
      <c r="I38" s="2">
        <f t="shared" si="10"/>
        <v>14.14</v>
      </c>
      <c r="J38" s="2">
        <f t="shared" si="10"/>
        <v>13.66</v>
      </c>
      <c r="K38" s="2">
        <f t="shared" si="10"/>
        <v>13.14</v>
      </c>
      <c r="L38" s="2">
        <f t="shared" si="10"/>
        <v>12.780000000000001</v>
      </c>
      <c r="M38" s="2">
        <f t="shared" si="10"/>
        <v>12.74</v>
      </c>
      <c r="N38" s="2">
        <f t="shared" si="11"/>
        <v>12.08</v>
      </c>
      <c r="O38" s="2">
        <f t="shared" si="11"/>
        <v>11.42</v>
      </c>
      <c r="P38" s="2">
        <f t="shared" si="11"/>
        <v>10.85</v>
      </c>
      <c r="Q38" s="2">
        <f t="shared" si="11"/>
        <v>8.77</v>
      </c>
      <c r="R38" s="2">
        <f t="shared" si="11"/>
        <v>6.16</v>
      </c>
      <c r="S38" s="2">
        <f t="shared" si="11"/>
        <v>5.45</v>
      </c>
      <c r="T38" s="2">
        <f t="shared" si="11"/>
        <v>3.5100000000000002</v>
      </c>
      <c r="U38" s="2">
        <f t="shared" si="11"/>
        <v>2.19</v>
      </c>
      <c r="V38" s="2">
        <f t="shared" si="11"/>
        <v>1.96</v>
      </c>
      <c r="W38" s="2">
        <f t="shared" si="11"/>
        <v>1.6300000000000001</v>
      </c>
      <c r="X38" s="2">
        <f t="shared" si="11"/>
        <v>1.3800000000000001</v>
      </c>
      <c r="Y38" s="2">
        <f t="shared" si="11"/>
        <v>1.1400000000000001</v>
      </c>
      <c r="Z38" s="2">
        <f t="shared" si="11"/>
        <v>1.2</v>
      </c>
      <c r="AA38" s="2">
        <f t="shared" si="11"/>
        <v>1.1500000000000001</v>
      </c>
      <c r="AB38" s="2">
        <f t="shared" si="9"/>
        <v>1.1200000000000001</v>
      </c>
      <c r="AC38" s="2">
        <f t="shared" si="9"/>
        <v>0.91</v>
      </c>
      <c r="AD38" s="2">
        <f t="shared" si="9"/>
        <v>0.88</v>
      </c>
      <c r="AE38" s="2">
        <f t="shared" si="9"/>
        <v>0.84</v>
      </c>
      <c r="AF38" s="2">
        <f t="shared" si="9"/>
        <v>0.77</v>
      </c>
      <c r="AG38" s="2">
        <f t="shared" si="9"/>
        <v>0.74</v>
      </c>
      <c r="AH38" s="2">
        <f t="shared" si="9"/>
        <v>0.72</v>
      </c>
      <c r="AI38" s="2">
        <f t="shared" si="9"/>
        <v>0.69000000000000006</v>
      </c>
      <c r="AJ38" s="2">
        <f t="shared" si="9"/>
        <v>0.66</v>
      </c>
    </row>
    <row r="39" spans="1:36" x14ac:dyDescent="0.2">
      <c r="A39" t="str">
        <f>"electricity_archetype_"&amp;TEXT(ROUND(Table2[[#This Row],[2016]],1),"0.0")</f>
        <v>electricity_archetype_16.8</v>
      </c>
      <c r="B39" s="2">
        <f t="shared" si="2"/>
        <v>16.8</v>
      </c>
      <c r="C39" s="2">
        <f t="shared" ref="C39:C70" si="12">MROUND((($B39-$AJ$2)*((C$2-$AJ$2)/($B$2-$AJ$2)))+$AJ$2,0.01)</f>
        <v>16.8</v>
      </c>
      <c r="D39" s="2">
        <f t="shared" si="10"/>
        <v>16.8</v>
      </c>
      <c r="E39" s="2">
        <f t="shared" si="10"/>
        <v>16.34</v>
      </c>
      <c r="F39" s="2">
        <f t="shared" si="10"/>
        <v>15.22</v>
      </c>
      <c r="G39" s="2">
        <f t="shared" si="10"/>
        <v>15.55</v>
      </c>
      <c r="H39" s="2">
        <f t="shared" si="10"/>
        <v>14.98</v>
      </c>
      <c r="I39" s="2">
        <f t="shared" si="10"/>
        <v>14.06</v>
      </c>
      <c r="J39" s="2">
        <f t="shared" si="10"/>
        <v>13.58</v>
      </c>
      <c r="K39" s="2">
        <f t="shared" si="10"/>
        <v>13.06</v>
      </c>
      <c r="L39" s="2">
        <f t="shared" si="10"/>
        <v>12.700000000000001</v>
      </c>
      <c r="M39" s="2">
        <f t="shared" si="10"/>
        <v>12.66</v>
      </c>
      <c r="N39" s="2">
        <f t="shared" si="11"/>
        <v>12.01</v>
      </c>
      <c r="O39" s="2">
        <f t="shared" si="11"/>
        <v>11.35</v>
      </c>
      <c r="P39" s="2">
        <f t="shared" si="11"/>
        <v>10.790000000000001</v>
      </c>
      <c r="Q39" s="2">
        <f t="shared" si="11"/>
        <v>8.7200000000000006</v>
      </c>
      <c r="R39" s="2">
        <f t="shared" si="11"/>
        <v>6.13</v>
      </c>
      <c r="S39" s="2">
        <f t="shared" si="11"/>
        <v>5.42</v>
      </c>
      <c r="T39" s="2">
        <f t="shared" si="11"/>
        <v>3.49</v>
      </c>
      <c r="U39" s="2">
        <f t="shared" si="11"/>
        <v>2.1800000000000002</v>
      </c>
      <c r="V39" s="2">
        <f t="shared" si="11"/>
        <v>1.95</v>
      </c>
      <c r="W39" s="2">
        <f t="shared" si="11"/>
        <v>1.62</v>
      </c>
      <c r="X39" s="2">
        <f t="shared" si="11"/>
        <v>1.37</v>
      </c>
      <c r="Y39" s="2">
        <f t="shared" si="11"/>
        <v>1.1400000000000001</v>
      </c>
      <c r="Z39" s="2">
        <f t="shared" si="11"/>
        <v>1.19</v>
      </c>
      <c r="AA39" s="2">
        <f t="shared" si="11"/>
        <v>1.1500000000000001</v>
      </c>
      <c r="AB39" s="2">
        <f t="shared" si="9"/>
        <v>1.1200000000000001</v>
      </c>
      <c r="AC39" s="2">
        <f t="shared" si="9"/>
        <v>0.91</v>
      </c>
      <c r="AD39" s="2">
        <f t="shared" si="9"/>
        <v>0.88</v>
      </c>
      <c r="AE39" s="2">
        <f t="shared" si="9"/>
        <v>0.84</v>
      </c>
      <c r="AF39" s="2">
        <f t="shared" si="9"/>
        <v>0.77</v>
      </c>
      <c r="AG39" s="2">
        <f t="shared" si="9"/>
        <v>0.74</v>
      </c>
      <c r="AH39" s="2">
        <f t="shared" si="9"/>
        <v>0.71</v>
      </c>
      <c r="AI39" s="2">
        <f t="shared" si="9"/>
        <v>0.69000000000000006</v>
      </c>
      <c r="AJ39" s="2">
        <f t="shared" si="9"/>
        <v>0.66</v>
      </c>
    </row>
    <row r="40" spans="1:36" x14ac:dyDescent="0.2">
      <c r="A40" t="str">
        <f>"electricity_archetype_"&amp;TEXT(ROUND(Table2[[#This Row],[2016]],1),"0.0")</f>
        <v>electricity_archetype_16.7</v>
      </c>
      <c r="B40" s="2">
        <f t="shared" si="2"/>
        <v>16.7</v>
      </c>
      <c r="C40" s="2">
        <f t="shared" si="12"/>
        <v>16.7</v>
      </c>
      <c r="D40" s="2">
        <f t="shared" si="10"/>
        <v>16.7</v>
      </c>
      <c r="E40" s="2">
        <f t="shared" si="10"/>
        <v>16.240000000000002</v>
      </c>
      <c r="F40" s="2">
        <f t="shared" si="10"/>
        <v>15.13</v>
      </c>
      <c r="G40" s="2">
        <f t="shared" si="10"/>
        <v>15.450000000000001</v>
      </c>
      <c r="H40" s="2">
        <f t="shared" si="10"/>
        <v>14.89</v>
      </c>
      <c r="I40" s="2">
        <f t="shared" si="10"/>
        <v>13.98</v>
      </c>
      <c r="J40" s="2">
        <f t="shared" si="10"/>
        <v>13.5</v>
      </c>
      <c r="K40" s="2">
        <f t="shared" si="10"/>
        <v>12.99</v>
      </c>
      <c r="L40" s="2">
        <f t="shared" si="10"/>
        <v>12.63</v>
      </c>
      <c r="M40" s="2">
        <f t="shared" si="10"/>
        <v>12.59</v>
      </c>
      <c r="N40" s="2">
        <f t="shared" si="11"/>
        <v>11.94</v>
      </c>
      <c r="O40" s="2">
        <f t="shared" si="11"/>
        <v>11.290000000000001</v>
      </c>
      <c r="P40" s="2">
        <f t="shared" si="11"/>
        <v>10.72</v>
      </c>
      <c r="Q40" s="2">
        <f t="shared" si="11"/>
        <v>8.67</v>
      </c>
      <c r="R40" s="2">
        <f t="shared" si="11"/>
        <v>6.1000000000000005</v>
      </c>
      <c r="S40" s="2">
        <f t="shared" si="11"/>
        <v>5.39</v>
      </c>
      <c r="T40" s="2">
        <f t="shared" si="11"/>
        <v>3.48</v>
      </c>
      <c r="U40" s="2">
        <f t="shared" si="11"/>
        <v>2.17</v>
      </c>
      <c r="V40" s="2">
        <f t="shared" si="11"/>
        <v>1.95</v>
      </c>
      <c r="W40" s="2">
        <f t="shared" si="11"/>
        <v>1.62</v>
      </c>
      <c r="X40" s="2">
        <f t="shared" si="11"/>
        <v>1.37</v>
      </c>
      <c r="Y40" s="2">
        <f t="shared" si="11"/>
        <v>1.1300000000000001</v>
      </c>
      <c r="Z40" s="2">
        <f t="shared" si="11"/>
        <v>1.19</v>
      </c>
      <c r="AA40" s="2">
        <f t="shared" si="11"/>
        <v>1.1400000000000001</v>
      </c>
      <c r="AB40" s="2">
        <f t="shared" si="9"/>
        <v>1.1100000000000001</v>
      </c>
      <c r="AC40" s="2">
        <f t="shared" si="9"/>
        <v>0.91</v>
      </c>
      <c r="AD40" s="2">
        <f t="shared" si="9"/>
        <v>0.88</v>
      </c>
      <c r="AE40" s="2">
        <f t="shared" si="9"/>
        <v>0.84</v>
      </c>
      <c r="AF40" s="2">
        <f t="shared" si="9"/>
        <v>0.77</v>
      </c>
      <c r="AG40" s="2">
        <f t="shared" si="9"/>
        <v>0.74</v>
      </c>
      <c r="AH40" s="2">
        <f t="shared" si="9"/>
        <v>0.71</v>
      </c>
      <c r="AI40" s="2">
        <f t="shared" si="9"/>
        <v>0.69000000000000006</v>
      </c>
      <c r="AJ40" s="2">
        <f t="shared" si="9"/>
        <v>0.66</v>
      </c>
    </row>
    <row r="41" spans="1:36" x14ac:dyDescent="0.2">
      <c r="A41" t="str">
        <f>"electricity_archetype_"&amp;TEXT(ROUND(Table2[[#This Row],[2016]],1),"0.0")</f>
        <v>electricity_archetype_16.6</v>
      </c>
      <c r="B41" s="2">
        <f t="shared" si="2"/>
        <v>16.600000000000001</v>
      </c>
      <c r="C41" s="2">
        <f t="shared" si="12"/>
        <v>16.600000000000001</v>
      </c>
      <c r="D41" s="2">
        <f t="shared" si="10"/>
        <v>16.600000000000001</v>
      </c>
      <c r="E41" s="2">
        <f t="shared" si="10"/>
        <v>16.14</v>
      </c>
      <c r="F41" s="2">
        <f t="shared" si="10"/>
        <v>15.040000000000001</v>
      </c>
      <c r="G41" s="2">
        <f t="shared" si="10"/>
        <v>15.36</v>
      </c>
      <c r="H41" s="2">
        <f t="shared" si="10"/>
        <v>14.8</v>
      </c>
      <c r="I41" s="2">
        <f t="shared" si="10"/>
        <v>13.89</v>
      </c>
      <c r="J41" s="2">
        <f t="shared" si="10"/>
        <v>13.42</v>
      </c>
      <c r="K41" s="2">
        <f t="shared" si="10"/>
        <v>12.91</v>
      </c>
      <c r="L41" s="2">
        <f t="shared" si="10"/>
        <v>12.55</v>
      </c>
      <c r="M41" s="2">
        <f t="shared" si="10"/>
        <v>12.52</v>
      </c>
      <c r="N41" s="2">
        <f t="shared" si="11"/>
        <v>11.870000000000001</v>
      </c>
      <c r="O41" s="2">
        <f t="shared" si="11"/>
        <v>11.22</v>
      </c>
      <c r="P41" s="2">
        <f t="shared" si="11"/>
        <v>10.66</v>
      </c>
      <c r="Q41" s="2">
        <f t="shared" si="11"/>
        <v>8.620000000000001</v>
      </c>
      <c r="R41" s="2">
        <f t="shared" si="11"/>
        <v>6.0600000000000005</v>
      </c>
      <c r="S41" s="2">
        <f t="shared" si="11"/>
        <v>5.36</v>
      </c>
      <c r="T41" s="2">
        <f t="shared" si="11"/>
        <v>3.46</v>
      </c>
      <c r="U41" s="2">
        <f t="shared" si="11"/>
        <v>2.16</v>
      </c>
      <c r="V41" s="2">
        <f t="shared" si="11"/>
        <v>1.94</v>
      </c>
      <c r="W41" s="2">
        <f t="shared" si="11"/>
        <v>1.61</v>
      </c>
      <c r="X41" s="2">
        <f t="shared" si="11"/>
        <v>1.37</v>
      </c>
      <c r="Y41" s="2">
        <f t="shared" si="11"/>
        <v>1.1300000000000001</v>
      </c>
      <c r="Z41" s="2">
        <f t="shared" si="11"/>
        <v>1.19</v>
      </c>
      <c r="AA41" s="2">
        <f t="shared" si="11"/>
        <v>1.1400000000000001</v>
      </c>
      <c r="AB41" s="2">
        <f t="shared" si="9"/>
        <v>1.1100000000000001</v>
      </c>
      <c r="AC41" s="2">
        <f t="shared" si="9"/>
        <v>0.91</v>
      </c>
      <c r="AD41" s="2">
        <f t="shared" si="9"/>
        <v>0.88</v>
      </c>
      <c r="AE41" s="2">
        <f t="shared" si="9"/>
        <v>0.84</v>
      </c>
      <c r="AF41" s="2">
        <f t="shared" si="9"/>
        <v>0.77</v>
      </c>
      <c r="AG41" s="2">
        <f t="shared" si="9"/>
        <v>0.74</v>
      </c>
      <c r="AH41" s="2">
        <f t="shared" si="9"/>
        <v>0.71</v>
      </c>
      <c r="AI41" s="2">
        <f t="shared" si="9"/>
        <v>0.69000000000000006</v>
      </c>
      <c r="AJ41" s="2">
        <f t="shared" si="9"/>
        <v>0.66</v>
      </c>
    </row>
    <row r="42" spans="1:36" x14ac:dyDescent="0.2">
      <c r="A42" t="str">
        <f>"electricity_archetype_"&amp;TEXT(ROUND(Table2[[#This Row],[2016]],1),"0.0")</f>
        <v>electricity_archetype_16.5</v>
      </c>
      <c r="B42" s="2">
        <f t="shared" si="2"/>
        <v>16.5</v>
      </c>
      <c r="C42" s="2">
        <f t="shared" si="12"/>
        <v>16.5</v>
      </c>
      <c r="D42" s="2">
        <f t="shared" si="10"/>
        <v>16.5</v>
      </c>
      <c r="E42" s="2">
        <f t="shared" si="10"/>
        <v>16.05</v>
      </c>
      <c r="F42" s="2">
        <f t="shared" si="10"/>
        <v>14.950000000000001</v>
      </c>
      <c r="G42" s="2">
        <f t="shared" si="10"/>
        <v>15.27</v>
      </c>
      <c r="H42" s="2">
        <f t="shared" si="10"/>
        <v>14.71</v>
      </c>
      <c r="I42" s="2">
        <f t="shared" si="10"/>
        <v>13.81</v>
      </c>
      <c r="J42" s="2">
        <f t="shared" si="10"/>
        <v>13.34</v>
      </c>
      <c r="K42" s="2">
        <f t="shared" si="10"/>
        <v>12.83</v>
      </c>
      <c r="L42" s="2">
        <f t="shared" si="10"/>
        <v>12.48</v>
      </c>
      <c r="M42" s="2">
        <f t="shared" si="10"/>
        <v>12.44</v>
      </c>
      <c r="N42" s="2">
        <f t="shared" si="11"/>
        <v>11.8</v>
      </c>
      <c r="O42" s="2">
        <f t="shared" si="11"/>
        <v>11.15</v>
      </c>
      <c r="P42" s="2">
        <f t="shared" si="11"/>
        <v>10.6</v>
      </c>
      <c r="Q42" s="2">
        <f t="shared" si="11"/>
        <v>8.57</v>
      </c>
      <c r="R42" s="2">
        <f t="shared" si="11"/>
        <v>6.03</v>
      </c>
      <c r="S42" s="2">
        <f t="shared" si="11"/>
        <v>5.33</v>
      </c>
      <c r="T42" s="2">
        <f t="shared" si="11"/>
        <v>3.44</v>
      </c>
      <c r="U42" s="2">
        <f t="shared" si="11"/>
        <v>2.15</v>
      </c>
      <c r="V42" s="2">
        <f t="shared" si="11"/>
        <v>1.93</v>
      </c>
      <c r="W42" s="2">
        <f t="shared" si="11"/>
        <v>1.61</v>
      </c>
      <c r="X42" s="2">
        <f t="shared" si="11"/>
        <v>1.36</v>
      </c>
      <c r="Y42" s="2">
        <f t="shared" si="11"/>
        <v>1.1300000000000001</v>
      </c>
      <c r="Z42" s="2">
        <f t="shared" si="11"/>
        <v>1.18</v>
      </c>
      <c r="AA42" s="2">
        <f t="shared" si="11"/>
        <v>1.1400000000000001</v>
      </c>
      <c r="AB42" s="2">
        <f t="shared" si="9"/>
        <v>1.1100000000000001</v>
      </c>
      <c r="AC42" s="2">
        <f t="shared" si="9"/>
        <v>0.91</v>
      </c>
      <c r="AD42" s="2">
        <f t="shared" si="9"/>
        <v>0.87</v>
      </c>
      <c r="AE42" s="2">
        <f t="shared" si="9"/>
        <v>0.84</v>
      </c>
      <c r="AF42" s="2">
        <f t="shared" si="9"/>
        <v>0.77</v>
      </c>
      <c r="AG42" s="2">
        <f t="shared" si="9"/>
        <v>0.74</v>
      </c>
      <c r="AH42" s="2">
        <f t="shared" si="9"/>
        <v>0.71</v>
      </c>
      <c r="AI42" s="2">
        <f t="shared" si="9"/>
        <v>0.69000000000000006</v>
      </c>
      <c r="AJ42" s="2">
        <f t="shared" si="9"/>
        <v>0.66</v>
      </c>
    </row>
    <row r="43" spans="1:36" x14ac:dyDescent="0.2">
      <c r="A43" t="str">
        <f>"electricity_archetype_"&amp;TEXT(ROUND(Table2[[#This Row],[2016]],1),"0.0")</f>
        <v>electricity_archetype_16.4</v>
      </c>
      <c r="B43" s="2">
        <f t="shared" si="2"/>
        <v>16.400000000000002</v>
      </c>
      <c r="C43" s="2">
        <f t="shared" si="12"/>
        <v>16.399999999999999</v>
      </c>
      <c r="D43" s="2">
        <f t="shared" si="10"/>
        <v>16.399999999999999</v>
      </c>
      <c r="E43" s="2">
        <f t="shared" si="10"/>
        <v>15.950000000000001</v>
      </c>
      <c r="F43" s="2">
        <f t="shared" si="10"/>
        <v>14.86</v>
      </c>
      <c r="G43" s="2">
        <f t="shared" si="10"/>
        <v>15.18</v>
      </c>
      <c r="H43" s="2">
        <f t="shared" si="10"/>
        <v>14.620000000000001</v>
      </c>
      <c r="I43" s="2">
        <f t="shared" si="10"/>
        <v>13.73</v>
      </c>
      <c r="J43" s="2">
        <f t="shared" si="10"/>
        <v>13.26</v>
      </c>
      <c r="K43" s="2">
        <f t="shared" si="10"/>
        <v>12.76</v>
      </c>
      <c r="L43" s="2">
        <f t="shared" si="10"/>
        <v>12.41</v>
      </c>
      <c r="M43" s="2">
        <f t="shared" si="10"/>
        <v>12.370000000000001</v>
      </c>
      <c r="N43" s="2">
        <f t="shared" si="11"/>
        <v>11.73</v>
      </c>
      <c r="O43" s="2">
        <f t="shared" si="11"/>
        <v>11.09</v>
      </c>
      <c r="P43" s="2">
        <f t="shared" si="11"/>
        <v>10.540000000000001</v>
      </c>
      <c r="Q43" s="2">
        <f t="shared" si="11"/>
        <v>8.52</v>
      </c>
      <c r="R43" s="2">
        <f t="shared" si="11"/>
        <v>5.99</v>
      </c>
      <c r="S43" s="2">
        <f t="shared" si="11"/>
        <v>5.3</v>
      </c>
      <c r="T43" s="2">
        <f t="shared" si="11"/>
        <v>3.42</v>
      </c>
      <c r="U43" s="2">
        <f t="shared" si="11"/>
        <v>2.14</v>
      </c>
      <c r="V43" s="2">
        <f t="shared" si="11"/>
        <v>1.92</v>
      </c>
      <c r="W43" s="2">
        <f t="shared" si="11"/>
        <v>1.6</v>
      </c>
      <c r="X43" s="2">
        <f t="shared" si="11"/>
        <v>1.36</v>
      </c>
      <c r="Y43" s="2">
        <f t="shared" si="11"/>
        <v>1.1200000000000001</v>
      </c>
      <c r="Z43" s="2">
        <f t="shared" si="11"/>
        <v>1.18</v>
      </c>
      <c r="AA43" s="2">
        <f t="shared" si="11"/>
        <v>1.1300000000000001</v>
      </c>
      <c r="AB43" s="2">
        <f t="shared" si="9"/>
        <v>1.1100000000000001</v>
      </c>
      <c r="AC43" s="2">
        <f t="shared" si="9"/>
        <v>0.91</v>
      </c>
      <c r="AD43" s="2">
        <f t="shared" si="9"/>
        <v>0.87</v>
      </c>
      <c r="AE43" s="2">
        <f t="shared" si="9"/>
        <v>0.83000000000000007</v>
      </c>
      <c r="AF43" s="2">
        <f t="shared" si="9"/>
        <v>0.77</v>
      </c>
      <c r="AG43" s="2">
        <f t="shared" si="9"/>
        <v>0.74</v>
      </c>
      <c r="AH43" s="2">
        <f t="shared" si="9"/>
        <v>0.71</v>
      </c>
      <c r="AI43" s="2">
        <f t="shared" si="9"/>
        <v>0.69000000000000006</v>
      </c>
      <c r="AJ43" s="2">
        <f t="shared" si="9"/>
        <v>0.66</v>
      </c>
    </row>
    <row r="44" spans="1:36" x14ac:dyDescent="0.2">
      <c r="A44" t="str">
        <f>"electricity_archetype_"&amp;TEXT(ROUND(Table2[[#This Row],[2016]],1),"0.0")</f>
        <v>electricity_archetype_16.3</v>
      </c>
      <c r="B44" s="2">
        <f t="shared" si="2"/>
        <v>16.3</v>
      </c>
      <c r="C44" s="2">
        <f t="shared" si="12"/>
        <v>16.3</v>
      </c>
      <c r="D44" s="2">
        <f t="shared" si="10"/>
        <v>16.3</v>
      </c>
      <c r="E44" s="2">
        <f t="shared" si="10"/>
        <v>15.85</v>
      </c>
      <c r="F44" s="2">
        <f t="shared" si="10"/>
        <v>14.77</v>
      </c>
      <c r="G44" s="2">
        <f t="shared" si="10"/>
        <v>15.08</v>
      </c>
      <c r="H44" s="2">
        <f t="shared" si="10"/>
        <v>14.530000000000001</v>
      </c>
      <c r="I44" s="2">
        <f t="shared" si="10"/>
        <v>13.64</v>
      </c>
      <c r="J44" s="2">
        <f t="shared" si="10"/>
        <v>13.18</v>
      </c>
      <c r="K44" s="2">
        <f t="shared" si="10"/>
        <v>12.68</v>
      </c>
      <c r="L44" s="2">
        <f t="shared" si="10"/>
        <v>12.33</v>
      </c>
      <c r="M44" s="2">
        <f t="shared" si="10"/>
        <v>12.290000000000001</v>
      </c>
      <c r="N44" s="2">
        <f t="shared" si="11"/>
        <v>11.66</v>
      </c>
      <c r="O44" s="2">
        <f t="shared" si="11"/>
        <v>11.02</v>
      </c>
      <c r="P44" s="2">
        <f t="shared" si="11"/>
        <v>10.47</v>
      </c>
      <c r="Q44" s="2">
        <f t="shared" si="11"/>
        <v>8.4700000000000006</v>
      </c>
      <c r="R44" s="2">
        <f t="shared" si="11"/>
        <v>5.96</v>
      </c>
      <c r="S44" s="2">
        <f t="shared" si="11"/>
        <v>5.2700000000000005</v>
      </c>
      <c r="T44" s="2">
        <f t="shared" si="11"/>
        <v>3.41</v>
      </c>
      <c r="U44" s="2">
        <f t="shared" si="11"/>
        <v>2.13</v>
      </c>
      <c r="V44" s="2">
        <f t="shared" si="11"/>
        <v>1.9100000000000001</v>
      </c>
      <c r="W44" s="2">
        <f t="shared" si="11"/>
        <v>1.59</v>
      </c>
      <c r="X44" s="2">
        <f t="shared" si="11"/>
        <v>1.35</v>
      </c>
      <c r="Y44" s="2">
        <f t="shared" si="11"/>
        <v>1.1200000000000001</v>
      </c>
      <c r="Z44" s="2">
        <f t="shared" si="11"/>
        <v>1.18</v>
      </c>
      <c r="AA44" s="2">
        <f t="shared" si="11"/>
        <v>1.1300000000000001</v>
      </c>
      <c r="AB44" s="2">
        <f t="shared" ref="AB44:AJ53" si="13">MROUND((($B44-$AJ$2)*((AB$2-$AJ$2)/($B$2-$AJ$2)))+$AJ$2,0.01)</f>
        <v>1.1000000000000001</v>
      </c>
      <c r="AC44" s="2">
        <f t="shared" si="13"/>
        <v>0.9</v>
      </c>
      <c r="AD44" s="2">
        <f t="shared" si="13"/>
        <v>0.87</v>
      </c>
      <c r="AE44" s="2">
        <f t="shared" si="13"/>
        <v>0.83000000000000007</v>
      </c>
      <c r="AF44" s="2">
        <f t="shared" si="13"/>
        <v>0.77</v>
      </c>
      <c r="AG44" s="2">
        <f t="shared" si="13"/>
        <v>0.74</v>
      </c>
      <c r="AH44" s="2">
        <f t="shared" si="13"/>
        <v>0.71</v>
      </c>
      <c r="AI44" s="2">
        <f t="shared" si="13"/>
        <v>0.69000000000000006</v>
      </c>
      <c r="AJ44" s="2">
        <f t="shared" si="13"/>
        <v>0.66</v>
      </c>
    </row>
    <row r="45" spans="1:36" x14ac:dyDescent="0.2">
      <c r="A45" t="str">
        <f>"electricity_archetype_"&amp;TEXT(ROUND(Table2[[#This Row],[2016]],1),"0.0")</f>
        <v>electricity_archetype_16.2</v>
      </c>
      <c r="B45" s="2">
        <f t="shared" si="2"/>
        <v>16.2</v>
      </c>
      <c r="C45" s="2">
        <f t="shared" si="12"/>
        <v>16.2</v>
      </c>
      <c r="D45" s="2">
        <f t="shared" ref="D45:M54" si="14">MROUND((($B45-$AJ$2)*((D$2-$AJ$2)/($B$2-$AJ$2)))+$AJ$2,0.01)</f>
        <v>16.2</v>
      </c>
      <c r="E45" s="2">
        <f t="shared" si="14"/>
        <v>15.76</v>
      </c>
      <c r="F45" s="2">
        <f t="shared" si="14"/>
        <v>14.68</v>
      </c>
      <c r="G45" s="2">
        <f t="shared" si="14"/>
        <v>14.99</v>
      </c>
      <c r="H45" s="2">
        <f t="shared" si="14"/>
        <v>14.44</v>
      </c>
      <c r="I45" s="2">
        <f t="shared" si="14"/>
        <v>13.56</v>
      </c>
      <c r="J45" s="2">
        <f t="shared" si="14"/>
        <v>13.1</v>
      </c>
      <c r="K45" s="2">
        <f t="shared" si="14"/>
        <v>12.6</v>
      </c>
      <c r="L45" s="2">
        <f t="shared" si="14"/>
        <v>12.26</v>
      </c>
      <c r="M45" s="2">
        <f t="shared" si="14"/>
        <v>12.22</v>
      </c>
      <c r="N45" s="2">
        <f t="shared" ref="N45:AA54" si="15">MROUND((($B45-$AJ$2)*((N$2-$AJ$2)/($B$2-$AJ$2)))+$AJ$2,0.01)</f>
        <v>11.59</v>
      </c>
      <c r="O45" s="2">
        <f t="shared" si="15"/>
        <v>10.96</v>
      </c>
      <c r="P45" s="2">
        <f t="shared" si="15"/>
        <v>10.41</v>
      </c>
      <c r="Q45" s="2">
        <f t="shared" si="15"/>
        <v>8.42</v>
      </c>
      <c r="R45" s="2">
        <f t="shared" si="15"/>
        <v>5.93</v>
      </c>
      <c r="S45" s="2">
        <f t="shared" si="15"/>
        <v>5.24</v>
      </c>
      <c r="T45" s="2">
        <f t="shared" si="15"/>
        <v>3.39</v>
      </c>
      <c r="U45" s="2">
        <f t="shared" si="15"/>
        <v>2.12</v>
      </c>
      <c r="V45" s="2">
        <f t="shared" si="15"/>
        <v>1.9100000000000001</v>
      </c>
      <c r="W45" s="2">
        <f t="shared" si="15"/>
        <v>1.59</v>
      </c>
      <c r="X45" s="2">
        <f t="shared" si="15"/>
        <v>1.35</v>
      </c>
      <c r="Y45" s="2">
        <f t="shared" si="15"/>
        <v>1.1200000000000001</v>
      </c>
      <c r="Z45" s="2">
        <f t="shared" si="15"/>
        <v>1.17</v>
      </c>
      <c r="AA45" s="2">
        <f t="shared" si="15"/>
        <v>1.1300000000000001</v>
      </c>
      <c r="AB45" s="2">
        <f t="shared" si="13"/>
        <v>1.1000000000000001</v>
      </c>
      <c r="AC45" s="2">
        <f t="shared" si="13"/>
        <v>0.9</v>
      </c>
      <c r="AD45" s="2">
        <f t="shared" si="13"/>
        <v>0.87</v>
      </c>
      <c r="AE45" s="2">
        <f t="shared" si="13"/>
        <v>0.83000000000000007</v>
      </c>
      <c r="AF45" s="2">
        <f t="shared" si="13"/>
        <v>0.77</v>
      </c>
      <c r="AG45" s="2">
        <f t="shared" si="13"/>
        <v>0.74</v>
      </c>
      <c r="AH45" s="2">
        <f t="shared" si="13"/>
        <v>0.71</v>
      </c>
      <c r="AI45" s="2">
        <f t="shared" si="13"/>
        <v>0.69000000000000006</v>
      </c>
      <c r="AJ45" s="2">
        <f t="shared" si="13"/>
        <v>0.66</v>
      </c>
    </row>
    <row r="46" spans="1:36" x14ac:dyDescent="0.2">
      <c r="A46" t="str">
        <f>"electricity_archetype_"&amp;TEXT(ROUND(Table2[[#This Row],[2016]],1),"0.0")</f>
        <v>electricity_archetype_16.1</v>
      </c>
      <c r="B46" s="2">
        <f t="shared" si="2"/>
        <v>16.100000000000001</v>
      </c>
      <c r="C46" s="2">
        <f t="shared" si="12"/>
        <v>16.100000000000001</v>
      </c>
      <c r="D46" s="2">
        <f t="shared" si="14"/>
        <v>16.100000000000001</v>
      </c>
      <c r="E46" s="2">
        <f t="shared" si="14"/>
        <v>15.66</v>
      </c>
      <c r="F46" s="2">
        <f t="shared" si="14"/>
        <v>14.59</v>
      </c>
      <c r="G46" s="2">
        <f t="shared" si="14"/>
        <v>14.9</v>
      </c>
      <c r="H46" s="2">
        <f t="shared" si="14"/>
        <v>14.35</v>
      </c>
      <c r="I46" s="2">
        <f t="shared" si="14"/>
        <v>13.48</v>
      </c>
      <c r="J46" s="2">
        <f t="shared" si="14"/>
        <v>13.02</v>
      </c>
      <c r="K46" s="2">
        <f t="shared" si="14"/>
        <v>12.530000000000001</v>
      </c>
      <c r="L46" s="2">
        <f t="shared" si="14"/>
        <v>12.18</v>
      </c>
      <c r="M46" s="2">
        <f t="shared" si="14"/>
        <v>12.14</v>
      </c>
      <c r="N46" s="2">
        <f t="shared" si="15"/>
        <v>11.52</v>
      </c>
      <c r="O46" s="2">
        <f t="shared" si="15"/>
        <v>10.89</v>
      </c>
      <c r="P46" s="2">
        <f t="shared" si="15"/>
        <v>10.35</v>
      </c>
      <c r="Q46" s="2">
        <f t="shared" si="15"/>
        <v>8.370000000000001</v>
      </c>
      <c r="R46" s="2">
        <f t="shared" si="15"/>
        <v>5.89</v>
      </c>
      <c r="S46" s="2">
        <f t="shared" si="15"/>
        <v>5.21</v>
      </c>
      <c r="T46" s="2">
        <f t="shared" si="15"/>
        <v>3.37</v>
      </c>
      <c r="U46" s="2">
        <f t="shared" si="15"/>
        <v>2.11</v>
      </c>
      <c r="V46" s="2">
        <f t="shared" si="15"/>
        <v>1.9000000000000001</v>
      </c>
      <c r="W46" s="2">
        <f t="shared" si="15"/>
        <v>1.58</v>
      </c>
      <c r="X46" s="2">
        <f t="shared" si="15"/>
        <v>1.34</v>
      </c>
      <c r="Y46" s="2">
        <f t="shared" si="15"/>
        <v>1.1200000000000001</v>
      </c>
      <c r="Z46" s="2">
        <f t="shared" si="15"/>
        <v>1.17</v>
      </c>
      <c r="AA46" s="2">
        <f t="shared" si="15"/>
        <v>1.1200000000000001</v>
      </c>
      <c r="AB46" s="2">
        <f t="shared" si="13"/>
        <v>1.1000000000000001</v>
      </c>
      <c r="AC46" s="2">
        <f t="shared" si="13"/>
        <v>0.9</v>
      </c>
      <c r="AD46" s="2">
        <f t="shared" si="13"/>
        <v>0.87</v>
      </c>
      <c r="AE46" s="2">
        <f t="shared" si="13"/>
        <v>0.83000000000000007</v>
      </c>
      <c r="AF46" s="2">
        <f t="shared" si="13"/>
        <v>0.77</v>
      </c>
      <c r="AG46" s="2">
        <f t="shared" si="13"/>
        <v>0.74</v>
      </c>
      <c r="AH46" s="2">
        <f t="shared" si="13"/>
        <v>0.71</v>
      </c>
      <c r="AI46" s="2">
        <f t="shared" si="13"/>
        <v>0.68</v>
      </c>
      <c r="AJ46" s="2">
        <f t="shared" si="13"/>
        <v>0.66</v>
      </c>
    </row>
    <row r="47" spans="1:36" x14ac:dyDescent="0.2">
      <c r="A47" t="str">
        <f>"electricity_archetype_"&amp;TEXT(ROUND(Table2[[#This Row],[2016]],1),"0.0")</f>
        <v>electricity_archetype_16.0</v>
      </c>
      <c r="B47" s="2">
        <f t="shared" si="2"/>
        <v>16</v>
      </c>
      <c r="C47" s="2">
        <f t="shared" si="12"/>
        <v>16</v>
      </c>
      <c r="D47" s="2">
        <f t="shared" si="14"/>
        <v>16</v>
      </c>
      <c r="E47" s="2">
        <f t="shared" si="14"/>
        <v>15.56</v>
      </c>
      <c r="F47" s="2">
        <f t="shared" si="14"/>
        <v>14.5</v>
      </c>
      <c r="G47" s="2">
        <f t="shared" si="14"/>
        <v>14.81</v>
      </c>
      <c r="H47" s="2">
        <f t="shared" si="14"/>
        <v>14.27</v>
      </c>
      <c r="I47" s="2">
        <f t="shared" si="14"/>
        <v>13.4</v>
      </c>
      <c r="J47" s="2">
        <f t="shared" si="14"/>
        <v>12.94</v>
      </c>
      <c r="K47" s="2">
        <f t="shared" si="14"/>
        <v>12.450000000000001</v>
      </c>
      <c r="L47" s="2">
        <f t="shared" si="14"/>
        <v>12.11</v>
      </c>
      <c r="M47" s="2">
        <f t="shared" si="14"/>
        <v>12.07</v>
      </c>
      <c r="N47" s="2">
        <f t="shared" si="15"/>
        <v>11.450000000000001</v>
      </c>
      <c r="O47" s="2">
        <f t="shared" si="15"/>
        <v>10.82</v>
      </c>
      <c r="P47" s="2">
        <f t="shared" si="15"/>
        <v>10.28</v>
      </c>
      <c r="Q47" s="2">
        <f t="shared" si="15"/>
        <v>8.32</v>
      </c>
      <c r="R47" s="2">
        <f t="shared" si="15"/>
        <v>5.86</v>
      </c>
      <c r="S47" s="2">
        <f t="shared" si="15"/>
        <v>5.18</v>
      </c>
      <c r="T47" s="2">
        <f t="shared" si="15"/>
        <v>3.35</v>
      </c>
      <c r="U47" s="2">
        <f t="shared" si="15"/>
        <v>2.1</v>
      </c>
      <c r="V47" s="2">
        <f t="shared" si="15"/>
        <v>1.8900000000000001</v>
      </c>
      <c r="W47" s="2">
        <f t="shared" si="15"/>
        <v>1.58</v>
      </c>
      <c r="X47" s="2">
        <f t="shared" si="15"/>
        <v>1.34</v>
      </c>
      <c r="Y47" s="2">
        <f t="shared" si="15"/>
        <v>1.1100000000000001</v>
      </c>
      <c r="Z47" s="2">
        <f t="shared" si="15"/>
        <v>1.17</v>
      </c>
      <c r="AA47" s="2">
        <f t="shared" si="15"/>
        <v>1.1200000000000001</v>
      </c>
      <c r="AB47" s="2">
        <f t="shared" si="13"/>
        <v>1.0900000000000001</v>
      </c>
      <c r="AC47" s="2">
        <f t="shared" si="13"/>
        <v>0.9</v>
      </c>
      <c r="AD47" s="2">
        <f t="shared" si="13"/>
        <v>0.87</v>
      </c>
      <c r="AE47" s="2">
        <f t="shared" si="13"/>
        <v>0.83000000000000007</v>
      </c>
      <c r="AF47" s="2">
        <f t="shared" si="13"/>
        <v>0.77</v>
      </c>
      <c r="AG47" s="2">
        <f t="shared" si="13"/>
        <v>0.74</v>
      </c>
      <c r="AH47" s="2">
        <f t="shared" si="13"/>
        <v>0.71</v>
      </c>
      <c r="AI47" s="2">
        <f t="shared" si="13"/>
        <v>0.68</v>
      </c>
      <c r="AJ47" s="2">
        <f t="shared" si="13"/>
        <v>0.66</v>
      </c>
    </row>
    <row r="48" spans="1:36" x14ac:dyDescent="0.2">
      <c r="A48" t="str">
        <f>"electricity_archetype_"&amp;TEXT(ROUND(Table2[[#This Row],[2016]],1),"0.0")</f>
        <v>electricity_archetype_15.9</v>
      </c>
      <c r="B48" s="2">
        <f t="shared" si="2"/>
        <v>15.9</v>
      </c>
      <c r="C48" s="2">
        <f t="shared" si="12"/>
        <v>15.9</v>
      </c>
      <c r="D48" s="2">
        <f t="shared" si="14"/>
        <v>15.9</v>
      </c>
      <c r="E48" s="2">
        <f t="shared" si="14"/>
        <v>15.46</v>
      </c>
      <c r="F48" s="2">
        <f t="shared" si="14"/>
        <v>14.41</v>
      </c>
      <c r="G48" s="2">
        <f t="shared" si="14"/>
        <v>14.72</v>
      </c>
      <c r="H48" s="2">
        <f t="shared" si="14"/>
        <v>14.18</v>
      </c>
      <c r="I48" s="2">
        <f t="shared" si="14"/>
        <v>13.31</v>
      </c>
      <c r="J48" s="2">
        <f t="shared" si="14"/>
        <v>12.86</v>
      </c>
      <c r="K48" s="2">
        <f t="shared" si="14"/>
        <v>12.370000000000001</v>
      </c>
      <c r="L48" s="2">
        <f t="shared" si="14"/>
        <v>12.030000000000001</v>
      </c>
      <c r="M48" s="2">
        <f t="shared" si="14"/>
        <v>11.99</v>
      </c>
      <c r="N48" s="2">
        <f t="shared" si="15"/>
        <v>11.38</v>
      </c>
      <c r="O48" s="2">
        <f t="shared" si="15"/>
        <v>10.76</v>
      </c>
      <c r="P48" s="2">
        <f t="shared" si="15"/>
        <v>10.220000000000001</v>
      </c>
      <c r="Q48" s="2">
        <f t="shared" si="15"/>
        <v>8.27</v>
      </c>
      <c r="R48" s="2">
        <f t="shared" si="15"/>
        <v>5.82</v>
      </c>
      <c r="S48" s="2">
        <f t="shared" si="15"/>
        <v>5.16</v>
      </c>
      <c r="T48" s="2">
        <f t="shared" si="15"/>
        <v>3.34</v>
      </c>
      <c r="U48" s="2">
        <f t="shared" si="15"/>
        <v>2.1</v>
      </c>
      <c r="V48" s="2">
        <f t="shared" si="15"/>
        <v>1.8800000000000001</v>
      </c>
      <c r="W48" s="2">
        <f t="shared" si="15"/>
        <v>1.57</v>
      </c>
      <c r="X48" s="2">
        <f t="shared" si="15"/>
        <v>1.33</v>
      </c>
      <c r="Y48" s="2">
        <f t="shared" si="15"/>
        <v>1.1100000000000001</v>
      </c>
      <c r="Z48" s="2">
        <f t="shared" si="15"/>
        <v>1.1599999999999999</v>
      </c>
      <c r="AA48" s="2">
        <f t="shared" si="15"/>
        <v>1.1200000000000001</v>
      </c>
      <c r="AB48" s="2">
        <f t="shared" si="13"/>
        <v>1.0900000000000001</v>
      </c>
      <c r="AC48" s="2">
        <f t="shared" si="13"/>
        <v>0.9</v>
      </c>
      <c r="AD48" s="2">
        <f t="shared" si="13"/>
        <v>0.87</v>
      </c>
      <c r="AE48" s="2">
        <f t="shared" si="13"/>
        <v>0.83000000000000007</v>
      </c>
      <c r="AF48" s="2">
        <f t="shared" si="13"/>
        <v>0.77</v>
      </c>
      <c r="AG48" s="2">
        <f t="shared" si="13"/>
        <v>0.74</v>
      </c>
      <c r="AH48" s="2">
        <f t="shared" si="13"/>
        <v>0.71</v>
      </c>
      <c r="AI48" s="2">
        <f t="shared" si="13"/>
        <v>0.68</v>
      </c>
      <c r="AJ48" s="2">
        <f t="shared" si="13"/>
        <v>0.66</v>
      </c>
    </row>
    <row r="49" spans="1:36" x14ac:dyDescent="0.2">
      <c r="A49" t="str">
        <f>"electricity_archetype_"&amp;TEXT(ROUND(Table2[[#This Row],[2016]],1),"0.0")</f>
        <v>electricity_archetype_15.8</v>
      </c>
      <c r="B49" s="2">
        <f t="shared" si="2"/>
        <v>15.8</v>
      </c>
      <c r="C49" s="2">
        <f t="shared" si="12"/>
        <v>15.8</v>
      </c>
      <c r="D49" s="2">
        <f t="shared" si="14"/>
        <v>15.8</v>
      </c>
      <c r="E49" s="2">
        <f t="shared" si="14"/>
        <v>15.370000000000001</v>
      </c>
      <c r="F49" s="2">
        <f t="shared" si="14"/>
        <v>14.32</v>
      </c>
      <c r="G49" s="2">
        <f t="shared" si="14"/>
        <v>14.620000000000001</v>
      </c>
      <c r="H49" s="2">
        <f t="shared" si="14"/>
        <v>14.09</v>
      </c>
      <c r="I49" s="2">
        <f t="shared" si="14"/>
        <v>13.23</v>
      </c>
      <c r="J49" s="2">
        <f t="shared" si="14"/>
        <v>12.780000000000001</v>
      </c>
      <c r="K49" s="2">
        <f t="shared" si="14"/>
        <v>12.3</v>
      </c>
      <c r="L49" s="2">
        <f t="shared" si="14"/>
        <v>11.96</v>
      </c>
      <c r="M49" s="2">
        <f t="shared" si="14"/>
        <v>11.92</v>
      </c>
      <c r="N49" s="2">
        <f t="shared" si="15"/>
        <v>11.31</v>
      </c>
      <c r="O49" s="2">
        <f t="shared" si="15"/>
        <v>10.69</v>
      </c>
      <c r="P49" s="2">
        <f t="shared" si="15"/>
        <v>10.16</v>
      </c>
      <c r="Q49" s="2">
        <f t="shared" si="15"/>
        <v>8.2200000000000006</v>
      </c>
      <c r="R49" s="2">
        <f t="shared" si="15"/>
        <v>5.79</v>
      </c>
      <c r="S49" s="2">
        <f t="shared" si="15"/>
        <v>5.13</v>
      </c>
      <c r="T49" s="2">
        <f t="shared" si="15"/>
        <v>3.3200000000000003</v>
      </c>
      <c r="U49" s="2">
        <f t="shared" si="15"/>
        <v>2.09</v>
      </c>
      <c r="V49" s="2">
        <f t="shared" si="15"/>
        <v>1.87</v>
      </c>
      <c r="W49" s="2">
        <f t="shared" si="15"/>
        <v>1.56</v>
      </c>
      <c r="X49" s="2">
        <f t="shared" si="15"/>
        <v>1.33</v>
      </c>
      <c r="Y49" s="2">
        <f t="shared" si="15"/>
        <v>1.1100000000000001</v>
      </c>
      <c r="Z49" s="2">
        <f t="shared" si="15"/>
        <v>1.1599999999999999</v>
      </c>
      <c r="AA49" s="2">
        <f t="shared" si="15"/>
        <v>1.1200000000000001</v>
      </c>
      <c r="AB49" s="2">
        <f t="shared" si="13"/>
        <v>1.0900000000000001</v>
      </c>
      <c r="AC49" s="2">
        <f t="shared" si="13"/>
        <v>0.9</v>
      </c>
      <c r="AD49" s="2">
        <f t="shared" si="13"/>
        <v>0.86</v>
      </c>
      <c r="AE49" s="2">
        <f t="shared" si="13"/>
        <v>0.83000000000000007</v>
      </c>
      <c r="AF49" s="2">
        <f t="shared" si="13"/>
        <v>0.77</v>
      </c>
      <c r="AG49" s="2">
        <f t="shared" si="13"/>
        <v>0.74</v>
      </c>
      <c r="AH49" s="2">
        <f t="shared" si="13"/>
        <v>0.71</v>
      </c>
      <c r="AI49" s="2">
        <f t="shared" si="13"/>
        <v>0.68</v>
      </c>
      <c r="AJ49" s="2">
        <f t="shared" si="13"/>
        <v>0.66</v>
      </c>
    </row>
    <row r="50" spans="1:36" x14ac:dyDescent="0.2">
      <c r="A50" t="str">
        <f>"electricity_archetype_"&amp;TEXT(ROUND(Table2[[#This Row],[2016]],1),"0.0")</f>
        <v>electricity_archetype_15.7</v>
      </c>
      <c r="B50" s="2">
        <f t="shared" si="2"/>
        <v>15.700000000000001</v>
      </c>
      <c r="C50" s="2">
        <f t="shared" si="12"/>
        <v>15.700000000000001</v>
      </c>
      <c r="D50" s="2">
        <f t="shared" si="14"/>
        <v>15.700000000000001</v>
      </c>
      <c r="E50" s="2">
        <f t="shared" si="14"/>
        <v>15.27</v>
      </c>
      <c r="F50" s="2">
        <f t="shared" si="14"/>
        <v>14.23</v>
      </c>
      <c r="G50" s="2">
        <f t="shared" si="14"/>
        <v>14.530000000000001</v>
      </c>
      <c r="H50" s="2">
        <f t="shared" si="14"/>
        <v>14</v>
      </c>
      <c r="I50" s="2">
        <f t="shared" si="14"/>
        <v>13.15</v>
      </c>
      <c r="J50" s="2">
        <f t="shared" si="14"/>
        <v>12.700000000000001</v>
      </c>
      <c r="K50" s="2">
        <f t="shared" si="14"/>
        <v>12.22</v>
      </c>
      <c r="L50" s="2">
        <f t="shared" si="14"/>
        <v>11.88</v>
      </c>
      <c r="M50" s="2">
        <f t="shared" si="14"/>
        <v>11.85</v>
      </c>
      <c r="N50" s="2">
        <f t="shared" si="15"/>
        <v>11.24</v>
      </c>
      <c r="O50" s="2">
        <f t="shared" si="15"/>
        <v>10.620000000000001</v>
      </c>
      <c r="P50" s="2">
        <f t="shared" si="15"/>
        <v>10.1</v>
      </c>
      <c r="Q50" s="2">
        <f t="shared" si="15"/>
        <v>8.17</v>
      </c>
      <c r="R50" s="2">
        <f t="shared" si="15"/>
        <v>5.76</v>
      </c>
      <c r="S50" s="2">
        <f t="shared" si="15"/>
        <v>5.1000000000000005</v>
      </c>
      <c r="T50" s="2">
        <f t="shared" si="15"/>
        <v>3.3000000000000003</v>
      </c>
      <c r="U50" s="2">
        <f t="shared" si="15"/>
        <v>2.08</v>
      </c>
      <c r="V50" s="2">
        <f t="shared" si="15"/>
        <v>1.86</v>
      </c>
      <c r="W50" s="2">
        <f t="shared" si="15"/>
        <v>1.56</v>
      </c>
      <c r="X50" s="2">
        <f t="shared" si="15"/>
        <v>1.33</v>
      </c>
      <c r="Y50" s="2">
        <f t="shared" si="15"/>
        <v>1.1000000000000001</v>
      </c>
      <c r="Z50" s="2">
        <f t="shared" si="15"/>
        <v>1.1599999999999999</v>
      </c>
      <c r="AA50" s="2">
        <f t="shared" si="15"/>
        <v>1.1100000000000001</v>
      </c>
      <c r="AB50" s="2">
        <f t="shared" si="13"/>
        <v>1.0900000000000001</v>
      </c>
      <c r="AC50" s="2">
        <f t="shared" si="13"/>
        <v>0.9</v>
      </c>
      <c r="AD50" s="2">
        <f t="shared" si="13"/>
        <v>0.86</v>
      </c>
      <c r="AE50" s="2">
        <f t="shared" si="13"/>
        <v>0.83000000000000007</v>
      </c>
      <c r="AF50" s="2">
        <f t="shared" si="13"/>
        <v>0.76</v>
      </c>
      <c r="AG50" s="2">
        <f t="shared" si="13"/>
        <v>0.74</v>
      </c>
      <c r="AH50" s="2">
        <f t="shared" si="13"/>
        <v>0.71</v>
      </c>
      <c r="AI50" s="2">
        <f t="shared" si="13"/>
        <v>0.68</v>
      </c>
      <c r="AJ50" s="2">
        <f t="shared" si="13"/>
        <v>0.66</v>
      </c>
    </row>
    <row r="51" spans="1:36" x14ac:dyDescent="0.2">
      <c r="A51" t="str">
        <f>"electricity_archetype_"&amp;TEXT(ROUND(Table2[[#This Row],[2016]],1),"0.0")</f>
        <v>electricity_archetype_15.6</v>
      </c>
      <c r="B51" s="2">
        <f t="shared" si="2"/>
        <v>15.600000000000001</v>
      </c>
      <c r="C51" s="2">
        <f t="shared" si="12"/>
        <v>15.6</v>
      </c>
      <c r="D51" s="2">
        <f t="shared" si="14"/>
        <v>15.6</v>
      </c>
      <c r="E51" s="2">
        <f t="shared" si="14"/>
        <v>15.17</v>
      </c>
      <c r="F51" s="2">
        <f t="shared" si="14"/>
        <v>14.14</v>
      </c>
      <c r="G51" s="2">
        <f t="shared" si="14"/>
        <v>14.44</v>
      </c>
      <c r="H51" s="2">
        <f t="shared" si="14"/>
        <v>13.91</v>
      </c>
      <c r="I51" s="2">
        <f t="shared" si="14"/>
        <v>13.06</v>
      </c>
      <c r="J51" s="2">
        <f t="shared" si="14"/>
        <v>12.620000000000001</v>
      </c>
      <c r="K51" s="2">
        <f t="shared" si="14"/>
        <v>12.14</v>
      </c>
      <c r="L51" s="2">
        <f t="shared" si="14"/>
        <v>11.81</v>
      </c>
      <c r="M51" s="2">
        <f t="shared" si="14"/>
        <v>11.77</v>
      </c>
      <c r="N51" s="2">
        <f t="shared" si="15"/>
        <v>11.17</v>
      </c>
      <c r="O51" s="2">
        <f t="shared" si="15"/>
        <v>10.56</v>
      </c>
      <c r="P51" s="2">
        <f t="shared" si="15"/>
        <v>10.029999999999999</v>
      </c>
      <c r="Q51" s="2">
        <f t="shared" si="15"/>
        <v>8.120000000000001</v>
      </c>
      <c r="R51" s="2">
        <f t="shared" si="15"/>
        <v>5.72</v>
      </c>
      <c r="S51" s="2">
        <f t="shared" si="15"/>
        <v>5.07</v>
      </c>
      <c r="T51" s="2">
        <f t="shared" si="15"/>
        <v>3.2800000000000002</v>
      </c>
      <c r="U51" s="2">
        <f t="shared" si="15"/>
        <v>2.0699999999999998</v>
      </c>
      <c r="V51" s="2">
        <f t="shared" si="15"/>
        <v>1.86</v>
      </c>
      <c r="W51" s="2">
        <f t="shared" si="15"/>
        <v>1.55</v>
      </c>
      <c r="X51" s="2">
        <f t="shared" si="15"/>
        <v>1.32</v>
      </c>
      <c r="Y51" s="2">
        <f t="shared" si="15"/>
        <v>1.1000000000000001</v>
      </c>
      <c r="Z51" s="2">
        <f t="shared" si="15"/>
        <v>1.1500000000000001</v>
      </c>
      <c r="AA51" s="2">
        <f t="shared" si="15"/>
        <v>1.1100000000000001</v>
      </c>
      <c r="AB51" s="2">
        <f t="shared" si="13"/>
        <v>1.08</v>
      </c>
      <c r="AC51" s="2">
        <f t="shared" si="13"/>
        <v>0.89</v>
      </c>
      <c r="AD51" s="2">
        <f t="shared" si="13"/>
        <v>0.86</v>
      </c>
      <c r="AE51" s="2">
        <f t="shared" si="13"/>
        <v>0.82000000000000006</v>
      </c>
      <c r="AF51" s="2">
        <f t="shared" si="13"/>
        <v>0.76</v>
      </c>
      <c r="AG51" s="2">
        <f t="shared" si="13"/>
        <v>0.74</v>
      </c>
      <c r="AH51" s="2">
        <f t="shared" si="13"/>
        <v>0.71</v>
      </c>
      <c r="AI51" s="2">
        <f t="shared" si="13"/>
        <v>0.68</v>
      </c>
      <c r="AJ51" s="2">
        <f t="shared" si="13"/>
        <v>0.66</v>
      </c>
    </row>
    <row r="52" spans="1:36" x14ac:dyDescent="0.2">
      <c r="A52" t="str">
        <f>"electricity_archetype_"&amp;TEXT(ROUND(Table2[[#This Row],[2016]],1),"0.0")</f>
        <v>electricity_archetype_15.5</v>
      </c>
      <c r="B52" s="2">
        <f t="shared" si="2"/>
        <v>15.5</v>
      </c>
      <c r="C52" s="2">
        <f t="shared" si="12"/>
        <v>15.5</v>
      </c>
      <c r="D52" s="2">
        <f t="shared" si="14"/>
        <v>15.5</v>
      </c>
      <c r="E52" s="2">
        <f t="shared" si="14"/>
        <v>15.08</v>
      </c>
      <c r="F52" s="2">
        <f t="shared" si="14"/>
        <v>14.05</v>
      </c>
      <c r="G52" s="2">
        <f t="shared" si="14"/>
        <v>14.35</v>
      </c>
      <c r="H52" s="2">
        <f t="shared" si="14"/>
        <v>13.82</v>
      </c>
      <c r="I52" s="2">
        <f t="shared" si="14"/>
        <v>12.98</v>
      </c>
      <c r="J52" s="2">
        <f t="shared" si="14"/>
        <v>12.540000000000001</v>
      </c>
      <c r="K52" s="2">
        <f t="shared" si="14"/>
        <v>12.07</v>
      </c>
      <c r="L52" s="2">
        <f t="shared" si="14"/>
        <v>11.73</v>
      </c>
      <c r="M52" s="2">
        <f t="shared" si="14"/>
        <v>11.700000000000001</v>
      </c>
      <c r="N52" s="2">
        <f t="shared" si="15"/>
        <v>11.1</v>
      </c>
      <c r="O52" s="2">
        <f t="shared" si="15"/>
        <v>10.49</v>
      </c>
      <c r="P52" s="2">
        <f t="shared" si="15"/>
        <v>9.9700000000000006</v>
      </c>
      <c r="Q52" s="2">
        <f t="shared" si="15"/>
        <v>8.07</v>
      </c>
      <c r="R52" s="2">
        <f t="shared" si="15"/>
        <v>5.69</v>
      </c>
      <c r="S52" s="2">
        <f t="shared" si="15"/>
        <v>5.04</v>
      </c>
      <c r="T52" s="2">
        <f t="shared" si="15"/>
        <v>3.27</v>
      </c>
      <c r="U52" s="2">
        <f t="shared" si="15"/>
        <v>2.06</v>
      </c>
      <c r="V52" s="2">
        <f t="shared" si="15"/>
        <v>1.85</v>
      </c>
      <c r="W52" s="2">
        <f t="shared" si="15"/>
        <v>1.55</v>
      </c>
      <c r="X52" s="2">
        <f t="shared" si="15"/>
        <v>1.32</v>
      </c>
      <c r="Y52" s="2">
        <f t="shared" si="15"/>
        <v>1.1000000000000001</v>
      </c>
      <c r="Z52" s="2">
        <f t="shared" si="15"/>
        <v>1.1500000000000001</v>
      </c>
      <c r="AA52" s="2">
        <f t="shared" si="15"/>
        <v>1.1100000000000001</v>
      </c>
      <c r="AB52" s="2">
        <f t="shared" si="13"/>
        <v>1.08</v>
      </c>
      <c r="AC52" s="2">
        <f t="shared" si="13"/>
        <v>0.89</v>
      </c>
      <c r="AD52" s="2">
        <f t="shared" si="13"/>
        <v>0.86</v>
      </c>
      <c r="AE52" s="2">
        <f t="shared" si="13"/>
        <v>0.82000000000000006</v>
      </c>
      <c r="AF52" s="2">
        <f t="shared" si="13"/>
        <v>0.76</v>
      </c>
      <c r="AG52" s="2">
        <f t="shared" si="13"/>
        <v>0.74</v>
      </c>
      <c r="AH52" s="2">
        <f t="shared" si="13"/>
        <v>0.71</v>
      </c>
      <c r="AI52" s="2">
        <f t="shared" si="13"/>
        <v>0.68</v>
      </c>
      <c r="AJ52" s="2">
        <f t="shared" si="13"/>
        <v>0.66</v>
      </c>
    </row>
    <row r="53" spans="1:36" x14ac:dyDescent="0.2">
      <c r="A53" t="str">
        <f>"electricity_archetype_"&amp;TEXT(ROUND(Table2[[#This Row],[2016]],1),"0.0")</f>
        <v>electricity_archetype_15.4</v>
      </c>
      <c r="B53" s="2">
        <f t="shared" si="2"/>
        <v>15.4</v>
      </c>
      <c r="C53" s="2">
        <f t="shared" si="12"/>
        <v>15.4</v>
      </c>
      <c r="D53" s="2">
        <f t="shared" si="14"/>
        <v>15.4</v>
      </c>
      <c r="E53" s="2">
        <f t="shared" si="14"/>
        <v>14.98</v>
      </c>
      <c r="F53" s="2">
        <f t="shared" si="14"/>
        <v>13.96</v>
      </c>
      <c r="G53" s="2">
        <f t="shared" si="14"/>
        <v>14.25</v>
      </c>
      <c r="H53" s="2">
        <f t="shared" si="14"/>
        <v>13.73</v>
      </c>
      <c r="I53" s="2">
        <f t="shared" si="14"/>
        <v>12.9</v>
      </c>
      <c r="J53" s="2">
        <f t="shared" si="14"/>
        <v>12.46</v>
      </c>
      <c r="K53" s="2">
        <f t="shared" si="14"/>
        <v>11.99</v>
      </c>
      <c r="L53" s="2">
        <f t="shared" si="14"/>
        <v>11.66</v>
      </c>
      <c r="M53" s="2">
        <f t="shared" si="14"/>
        <v>11.620000000000001</v>
      </c>
      <c r="N53" s="2">
        <f t="shared" si="15"/>
        <v>11.03</v>
      </c>
      <c r="O53" s="2">
        <f t="shared" si="15"/>
        <v>10.43</v>
      </c>
      <c r="P53" s="2">
        <f t="shared" si="15"/>
        <v>9.91</v>
      </c>
      <c r="Q53" s="2">
        <f t="shared" si="15"/>
        <v>8.02</v>
      </c>
      <c r="R53" s="2">
        <f t="shared" si="15"/>
        <v>5.66</v>
      </c>
      <c r="S53" s="2">
        <f t="shared" si="15"/>
        <v>5.01</v>
      </c>
      <c r="T53" s="2">
        <f t="shared" si="15"/>
        <v>3.25</v>
      </c>
      <c r="U53" s="2">
        <f t="shared" si="15"/>
        <v>2.0499999999999998</v>
      </c>
      <c r="V53" s="2">
        <f t="shared" si="15"/>
        <v>1.84</v>
      </c>
      <c r="W53" s="2">
        <f t="shared" si="15"/>
        <v>1.54</v>
      </c>
      <c r="X53" s="2">
        <f t="shared" si="15"/>
        <v>1.31</v>
      </c>
      <c r="Y53" s="2">
        <f t="shared" si="15"/>
        <v>1.1000000000000001</v>
      </c>
      <c r="Z53" s="2">
        <f t="shared" si="15"/>
        <v>1.1500000000000001</v>
      </c>
      <c r="AA53" s="2">
        <f t="shared" si="15"/>
        <v>1.1000000000000001</v>
      </c>
      <c r="AB53" s="2">
        <f t="shared" si="13"/>
        <v>1.08</v>
      </c>
      <c r="AC53" s="2">
        <f t="shared" si="13"/>
        <v>0.89</v>
      </c>
      <c r="AD53" s="2">
        <f t="shared" si="13"/>
        <v>0.86</v>
      </c>
      <c r="AE53" s="2">
        <f t="shared" si="13"/>
        <v>0.82000000000000006</v>
      </c>
      <c r="AF53" s="2">
        <f t="shared" si="13"/>
        <v>0.76</v>
      </c>
      <c r="AG53" s="2">
        <f t="shared" si="13"/>
        <v>0.74</v>
      </c>
      <c r="AH53" s="2">
        <f t="shared" si="13"/>
        <v>0.71</v>
      </c>
      <c r="AI53" s="2">
        <f t="shared" si="13"/>
        <v>0.68</v>
      </c>
      <c r="AJ53" s="2">
        <f t="shared" si="13"/>
        <v>0.66</v>
      </c>
    </row>
    <row r="54" spans="1:36" x14ac:dyDescent="0.2">
      <c r="A54" t="str">
        <f>"electricity_archetype_"&amp;TEXT(ROUND(Table2[[#This Row],[2016]],1),"0.0")</f>
        <v>electricity_archetype_15.3</v>
      </c>
      <c r="B54" s="2">
        <f t="shared" si="2"/>
        <v>15.3</v>
      </c>
      <c r="C54" s="2">
        <f t="shared" si="12"/>
        <v>15.3</v>
      </c>
      <c r="D54" s="2">
        <f t="shared" si="14"/>
        <v>15.3</v>
      </c>
      <c r="E54" s="2">
        <f t="shared" si="14"/>
        <v>14.88</v>
      </c>
      <c r="F54" s="2">
        <f t="shared" si="14"/>
        <v>13.870000000000001</v>
      </c>
      <c r="G54" s="2">
        <f t="shared" si="14"/>
        <v>14.16</v>
      </c>
      <c r="H54" s="2">
        <f t="shared" si="14"/>
        <v>13.64</v>
      </c>
      <c r="I54" s="2">
        <f t="shared" si="14"/>
        <v>12.81</v>
      </c>
      <c r="J54" s="2">
        <f t="shared" si="14"/>
        <v>12.38</v>
      </c>
      <c r="K54" s="2">
        <f t="shared" si="14"/>
        <v>11.91</v>
      </c>
      <c r="L54" s="2">
        <f t="shared" si="14"/>
        <v>11.58</v>
      </c>
      <c r="M54" s="2">
        <f t="shared" si="14"/>
        <v>11.55</v>
      </c>
      <c r="N54" s="2">
        <f t="shared" si="15"/>
        <v>10.96</v>
      </c>
      <c r="O54" s="2">
        <f t="shared" si="15"/>
        <v>10.36</v>
      </c>
      <c r="P54" s="2">
        <f t="shared" si="15"/>
        <v>9.85</v>
      </c>
      <c r="Q54" s="2">
        <f t="shared" si="15"/>
        <v>7.97</v>
      </c>
      <c r="R54" s="2">
        <f t="shared" si="15"/>
        <v>5.62</v>
      </c>
      <c r="S54" s="2">
        <f t="shared" si="15"/>
        <v>4.9800000000000004</v>
      </c>
      <c r="T54" s="2">
        <f t="shared" si="15"/>
        <v>3.23</v>
      </c>
      <c r="U54" s="2">
        <f t="shared" si="15"/>
        <v>2.04</v>
      </c>
      <c r="V54" s="2">
        <f t="shared" si="15"/>
        <v>1.83</v>
      </c>
      <c r="W54" s="2">
        <f t="shared" si="15"/>
        <v>1.53</v>
      </c>
      <c r="X54" s="2">
        <f t="shared" si="15"/>
        <v>1.31</v>
      </c>
      <c r="Y54" s="2">
        <f t="shared" si="15"/>
        <v>1.0900000000000001</v>
      </c>
      <c r="Z54" s="2">
        <f t="shared" si="15"/>
        <v>1.1400000000000001</v>
      </c>
      <c r="AA54" s="2">
        <f t="shared" si="15"/>
        <v>1.1000000000000001</v>
      </c>
      <c r="AB54" s="2">
        <f t="shared" ref="AB54:AJ63" si="16">MROUND((($B54-$AJ$2)*((AB$2-$AJ$2)/($B$2-$AJ$2)))+$AJ$2,0.01)</f>
        <v>1.07</v>
      </c>
      <c r="AC54" s="2">
        <f t="shared" si="16"/>
        <v>0.89</v>
      </c>
      <c r="AD54" s="2">
        <f t="shared" si="16"/>
        <v>0.86</v>
      </c>
      <c r="AE54" s="2">
        <f t="shared" si="16"/>
        <v>0.82000000000000006</v>
      </c>
      <c r="AF54" s="2">
        <f t="shared" si="16"/>
        <v>0.76</v>
      </c>
      <c r="AG54" s="2">
        <f t="shared" si="16"/>
        <v>0.74</v>
      </c>
      <c r="AH54" s="2">
        <f t="shared" si="16"/>
        <v>0.71</v>
      </c>
      <c r="AI54" s="2">
        <f t="shared" si="16"/>
        <v>0.68</v>
      </c>
      <c r="AJ54" s="2">
        <f t="shared" si="16"/>
        <v>0.66</v>
      </c>
    </row>
    <row r="55" spans="1:36" x14ac:dyDescent="0.2">
      <c r="A55" t="str">
        <f>"electricity_archetype_"&amp;TEXT(ROUND(Table2[[#This Row],[2016]],1),"0.0")</f>
        <v>electricity_archetype_15.2</v>
      </c>
      <c r="B55" s="2">
        <f t="shared" si="2"/>
        <v>15.200000000000001</v>
      </c>
      <c r="C55" s="2">
        <f t="shared" si="12"/>
        <v>15.200000000000001</v>
      </c>
      <c r="D55" s="2">
        <f t="shared" ref="D55:M64" si="17">MROUND((($B55-$AJ$2)*((D$2-$AJ$2)/($B$2-$AJ$2)))+$AJ$2,0.01)</f>
        <v>15.200000000000001</v>
      </c>
      <c r="E55" s="2">
        <f t="shared" si="17"/>
        <v>14.780000000000001</v>
      </c>
      <c r="F55" s="2">
        <f t="shared" si="17"/>
        <v>13.780000000000001</v>
      </c>
      <c r="G55" s="2">
        <f t="shared" si="17"/>
        <v>14.07</v>
      </c>
      <c r="H55" s="2">
        <f t="shared" si="17"/>
        <v>13.56</v>
      </c>
      <c r="I55" s="2">
        <f t="shared" si="17"/>
        <v>12.73</v>
      </c>
      <c r="J55" s="2">
        <f t="shared" si="17"/>
        <v>12.3</v>
      </c>
      <c r="K55" s="2">
        <f t="shared" si="17"/>
        <v>11.84</v>
      </c>
      <c r="L55" s="2">
        <f t="shared" si="17"/>
        <v>11.51</v>
      </c>
      <c r="M55" s="2">
        <f t="shared" si="17"/>
        <v>11.47</v>
      </c>
      <c r="N55" s="2">
        <f t="shared" ref="N55:AA64" si="18">MROUND((($B55-$AJ$2)*((N$2-$AJ$2)/($B$2-$AJ$2)))+$AJ$2,0.01)</f>
        <v>10.89</v>
      </c>
      <c r="O55" s="2">
        <f t="shared" si="18"/>
        <v>10.290000000000001</v>
      </c>
      <c r="P55" s="2">
        <f t="shared" si="18"/>
        <v>9.7799999999999994</v>
      </c>
      <c r="Q55" s="2">
        <f t="shared" si="18"/>
        <v>7.92</v>
      </c>
      <c r="R55" s="2">
        <f t="shared" si="18"/>
        <v>5.59</v>
      </c>
      <c r="S55" s="2">
        <f t="shared" si="18"/>
        <v>4.95</v>
      </c>
      <c r="T55" s="2">
        <f t="shared" si="18"/>
        <v>3.21</v>
      </c>
      <c r="U55" s="2">
        <f t="shared" si="18"/>
        <v>2.0300000000000002</v>
      </c>
      <c r="V55" s="2">
        <f t="shared" si="18"/>
        <v>1.82</v>
      </c>
      <c r="W55" s="2">
        <f t="shared" si="18"/>
        <v>1.53</v>
      </c>
      <c r="X55" s="2">
        <f t="shared" si="18"/>
        <v>1.3</v>
      </c>
      <c r="Y55" s="2">
        <f t="shared" si="18"/>
        <v>1.0900000000000001</v>
      </c>
      <c r="Z55" s="2">
        <f t="shared" si="18"/>
        <v>1.1400000000000001</v>
      </c>
      <c r="AA55" s="2">
        <f t="shared" si="18"/>
        <v>1.1000000000000001</v>
      </c>
      <c r="AB55" s="2">
        <f t="shared" si="16"/>
        <v>1.07</v>
      </c>
      <c r="AC55" s="2">
        <f t="shared" si="16"/>
        <v>0.89</v>
      </c>
      <c r="AD55" s="2">
        <f t="shared" si="16"/>
        <v>0.86</v>
      </c>
      <c r="AE55" s="2">
        <f t="shared" si="16"/>
        <v>0.82000000000000006</v>
      </c>
      <c r="AF55" s="2">
        <f t="shared" si="16"/>
        <v>0.76</v>
      </c>
      <c r="AG55" s="2">
        <f t="shared" si="16"/>
        <v>0.74</v>
      </c>
      <c r="AH55" s="2">
        <f t="shared" si="16"/>
        <v>0.71</v>
      </c>
      <c r="AI55" s="2">
        <f t="shared" si="16"/>
        <v>0.68</v>
      </c>
      <c r="AJ55" s="2">
        <f t="shared" si="16"/>
        <v>0.66</v>
      </c>
    </row>
    <row r="56" spans="1:36" x14ac:dyDescent="0.2">
      <c r="A56" t="str">
        <f>"electricity_archetype_"&amp;TEXT(ROUND(Table2[[#This Row],[2016]],1),"0.0")</f>
        <v>electricity_archetype_15.1</v>
      </c>
      <c r="B56" s="2">
        <f t="shared" si="2"/>
        <v>15.100000000000001</v>
      </c>
      <c r="C56" s="2">
        <f t="shared" si="12"/>
        <v>15.1</v>
      </c>
      <c r="D56" s="2">
        <f t="shared" si="17"/>
        <v>15.1</v>
      </c>
      <c r="E56" s="2">
        <f t="shared" si="17"/>
        <v>14.69</v>
      </c>
      <c r="F56" s="2">
        <f t="shared" si="17"/>
        <v>13.69</v>
      </c>
      <c r="G56" s="2">
        <f t="shared" si="17"/>
        <v>13.98</v>
      </c>
      <c r="H56" s="2">
        <f t="shared" si="17"/>
        <v>13.47</v>
      </c>
      <c r="I56" s="2">
        <f t="shared" si="17"/>
        <v>12.65</v>
      </c>
      <c r="J56" s="2">
        <f t="shared" si="17"/>
        <v>12.22</v>
      </c>
      <c r="K56" s="2">
        <f t="shared" si="17"/>
        <v>11.76</v>
      </c>
      <c r="L56" s="2">
        <f t="shared" si="17"/>
        <v>11.44</v>
      </c>
      <c r="M56" s="2">
        <f t="shared" si="17"/>
        <v>11.4</v>
      </c>
      <c r="N56" s="2">
        <f t="shared" si="18"/>
        <v>10.81</v>
      </c>
      <c r="O56" s="2">
        <f t="shared" si="18"/>
        <v>10.23</v>
      </c>
      <c r="P56" s="2">
        <f t="shared" si="18"/>
        <v>9.7200000000000006</v>
      </c>
      <c r="Q56" s="2">
        <f t="shared" si="18"/>
        <v>7.87</v>
      </c>
      <c r="R56" s="2">
        <f t="shared" si="18"/>
        <v>5.55</v>
      </c>
      <c r="S56" s="2">
        <f t="shared" si="18"/>
        <v>4.92</v>
      </c>
      <c r="T56" s="2">
        <f t="shared" si="18"/>
        <v>3.2</v>
      </c>
      <c r="U56" s="2">
        <f t="shared" si="18"/>
        <v>2.02</v>
      </c>
      <c r="V56" s="2">
        <f t="shared" si="18"/>
        <v>1.82</v>
      </c>
      <c r="W56" s="2">
        <f t="shared" si="18"/>
        <v>1.52</v>
      </c>
      <c r="X56" s="2">
        <f t="shared" si="18"/>
        <v>1.3</v>
      </c>
      <c r="Y56" s="2">
        <f t="shared" si="18"/>
        <v>1.0900000000000001</v>
      </c>
      <c r="Z56" s="2">
        <f t="shared" si="18"/>
        <v>1.1400000000000001</v>
      </c>
      <c r="AA56" s="2">
        <f t="shared" si="18"/>
        <v>1.0900000000000001</v>
      </c>
      <c r="AB56" s="2">
        <f t="shared" si="16"/>
        <v>1.07</v>
      </c>
      <c r="AC56" s="2">
        <f t="shared" si="16"/>
        <v>0.89</v>
      </c>
      <c r="AD56" s="2">
        <f t="shared" si="16"/>
        <v>0.85</v>
      </c>
      <c r="AE56" s="2">
        <f t="shared" si="16"/>
        <v>0.82000000000000006</v>
      </c>
      <c r="AF56" s="2">
        <f t="shared" si="16"/>
        <v>0.76</v>
      </c>
      <c r="AG56" s="2">
        <f t="shared" si="16"/>
        <v>0.73</v>
      </c>
      <c r="AH56" s="2">
        <f t="shared" si="16"/>
        <v>0.71</v>
      </c>
      <c r="AI56" s="2">
        <f t="shared" si="16"/>
        <v>0.68</v>
      </c>
      <c r="AJ56" s="2">
        <f t="shared" si="16"/>
        <v>0.66</v>
      </c>
    </row>
    <row r="57" spans="1:36" x14ac:dyDescent="0.2">
      <c r="A57" t="str">
        <f>"electricity_archetype_"&amp;TEXT(ROUND(Table2[[#This Row],[2016]],1),"0.0")</f>
        <v>electricity_archetype_15.0</v>
      </c>
      <c r="B57" s="2">
        <f t="shared" si="2"/>
        <v>15</v>
      </c>
      <c r="C57" s="2">
        <f t="shared" si="12"/>
        <v>15</v>
      </c>
      <c r="D57" s="2">
        <f t="shared" si="17"/>
        <v>15</v>
      </c>
      <c r="E57" s="2">
        <f t="shared" si="17"/>
        <v>14.59</v>
      </c>
      <c r="F57" s="2">
        <f t="shared" si="17"/>
        <v>13.6</v>
      </c>
      <c r="G57" s="2">
        <f t="shared" si="17"/>
        <v>13.89</v>
      </c>
      <c r="H57" s="2">
        <f t="shared" si="17"/>
        <v>13.38</v>
      </c>
      <c r="I57" s="2">
        <f t="shared" si="17"/>
        <v>12.57</v>
      </c>
      <c r="J57" s="2">
        <f t="shared" si="17"/>
        <v>12.14</v>
      </c>
      <c r="K57" s="2">
        <f t="shared" si="17"/>
        <v>11.68</v>
      </c>
      <c r="L57" s="2">
        <f t="shared" si="17"/>
        <v>11.36</v>
      </c>
      <c r="M57" s="2">
        <f t="shared" si="17"/>
        <v>11.33</v>
      </c>
      <c r="N57" s="2">
        <f t="shared" si="18"/>
        <v>10.74</v>
      </c>
      <c r="O57" s="2">
        <f t="shared" si="18"/>
        <v>10.16</v>
      </c>
      <c r="P57" s="2">
        <f t="shared" si="18"/>
        <v>9.66</v>
      </c>
      <c r="Q57" s="2">
        <f t="shared" si="18"/>
        <v>7.82</v>
      </c>
      <c r="R57" s="2">
        <f t="shared" si="18"/>
        <v>5.5200000000000005</v>
      </c>
      <c r="S57" s="2">
        <f t="shared" si="18"/>
        <v>4.8899999999999997</v>
      </c>
      <c r="T57" s="2">
        <f t="shared" si="18"/>
        <v>3.18</v>
      </c>
      <c r="U57" s="2">
        <f t="shared" si="18"/>
        <v>2.0100000000000002</v>
      </c>
      <c r="V57" s="2">
        <f t="shared" si="18"/>
        <v>1.81</v>
      </c>
      <c r="W57" s="2">
        <f t="shared" si="18"/>
        <v>1.52</v>
      </c>
      <c r="X57" s="2">
        <f t="shared" si="18"/>
        <v>1.29</v>
      </c>
      <c r="Y57" s="2">
        <f t="shared" si="18"/>
        <v>1.08</v>
      </c>
      <c r="Z57" s="2">
        <f t="shared" si="18"/>
        <v>1.1300000000000001</v>
      </c>
      <c r="AA57" s="2">
        <f t="shared" si="18"/>
        <v>1.0900000000000001</v>
      </c>
      <c r="AB57" s="2">
        <f t="shared" si="16"/>
        <v>1.07</v>
      </c>
      <c r="AC57" s="2">
        <f t="shared" si="16"/>
        <v>0.88</v>
      </c>
      <c r="AD57" s="2">
        <f t="shared" si="16"/>
        <v>0.85</v>
      </c>
      <c r="AE57" s="2">
        <f t="shared" si="16"/>
        <v>0.82000000000000006</v>
      </c>
      <c r="AF57" s="2">
        <f t="shared" si="16"/>
        <v>0.76</v>
      </c>
      <c r="AG57" s="2">
        <f t="shared" si="16"/>
        <v>0.73</v>
      </c>
      <c r="AH57" s="2">
        <f t="shared" si="16"/>
        <v>0.71</v>
      </c>
      <c r="AI57" s="2">
        <f t="shared" si="16"/>
        <v>0.68</v>
      </c>
      <c r="AJ57" s="2">
        <f t="shared" si="16"/>
        <v>0.66</v>
      </c>
    </row>
    <row r="58" spans="1:36" x14ac:dyDescent="0.2">
      <c r="A58" t="str">
        <f>"electricity_archetype_"&amp;TEXT(ROUND(Table2[[#This Row],[2016]],1),"0.0")</f>
        <v>electricity_archetype_14.9</v>
      </c>
      <c r="B58" s="2">
        <f t="shared" si="2"/>
        <v>14.9</v>
      </c>
      <c r="C58" s="2">
        <f t="shared" si="12"/>
        <v>14.9</v>
      </c>
      <c r="D58" s="2">
        <f t="shared" si="17"/>
        <v>14.9</v>
      </c>
      <c r="E58" s="2">
        <f t="shared" si="17"/>
        <v>14.49</v>
      </c>
      <c r="F58" s="2">
        <f t="shared" si="17"/>
        <v>13.51</v>
      </c>
      <c r="G58" s="2">
        <f t="shared" si="17"/>
        <v>13.790000000000001</v>
      </c>
      <c r="H58" s="2">
        <f t="shared" si="17"/>
        <v>13.290000000000001</v>
      </c>
      <c r="I58" s="2">
        <f t="shared" si="17"/>
        <v>12.48</v>
      </c>
      <c r="J58" s="2">
        <f t="shared" si="17"/>
        <v>12.06</v>
      </c>
      <c r="K58" s="2">
        <f t="shared" si="17"/>
        <v>11.6</v>
      </c>
      <c r="L58" s="2">
        <f t="shared" si="17"/>
        <v>11.290000000000001</v>
      </c>
      <c r="M58" s="2">
        <f t="shared" si="17"/>
        <v>11.25</v>
      </c>
      <c r="N58" s="2">
        <f t="shared" si="18"/>
        <v>10.67</v>
      </c>
      <c r="O58" s="2">
        <f t="shared" si="18"/>
        <v>10.09</v>
      </c>
      <c r="P58" s="2">
        <f t="shared" si="18"/>
        <v>9.59</v>
      </c>
      <c r="Q58" s="2">
        <f t="shared" si="18"/>
        <v>7.7700000000000005</v>
      </c>
      <c r="R58" s="2">
        <f t="shared" si="18"/>
        <v>5.49</v>
      </c>
      <c r="S58" s="2">
        <f t="shared" si="18"/>
        <v>4.8600000000000003</v>
      </c>
      <c r="T58" s="2">
        <f t="shared" si="18"/>
        <v>3.16</v>
      </c>
      <c r="U58" s="2">
        <f t="shared" si="18"/>
        <v>2</v>
      </c>
      <c r="V58" s="2">
        <f t="shared" si="18"/>
        <v>1.8</v>
      </c>
      <c r="W58" s="2">
        <f t="shared" si="18"/>
        <v>1.51</v>
      </c>
      <c r="X58" s="2">
        <f t="shared" si="18"/>
        <v>1.29</v>
      </c>
      <c r="Y58" s="2">
        <f t="shared" si="18"/>
        <v>1.08</v>
      </c>
      <c r="Z58" s="2">
        <f t="shared" si="18"/>
        <v>1.1300000000000001</v>
      </c>
      <c r="AA58" s="2">
        <f t="shared" si="18"/>
        <v>1.0900000000000001</v>
      </c>
      <c r="AB58" s="2">
        <f t="shared" si="16"/>
        <v>1.06</v>
      </c>
      <c r="AC58" s="2">
        <f t="shared" si="16"/>
        <v>0.88</v>
      </c>
      <c r="AD58" s="2">
        <f t="shared" si="16"/>
        <v>0.85</v>
      </c>
      <c r="AE58" s="2">
        <f t="shared" si="16"/>
        <v>0.82000000000000006</v>
      </c>
      <c r="AF58" s="2">
        <f t="shared" si="16"/>
        <v>0.76</v>
      </c>
      <c r="AG58" s="2">
        <f t="shared" si="16"/>
        <v>0.73</v>
      </c>
      <c r="AH58" s="2">
        <f t="shared" si="16"/>
        <v>0.71</v>
      </c>
      <c r="AI58" s="2">
        <f t="shared" si="16"/>
        <v>0.68</v>
      </c>
      <c r="AJ58" s="2">
        <f t="shared" si="16"/>
        <v>0.66</v>
      </c>
    </row>
    <row r="59" spans="1:36" x14ac:dyDescent="0.2">
      <c r="A59" t="str">
        <f>"electricity_archetype_"&amp;TEXT(ROUND(Table2[[#This Row],[2016]],1),"0.0")</f>
        <v>electricity_archetype_14.8</v>
      </c>
      <c r="B59" s="2">
        <f t="shared" si="2"/>
        <v>14.8</v>
      </c>
      <c r="C59" s="2">
        <f t="shared" si="12"/>
        <v>14.8</v>
      </c>
      <c r="D59" s="2">
        <f t="shared" si="17"/>
        <v>14.8</v>
      </c>
      <c r="E59" s="2">
        <f t="shared" si="17"/>
        <v>14.4</v>
      </c>
      <c r="F59" s="2">
        <f t="shared" si="17"/>
        <v>13.42</v>
      </c>
      <c r="G59" s="2">
        <f t="shared" si="17"/>
        <v>13.700000000000001</v>
      </c>
      <c r="H59" s="2">
        <f t="shared" si="17"/>
        <v>13.200000000000001</v>
      </c>
      <c r="I59" s="2">
        <f t="shared" si="17"/>
        <v>12.4</v>
      </c>
      <c r="J59" s="2">
        <f t="shared" si="17"/>
        <v>11.98</v>
      </c>
      <c r="K59" s="2">
        <f t="shared" si="17"/>
        <v>11.53</v>
      </c>
      <c r="L59" s="2">
        <f t="shared" si="17"/>
        <v>11.21</v>
      </c>
      <c r="M59" s="2">
        <f t="shared" si="17"/>
        <v>11.18</v>
      </c>
      <c r="N59" s="2">
        <f t="shared" si="18"/>
        <v>10.6</v>
      </c>
      <c r="O59" s="2">
        <f t="shared" si="18"/>
        <v>10.029999999999999</v>
      </c>
      <c r="P59" s="2">
        <f t="shared" si="18"/>
        <v>9.5299999999999994</v>
      </c>
      <c r="Q59" s="2">
        <f t="shared" si="18"/>
        <v>7.72</v>
      </c>
      <c r="R59" s="2">
        <f t="shared" si="18"/>
        <v>5.45</v>
      </c>
      <c r="S59" s="2">
        <f t="shared" si="18"/>
        <v>4.83</v>
      </c>
      <c r="T59" s="2">
        <f t="shared" si="18"/>
        <v>3.14</v>
      </c>
      <c r="U59" s="2">
        <f t="shared" si="18"/>
        <v>1.99</v>
      </c>
      <c r="V59" s="2">
        <f t="shared" si="18"/>
        <v>1.79</v>
      </c>
      <c r="W59" s="2">
        <f t="shared" si="18"/>
        <v>1.5</v>
      </c>
      <c r="X59" s="2">
        <f t="shared" si="18"/>
        <v>1.29</v>
      </c>
      <c r="Y59" s="2">
        <f t="shared" si="18"/>
        <v>1.08</v>
      </c>
      <c r="Z59" s="2">
        <f t="shared" si="18"/>
        <v>1.1300000000000001</v>
      </c>
      <c r="AA59" s="2">
        <f t="shared" si="18"/>
        <v>1.0900000000000001</v>
      </c>
      <c r="AB59" s="2">
        <f t="shared" si="16"/>
        <v>1.06</v>
      </c>
      <c r="AC59" s="2">
        <f t="shared" si="16"/>
        <v>0.88</v>
      </c>
      <c r="AD59" s="2">
        <f t="shared" si="16"/>
        <v>0.85</v>
      </c>
      <c r="AE59" s="2">
        <f t="shared" si="16"/>
        <v>0.82000000000000006</v>
      </c>
      <c r="AF59" s="2">
        <f t="shared" si="16"/>
        <v>0.76</v>
      </c>
      <c r="AG59" s="2">
        <f t="shared" si="16"/>
        <v>0.73</v>
      </c>
      <c r="AH59" s="2">
        <f t="shared" si="16"/>
        <v>0.71</v>
      </c>
      <c r="AI59" s="2">
        <f t="shared" si="16"/>
        <v>0.68</v>
      </c>
      <c r="AJ59" s="2">
        <f t="shared" si="16"/>
        <v>0.66</v>
      </c>
    </row>
    <row r="60" spans="1:36" x14ac:dyDescent="0.2">
      <c r="A60" t="str">
        <f>"electricity_archetype_"&amp;TEXT(ROUND(Table2[[#This Row],[2016]],1),"0.0")</f>
        <v>electricity_archetype_14.7</v>
      </c>
      <c r="B60" s="2">
        <f t="shared" si="2"/>
        <v>14.700000000000001</v>
      </c>
      <c r="C60" s="2">
        <f t="shared" si="12"/>
        <v>14.700000000000001</v>
      </c>
      <c r="D60" s="2">
        <f t="shared" si="17"/>
        <v>14.700000000000001</v>
      </c>
      <c r="E60" s="2">
        <f t="shared" si="17"/>
        <v>14.3</v>
      </c>
      <c r="F60" s="2">
        <f t="shared" si="17"/>
        <v>13.33</v>
      </c>
      <c r="G60" s="2">
        <f t="shared" si="17"/>
        <v>13.61</v>
      </c>
      <c r="H60" s="2">
        <f t="shared" si="17"/>
        <v>13.11</v>
      </c>
      <c r="I60" s="2">
        <f t="shared" si="17"/>
        <v>12.32</v>
      </c>
      <c r="J60" s="2">
        <f t="shared" si="17"/>
        <v>11.9</v>
      </c>
      <c r="K60" s="2">
        <f t="shared" si="17"/>
        <v>11.450000000000001</v>
      </c>
      <c r="L60" s="2">
        <f t="shared" si="17"/>
        <v>11.14</v>
      </c>
      <c r="M60" s="2">
        <f t="shared" si="17"/>
        <v>11.1</v>
      </c>
      <c r="N60" s="2">
        <f t="shared" si="18"/>
        <v>10.53</v>
      </c>
      <c r="O60" s="2">
        <f t="shared" si="18"/>
        <v>9.9600000000000009</v>
      </c>
      <c r="P60" s="2">
        <f t="shared" si="18"/>
        <v>9.4700000000000006</v>
      </c>
      <c r="Q60" s="2">
        <f t="shared" si="18"/>
        <v>7.67</v>
      </c>
      <c r="R60" s="2">
        <f t="shared" si="18"/>
        <v>5.42</v>
      </c>
      <c r="S60" s="2">
        <f t="shared" si="18"/>
        <v>4.8</v>
      </c>
      <c r="T60" s="2">
        <f t="shared" si="18"/>
        <v>3.13</v>
      </c>
      <c r="U60" s="2">
        <f t="shared" si="18"/>
        <v>1.98</v>
      </c>
      <c r="V60" s="2">
        <f t="shared" si="18"/>
        <v>1.78</v>
      </c>
      <c r="W60" s="2">
        <f t="shared" si="18"/>
        <v>1.5</v>
      </c>
      <c r="X60" s="2">
        <f t="shared" si="18"/>
        <v>1.28</v>
      </c>
      <c r="Y60" s="2">
        <f t="shared" si="18"/>
        <v>1.07</v>
      </c>
      <c r="Z60" s="2">
        <f t="shared" si="18"/>
        <v>1.1200000000000001</v>
      </c>
      <c r="AA60" s="2">
        <f t="shared" si="18"/>
        <v>1.08</v>
      </c>
      <c r="AB60" s="2">
        <f t="shared" si="16"/>
        <v>1.06</v>
      </c>
      <c r="AC60" s="2">
        <f t="shared" si="16"/>
        <v>0.88</v>
      </c>
      <c r="AD60" s="2">
        <f t="shared" si="16"/>
        <v>0.85</v>
      </c>
      <c r="AE60" s="2">
        <f t="shared" si="16"/>
        <v>0.81</v>
      </c>
      <c r="AF60" s="2">
        <f t="shared" si="16"/>
        <v>0.76</v>
      </c>
      <c r="AG60" s="2">
        <f t="shared" si="16"/>
        <v>0.73</v>
      </c>
      <c r="AH60" s="2">
        <f t="shared" si="16"/>
        <v>0.71</v>
      </c>
      <c r="AI60" s="2">
        <f t="shared" si="16"/>
        <v>0.68</v>
      </c>
      <c r="AJ60" s="2">
        <f t="shared" si="16"/>
        <v>0.66</v>
      </c>
    </row>
    <row r="61" spans="1:36" x14ac:dyDescent="0.2">
      <c r="A61" t="str">
        <f>"electricity_archetype_"&amp;TEXT(ROUND(Table2[[#This Row],[2016]],1),"0.0")</f>
        <v>electricity_archetype_14.6</v>
      </c>
      <c r="B61" s="2">
        <f t="shared" si="2"/>
        <v>14.600000000000001</v>
      </c>
      <c r="C61" s="2">
        <f t="shared" si="12"/>
        <v>14.6</v>
      </c>
      <c r="D61" s="2">
        <f t="shared" si="17"/>
        <v>14.6</v>
      </c>
      <c r="E61" s="2">
        <f t="shared" si="17"/>
        <v>14.200000000000001</v>
      </c>
      <c r="F61" s="2">
        <f t="shared" si="17"/>
        <v>13.24</v>
      </c>
      <c r="G61" s="2">
        <f t="shared" si="17"/>
        <v>13.52</v>
      </c>
      <c r="H61" s="2">
        <f t="shared" si="17"/>
        <v>13.02</v>
      </c>
      <c r="I61" s="2">
        <f t="shared" si="17"/>
        <v>12.23</v>
      </c>
      <c r="J61" s="2">
        <f t="shared" si="17"/>
        <v>11.82</v>
      </c>
      <c r="K61" s="2">
        <f t="shared" si="17"/>
        <v>11.370000000000001</v>
      </c>
      <c r="L61" s="2">
        <f t="shared" si="17"/>
        <v>11.06</v>
      </c>
      <c r="M61" s="2">
        <f t="shared" si="17"/>
        <v>11.03</v>
      </c>
      <c r="N61" s="2">
        <f t="shared" si="18"/>
        <v>10.46</v>
      </c>
      <c r="O61" s="2">
        <f t="shared" si="18"/>
        <v>9.9</v>
      </c>
      <c r="P61" s="2">
        <f t="shared" si="18"/>
        <v>9.41</v>
      </c>
      <c r="Q61" s="2">
        <f t="shared" si="18"/>
        <v>7.62</v>
      </c>
      <c r="R61" s="2">
        <f t="shared" si="18"/>
        <v>5.38</v>
      </c>
      <c r="S61" s="2">
        <f t="shared" si="18"/>
        <v>4.7700000000000005</v>
      </c>
      <c r="T61" s="2">
        <f t="shared" si="18"/>
        <v>3.11</v>
      </c>
      <c r="U61" s="2">
        <f t="shared" si="18"/>
        <v>1.97</v>
      </c>
      <c r="V61" s="2">
        <f t="shared" si="18"/>
        <v>1.78</v>
      </c>
      <c r="W61" s="2">
        <f t="shared" si="18"/>
        <v>1.49</v>
      </c>
      <c r="X61" s="2">
        <f t="shared" si="18"/>
        <v>1.28</v>
      </c>
      <c r="Y61" s="2">
        <f t="shared" si="18"/>
        <v>1.07</v>
      </c>
      <c r="Z61" s="2">
        <f t="shared" si="18"/>
        <v>1.1200000000000001</v>
      </c>
      <c r="AA61" s="2">
        <f t="shared" si="18"/>
        <v>1.08</v>
      </c>
      <c r="AB61" s="2">
        <f t="shared" si="16"/>
        <v>1.05</v>
      </c>
      <c r="AC61" s="2">
        <f t="shared" si="16"/>
        <v>0.88</v>
      </c>
      <c r="AD61" s="2">
        <f t="shared" si="16"/>
        <v>0.85</v>
      </c>
      <c r="AE61" s="2">
        <f t="shared" si="16"/>
        <v>0.81</v>
      </c>
      <c r="AF61" s="2">
        <f t="shared" si="16"/>
        <v>0.76</v>
      </c>
      <c r="AG61" s="2">
        <f t="shared" si="16"/>
        <v>0.73</v>
      </c>
      <c r="AH61" s="2">
        <f t="shared" si="16"/>
        <v>0.71</v>
      </c>
      <c r="AI61" s="2">
        <f t="shared" si="16"/>
        <v>0.68</v>
      </c>
      <c r="AJ61" s="2">
        <f t="shared" si="16"/>
        <v>0.66</v>
      </c>
    </row>
    <row r="62" spans="1:36" x14ac:dyDescent="0.2">
      <c r="A62" t="str">
        <f>"electricity_archetype_"&amp;TEXT(ROUND(Table2[[#This Row],[2016]],1),"0.0")</f>
        <v>electricity_archetype_14.5</v>
      </c>
      <c r="B62" s="2">
        <f t="shared" si="2"/>
        <v>14.5</v>
      </c>
      <c r="C62" s="2">
        <f t="shared" si="12"/>
        <v>14.5</v>
      </c>
      <c r="D62" s="2">
        <f t="shared" si="17"/>
        <v>14.5</v>
      </c>
      <c r="E62" s="2">
        <f t="shared" si="17"/>
        <v>14.1</v>
      </c>
      <c r="F62" s="2">
        <f t="shared" si="17"/>
        <v>13.15</v>
      </c>
      <c r="G62" s="2">
        <f t="shared" si="17"/>
        <v>13.42</v>
      </c>
      <c r="H62" s="2">
        <f t="shared" si="17"/>
        <v>12.94</v>
      </c>
      <c r="I62" s="2">
        <f t="shared" si="17"/>
        <v>12.15</v>
      </c>
      <c r="J62" s="2">
        <f t="shared" si="17"/>
        <v>11.74</v>
      </c>
      <c r="K62" s="2">
        <f t="shared" si="17"/>
        <v>11.3</v>
      </c>
      <c r="L62" s="2">
        <f t="shared" si="17"/>
        <v>10.99</v>
      </c>
      <c r="M62" s="2">
        <f t="shared" si="17"/>
        <v>10.950000000000001</v>
      </c>
      <c r="N62" s="2">
        <f t="shared" si="18"/>
        <v>10.39</v>
      </c>
      <c r="O62" s="2">
        <f t="shared" si="18"/>
        <v>9.83</v>
      </c>
      <c r="P62" s="2">
        <f t="shared" si="18"/>
        <v>9.34</v>
      </c>
      <c r="Q62" s="2">
        <f t="shared" si="18"/>
        <v>7.57</v>
      </c>
      <c r="R62" s="2">
        <f t="shared" si="18"/>
        <v>5.3500000000000005</v>
      </c>
      <c r="S62" s="2">
        <f t="shared" si="18"/>
        <v>4.74</v>
      </c>
      <c r="T62" s="2">
        <f t="shared" si="18"/>
        <v>3.09</v>
      </c>
      <c r="U62" s="2">
        <f t="shared" si="18"/>
        <v>1.96</v>
      </c>
      <c r="V62" s="2">
        <f t="shared" si="18"/>
        <v>1.77</v>
      </c>
      <c r="W62" s="2">
        <f t="shared" si="18"/>
        <v>1.49</v>
      </c>
      <c r="X62" s="2">
        <f t="shared" si="18"/>
        <v>1.27</v>
      </c>
      <c r="Y62" s="2">
        <f t="shared" si="18"/>
        <v>1.07</v>
      </c>
      <c r="Z62" s="2">
        <f t="shared" si="18"/>
        <v>1.1200000000000001</v>
      </c>
      <c r="AA62" s="2">
        <f t="shared" si="18"/>
        <v>1.08</v>
      </c>
      <c r="AB62" s="2">
        <f t="shared" si="16"/>
        <v>1.05</v>
      </c>
      <c r="AC62" s="2">
        <f t="shared" si="16"/>
        <v>0.88</v>
      </c>
      <c r="AD62" s="2">
        <f t="shared" si="16"/>
        <v>0.85</v>
      </c>
      <c r="AE62" s="2">
        <f t="shared" si="16"/>
        <v>0.81</v>
      </c>
      <c r="AF62" s="2">
        <f t="shared" si="16"/>
        <v>0.76</v>
      </c>
      <c r="AG62" s="2">
        <f t="shared" si="16"/>
        <v>0.73</v>
      </c>
      <c r="AH62" s="2">
        <f t="shared" si="16"/>
        <v>0.71</v>
      </c>
      <c r="AI62" s="2">
        <f t="shared" si="16"/>
        <v>0.68</v>
      </c>
      <c r="AJ62" s="2">
        <f t="shared" si="16"/>
        <v>0.66</v>
      </c>
    </row>
    <row r="63" spans="1:36" x14ac:dyDescent="0.2">
      <c r="A63" t="str">
        <f>"electricity_archetype_"&amp;TEXT(ROUND(Table2[[#This Row],[2016]],1),"0.0")</f>
        <v>electricity_archetype_14.4</v>
      </c>
      <c r="B63" s="2">
        <f t="shared" si="2"/>
        <v>14.4</v>
      </c>
      <c r="C63" s="2">
        <f t="shared" si="12"/>
        <v>14.4</v>
      </c>
      <c r="D63" s="2">
        <f t="shared" si="17"/>
        <v>14.4</v>
      </c>
      <c r="E63" s="2">
        <f t="shared" si="17"/>
        <v>14.01</v>
      </c>
      <c r="F63" s="2">
        <f t="shared" si="17"/>
        <v>13.06</v>
      </c>
      <c r="G63" s="2">
        <f t="shared" si="17"/>
        <v>13.33</v>
      </c>
      <c r="H63" s="2">
        <f t="shared" si="17"/>
        <v>12.85</v>
      </c>
      <c r="I63" s="2">
        <f t="shared" si="17"/>
        <v>12.07</v>
      </c>
      <c r="J63" s="2">
        <f t="shared" si="17"/>
        <v>11.66</v>
      </c>
      <c r="K63" s="2">
        <f t="shared" si="17"/>
        <v>11.22</v>
      </c>
      <c r="L63" s="2">
        <f t="shared" si="17"/>
        <v>10.91</v>
      </c>
      <c r="M63" s="2">
        <f t="shared" si="17"/>
        <v>10.88</v>
      </c>
      <c r="N63" s="2">
        <f t="shared" si="18"/>
        <v>10.32</v>
      </c>
      <c r="O63" s="2">
        <f t="shared" si="18"/>
        <v>9.76</v>
      </c>
      <c r="P63" s="2">
        <f t="shared" si="18"/>
        <v>9.2799999999999994</v>
      </c>
      <c r="Q63" s="2">
        <f t="shared" si="18"/>
        <v>7.5200000000000005</v>
      </c>
      <c r="R63" s="2">
        <f t="shared" si="18"/>
        <v>5.32</v>
      </c>
      <c r="S63" s="2">
        <f t="shared" si="18"/>
        <v>4.71</v>
      </c>
      <c r="T63" s="2">
        <f t="shared" si="18"/>
        <v>3.0700000000000003</v>
      </c>
      <c r="U63" s="2">
        <f t="shared" si="18"/>
        <v>1.95</v>
      </c>
      <c r="V63" s="2">
        <f t="shared" si="18"/>
        <v>1.76</v>
      </c>
      <c r="W63" s="2">
        <f t="shared" si="18"/>
        <v>1.48</v>
      </c>
      <c r="X63" s="2">
        <f t="shared" si="18"/>
        <v>1.27</v>
      </c>
      <c r="Y63" s="2">
        <f t="shared" si="18"/>
        <v>1.07</v>
      </c>
      <c r="Z63" s="2">
        <f t="shared" si="18"/>
        <v>1.1100000000000001</v>
      </c>
      <c r="AA63" s="2">
        <f t="shared" si="18"/>
        <v>1.07</v>
      </c>
      <c r="AB63" s="2">
        <f t="shared" si="16"/>
        <v>1.05</v>
      </c>
      <c r="AC63" s="2">
        <f t="shared" si="16"/>
        <v>0.87</v>
      </c>
      <c r="AD63" s="2">
        <f t="shared" si="16"/>
        <v>0.85</v>
      </c>
      <c r="AE63" s="2">
        <f t="shared" si="16"/>
        <v>0.81</v>
      </c>
      <c r="AF63" s="2">
        <f t="shared" si="16"/>
        <v>0.76</v>
      </c>
      <c r="AG63" s="2">
        <f t="shared" si="16"/>
        <v>0.73</v>
      </c>
      <c r="AH63" s="2">
        <f t="shared" si="16"/>
        <v>0.71</v>
      </c>
      <c r="AI63" s="2">
        <f t="shared" si="16"/>
        <v>0.68</v>
      </c>
      <c r="AJ63" s="2">
        <f t="shared" si="16"/>
        <v>0.66</v>
      </c>
    </row>
    <row r="64" spans="1:36" x14ac:dyDescent="0.2">
      <c r="A64" t="str">
        <f>"electricity_archetype_"&amp;TEXT(ROUND(Table2[[#This Row],[2016]],1),"0.0")</f>
        <v>electricity_archetype_14.3</v>
      </c>
      <c r="B64" s="2">
        <f t="shared" si="2"/>
        <v>14.3</v>
      </c>
      <c r="C64" s="2">
        <f t="shared" si="12"/>
        <v>14.3</v>
      </c>
      <c r="D64" s="2">
        <f t="shared" si="17"/>
        <v>14.3</v>
      </c>
      <c r="E64" s="2">
        <f t="shared" si="17"/>
        <v>13.91</v>
      </c>
      <c r="F64" s="2">
        <f t="shared" si="17"/>
        <v>12.97</v>
      </c>
      <c r="G64" s="2">
        <f t="shared" si="17"/>
        <v>13.24</v>
      </c>
      <c r="H64" s="2">
        <f t="shared" si="17"/>
        <v>12.76</v>
      </c>
      <c r="I64" s="2">
        <f t="shared" si="17"/>
        <v>11.98</v>
      </c>
      <c r="J64" s="2">
        <f t="shared" si="17"/>
        <v>11.58</v>
      </c>
      <c r="K64" s="2">
        <f t="shared" si="17"/>
        <v>11.14</v>
      </c>
      <c r="L64" s="2">
        <f t="shared" si="17"/>
        <v>10.84</v>
      </c>
      <c r="M64" s="2">
        <f t="shared" si="17"/>
        <v>10.8</v>
      </c>
      <c r="N64" s="2">
        <f t="shared" si="18"/>
        <v>10.25</v>
      </c>
      <c r="O64" s="2">
        <f t="shared" si="18"/>
        <v>9.7000000000000011</v>
      </c>
      <c r="P64" s="2">
        <f t="shared" si="18"/>
        <v>9.2200000000000006</v>
      </c>
      <c r="Q64" s="2">
        <f t="shared" si="18"/>
        <v>7.47</v>
      </c>
      <c r="R64" s="2">
        <f t="shared" si="18"/>
        <v>5.28</v>
      </c>
      <c r="S64" s="2">
        <f t="shared" si="18"/>
        <v>4.68</v>
      </c>
      <c r="T64" s="2">
        <f t="shared" si="18"/>
        <v>3.0500000000000003</v>
      </c>
      <c r="U64" s="2">
        <f t="shared" si="18"/>
        <v>1.94</v>
      </c>
      <c r="V64" s="2">
        <f t="shared" si="18"/>
        <v>1.75</v>
      </c>
      <c r="W64" s="2">
        <f t="shared" si="18"/>
        <v>1.47</v>
      </c>
      <c r="X64" s="2">
        <f t="shared" si="18"/>
        <v>1.26</v>
      </c>
      <c r="Y64" s="2">
        <f t="shared" si="18"/>
        <v>1.06</v>
      </c>
      <c r="Z64" s="2">
        <f t="shared" si="18"/>
        <v>1.1100000000000001</v>
      </c>
      <c r="AA64" s="2">
        <f t="shared" si="18"/>
        <v>1.07</v>
      </c>
      <c r="AB64" s="2">
        <f t="shared" ref="AB64:AJ73" si="19">MROUND((($B64-$AJ$2)*((AB$2-$AJ$2)/($B$2-$AJ$2)))+$AJ$2,0.01)</f>
        <v>1.05</v>
      </c>
      <c r="AC64" s="2">
        <f t="shared" si="19"/>
        <v>0.87</v>
      </c>
      <c r="AD64" s="2">
        <f t="shared" si="19"/>
        <v>0.84</v>
      </c>
      <c r="AE64" s="2">
        <f t="shared" si="19"/>
        <v>0.81</v>
      </c>
      <c r="AF64" s="2">
        <f t="shared" si="19"/>
        <v>0.75</v>
      </c>
      <c r="AG64" s="2">
        <f t="shared" si="19"/>
        <v>0.73</v>
      </c>
      <c r="AH64" s="2">
        <f t="shared" si="19"/>
        <v>0.71</v>
      </c>
      <c r="AI64" s="2">
        <f t="shared" si="19"/>
        <v>0.68</v>
      </c>
      <c r="AJ64" s="2">
        <f t="shared" si="19"/>
        <v>0.66</v>
      </c>
    </row>
    <row r="65" spans="1:36" x14ac:dyDescent="0.2">
      <c r="A65" t="str">
        <f>"electricity_archetype_"&amp;TEXT(ROUND(Table2[[#This Row],[2016]],1),"0.0")</f>
        <v>electricity_archetype_14.2</v>
      </c>
      <c r="B65" s="2">
        <f t="shared" si="2"/>
        <v>14.200000000000001</v>
      </c>
      <c r="C65" s="2">
        <f t="shared" si="12"/>
        <v>14.200000000000001</v>
      </c>
      <c r="D65" s="2">
        <f t="shared" ref="D65:M74" si="20">MROUND((($B65-$AJ$2)*((D$2-$AJ$2)/($B$2-$AJ$2)))+$AJ$2,0.01)</f>
        <v>14.200000000000001</v>
      </c>
      <c r="E65" s="2">
        <f t="shared" si="20"/>
        <v>13.81</v>
      </c>
      <c r="F65" s="2">
        <f t="shared" si="20"/>
        <v>12.88</v>
      </c>
      <c r="G65" s="2">
        <f t="shared" si="20"/>
        <v>13.15</v>
      </c>
      <c r="H65" s="2">
        <f t="shared" si="20"/>
        <v>12.67</v>
      </c>
      <c r="I65" s="2">
        <f t="shared" si="20"/>
        <v>11.9</v>
      </c>
      <c r="J65" s="2">
        <f t="shared" si="20"/>
        <v>11.5</v>
      </c>
      <c r="K65" s="2">
        <f t="shared" si="20"/>
        <v>11.07</v>
      </c>
      <c r="L65" s="2">
        <f t="shared" si="20"/>
        <v>10.76</v>
      </c>
      <c r="M65" s="2">
        <f t="shared" si="20"/>
        <v>10.73</v>
      </c>
      <c r="N65" s="2">
        <f t="shared" ref="N65:AA74" si="21">MROUND((($B65-$AJ$2)*((N$2-$AJ$2)/($B$2-$AJ$2)))+$AJ$2,0.01)</f>
        <v>10.18</v>
      </c>
      <c r="O65" s="2">
        <f t="shared" si="21"/>
        <v>9.6300000000000008</v>
      </c>
      <c r="P65" s="2">
        <f t="shared" si="21"/>
        <v>9.16</v>
      </c>
      <c r="Q65" s="2">
        <f t="shared" si="21"/>
        <v>7.42</v>
      </c>
      <c r="R65" s="2">
        <f t="shared" si="21"/>
        <v>5.25</v>
      </c>
      <c r="S65" s="2">
        <f t="shared" si="21"/>
        <v>4.6500000000000004</v>
      </c>
      <c r="T65" s="2">
        <f t="shared" si="21"/>
        <v>3.04</v>
      </c>
      <c r="U65" s="2">
        <f t="shared" si="21"/>
        <v>1.93</v>
      </c>
      <c r="V65" s="2">
        <f t="shared" si="21"/>
        <v>1.74</v>
      </c>
      <c r="W65" s="2">
        <f t="shared" si="21"/>
        <v>1.47</v>
      </c>
      <c r="X65" s="2">
        <f t="shared" si="21"/>
        <v>1.26</v>
      </c>
      <c r="Y65" s="2">
        <f t="shared" si="21"/>
        <v>1.06</v>
      </c>
      <c r="Z65" s="2">
        <f t="shared" si="21"/>
        <v>1.1100000000000001</v>
      </c>
      <c r="AA65" s="2">
        <f t="shared" si="21"/>
        <v>1.07</v>
      </c>
      <c r="AB65" s="2">
        <f t="shared" si="19"/>
        <v>1.04</v>
      </c>
      <c r="AC65" s="2">
        <f t="shared" si="19"/>
        <v>0.87</v>
      </c>
      <c r="AD65" s="2">
        <f t="shared" si="19"/>
        <v>0.84</v>
      </c>
      <c r="AE65" s="2">
        <f t="shared" si="19"/>
        <v>0.81</v>
      </c>
      <c r="AF65" s="2">
        <f t="shared" si="19"/>
        <v>0.75</v>
      </c>
      <c r="AG65" s="2">
        <f t="shared" si="19"/>
        <v>0.73</v>
      </c>
      <c r="AH65" s="2">
        <f t="shared" si="19"/>
        <v>0.71</v>
      </c>
      <c r="AI65" s="2">
        <f t="shared" si="19"/>
        <v>0.68</v>
      </c>
      <c r="AJ65" s="2">
        <f t="shared" si="19"/>
        <v>0.66</v>
      </c>
    </row>
    <row r="66" spans="1:36" x14ac:dyDescent="0.2">
      <c r="A66" t="str">
        <f>"electricity_archetype_"&amp;TEXT(ROUND(Table2[[#This Row],[2016]],1),"0.0")</f>
        <v>electricity_archetype_14.1</v>
      </c>
      <c r="B66" s="2">
        <f t="shared" si="2"/>
        <v>14.100000000000001</v>
      </c>
      <c r="C66" s="2">
        <f t="shared" si="12"/>
        <v>14.1</v>
      </c>
      <c r="D66" s="2">
        <f t="shared" si="20"/>
        <v>14.1</v>
      </c>
      <c r="E66" s="2">
        <f t="shared" si="20"/>
        <v>13.72</v>
      </c>
      <c r="F66" s="2">
        <f t="shared" si="20"/>
        <v>12.790000000000001</v>
      </c>
      <c r="G66" s="2">
        <f t="shared" si="20"/>
        <v>13.06</v>
      </c>
      <c r="H66" s="2">
        <f t="shared" si="20"/>
        <v>12.58</v>
      </c>
      <c r="I66" s="2">
        <f t="shared" si="20"/>
        <v>11.82</v>
      </c>
      <c r="J66" s="2">
        <f t="shared" si="20"/>
        <v>11.42</v>
      </c>
      <c r="K66" s="2">
        <f t="shared" si="20"/>
        <v>10.99</v>
      </c>
      <c r="L66" s="2">
        <f t="shared" si="20"/>
        <v>10.69</v>
      </c>
      <c r="M66" s="2">
        <f t="shared" si="20"/>
        <v>10.66</v>
      </c>
      <c r="N66" s="2">
        <f t="shared" si="21"/>
        <v>10.11</v>
      </c>
      <c r="O66" s="2">
        <f t="shared" si="21"/>
        <v>9.56</v>
      </c>
      <c r="P66" s="2">
        <f t="shared" si="21"/>
        <v>9.09</v>
      </c>
      <c r="Q66" s="2">
        <f t="shared" si="21"/>
        <v>7.37</v>
      </c>
      <c r="R66" s="2">
        <f t="shared" si="21"/>
        <v>5.21</v>
      </c>
      <c r="S66" s="2">
        <f t="shared" si="21"/>
        <v>4.62</v>
      </c>
      <c r="T66" s="2">
        <f t="shared" si="21"/>
        <v>3.02</v>
      </c>
      <c r="U66" s="2">
        <f t="shared" si="21"/>
        <v>1.93</v>
      </c>
      <c r="V66" s="2">
        <f t="shared" si="21"/>
        <v>1.74</v>
      </c>
      <c r="W66" s="2">
        <f t="shared" si="21"/>
        <v>1.46</v>
      </c>
      <c r="X66" s="2">
        <f t="shared" si="21"/>
        <v>1.25</v>
      </c>
      <c r="Y66" s="2">
        <f t="shared" si="21"/>
        <v>1.06</v>
      </c>
      <c r="Z66" s="2">
        <f t="shared" si="21"/>
        <v>1.1000000000000001</v>
      </c>
      <c r="AA66" s="2">
        <f t="shared" si="21"/>
        <v>1.06</v>
      </c>
      <c r="AB66" s="2">
        <f t="shared" si="19"/>
        <v>1.04</v>
      </c>
      <c r="AC66" s="2">
        <f t="shared" si="19"/>
        <v>0.87</v>
      </c>
      <c r="AD66" s="2">
        <f t="shared" si="19"/>
        <v>0.84</v>
      </c>
      <c r="AE66" s="2">
        <f t="shared" si="19"/>
        <v>0.81</v>
      </c>
      <c r="AF66" s="2">
        <f t="shared" si="19"/>
        <v>0.75</v>
      </c>
      <c r="AG66" s="2">
        <f t="shared" si="19"/>
        <v>0.73</v>
      </c>
      <c r="AH66" s="2">
        <f t="shared" si="19"/>
        <v>0.71</v>
      </c>
      <c r="AI66" s="2">
        <f t="shared" si="19"/>
        <v>0.68</v>
      </c>
      <c r="AJ66" s="2">
        <f t="shared" si="19"/>
        <v>0.66</v>
      </c>
    </row>
    <row r="67" spans="1:36" x14ac:dyDescent="0.2">
      <c r="A67" t="str">
        <f>"electricity_archetype_"&amp;TEXT(ROUND(Table2[[#This Row],[2016]],1),"0.0")</f>
        <v>electricity_archetype_14.0</v>
      </c>
      <c r="B67" s="2">
        <f t="shared" si="2"/>
        <v>14</v>
      </c>
      <c r="C67" s="2">
        <f t="shared" si="12"/>
        <v>14</v>
      </c>
      <c r="D67" s="2">
        <f t="shared" si="20"/>
        <v>14</v>
      </c>
      <c r="E67" s="2">
        <f t="shared" si="20"/>
        <v>13.620000000000001</v>
      </c>
      <c r="F67" s="2">
        <f t="shared" si="20"/>
        <v>12.700000000000001</v>
      </c>
      <c r="G67" s="2">
        <f t="shared" si="20"/>
        <v>12.96</v>
      </c>
      <c r="H67" s="2">
        <f t="shared" si="20"/>
        <v>12.49</v>
      </c>
      <c r="I67" s="2">
        <f t="shared" si="20"/>
        <v>11.74</v>
      </c>
      <c r="J67" s="2">
        <f t="shared" si="20"/>
        <v>11.34</v>
      </c>
      <c r="K67" s="2">
        <f t="shared" si="20"/>
        <v>10.91</v>
      </c>
      <c r="L67" s="2">
        <f t="shared" si="20"/>
        <v>10.61</v>
      </c>
      <c r="M67" s="2">
        <f t="shared" si="20"/>
        <v>10.58</v>
      </c>
      <c r="N67" s="2">
        <f t="shared" si="21"/>
        <v>10.040000000000001</v>
      </c>
      <c r="O67" s="2">
        <f t="shared" si="21"/>
        <v>9.5</v>
      </c>
      <c r="P67" s="2">
        <f t="shared" si="21"/>
        <v>9.0299999999999994</v>
      </c>
      <c r="Q67" s="2">
        <f t="shared" si="21"/>
        <v>7.32</v>
      </c>
      <c r="R67" s="2">
        <f t="shared" si="21"/>
        <v>5.18</v>
      </c>
      <c r="S67" s="2">
        <f t="shared" si="21"/>
        <v>4.59</v>
      </c>
      <c r="T67" s="2">
        <f t="shared" si="21"/>
        <v>3</v>
      </c>
      <c r="U67" s="2">
        <f t="shared" si="21"/>
        <v>1.92</v>
      </c>
      <c r="V67" s="2">
        <f t="shared" si="21"/>
        <v>1.73</v>
      </c>
      <c r="W67" s="2">
        <f t="shared" si="21"/>
        <v>1.46</v>
      </c>
      <c r="X67" s="2">
        <f t="shared" si="21"/>
        <v>1.25</v>
      </c>
      <c r="Y67" s="2">
        <f t="shared" si="21"/>
        <v>1.05</v>
      </c>
      <c r="Z67" s="2">
        <f t="shared" si="21"/>
        <v>1.1000000000000001</v>
      </c>
      <c r="AA67" s="2">
        <f t="shared" si="21"/>
        <v>1.06</v>
      </c>
      <c r="AB67" s="2">
        <f t="shared" si="19"/>
        <v>1.04</v>
      </c>
      <c r="AC67" s="2">
        <f t="shared" si="19"/>
        <v>0.87</v>
      </c>
      <c r="AD67" s="2">
        <f t="shared" si="19"/>
        <v>0.84</v>
      </c>
      <c r="AE67" s="2">
        <f t="shared" si="19"/>
        <v>0.81</v>
      </c>
      <c r="AF67" s="2">
        <f t="shared" si="19"/>
        <v>0.75</v>
      </c>
      <c r="AG67" s="2">
        <f t="shared" si="19"/>
        <v>0.73</v>
      </c>
      <c r="AH67" s="2">
        <f t="shared" si="19"/>
        <v>0.70000000000000007</v>
      </c>
      <c r="AI67" s="2">
        <f t="shared" si="19"/>
        <v>0.68</v>
      </c>
      <c r="AJ67" s="2">
        <f t="shared" si="19"/>
        <v>0.66</v>
      </c>
    </row>
    <row r="68" spans="1:36" x14ac:dyDescent="0.2">
      <c r="A68" t="str">
        <f>"electricity_archetype_"&amp;TEXT(ROUND(Table2[[#This Row],[2016]],1),"0.0")</f>
        <v>electricity_archetype_13.9</v>
      </c>
      <c r="B68" s="2">
        <f t="shared" si="2"/>
        <v>13.9</v>
      </c>
      <c r="C68" s="2">
        <f t="shared" si="12"/>
        <v>13.9</v>
      </c>
      <c r="D68" s="2">
        <f t="shared" si="20"/>
        <v>13.9</v>
      </c>
      <c r="E68" s="2">
        <f t="shared" si="20"/>
        <v>13.52</v>
      </c>
      <c r="F68" s="2">
        <f t="shared" si="20"/>
        <v>12.61</v>
      </c>
      <c r="G68" s="2">
        <f t="shared" si="20"/>
        <v>12.870000000000001</v>
      </c>
      <c r="H68" s="2">
        <f t="shared" si="20"/>
        <v>12.4</v>
      </c>
      <c r="I68" s="2">
        <f t="shared" si="20"/>
        <v>11.65</v>
      </c>
      <c r="J68" s="2">
        <f t="shared" si="20"/>
        <v>11.26</v>
      </c>
      <c r="K68" s="2">
        <f t="shared" si="20"/>
        <v>10.84</v>
      </c>
      <c r="L68" s="2">
        <f t="shared" si="20"/>
        <v>10.540000000000001</v>
      </c>
      <c r="M68" s="2">
        <f t="shared" si="20"/>
        <v>10.51</v>
      </c>
      <c r="N68" s="2">
        <f t="shared" si="21"/>
        <v>9.9700000000000006</v>
      </c>
      <c r="O68" s="2">
        <f t="shared" si="21"/>
        <v>9.43</v>
      </c>
      <c r="P68" s="2">
        <f t="shared" si="21"/>
        <v>8.9700000000000006</v>
      </c>
      <c r="Q68" s="2">
        <f t="shared" si="21"/>
        <v>7.2700000000000005</v>
      </c>
      <c r="R68" s="2">
        <f t="shared" si="21"/>
        <v>5.15</v>
      </c>
      <c r="S68" s="2">
        <f t="shared" si="21"/>
        <v>4.57</v>
      </c>
      <c r="T68" s="2">
        <f t="shared" si="21"/>
        <v>2.98</v>
      </c>
      <c r="U68" s="2">
        <f t="shared" si="21"/>
        <v>1.9100000000000001</v>
      </c>
      <c r="V68" s="2">
        <f t="shared" si="21"/>
        <v>1.72</v>
      </c>
      <c r="W68" s="2">
        <f t="shared" si="21"/>
        <v>1.45</v>
      </c>
      <c r="X68" s="2">
        <f t="shared" si="21"/>
        <v>1.25</v>
      </c>
      <c r="Y68" s="2">
        <f t="shared" si="21"/>
        <v>1.05</v>
      </c>
      <c r="Z68" s="2">
        <f t="shared" si="21"/>
        <v>1.1000000000000001</v>
      </c>
      <c r="AA68" s="2">
        <f t="shared" si="21"/>
        <v>1.06</v>
      </c>
      <c r="AB68" s="2">
        <f t="shared" si="19"/>
        <v>1.03</v>
      </c>
      <c r="AC68" s="2">
        <f t="shared" si="19"/>
        <v>0.87</v>
      </c>
      <c r="AD68" s="2">
        <f t="shared" si="19"/>
        <v>0.84</v>
      </c>
      <c r="AE68" s="2">
        <f t="shared" si="19"/>
        <v>0.81</v>
      </c>
      <c r="AF68" s="2">
        <f t="shared" si="19"/>
        <v>0.75</v>
      </c>
      <c r="AG68" s="2">
        <f t="shared" si="19"/>
        <v>0.73</v>
      </c>
      <c r="AH68" s="2">
        <f t="shared" si="19"/>
        <v>0.70000000000000007</v>
      </c>
      <c r="AI68" s="2">
        <f t="shared" si="19"/>
        <v>0.68</v>
      </c>
      <c r="AJ68" s="2">
        <f t="shared" si="19"/>
        <v>0.66</v>
      </c>
    </row>
    <row r="69" spans="1:36" x14ac:dyDescent="0.2">
      <c r="A69" t="str">
        <f>"electricity_archetype_"&amp;TEXT(ROUND(Table2[[#This Row],[2016]],1),"0.0")</f>
        <v>electricity_archetype_13.8</v>
      </c>
      <c r="B69" s="2">
        <f t="shared" si="2"/>
        <v>13.8</v>
      </c>
      <c r="C69" s="2">
        <f t="shared" si="12"/>
        <v>13.8</v>
      </c>
      <c r="D69" s="2">
        <f t="shared" si="20"/>
        <v>13.8</v>
      </c>
      <c r="E69" s="2">
        <f t="shared" si="20"/>
        <v>13.42</v>
      </c>
      <c r="F69" s="2">
        <f t="shared" si="20"/>
        <v>12.52</v>
      </c>
      <c r="G69" s="2">
        <f t="shared" si="20"/>
        <v>12.780000000000001</v>
      </c>
      <c r="H69" s="2">
        <f t="shared" si="20"/>
        <v>12.31</v>
      </c>
      <c r="I69" s="2">
        <f t="shared" si="20"/>
        <v>11.57</v>
      </c>
      <c r="J69" s="2">
        <f t="shared" si="20"/>
        <v>11.18</v>
      </c>
      <c r="K69" s="2">
        <f t="shared" si="20"/>
        <v>10.76</v>
      </c>
      <c r="L69" s="2">
        <f t="shared" si="20"/>
        <v>10.46</v>
      </c>
      <c r="M69" s="2">
        <f t="shared" si="20"/>
        <v>10.43</v>
      </c>
      <c r="N69" s="2">
        <f t="shared" si="21"/>
        <v>9.9</v>
      </c>
      <c r="O69" s="2">
        <f t="shared" si="21"/>
        <v>9.36</v>
      </c>
      <c r="P69" s="2">
        <f t="shared" si="21"/>
        <v>8.9</v>
      </c>
      <c r="Q69" s="2">
        <f t="shared" si="21"/>
        <v>7.22</v>
      </c>
      <c r="R69" s="2">
        <f t="shared" si="21"/>
        <v>5.1100000000000003</v>
      </c>
      <c r="S69" s="2">
        <f t="shared" si="21"/>
        <v>4.54</v>
      </c>
      <c r="T69" s="2">
        <f t="shared" si="21"/>
        <v>2.97</v>
      </c>
      <c r="U69" s="2">
        <f t="shared" si="21"/>
        <v>1.9000000000000001</v>
      </c>
      <c r="V69" s="2">
        <f t="shared" si="21"/>
        <v>1.71</v>
      </c>
      <c r="W69" s="2">
        <f t="shared" si="21"/>
        <v>1.44</v>
      </c>
      <c r="X69" s="2">
        <f t="shared" si="21"/>
        <v>1.24</v>
      </c>
      <c r="Y69" s="2">
        <f t="shared" si="21"/>
        <v>1.05</v>
      </c>
      <c r="Z69" s="2">
        <f t="shared" si="21"/>
        <v>1.0900000000000001</v>
      </c>
      <c r="AA69" s="2">
        <f t="shared" si="21"/>
        <v>1.06</v>
      </c>
      <c r="AB69" s="2">
        <f t="shared" si="19"/>
        <v>1.03</v>
      </c>
      <c r="AC69" s="2">
        <f t="shared" si="19"/>
        <v>0.87</v>
      </c>
      <c r="AD69" s="2">
        <f t="shared" si="19"/>
        <v>0.84</v>
      </c>
      <c r="AE69" s="2">
        <f t="shared" si="19"/>
        <v>0.8</v>
      </c>
      <c r="AF69" s="2">
        <f t="shared" si="19"/>
        <v>0.75</v>
      </c>
      <c r="AG69" s="2">
        <f t="shared" si="19"/>
        <v>0.73</v>
      </c>
      <c r="AH69" s="2">
        <f t="shared" si="19"/>
        <v>0.70000000000000007</v>
      </c>
      <c r="AI69" s="2">
        <f t="shared" si="19"/>
        <v>0.68</v>
      </c>
      <c r="AJ69" s="2">
        <f t="shared" si="19"/>
        <v>0.66</v>
      </c>
    </row>
    <row r="70" spans="1:36" x14ac:dyDescent="0.2">
      <c r="A70" t="str">
        <f>"electricity_archetype_"&amp;TEXT(ROUND(Table2[[#This Row],[2016]],1),"0.0")</f>
        <v>electricity_archetype_13.7</v>
      </c>
      <c r="B70" s="2">
        <f t="shared" si="2"/>
        <v>13.700000000000001</v>
      </c>
      <c r="C70" s="2">
        <f t="shared" si="12"/>
        <v>13.700000000000001</v>
      </c>
      <c r="D70" s="2">
        <f t="shared" si="20"/>
        <v>13.700000000000001</v>
      </c>
      <c r="E70" s="2">
        <f t="shared" si="20"/>
        <v>13.33</v>
      </c>
      <c r="F70" s="2">
        <f t="shared" si="20"/>
        <v>12.43</v>
      </c>
      <c r="G70" s="2">
        <f t="shared" si="20"/>
        <v>12.69</v>
      </c>
      <c r="H70" s="2">
        <f t="shared" si="20"/>
        <v>12.23</v>
      </c>
      <c r="I70" s="2">
        <f t="shared" si="20"/>
        <v>11.49</v>
      </c>
      <c r="J70" s="2">
        <f t="shared" si="20"/>
        <v>11.1</v>
      </c>
      <c r="K70" s="2">
        <f t="shared" si="20"/>
        <v>10.68</v>
      </c>
      <c r="L70" s="2">
        <f t="shared" si="20"/>
        <v>10.39</v>
      </c>
      <c r="M70" s="2">
        <f t="shared" si="20"/>
        <v>10.36</v>
      </c>
      <c r="N70" s="2">
        <f t="shared" si="21"/>
        <v>9.83</v>
      </c>
      <c r="O70" s="2">
        <f t="shared" si="21"/>
        <v>9.3000000000000007</v>
      </c>
      <c r="P70" s="2">
        <f t="shared" si="21"/>
        <v>8.84</v>
      </c>
      <c r="Q70" s="2">
        <f t="shared" si="21"/>
        <v>7.17</v>
      </c>
      <c r="R70" s="2">
        <f t="shared" si="21"/>
        <v>5.08</v>
      </c>
      <c r="S70" s="2">
        <f t="shared" si="21"/>
        <v>4.51</v>
      </c>
      <c r="T70" s="2">
        <f t="shared" si="21"/>
        <v>2.95</v>
      </c>
      <c r="U70" s="2">
        <f t="shared" si="21"/>
        <v>1.8900000000000001</v>
      </c>
      <c r="V70" s="2">
        <f t="shared" si="21"/>
        <v>1.7</v>
      </c>
      <c r="W70" s="2">
        <f t="shared" si="21"/>
        <v>1.44</v>
      </c>
      <c r="X70" s="2">
        <f t="shared" si="21"/>
        <v>1.24</v>
      </c>
      <c r="Y70" s="2">
        <f t="shared" si="21"/>
        <v>1.04</v>
      </c>
      <c r="Z70" s="2">
        <f t="shared" si="21"/>
        <v>1.0900000000000001</v>
      </c>
      <c r="AA70" s="2">
        <f t="shared" si="21"/>
        <v>1.05</v>
      </c>
      <c r="AB70" s="2">
        <f t="shared" si="19"/>
        <v>1.03</v>
      </c>
      <c r="AC70" s="2">
        <f t="shared" si="19"/>
        <v>0.86</v>
      </c>
      <c r="AD70" s="2">
        <f t="shared" si="19"/>
        <v>0.84</v>
      </c>
      <c r="AE70" s="2">
        <f t="shared" si="19"/>
        <v>0.8</v>
      </c>
      <c r="AF70" s="2">
        <f t="shared" si="19"/>
        <v>0.75</v>
      </c>
      <c r="AG70" s="2">
        <f t="shared" si="19"/>
        <v>0.73</v>
      </c>
      <c r="AH70" s="2">
        <f t="shared" si="19"/>
        <v>0.70000000000000007</v>
      </c>
      <c r="AI70" s="2">
        <f t="shared" si="19"/>
        <v>0.68</v>
      </c>
      <c r="AJ70" s="2">
        <f t="shared" si="19"/>
        <v>0.66</v>
      </c>
    </row>
    <row r="71" spans="1:36" x14ac:dyDescent="0.2">
      <c r="A71" t="str">
        <f>"electricity_archetype_"&amp;TEXT(ROUND(Table2[[#This Row],[2016]],1),"0.0")</f>
        <v>electricity_archetype_13.6</v>
      </c>
      <c r="B71" s="2">
        <f t="shared" si="2"/>
        <v>13.600000000000001</v>
      </c>
      <c r="C71" s="2">
        <f t="shared" ref="C71:C102" si="22">MROUND((($B71-$AJ$2)*((C$2-$AJ$2)/($B$2-$AJ$2)))+$AJ$2,0.01)</f>
        <v>13.6</v>
      </c>
      <c r="D71" s="2">
        <f t="shared" si="20"/>
        <v>13.6</v>
      </c>
      <c r="E71" s="2">
        <f t="shared" si="20"/>
        <v>13.23</v>
      </c>
      <c r="F71" s="2">
        <f t="shared" si="20"/>
        <v>12.33</v>
      </c>
      <c r="G71" s="2">
        <f t="shared" si="20"/>
        <v>12.59</v>
      </c>
      <c r="H71" s="2">
        <f t="shared" si="20"/>
        <v>12.14</v>
      </c>
      <c r="I71" s="2">
        <f t="shared" si="20"/>
        <v>11.4</v>
      </c>
      <c r="J71" s="2">
        <f t="shared" si="20"/>
        <v>11.02</v>
      </c>
      <c r="K71" s="2">
        <f t="shared" si="20"/>
        <v>10.61</v>
      </c>
      <c r="L71" s="2">
        <f t="shared" si="20"/>
        <v>10.32</v>
      </c>
      <c r="M71" s="2">
        <f t="shared" si="20"/>
        <v>10.28</v>
      </c>
      <c r="N71" s="2">
        <f t="shared" si="21"/>
        <v>9.76</v>
      </c>
      <c r="O71" s="2">
        <f t="shared" si="21"/>
        <v>9.23</v>
      </c>
      <c r="P71" s="2">
        <f t="shared" si="21"/>
        <v>8.7799999999999994</v>
      </c>
      <c r="Q71" s="2">
        <f t="shared" si="21"/>
        <v>7.12</v>
      </c>
      <c r="R71" s="2">
        <f t="shared" si="21"/>
        <v>5.05</v>
      </c>
      <c r="S71" s="2">
        <f t="shared" si="21"/>
        <v>4.4800000000000004</v>
      </c>
      <c r="T71" s="2">
        <f t="shared" si="21"/>
        <v>2.93</v>
      </c>
      <c r="U71" s="2">
        <f t="shared" si="21"/>
        <v>1.8800000000000001</v>
      </c>
      <c r="V71" s="2">
        <f t="shared" si="21"/>
        <v>1.7</v>
      </c>
      <c r="W71" s="2">
        <f t="shared" si="21"/>
        <v>1.43</v>
      </c>
      <c r="X71" s="2">
        <f t="shared" si="21"/>
        <v>1.23</v>
      </c>
      <c r="Y71" s="2">
        <f t="shared" si="21"/>
        <v>1.04</v>
      </c>
      <c r="Z71" s="2">
        <f t="shared" si="21"/>
        <v>1.0900000000000001</v>
      </c>
      <c r="AA71" s="2">
        <f t="shared" si="21"/>
        <v>1.05</v>
      </c>
      <c r="AB71" s="2">
        <f t="shared" si="19"/>
        <v>1.03</v>
      </c>
      <c r="AC71" s="2">
        <f t="shared" si="19"/>
        <v>0.86</v>
      </c>
      <c r="AD71" s="2">
        <f t="shared" si="19"/>
        <v>0.83000000000000007</v>
      </c>
      <c r="AE71" s="2">
        <f t="shared" si="19"/>
        <v>0.8</v>
      </c>
      <c r="AF71" s="2">
        <f t="shared" si="19"/>
        <v>0.75</v>
      </c>
      <c r="AG71" s="2">
        <f t="shared" si="19"/>
        <v>0.73</v>
      </c>
      <c r="AH71" s="2">
        <f t="shared" si="19"/>
        <v>0.70000000000000007</v>
      </c>
      <c r="AI71" s="2">
        <f t="shared" si="19"/>
        <v>0.68</v>
      </c>
      <c r="AJ71" s="2">
        <f t="shared" si="19"/>
        <v>0.66</v>
      </c>
    </row>
    <row r="72" spans="1:36" x14ac:dyDescent="0.2">
      <c r="A72" t="str">
        <f>"electricity_archetype_"&amp;TEXT(ROUND(Table2[[#This Row],[2016]],1),"0.0")</f>
        <v>electricity_archetype_13.5</v>
      </c>
      <c r="B72" s="2">
        <f t="shared" si="2"/>
        <v>13.5</v>
      </c>
      <c r="C72" s="2">
        <f t="shared" si="22"/>
        <v>13.5</v>
      </c>
      <c r="D72" s="2">
        <f t="shared" si="20"/>
        <v>13.5</v>
      </c>
      <c r="E72" s="2">
        <f t="shared" si="20"/>
        <v>13.13</v>
      </c>
      <c r="F72" s="2">
        <f t="shared" si="20"/>
        <v>12.24</v>
      </c>
      <c r="G72" s="2">
        <f t="shared" si="20"/>
        <v>12.5</v>
      </c>
      <c r="H72" s="2">
        <f t="shared" si="20"/>
        <v>12.05</v>
      </c>
      <c r="I72" s="2">
        <f t="shared" si="20"/>
        <v>11.32</v>
      </c>
      <c r="J72" s="2">
        <f t="shared" si="20"/>
        <v>10.94</v>
      </c>
      <c r="K72" s="2">
        <f t="shared" si="20"/>
        <v>10.53</v>
      </c>
      <c r="L72" s="2">
        <f t="shared" si="20"/>
        <v>10.24</v>
      </c>
      <c r="M72" s="2">
        <f t="shared" si="20"/>
        <v>10.210000000000001</v>
      </c>
      <c r="N72" s="2">
        <f t="shared" si="21"/>
        <v>9.69</v>
      </c>
      <c r="O72" s="2">
        <f t="shared" si="21"/>
        <v>9.17</v>
      </c>
      <c r="P72" s="2">
        <f t="shared" si="21"/>
        <v>8.7200000000000006</v>
      </c>
      <c r="Q72" s="2">
        <f t="shared" si="21"/>
        <v>7.07</v>
      </c>
      <c r="R72" s="2">
        <f t="shared" si="21"/>
        <v>5.01</v>
      </c>
      <c r="S72" s="2">
        <f t="shared" si="21"/>
        <v>4.45</v>
      </c>
      <c r="T72" s="2">
        <f t="shared" si="21"/>
        <v>2.91</v>
      </c>
      <c r="U72" s="2">
        <f t="shared" si="21"/>
        <v>1.87</v>
      </c>
      <c r="V72" s="2">
        <f t="shared" si="21"/>
        <v>1.69</v>
      </c>
      <c r="W72" s="2">
        <f t="shared" si="21"/>
        <v>1.43</v>
      </c>
      <c r="X72" s="2">
        <f t="shared" si="21"/>
        <v>1.23</v>
      </c>
      <c r="Y72" s="2">
        <f t="shared" si="21"/>
        <v>1.04</v>
      </c>
      <c r="Z72" s="2">
        <f t="shared" si="21"/>
        <v>1.08</v>
      </c>
      <c r="AA72" s="2">
        <f t="shared" si="21"/>
        <v>1.05</v>
      </c>
      <c r="AB72" s="2">
        <f t="shared" si="19"/>
        <v>1.02</v>
      </c>
      <c r="AC72" s="2">
        <f t="shared" si="19"/>
        <v>0.86</v>
      </c>
      <c r="AD72" s="2">
        <f t="shared" si="19"/>
        <v>0.83000000000000007</v>
      </c>
      <c r="AE72" s="2">
        <f t="shared" si="19"/>
        <v>0.8</v>
      </c>
      <c r="AF72" s="2">
        <f t="shared" si="19"/>
        <v>0.75</v>
      </c>
      <c r="AG72" s="2">
        <f t="shared" si="19"/>
        <v>0.73</v>
      </c>
      <c r="AH72" s="2">
        <f t="shared" si="19"/>
        <v>0.70000000000000007</v>
      </c>
      <c r="AI72" s="2">
        <f t="shared" si="19"/>
        <v>0.68</v>
      </c>
      <c r="AJ72" s="2">
        <f t="shared" si="19"/>
        <v>0.66</v>
      </c>
    </row>
    <row r="73" spans="1:36" x14ac:dyDescent="0.2">
      <c r="A73" t="str">
        <f>"electricity_archetype_"&amp;TEXT(ROUND(Table2[[#This Row],[2016]],1),"0.0")</f>
        <v>electricity_archetype_13.4</v>
      </c>
      <c r="B73" s="2">
        <f t="shared" ref="B73:B136" si="23">MROUND(B72-0.1,0.1)</f>
        <v>13.4</v>
      </c>
      <c r="C73" s="2">
        <f t="shared" si="22"/>
        <v>13.4</v>
      </c>
      <c r="D73" s="2">
        <f t="shared" si="20"/>
        <v>13.4</v>
      </c>
      <c r="E73" s="2">
        <f t="shared" si="20"/>
        <v>13.040000000000001</v>
      </c>
      <c r="F73" s="2">
        <f t="shared" si="20"/>
        <v>12.15</v>
      </c>
      <c r="G73" s="2">
        <f t="shared" si="20"/>
        <v>12.41</v>
      </c>
      <c r="H73" s="2">
        <f t="shared" si="20"/>
        <v>11.96</v>
      </c>
      <c r="I73" s="2">
        <f t="shared" si="20"/>
        <v>11.24</v>
      </c>
      <c r="J73" s="2">
        <f t="shared" si="20"/>
        <v>10.86</v>
      </c>
      <c r="K73" s="2">
        <f t="shared" si="20"/>
        <v>10.450000000000001</v>
      </c>
      <c r="L73" s="2">
        <f t="shared" si="20"/>
        <v>10.17</v>
      </c>
      <c r="M73" s="2">
        <f t="shared" si="20"/>
        <v>10.130000000000001</v>
      </c>
      <c r="N73" s="2">
        <f t="shared" si="21"/>
        <v>9.620000000000001</v>
      </c>
      <c r="O73" s="2">
        <f t="shared" si="21"/>
        <v>9.1</v>
      </c>
      <c r="P73" s="2">
        <f t="shared" si="21"/>
        <v>8.65</v>
      </c>
      <c r="Q73" s="2">
        <f t="shared" si="21"/>
        <v>7.0200000000000005</v>
      </c>
      <c r="R73" s="2">
        <f t="shared" si="21"/>
        <v>4.9800000000000004</v>
      </c>
      <c r="S73" s="2">
        <f t="shared" si="21"/>
        <v>4.42</v>
      </c>
      <c r="T73" s="2">
        <f t="shared" si="21"/>
        <v>2.9</v>
      </c>
      <c r="U73" s="2">
        <f t="shared" si="21"/>
        <v>1.86</v>
      </c>
      <c r="V73" s="2">
        <f t="shared" si="21"/>
        <v>1.68</v>
      </c>
      <c r="W73" s="2">
        <f t="shared" si="21"/>
        <v>1.42</v>
      </c>
      <c r="X73" s="2">
        <f t="shared" si="21"/>
        <v>1.22</v>
      </c>
      <c r="Y73" s="2">
        <f t="shared" si="21"/>
        <v>1.04</v>
      </c>
      <c r="Z73" s="2">
        <f t="shared" si="21"/>
        <v>1.08</v>
      </c>
      <c r="AA73" s="2">
        <f t="shared" si="21"/>
        <v>1.04</v>
      </c>
      <c r="AB73" s="2">
        <f t="shared" si="19"/>
        <v>1.02</v>
      </c>
      <c r="AC73" s="2">
        <f t="shared" si="19"/>
        <v>0.86</v>
      </c>
      <c r="AD73" s="2">
        <f t="shared" si="19"/>
        <v>0.83000000000000007</v>
      </c>
      <c r="AE73" s="2">
        <f t="shared" si="19"/>
        <v>0.8</v>
      </c>
      <c r="AF73" s="2">
        <f t="shared" si="19"/>
        <v>0.75</v>
      </c>
      <c r="AG73" s="2">
        <f t="shared" si="19"/>
        <v>0.73</v>
      </c>
      <c r="AH73" s="2">
        <f t="shared" si="19"/>
        <v>0.70000000000000007</v>
      </c>
      <c r="AI73" s="2">
        <f t="shared" si="19"/>
        <v>0.68</v>
      </c>
      <c r="AJ73" s="2">
        <f t="shared" si="19"/>
        <v>0.66</v>
      </c>
    </row>
    <row r="74" spans="1:36" x14ac:dyDescent="0.2">
      <c r="A74" t="str">
        <f>"electricity_archetype_"&amp;TEXT(ROUND(Table2[[#This Row],[2016]],1),"0.0")</f>
        <v>electricity_archetype_13.3</v>
      </c>
      <c r="B74" s="2">
        <f t="shared" si="23"/>
        <v>13.3</v>
      </c>
      <c r="C74" s="2">
        <f t="shared" si="22"/>
        <v>13.3</v>
      </c>
      <c r="D74" s="2">
        <f t="shared" si="20"/>
        <v>13.3</v>
      </c>
      <c r="E74" s="2">
        <f t="shared" si="20"/>
        <v>12.94</v>
      </c>
      <c r="F74" s="2">
        <f t="shared" si="20"/>
        <v>12.06</v>
      </c>
      <c r="G74" s="2">
        <f t="shared" si="20"/>
        <v>12.32</v>
      </c>
      <c r="H74" s="2">
        <f t="shared" si="20"/>
        <v>11.870000000000001</v>
      </c>
      <c r="I74" s="2">
        <f t="shared" si="20"/>
        <v>11.15</v>
      </c>
      <c r="J74" s="2">
        <f t="shared" si="20"/>
        <v>10.78</v>
      </c>
      <c r="K74" s="2">
        <f t="shared" si="20"/>
        <v>10.370000000000001</v>
      </c>
      <c r="L74" s="2">
        <f t="shared" si="20"/>
        <v>10.09</v>
      </c>
      <c r="M74" s="2">
        <f t="shared" si="20"/>
        <v>10.06</v>
      </c>
      <c r="N74" s="2">
        <f t="shared" si="21"/>
        <v>9.5500000000000007</v>
      </c>
      <c r="O74" s="2">
        <f t="shared" si="21"/>
        <v>9.0299999999999994</v>
      </c>
      <c r="P74" s="2">
        <f t="shared" si="21"/>
        <v>8.59</v>
      </c>
      <c r="Q74" s="2">
        <f t="shared" si="21"/>
        <v>6.97</v>
      </c>
      <c r="R74" s="2">
        <f t="shared" si="21"/>
        <v>4.9400000000000004</v>
      </c>
      <c r="S74" s="2">
        <f t="shared" si="21"/>
        <v>4.3899999999999997</v>
      </c>
      <c r="T74" s="2">
        <f t="shared" si="21"/>
        <v>2.88</v>
      </c>
      <c r="U74" s="2">
        <f t="shared" si="21"/>
        <v>1.85</v>
      </c>
      <c r="V74" s="2">
        <f t="shared" si="21"/>
        <v>1.67</v>
      </c>
      <c r="W74" s="2">
        <f t="shared" si="21"/>
        <v>1.41</v>
      </c>
      <c r="X74" s="2">
        <f t="shared" si="21"/>
        <v>1.22</v>
      </c>
      <c r="Y74" s="2">
        <f t="shared" si="21"/>
        <v>1.03</v>
      </c>
      <c r="Z74" s="2">
        <f t="shared" si="21"/>
        <v>1.08</v>
      </c>
      <c r="AA74" s="2">
        <f t="shared" si="21"/>
        <v>1.04</v>
      </c>
      <c r="AB74" s="2">
        <f t="shared" ref="AB74:AJ84" si="24">MROUND((($B74-$AJ$2)*((AB$2-$AJ$2)/($B$2-$AJ$2)))+$AJ$2,0.01)</f>
        <v>1.02</v>
      </c>
      <c r="AC74" s="2">
        <f t="shared" si="24"/>
        <v>0.86</v>
      </c>
      <c r="AD74" s="2">
        <f t="shared" si="24"/>
        <v>0.83000000000000007</v>
      </c>
      <c r="AE74" s="2">
        <f t="shared" si="24"/>
        <v>0.8</v>
      </c>
      <c r="AF74" s="2">
        <f t="shared" si="24"/>
        <v>0.75</v>
      </c>
      <c r="AG74" s="2">
        <f t="shared" si="24"/>
        <v>0.72</v>
      </c>
      <c r="AH74" s="2">
        <f t="shared" si="24"/>
        <v>0.70000000000000007</v>
      </c>
      <c r="AI74" s="2">
        <f t="shared" si="24"/>
        <v>0.68</v>
      </c>
      <c r="AJ74" s="2">
        <f t="shared" si="24"/>
        <v>0.66</v>
      </c>
    </row>
    <row r="75" spans="1:36" x14ac:dyDescent="0.2">
      <c r="A75" t="str">
        <f>"electricity_archetype_"&amp;TEXT(ROUND(Table2[[#This Row],[2016]],1),"0.0")</f>
        <v>electricity_archetype_13.2</v>
      </c>
      <c r="B75" s="2">
        <f t="shared" si="23"/>
        <v>13.200000000000001</v>
      </c>
      <c r="C75" s="2">
        <f t="shared" si="22"/>
        <v>13.200000000000001</v>
      </c>
      <c r="D75" s="2">
        <f t="shared" ref="D75:M84" si="25">MROUND((($B75-$AJ$2)*((D$2-$AJ$2)/($B$2-$AJ$2)))+$AJ$2,0.01)</f>
        <v>13.200000000000001</v>
      </c>
      <c r="E75" s="2">
        <f t="shared" si="25"/>
        <v>12.84</v>
      </c>
      <c r="F75" s="2">
        <f t="shared" si="25"/>
        <v>11.97</v>
      </c>
      <c r="G75" s="2">
        <f t="shared" si="25"/>
        <v>12.23</v>
      </c>
      <c r="H75" s="2">
        <f t="shared" si="25"/>
        <v>11.78</v>
      </c>
      <c r="I75" s="2">
        <f t="shared" si="25"/>
        <v>11.07</v>
      </c>
      <c r="J75" s="2">
        <f t="shared" si="25"/>
        <v>10.700000000000001</v>
      </c>
      <c r="K75" s="2">
        <f t="shared" si="25"/>
        <v>10.3</v>
      </c>
      <c r="L75" s="2">
        <f t="shared" si="25"/>
        <v>10.02</v>
      </c>
      <c r="M75" s="2">
        <f t="shared" si="25"/>
        <v>9.99</v>
      </c>
      <c r="N75" s="2">
        <f t="shared" ref="N75:AA84" si="26">MROUND((($B75-$AJ$2)*((N$2-$AJ$2)/($B$2-$AJ$2)))+$AJ$2,0.01)</f>
        <v>9.48</v>
      </c>
      <c r="O75" s="2">
        <f t="shared" si="26"/>
        <v>8.9700000000000006</v>
      </c>
      <c r="P75" s="2">
        <f t="shared" si="26"/>
        <v>8.5299999999999994</v>
      </c>
      <c r="Q75" s="2">
        <f t="shared" si="26"/>
        <v>6.92</v>
      </c>
      <c r="R75" s="2">
        <f t="shared" si="26"/>
        <v>4.91</v>
      </c>
      <c r="S75" s="2">
        <f t="shared" si="26"/>
        <v>4.3600000000000003</v>
      </c>
      <c r="T75" s="2">
        <f t="shared" si="26"/>
        <v>2.86</v>
      </c>
      <c r="U75" s="2">
        <f t="shared" si="26"/>
        <v>1.84</v>
      </c>
      <c r="V75" s="2">
        <f t="shared" si="26"/>
        <v>1.6600000000000001</v>
      </c>
      <c r="W75" s="2">
        <f t="shared" si="26"/>
        <v>1.41</v>
      </c>
      <c r="X75" s="2">
        <f t="shared" si="26"/>
        <v>1.21</v>
      </c>
      <c r="Y75" s="2">
        <f t="shared" si="26"/>
        <v>1.03</v>
      </c>
      <c r="Z75" s="2">
        <f t="shared" si="26"/>
        <v>1.07</v>
      </c>
      <c r="AA75" s="2">
        <f t="shared" si="26"/>
        <v>1.04</v>
      </c>
      <c r="AB75" s="2">
        <f t="shared" si="24"/>
        <v>1.01</v>
      </c>
      <c r="AC75" s="2">
        <f t="shared" si="24"/>
        <v>0.86</v>
      </c>
      <c r="AD75" s="2">
        <f t="shared" si="24"/>
        <v>0.83000000000000007</v>
      </c>
      <c r="AE75" s="2">
        <f t="shared" si="24"/>
        <v>0.8</v>
      </c>
      <c r="AF75" s="2">
        <f t="shared" si="24"/>
        <v>0.75</v>
      </c>
      <c r="AG75" s="2">
        <f t="shared" si="24"/>
        <v>0.72</v>
      </c>
      <c r="AH75" s="2">
        <f t="shared" si="24"/>
        <v>0.70000000000000007</v>
      </c>
      <c r="AI75" s="2">
        <f t="shared" si="24"/>
        <v>0.68</v>
      </c>
      <c r="AJ75" s="2">
        <f t="shared" si="24"/>
        <v>0.66</v>
      </c>
    </row>
    <row r="76" spans="1:36" x14ac:dyDescent="0.2">
      <c r="A76" t="str">
        <f>"electricity_archetype_"&amp;TEXT(ROUND(Table2[[#This Row],[2016]],1),"0.0")</f>
        <v>electricity_archetype_13.1</v>
      </c>
      <c r="B76" s="2">
        <f t="shared" si="23"/>
        <v>13.100000000000001</v>
      </c>
      <c r="C76" s="2">
        <f t="shared" si="22"/>
        <v>13.1</v>
      </c>
      <c r="D76" s="2">
        <f t="shared" si="25"/>
        <v>13.1</v>
      </c>
      <c r="E76" s="2">
        <f t="shared" si="25"/>
        <v>12.74</v>
      </c>
      <c r="F76" s="2">
        <f t="shared" si="25"/>
        <v>11.88</v>
      </c>
      <c r="G76" s="2">
        <f t="shared" si="25"/>
        <v>12.13</v>
      </c>
      <c r="H76" s="2">
        <f t="shared" si="25"/>
        <v>11.69</v>
      </c>
      <c r="I76" s="2">
        <f t="shared" si="25"/>
        <v>10.99</v>
      </c>
      <c r="J76" s="2">
        <f t="shared" si="25"/>
        <v>10.620000000000001</v>
      </c>
      <c r="K76" s="2">
        <f t="shared" si="25"/>
        <v>10.220000000000001</v>
      </c>
      <c r="L76" s="2">
        <f t="shared" si="25"/>
        <v>9.94</v>
      </c>
      <c r="M76" s="2">
        <f t="shared" si="25"/>
        <v>9.91</v>
      </c>
      <c r="N76" s="2">
        <f t="shared" si="26"/>
        <v>9.41</v>
      </c>
      <c r="O76" s="2">
        <f t="shared" si="26"/>
        <v>8.9</v>
      </c>
      <c r="P76" s="2">
        <f t="shared" si="26"/>
        <v>8.4700000000000006</v>
      </c>
      <c r="Q76" s="2">
        <f t="shared" si="26"/>
        <v>6.87</v>
      </c>
      <c r="R76" s="2">
        <f t="shared" si="26"/>
        <v>4.88</v>
      </c>
      <c r="S76" s="2">
        <f t="shared" si="26"/>
        <v>4.33</v>
      </c>
      <c r="T76" s="2">
        <f t="shared" si="26"/>
        <v>2.84</v>
      </c>
      <c r="U76" s="2">
        <f t="shared" si="26"/>
        <v>1.83</v>
      </c>
      <c r="V76" s="2">
        <f t="shared" si="26"/>
        <v>1.6600000000000001</v>
      </c>
      <c r="W76" s="2">
        <f t="shared" si="26"/>
        <v>1.4000000000000001</v>
      </c>
      <c r="X76" s="2">
        <f t="shared" si="26"/>
        <v>1.21</v>
      </c>
      <c r="Y76" s="2">
        <f t="shared" si="26"/>
        <v>1.03</v>
      </c>
      <c r="Z76" s="2">
        <f t="shared" si="26"/>
        <v>1.07</v>
      </c>
      <c r="AA76" s="2">
        <f t="shared" si="26"/>
        <v>1.03</v>
      </c>
      <c r="AB76" s="2">
        <f t="shared" si="24"/>
        <v>1.01</v>
      </c>
      <c r="AC76" s="2">
        <f t="shared" si="24"/>
        <v>0.85</v>
      </c>
      <c r="AD76" s="2">
        <f t="shared" si="24"/>
        <v>0.83000000000000007</v>
      </c>
      <c r="AE76" s="2">
        <f t="shared" si="24"/>
        <v>0.8</v>
      </c>
      <c r="AF76" s="2">
        <f t="shared" si="24"/>
        <v>0.75</v>
      </c>
      <c r="AG76" s="2">
        <f t="shared" si="24"/>
        <v>0.72</v>
      </c>
      <c r="AH76" s="2">
        <f t="shared" si="24"/>
        <v>0.70000000000000007</v>
      </c>
      <c r="AI76" s="2">
        <f t="shared" si="24"/>
        <v>0.68</v>
      </c>
      <c r="AJ76" s="2">
        <f t="shared" si="24"/>
        <v>0.66</v>
      </c>
    </row>
    <row r="77" spans="1:36" x14ac:dyDescent="0.2">
      <c r="A77" t="str">
        <f>"electricity_archetype_"&amp;TEXT(ROUND(Table2[[#This Row],[2016]],1),"0.0")</f>
        <v>electricity_archetype_13.0</v>
      </c>
      <c r="B77" s="2">
        <f t="shared" si="23"/>
        <v>13</v>
      </c>
      <c r="C77" s="2">
        <f t="shared" si="22"/>
        <v>13</v>
      </c>
      <c r="D77" s="2">
        <f t="shared" si="25"/>
        <v>13</v>
      </c>
      <c r="E77" s="2">
        <f t="shared" si="25"/>
        <v>12.65</v>
      </c>
      <c r="F77" s="2">
        <f t="shared" si="25"/>
        <v>11.790000000000001</v>
      </c>
      <c r="G77" s="2">
        <f t="shared" si="25"/>
        <v>12.040000000000001</v>
      </c>
      <c r="H77" s="2">
        <f t="shared" si="25"/>
        <v>11.6</v>
      </c>
      <c r="I77" s="2">
        <f t="shared" si="25"/>
        <v>10.9</v>
      </c>
      <c r="J77" s="2">
        <f t="shared" si="25"/>
        <v>10.540000000000001</v>
      </c>
      <c r="K77" s="2">
        <f t="shared" si="25"/>
        <v>10.14</v>
      </c>
      <c r="L77" s="2">
        <f t="shared" si="25"/>
        <v>9.870000000000001</v>
      </c>
      <c r="M77" s="2">
        <f t="shared" si="25"/>
        <v>9.84</v>
      </c>
      <c r="N77" s="2">
        <f t="shared" si="26"/>
        <v>9.34</v>
      </c>
      <c r="O77" s="2">
        <f t="shared" si="26"/>
        <v>8.83</v>
      </c>
      <c r="P77" s="2">
        <f t="shared" si="26"/>
        <v>8.4</v>
      </c>
      <c r="Q77" s="2">
        <f t="shared" si="26"/>
        <v>6.82</v>
      </c>
      <c r="R77" s="2">
        <f t="shared" si="26"/>
        <v>4.84</v>
      </c>
      <c r="S77" s="2">
        <f t="shared" si="26"/>
        <v>4.3</v>
      </c>
      <c r="T77" s="2">
        <f t="shared" si="26"/>
        <v>2.83</v>
      </c>
      <c r="U77" s="2">
        <f t="shared" si="26"/>
        <v>1.82</v>
      </c>
      <c r="V77" s="2">
        <f t="shared" si="26"/>
        <v>1.6500000000000001</v>
      </c>
      <c r="W77" s="2">
        <f t="shared" si="26"/>
        <v>1.4000000000000001</v>
      </c>
      <c r="X77" s="2">
        <f t="shared" si="26"/>
        <v>1.21</v>
      </c>
      <c r="Y77" s="2">
        <f t="shared" si="26"/>
        <v>1.02</v>
      </c>
      <c r="Z77" s="2">
        <f t="shared" si="26"/>
        <v>1.07</v>
      </c>
      <c r="AA77" s="2">
        <f t="shared" si="26"/>
        <v>1.03</v>
      </c>
      <c r="AB77" s="2">
        <f t="shared" si="24"/>
        <v>1.01</v>
      </c>
      <c r="AC77" s="2">
        <f t="shared" si="24"/>
        <v>0.85</v>
      </c>
      <c r="AD77" s="2">
        <f t="shared" si="24"/>
        <v>0.83000000000000007</v>
      </c>
      <c r="AE77" s="2">
        <f t="shared" si="24"/>
        <v>0.8</v>
      </c>
      <c r="AF77" s="2">
        <f t="shared" si="24"/>
        <v>0.75</v>
      </c>
      <c r="AG77" s="2">
        <f t="shared" si="24"/>
        <v>0.72</v>
      </c>
      <c r="AH77" s="2">
        <f t="shared" si="24"/>
        <v>0.70000000000000007</v>
      </c>
      <c r="AI77" s="2">
        <f t="shared" si="24"/>
        <v>0.68</v>
      </c>
      <c r="AJ77" s="2">
        <f t="shared" si="24"/>
        <v>0.66</v>
      </c>
    </row>
    <row r="78" spans="1:36" x14ac:dyDescent="0.2">
      <c r="A78" t="str">
        <f>"electricity_archetype_"&amp;TEXT(ROUND(Table2[[#This Row],[2016]],1),"0.0")</f>
        <v>electricity_archetype_12.9</v>
      </c>
      <c r="B78" s="2">
        <f t="shared" si="23"/>
        <v>12.9</v>
      </c>
      <c r="C78" s="2">
        <f t="shared" si="22"/>
        <v>12.9</v>
      </c>
      <c r="D78" s="2">
        <f t="shared" si="25"/>
        <v>12.9</v>
      </c>
      <c r="E78" s="2">
        <f t="shared" si="25"/>
        <v>12.55</v>
      </c>
      <c r="F78" s="2">
        <f t="shared" si="25"/>
        <v>11.700000000000001</v>
      </c>
      <c r="G78" s="2">
        <f t="shared" si="25"/>
        <v>11.950000000000001</v>
      </c>
      <c r="H78" s="2">
        <f t="shared" si="25"/>
        <v>11.52</v>
      </c>
      <c r="I78" s="2">
        <f t="shared" si="25"/>
        <v>10.82</v>
      </c>
      <c r="J78" s="2">
        <f t="shared" si="25"/>
        <v>10.46</v>
      </c>
      <c r="K78" s="2">
        <f t="shared" si="25"/>
        <v>10.07</v>
      </c>
      <c r="L78" s="2">
        <f t="shared" si="25"/>
        <v>9.7900000000000009</v>
      </c>
      <c r="M78" s="2">
        <f t="shared" si="25"/>
        <v>9.76</v>
      </c>
      <c r="N78" s="2">
        <f t="shared" si="26"/>
        <v>9.27</v>
      </c>
      <c r="O78" s="2">
        <f t="shared" si="26"/>
        <v>8.77</v>
      </c>
      <c r="P78" s="2">
        <f t="shared" si="26"/>
        <v>8.34</v>
      </c>
      <c r="Q78" s="2">
        <f t="shared" si="26"/>
        <v>6.7700000000000005</v>
      </c>
      <c r="R78" s="2">
        <f t="shared" si="26"/>
        <v>4.8100000000000005</v>
      </c>
      <c r="S78" s="2">
        <f t="shared" si="26"/>
        <v>4.2700000000000005</v>
      </c>
      <c r="T78" s="2">
        <f t="shared" si="26"/>
        <v>2.81</v>
      </c>
      <c r="U78" s="2">
        <f t="shared" si="26"/>
        <v>1.81</v>
      </c>
      <c r="V78" s="2">
        <f t="shared" si="26"/>
        <v>1.6400000000000001</v>
      </c>
      <c r="W78" s="2">
        <f t="shared" si="26"/>
        <v>1.3900000000000001</v>
      </c>
      <c r="X78" s="2">
        <f t="shared" si="26"/>
        <v>1.2</v>
      </c>
      <c r="Y78" s="2">
        <f t="shared" si="26"/>
        <v>1.02</v>
      </c>
      <c r="Z78" s="2">
        <f t="shared" si="26"/>
        <v>1.06</v>
      </c>
      <c r="AA78" s="2">
        <f t="shared" si="26"/>
        <v>1.03</v>
      </c>
      <c r="AB78" s="2">
        <f t="shared" si="24"/>
        <v>1.01</v>
      </c>
      <c r="AC78" s="2">
        <f t="shared" si="24"/>
        <v>0.85</v>
      </c>
      <c r="AD78" s="2">
        <f t="shared" si="24"/>
        <v>0.82000000000000006</v>
      </c>
      <c r="AE78" s="2">
        <f t="shared" si="24"/>
        <v>0.79</v>
      </c>
      <c r="AF78" s="2">
        <f t="shared" si="24"/>
        <v>0.74</v>
      </c>
      <c r="AG78" s="2">
        <f t="shared" si="24"/>
        <v>0.72</v>
      </c>
      <c r="AH78" s="2">
        <f t="shared" si="24"/>
        <v>0.70000000000000007</v>
      </c>
      <c r="AI78" s="2">
        <f t="shared" si="24"/>
        <v>0.68</v>
      </c>
      <c r="AJ78" s="2">
        <f t="shared" si="24"/>
        <v>0.66</v>
      </c>
    </row>
    <row r="79" spans="1:36" x14ac:dyDescent="0.2">
      <c r="A79" t="str">
        <f>"electricity_archetype_"&amp;TEXT(ROUND(Table2[[#This Row],[2016]],1),"0.0")</f>
        <v>electricity_archetype_12.8</v>
      </c>
      <c r="B79" s="2">
        <f t="shared" si="23"/>
        <v>12.8</v>
      </c>
      <c r="C79" s="2">
        <f t="shared" si="22"/>
        <v>12.8</v>
      </c>
      <c r="D79" s="2">
        <f t="shared" si="25"/>
        <v>12.8</v>
      </c>
      <c r="E79" s="2">
        <f t="shared" si="25"/>
        <v>12.450000000000001</v>
      </c>
      <c r="F79" s="2">
        <f t="shared" si="25"/>
        <v>11.61</v>
      </c>
      <c r="G79" s="2">
        <f t="shared" si="25"/>
        <v>11.86</v>
      </c>
      <c r="H79" s="2">
        <f t="shared" si="25"/>
        <v>11.43</v>
      </c>
      <c r="I79" s="2">
        <f t="shared" si="25"/>
        <v>10.74</v>
      </c>
      <c r="J79" s="2">
        <f t="shared" si="25"/>
        <v>10.38</v>
      </c>
      <c r="K79" s="2">
        <f t="shared" si="25"/>
        <v>9.99</v>
      </c>
      <c r="L79" s="2">
        <f t="shared" si="25"/>
        <v>9.7200000000000006</v>
      </c>
      <c r="M79" s="2">
        <f t="shared" si="25"/>
        <v>9.69</v>
      </c>
      <c r="N79" s="2">
        <f t="shared" si="26"/>
        <v>9.2000000000000011</v>
      </c>
      <c r="O79" s="2">
        <f t="shared" si="26"/>
        <v>8.7000000000000011</v>
      </c>
      <c r="P79" s="2">
        <f t="shared" si="26"/>
        <v>8.2799999999999994</v>
      </c>
      <c r="Q79" s="2">
        <f t="shared" si="26"/>
        <v>6.72</v>
      </c>
      <c r="R79" s="2">
        <f t="shared" si="26"/>
        <v>4.7700000000000005</v>
      </c>
      <c r="S79" s="2">
        <f t="shared" si="26"/>
        <v>4.24</v>
      </c>
      <c r="T79" s="2">
        <f t="shared" si="26"/>
        <v>2.79</v>
      </c>
      <c r="U79" s="2">
        <f t="shared" si="26"/>
        <v>1.8</v>
      </c>
      <c r="V79" s="2">
        <f t="shared" si="26"/>
        <v>1.6300000000000001</v>
      </c>
      <c r="W79" s="2">
        <f t="shared" si="26"/>
        <v>1.3800000000000001</v>
      </c>
      <c r="X79" s="2">
        <f t="shared" si="26"/>
        <v>1.2</v>
      </c>
      <c r="Y79" s="2">
        <f t="shared" si="26"/>
        <v>1.02</v>
      </c>
      <c r="Z79" s="2">
        <f t="shared" si="26"/>
        <v>1.06</v>
      </c>
      <c r="AA79" s="2">
        <f t="shared" si="26"/>
        <v>1.02</v>
      </c>
      <c r="AB79" s="2">
        <f t="shared" si="24"/>
        <v>1</v>
      </c>
      <c r="AC79" s="2">
        <f t="shared" si="24"/>
        <v>0.85</v>
      </c>
      <c r="AD79" s="2">
        <f t="shared" si="24"/>
        <v>0.82000000000000006</v>
      </c>
      <c r="AE79" s="2">
        <f t="shared" si="24"/>
        <v>0.79</v>
      </c>
      <c r="AF79" s="2">
        <f t="shared" si="24"/>
        <v>0.74</v>
      </c>
      <c r="AG79" s="2">
        <f t="shared" si="24"/>
        <v>0.72</v>
      </c>
      <c r="AH79" s="2">
        <f t="shared" si="24"/>
        <v>0.70000000000000007</v>
      </c>
      <c r="AI79" s="2">
        <f t="shared" si="24"/>
        <v>0.68</v>
      </c>
      <c r="AJ79" s="2">
        <f t="shared" si="24"/>
        <v>0.66</v>
      </c>
    </row>
    <row r="80" spans="1:36" x14ac:dyDescent="0.2">
      <c r="A80" t="str">
        <f>"electricity_archetype_"&amp;TEXT(ROUND(Table2[[#This Row],[2016]],1),"0.0")</f>
        <v>electricity_archetype_12.7</v>
      </c>
      <c r="B80" s="2">
        <f t="shared" si="23"/>
        <v>12.700000000000001</v>
      </c>
      <c r="C80" s="2">
        <f t="shared" si="22"/>
        <v>12.700000000000001</v>
      </c>
      <c r="D80" s="2">
        <f t="shared" si="25"/>
        <v>12.700000000000001</v>
      </c>
      <c r="E80" s="2">
        <f t="shared" si="25"/>
        <v>12.36</v>
      </c>
      <c r="F80" s="2">
        <f t="shared" si="25"/>
        <v>11.52</v>
      </c>
      <c r="G80" s="2">
        <f t="shared" si="25"/>
        <v>11.76</v>
      </c>
      <c r="H80" s="2">
        <f t="shared" si="25"/>
        <v>11.34</v>
      </c>
      <c r="I80" s="2">
        <f t="shared" si="25"/>
        <v>10.66</v>
      </c>
      <c r="J80" s="2">
        <f t="shared" si="25"/>
        <v>10.3</v>
      </c>
      <c r="K80" s="2">
        <f t="shared" si="25"/>
        <v>9.91</v>
      </c>
      <c r="L80" s="2">
        <f t="shared" si="25"/>
        <v>9.64</v>
      </c>
      <c r="M80" s="2">
        <f t="shared" si="25"/>
        <v>9.61</v>
      </c>
      <c r="N80" s="2">
        <f t="shared" si="26"/>
        <v>9.1300000000000008</v>
      </c>
      <c r="O80" s="2">
        <f t="shared" si="26"/>
        <v>8.64</v>
      </c>
      <c r="P80" s="2">
        <f t="shared" si="26"/>
        <v>8.2100000000000009</v>
      </c>
      <c r="Q80" s="2">
        <f t="shared" si="26"/>
        <v>6.67</v>
      </c>
      <c r="R80" s="2">
        <f t="shared" si="26"/>
        <v>4.74</v>
      </c>
      <c r="S80" s="2">
        <f t="shared" si="26"/>
        <v>4.21</v>
      </c>
      <c r="T80" s="2">
        <f t="shared" si="26"/>
        <v>2.77</v>
      </c>
      <c r="U80" s="2">
        <f t="shared" si="26"/>
        <v>1.79</v>
      </c>
      <c r="V80" s="2">
        <f t="shared" si="26"/>
        <v>1.62</v>
      </c>
      <c r="W80" s="2">
        <f t="shared" si="26"/>
        <v>1.3800000000000001</v>
      </c>
      <c r="X80" s="2">
        <f t="shared" si="26"/>
        <v>1.19</v>
      </c>
      <c r="Y80" s="2">
        <f t="shared" si="26"/>
        <v>1.01</v>
      </c>
      <c r="Z80" s="2">
        <f t="shared" si="26"/>
        <v>1.06</v>
      </c>
      <c r="AA80" s="2">
        <f t="shared" si="26"/>
        <v>1.02</v>
      </c>
      <c r="AB80" s="2">
        <f t="shared" si="24"/>
        <v>1</v>
      </c>
      <c r="AC80" s="2">
        <f t="shared" si="24"/>
        <v>0.85</v>
      </c>
      <c r="AD80" s="2">
        <f t="shared" si="24"/>
        <v>0.82000000000000006</v>
      </c>
      <c r="AE80" s="2">
        <f t="shared" si="24"/>
        <v>0.79</v>
      </c>
      <c r="AF80" s="2">
        <f t="shared" si="24"/>
        <v>0.74</v>
      </c>
      <c r="AG80" s="2">
        <f t="shared" si="24"/>
        <v>0.72</v>
      </c>
      <c r="AH80" s="2">
        <f t="shared" si="24"/>
        <v>0.70000000000000007</v>
      </c>
      <c r="AI80" s="2">
        <f t="shared" si="24"/>
        <v>0.68</v>
      </c>
      <c r="AJ80" s="2">
        <f t="shared" si="24"/>
        <v>0.66</v>
      </c>
    </row>
    <row r="81" spans="1:36" x14ac:dyDescent="0.2">
      <c r="A81" t="str">
        <f>"electricity_archetype_"&amp;TEXT(ROUND(Table2[[#This Row],[2016]],1),"0.0")</f>
        <v>electricity_archetype_12.6</v>
      </c>
      <c r="B81" s="2">
        <f t="shared" si="23"/>
        <v>12.600000000000001</v>
      </c>
      <c r="C81" s="2">
        <f t="shared" si="22"/>
        <v>12.6</v>
      </c>
      <c r="D81" s="2">
        <f t="shared" si="25"/>
        <v>12.6</v>
      </c>
      <c r="E81" s="2">
        <f t="shared" si="25"/>
        <v>12.26</v>
      </c>
      <c r="F81" s="2">
        <f t="shared" si="25"/>
        <v>11.43</v>
      </c>
      <c r="G81" s="2">
        <f t="shared" si="25"/>
        <v>11.67</v>
      </c>
      <c r="H81" s="2">
        <f t="shared" si="25"/>
        <v>11.25</v>
      </c>
      <c r="I81" s="2">
        <f t="shared" si="25"/>
        <v>10.57</v>
      </c>
      <c r="J81" s="2">
        <f t="shared" si="25"/>
        <v>10.220000000000001</v>
      </c>
      <c r="K81" s="2">
        <f t="shared" si="25"/>
        <v>9.84</v>
      </c>
      <c r="L81" s="2">
        <f t="shared" si="25"/>
        <v>9.57</v>
      </c>
      <c r="M81" s="2">
        <f t="shared" si="25"/>
        <v>9.5400000000000009</v>
      </c>
      <c r="N81" s="2">
        <f t="shared" si="26"/>
        <v>9.06</v>
      </c>
      <c r="O81" s="2">
        <f t="shared" si="26"/>
        <v>8.57</v>
      </c>
      <c r="P81" s="2">
        <f t="shared" si="26"/>
        <v>8.15</v>
      </c>
      <c r="Q81" s="2">
        <f t="shared" si="26"/>
        <v>6.62</v>
      </c>
      <c r="R81" s="2">
        <f t="shared" si="26"/>
        <v>4.71</v>
      </c>
      <c r="S81" s="2">
        <f t="shared" si="26"/>
        <v>4.18</v>
      </c>
      <c r="T81" s="2">
        <f t="shared" si="26"/>
        <v>2.7600000000000002</v>
      </c>
      <c r="U81" s="2">
        <f t="shared" si="26"/>
        <v>1.78</v>
      </c>
      <c r="V81" s="2">
        <f t="shared" si="26"/>
        <v>1.62</v>
      </c>
      <c r="W81" s="2">
        <f t="shared" si="26"/>
        <v>1.37</v>
      </c>
      <c r="X81" s="2">
        <f t="shared" si="26"/>
        <v>1.19</v>
      </c>
      <c r="Y81" s="2">
        <f t="shared" si="26"/>
        <v>1.01</v>
      </c>
      <c r="Z81" s="2">
        <f t="shared" si="26"/>
        <v>1.05</v>
      </c>
      <c r="AA81" s="2">
        <f t="shared" si="26"/>
        <v>1.02</v>
      </c>
      <c r="AB81" s="2">
        <f t="shared" si="24"/>
        <v>1</v>
      </c>
      <c r="AC81" s="2">
        <f t="shared" si="24"/>
        <v>0.85</v>
      </c>
      <c r="AD81" s="2">
        <f t="shared" si="24"/>
        <v>0.82000000000000006</v>
      </c>
      <c r="AE81" s="2">
        <f t="shared" si="24"/>
        <v>0.79</v>
      </c>
      <c r="AF81" s="2">
        <f t="shared" si="24"/>
        <v>0.74</v>
      </c>
      <c r="AG81" s="2">
        <f t="shared" si="24"/>
        <v>0.72</v>
      </c>
      <c r="AH81" s="2">
        <f t="shared" si="24"/>
        <v>0.70000000000000007</v>
      </c>
      <c r="AI81" s="2">
        <f t="shared" si="24"/>
        <v>0.68</v>
      </c>
      <c r="AJ81" s="2">
        <f t="shared" si="24"/>
        <v>0.66</v>
      </c>
    </row>
    <row r="82" spans="1:36" x14ac:dyDescent="0.2">
      <c r="A82" t="str">
        <f>"electricity_archetype_"&amp;TEXT(ROUND(Table2[[#This Row],[2016]],1),"0.0")</f>
        <v>electricity_archetype_12.5</v>
      </c>
      <c r="B82" s="2">
        <f t="shared" si="23"/>
        <v>12.5</v>
      </c>
      <c r="C82" s="2">
        <f t="shared" si="22"/>
        <v>12.5</v>
      </c>
      <c r="D82" s="2">
        <f t="shared" si="25"/>
        <v>12.5</v>
      </c>
      <c r="E82" s="2">
        <f t="shared" si="25"/>
        <v>12.16</v>
      </c>
      <c r="F82" s="2">
        <f t="shared" si="25"/>
        <v>11.34</v>
      </c>
      <c r="G82" s="2">
        <f t="shared" si="25"/>
        <v>11.58</v>
      </c>
      <c r="H82" s="2">
        <f t="shared" si="25"/>
        <v>11.16</v>
      </c>
      <c r="I82" s="2">
        <f t="shared" si="25"/>
        <v>10.49</v>
      </c>
      <c r="J82" s="2">
        <f t="shared" si="25"/>
        <v>10.14</v>
      </c>
      <c r="K82" s="2">
        <f t="shared" si="25"/>
        <v>9.76</v>
      </c>
      <c r="L82" s="2">
        <f t="shared" si="25"/>
        <v>9.49</v>
      </c>
      <c r="M82" s="2">
        <f t="shared" si="25"/>
        <v>9.4700000000000006</v>
      </c>
      <c r="N82" s="2">
        <f t="shared" si="26"/>
        <v>8.99</v>
      </c>
      <c r="O82" s="2">
        <f t="shared" si="26"/>
        <v>8.5</v>
      </c>
      <c r="P82" s="2">
        <f t="shared" si="26"/>
        <v>8.09</v>
      </c>
      <c r="Q82" s="2">
        <f t="shared" si="26"/>
        <v>6.57</v>
      </c>
      <c r="R82" s="2">
        <f t="shared" si="26"/>
        <v>4.67</v>
      </c>
      <c r="S82" s="2">
        <f t="shared" si="26"/>
        <v>4.1500000000000004</v>
      </c>
      <c r="T82" s="2">
        <f t="shared" si="26"/>
        <v>2.74</v>
      </c>
      <c r="U82" s="2">
        <f t="shared" si="26"/>
        <v>1.77</v>
      </c>
      <c r="V82" s="2">
        <f t="shared" si="26"/>
        <v>1.61</v>
      </c>
      <c r="W82" s="2">
        <f t="shared" si="26"/>
        <v>1.37</v>
      </c>
      <c r="X82" s="2">
        <f t="shared" si="26"/>
        <v>1.18</v>
      </c>
      <c r="Y82" s="2">
        <f t="shared" si="26"/>
        <v>1.01</v>
      </c>
      <c r="Z82" s="2">
        <f t="shared" si="26"/>
        <v>1.05</v>
      </c>
      <c r="AA82" s="2">
        <f t="shared" si="26"/>
        <v>1.02</v>
      </c>
      <c r="AB82" s="2">
        <f t="shared" si="24"/>
        <v>0.99</v>
      </c>
      <c r="AC82" s="2">
        <f t="shared" si="24"/>
        <v>0.84</v>
      </c>
      <c r="AD82" s="2">
        <f t="shared" si="24"/>
        <v>0.82000000000000006</v>
      </c>
      <c r="AE82" s="2">
        <f t="shared" si="24"/>
        <v>0.79</v>
      </c>
      <c r="AF82" s="2">
        <f t="shared" si="24"/>
        <v>0.74</v>
      </c>
      <c r="AG82" s="2">
        <f t="shared" si="24"/>
        <v>0.72</v>
      </c>
      <c r="AH82" s="2">
        <f t="shared" si="24"/>
        <v>0.70000000000000007</v>
      </c>
      <c r="AI82" s="2">
        <f t="shared" si="24"/>
        <v>0.68</v>
      </c>
      <c r="AJ82" s="2">
        <f t="shared" si="24"/>
        <v>0.66</v>
      </c>
    </row>
    <row r="83" spans="1:36" x14ac:dyDescent="0.2">
      <c r="A83" t="str">
        <f>"electricity_archetype_"&amp;TEXT(ROUND(Table2[[#This Row],[2016]],1),"0.0")</f>
        <v>electricity_archetype_12.4</v>
      </c>
      <c r="B83" s="2">
        <f t="shared" si="23"/>
        <v>12.4</v>
      </c>
      <c r="C83" s="2">
        <f t="shared" si="22"/>
        <v>12.4</v>
      </c>
      <c r="D83" s="2">
        <f t="shared" si="25"/>
        <v>12.4</v>
      </c>
      <c r="E83" s="2">
        <f t="shared" si="25"/>
        <v>12.06</v>
      </c>
      <c r="F83" s="2">
        <f t="shared" si="25"/>
        <v>11.25</v>
      </c>
      <c r="G83" s="2">
        <f t="shared" si="25"/>
        <v>11.49</v>
      </c>
      <c r="H83" s="2">
        <f t="shared" si="25"/>
        <v>11.07</v>
      </c>
      <c r="I83" s="2">
        <f t="shared" si="25"/>
        <v>10.41</v>
      </c>
      <c r="J83" s="2">
        <f t="shared" si="25"/>
        <v>10.06</v>
      </c>
      <c r="K83" s="2">
        <f t="shared" si="25"/>
        <v>9.68</v>
      </c>
      <c r="L83" s="2">
        <f t="shared" si="25"/>
        <v>9.42</v>
      </c>
      <c r="M83" s="2">
        <f t="shared" si="25"/>
        <v>9.39</v>
      </c>
      <c r="N83" s="2">
        <f t="shared" si="26"/>
        <v>8.92</v>
      </c>
      <c r="O83" s="2">
        <f t="shared" si="26"/>
        <v>8.44</v>
      </c>
      <c r="P83" s="2">
        <f t="shared" si="26"/>
        <v>8.0299999999999994</v>
      </c>
      <c r="Q83" s="2">
        <f t="shared" si="26"/>
        <v>6.5200000000000005</v>
      </c>
      <c r="R83" s="2">
        <f t="shared" si="26"/>
        <v>4.6399999999999997</v>
      </c>
      <c r="S83" s="2">
        <f t="shared" si="26"/>
        <v>4.12</v>
      </c>
      <c r="T83" s="2">
        <f t="shared" si="26"/>
        <v>2.72</v>
      </c>
      <c r="U83" s="2">
        <f t="shared" si="26"/>
        <v>1.77</v>
      </c>
      <c r="V83" s="2">
        <f t="shared" si="26"/>
        <v>1.6</v>
      </c>
      <c r="W83" s="2">
        <f t="shared" si="26"/>
        <v>1.36</v>
      </c>
      <c r="X83" s="2">
        <f t="shared" si="26"/>
        <v>1.18</v>
      </c>
      <c r="Y83" s="2">
        <f t="shared" si="26"/>
        <v>1.01</v>
      </c>
      <c r="Z83" s="2">
        <f t="shared" si="26"/>
        <v>1.05</v>
      </c>
      <c r="AA83" s="2">
        <f t="shared" si="26"/>
        <v>1.01</v>
      </c>
      <c r="AB83" s="2">
        <f t="shared" si="24"/>
        <v>0.99</v>
      </c>
      <c r="AC83" s="2">
        <f t="shared" si="24"/>
        <v>0.84</v>
      </c>
      <c r="AD83" s="2">
        <f t="shared" si="24"/>
        <v>0.82000000000000006</v>
      </c>
      <c r="AE83" s="2">
        <f t="shared" si="24"/>
        <v>0.79</v>
      </c>
      <c r="AF83" s="2">
        <f t="shared" si="24"/>
        <v>0.74</v>
      </c>
      <c r="AG83" s="2">
        <f t="shared" si="24"/>
        <v>0.72</v>
      </c>
      <c r="AH83" s="2">
        <f t="shared" si="24"/>
        <v>0.70000000000000007</v>
      </c>
      <c r="AI83" s="2">
        <f t="shared" si="24"/>
        <v>0.68</v>
      </c>
      <c r="AJ83" s="2">
        <f t="shared" si="24"/>
        <v>0.66</v>
      </c>
    </row>
    <row r="84" spans="1:36" x14ac:dyDescent="0.2">
      <c r="A84" t="str">
        <f>"electricity_archetype_"&amp;TEXT(ROUND(Table2[[#This Row],[2016]],1),"0.0")</f>
        <v>electricity_archetype_12.3</v>
      </c>
      <c r="B84" s="2">
        <f t="shared" si="23"/>
        <v>12.3</v>
      </c>
      <c r="C84" s="2">
        <f t="shared" si="22"/>
        <v>12.3</v>
      </c>
      <c r="D84" s="2">
        <f t="shared" si="25"/>
        <v>12.3</v>
      </c>
      <c r="E84" s="2">
        <f t="shared" si="25"/>
        <v>11.97</v>
      </c>
      <c r="F84" s="2">
        <f t="shared" si="25"/>
        <v>11.16</v>
      </c>
      <c r="G84" s="2">
        <f t="shared" si="25"/>
        <v>11.4</v>
      </c>
      <c r="H84" s="2">
        <f t="shared" si="25"/>
        <v>10.98</v>
      </c>
      <c r="I84" s="2">
        <f t="shared" si="25"/>
        <v>10.32</v>
      </c>
      <c r="J84" s="2">
        <f t="shared" si="25"/>
        <v>9.98</v>
      </c>
      <c r="K84" s="2">
        <f t="shared" si="25"/>
        <v>9.61</v>
      </c>
      <c r="L84" s="2">
        <f t="shared" si="25"/>
        <v>9.35</v>
      </c>
      <c r="M84" s="2">
        <f t="shared" si="25"/>
        <v>9.32</v>
      </c>
      <c r="N84" s="2">
        <f t="shared" si="26"/>
        <v>8.85</v>
      </c>
      <c r="O84" s="2">
        <f t="shared" si="26"/>
        <v>8.370000000000001</v>
      </c>
      <c r="P84" s="2">
        <f t="shared" si="26"/>
        <v>7.96</v>
      </c>
      <c r="Q84" s="2">
        <f t="shared" si="26"/>
        <v>6.47</v>
      </c>
      <c r="R84" s="2">
        <f t="shared" si="26"/>
        <v>4.6000000000000005</v>
      </c>
      <c r="S84" s="2">
        <f t="shared" si="26"/>
        <v>4.09</v>
      </c>
      <c r="T84" s="2">
        <f t="shared" si="26"/>
        <v>2.7</v>
      </c>
      <c r="U84" s="2">
        <f t="shared" si="26"/>
        <v>1.76</v>
      </c>
      <c r="V84" s="2">
        <f t="shared" si="26"/>
        <v>1.59</v>
      </c>
      <c r="W84" s="2">
        <f t="shared" si="26"/>
        <v>1.35</v>
      </c>
      <c r="X84" s="2">
        <f t="shared" si="26"/>
        <v>1.17</v>
      </c>
      <c r="Y84" s="2">
        <f t="shared" si="26"/>
        <v>1</v>
      </c>
      <c r="Z84" s="2">
        <f t="shared" si="26"/>
        <v>1.04</v>
      </c>
      <c r="AA84" s="2">
        <f t="shared" si="26"/>
        <v>1.01</v>
      </c>
      <c r="AB84" s="2">
        <f t="shared" si="24"/>
        <v>0.99</v>
      </c>
      <c r="AC84" s="2">
        <f t="shared" si="24"/>
        <v>0.84</v>
      </c>
      <c r="AD84" s="2">
        <f t="shared" si="24"/>
        <v>0.82000000000000006</v>
      </c>
      <c r="AE84" s="2">
        <f t="shared" si="24"/>
        <v>0.79</v>
      </c>
      <c r="AF84" s="2">
        <f t="shared" si="24"/>
        <v>0.74</v>
      </c>
      <c r="AG84" s="2">
        <f t="shared" si="24"/>
        <v>0.72</v>
      </c>
      <c r="AH84" s="2">
        <f t="shared" si="24"/>
        <v>0.70000000000000007</v>
      </c>
      <c r="AI84" s="2">
        <f t="shared" si="24"/>
        <v>0.68</v>
      </c>
      <c r="AJ84" s="2">
        <f t="shared" si="24"/>
        <v>0.66</v>
      </c>
    </row>
    <row r="85" spans="1:36" x14ac:dyDescent="0.2">
      <c r="A85" t="str">
        <f>"electricity_archetype_"&amp;TEXT(ROUND(Table2[[#This Row],[2016]],1),"0.0")</f>
        <v>electricity_archetype_12.2</v>
      </c>
      <c r="B85" s="2">
        <f t="shared" si="23"/>
        <v>12.200000000000001</v>
      </c>
      <c r="C85" s="2">
        <f t="shared" si="22"/>
        <v>12.200000000000001</v>
      </c>
      <c r="D85" s="2">
        <f t="shared" ref="D85:M94" si="27">MROUND((($B85-$AJ$2)*((D$2-$AJ$2)/($B$2-$AJ$2)))+$AJ$2,0.01)</f>
        <v>12.200000000000001</v>
      </c>
      <c r="E85" s="2">
        <f t="shared" si="27"/>
        <v>11.870000000000001</v>
      </c>
      <c r="F85" s="2">
        <f t="shared" si="27"/>
        <v>11.07</v>
      </c>
      <c r="G85" s="2">
        <f t="shared" si="27"/>
        <v>11.3</v>
      </c>
      <c r="H85" s="2">
        <f t="shared" si="27"/>
        <v>10.9</v>
      </c>
      <c r="I85" s="2">
        <f t="shared" si="27"/>
        <v>10.24</v>
      </c>
      <c r="J85" s="2">
        <f t="shared" si="27"/>
        <v>9.9</v>
      </c>
      <c r="K85" s="2">
        <f t="shared" si="27"/>
        <v>9.5299999999999994</v>
      </c>
      <c r="L85" s="2">
        <f t="shared" si="27"/>
        <v>9.27</v>
      </c>
      <c r="M85" s="2">
        <f t="shared" si="27"/>
        <v>9.24</v>
      </c>
      <c r="N85" s="2">
        <f t="shared" ref="N85:AA94" si="28">MROUND((($B85-$AJ$2)*((N$2-$AJ$2)/($B$2-$AJ$2)))+$AJ$2,0.01)</f>
        <v>8.7799999999999994</v>
      </c>
      <c r="O85" s="2">
        <f t="shared" si="28"/>
        <v>8.3000000000000007</v>
      </c>
      <c r="P85" s="2">
        <f t="shared" si="28"/>
        <v>7.9</v>
      </c>
      <c r="Q85" s="2">
        <f t="shared" si="28"/>
        <v>6.42</v>
      </c>
      <c r="R85" s="2">
        <f t="shared" si="28"/>
        <v>4.57</v>
      </c>
      <c r="S85" s="2">
        <f t="shared" si="28"/>
        <v>4.0600000000000005</v>
      </c>
      <c r="T85" s="2">
        <f t="shared" si="28"/>
        <v>2.69</v>
      </c>
      <c r="U85" s="2">
        <f t="shared" si="28"/>
        <v>1.75</v>
      </c>
      <c r="V85" s="2">
        <f t="shared" si="28"/>
        <v>1.58</v>
      </c>
      <c r="W85" s="2">
        <f t="shared" si="28"/>
        <v>1.35</v>
      </c>
      <c r="X85" s="2">
        <f t="shared" si="28"/>
        <v>1.17</v>
      </c>
      <c r="Y85" s="2">
        <f t="shared" si="28"/>
        <v>1</v>
      </c>
      <c r="Z85" s="2">
        <f t="shared" si="28"/>
        <v>1.04</v>
      </c>
      <c r="AA85" s="2">
        <f t="shared" si="28"/>
        <v>1.01</v>
      </c>
      <c r="AB85" s="2">
        <f t="shared" ref="AB85:AG94" si="29">MROUND((($B85-$AJ$2)*((AB$2-$AJ$2)/($B$2-$AJ$2)))+$AJ$2,0.01)</f>
        <v>0.99</v>
      </c>
      <c r="AC85" s="2">
        <f t="shared" si="29"/>
        <v>0.84</v>
      </c>
      <c r="AD85" s="2">
        <f t="shared" si="29"/>
        <v>0.82000000000000006</v>
      </c>
      <c r="AE85" s="2">
        <f t="shared" si="29"/>
        <v>0.79</v>
      </c>
      <c r="AF85" s="2">
        <f t="shared" si="29"/>
        <v>0.74</v>
      </c>
      <c r="AG85" s="2">
        <f t="shared" si="29"/>
        <v>0.72</v>
      </c>
      <c r="AH85" s="2">
        <f t="shared" ref="AH85:AJ148" si="30">MROUND((($B85-$AJ$2)*((AH$2-$AJ$2)/($B$2-$AJ$2)))+$AJ$2,0.01)</f>
        <v>0.70000000000000007</v>
      </c>
      <c r="AI85" s="2">
        <f t="shared" si="30"/>
        <v>0.68</v>
      </c>
      <c r="AJ85" s="2">
        <f t="shared" si="30"/>
        <v>0.66</v>
      </c>
    </row>
    <row r="86" spans="1:36" x14ac:dyDescent="0.2">
      <c r="A86" t="str">
        <f>"electricity_archetype_"&amp;TEXT(ROUND(Table2[[#This Row],[2016]],1),"0.0")</f>
        <v>electricity_archetype_12.1</v>
      </c>
      <c r="B86" s="2">
        <f t="shared" si="23"/>
        <v>12.100000000000001</v>
      </c>
      <c r="C86" s="2">
        <f t="shared" si="22"/>
        <v>12.1</v>
      </c>
      <c r="D86" s="2">
        <f t="shared" si="27"/>
        <v>12.1</v>
      </c>
      <c r="E86" s="2">
        <f t="shared" si="27"/>
        <v>11.77</v>
      </c>
      <c r="F86" s="2">
        <f t="shared" si="27"/>
        <v>10.98</v>
      </c>
      <c r="G86" s="2">
        <f t="shared" si="27"/>
        <v>11.21</v>
      </c>
      <c r="H86" s="2">
        <f t="shared" si="27"/>
        <v>10.81</v>
      </c>
      <c r="I86" s="2">
        <f t="shared" si="27"/>
        <v>10.16</v>
      </c>
      <c r="J86" s="2">
        <f t="shared" si="27"/>
        <v>9.82</v>
      </c>
      <c r="K86" s="2">
        <f t="shared" si="27"/>
        <v>9.4500000000000011</v>
      </c>
      <c r="L86" s="2">
        <f t="shared" si="27"/>
        <v>9.2000000000000011</v>
      </c>
      <c r="M86" s="2">
        <f t="shared" si="27"/>
        <v>9.17</v>
      </c>
      <c r="N86" s="2">
        <f t="shared" si="28"/>
        <v>8.7000000000000011</v>
      </c>
      <c r="O86" s="2">
        <f t="shared" si="28"/>
        <v>8.24</v>
      </c>
      <c r="P86" s="2">
        <f t="shared" si="28"/>
        <v>7.84</v>
      </c>
      <c r="Q86" s="2">
        <f t="shared" si="28"/>
        <v>6.37</v>
      </c>
      <c r="R86" s="2">
        <f t="shared" si="28"/>
        <v>4.54</v>
      </c>
      <c r="S86" s="2">
        <f t="shared" si="28"/>
        <v>4.03</v>
      </c>
      <c r="T86" s="2">
        <f t="shared" si="28"/>
        <v>2.67</v>
      </c>
      <c r="U86" s="2">
        <f t="shared" si="28"/>
        <v>1.74</v>
      </c>
      <c r="V86" s="2">
        <f t="shared" si="28"/>
        <v>1.58</v>
      </c>
      <c r="W86" s="2">
        <f t="shared" si="28"/>
        <v>1.34</v>
      </c>
      <c r="X86" s="2">
        <f t="shared" si="28"/>
        <v>1.17</v>
      </c>
      <c r="Y86" s="2">
        <f t="shared" si="28"/>
        <v>1</v>
      </c>
      <c r="Z86" s="2">
        <f t="shared" si="28"/>
        <v>1.04</v>
      </c>
      <c r="AA86" s="2">
        <f t="shared" si="28"/>
        <v>1</v>
      </c>
      <c r="AB86" s="2">
        <f t="shared" si="29"/>
        <v>0.98</v>
      </c>
      <c r="AC86" s="2">
        <f t="shared" si="29"/>
        <v>0.84</v>
      </c>
      <c r="AD86" s="2">
        <f t="shared" si="29"/>
        <v>0.81</v>
      </c>
      <c r="AE86" s="2">
        <f t="shared" si="29"/>
        <v>0.79</v>
      </c>
      <c r="AF86" s="2">
        <f t="shared" si="29"/>
        <v>0.74</v>
      </c>
      <c r="AG86" s="2">
        <f t="shared" si="29"/>
        <v>0.72</v>
      </c>
      <c r="AH86" s="2">
        <f t="shared" si="30"/>
        <v>0.70000000000000007</v>
      </c>
      <c r="AI86" s="2">
        <f t="shared" si="30"/>
        <v>0.68</v>
      </c>
      <c r="AJ86" s="2">
        <f t="shared" si="30"/>
        <v>0.66</v>
      </c>
    </row>
    <row r="87" spans="1:36" x14ac:dyDescent="0.2">
      <c r="A87" t="str">
        <f>"electricity_archetype_"&amp;TEXT(ROUND(Table2[[#This Row],[2016]],1),"0.0")</f>
        <v>electricity_archetype_12.0</v>
      </c>
      <c r="B87" s="2">
        <f t="shared" si="23"/>
        <v>12</v>
      </c>
      <c r="C87" s="2">
        <f t="shared" si="22"/>
        <v>12</v>
      </c>
      <c r="D87" s="2">
        <f t="shared" si="27"/>
        <v>12</v>
      </c>
      <c r="E87" s="2">
        <f t="shared" si="27"/>
        <v>11.68</v>
      </c>
      <c r="F87" s="2">
        <f t="shared" si="27"/>
        <v>10.89</v>
      </c>
      <c r="G87" s="2">
        <f t="shared" si="27"/>
        <v>11.120000000000001</v>
      </c>
      <c r="H87" s="2">
        <f t="shared" si="27"/>
        <v>10.72</v>
      </c>
      <c r="I87" s="2">
        <f t="shared" si="27"/>
        <v>10.07</v>
      </c>
      <c r="J87" s="2">
        <f t="shared" si="27"/>
        <v>9.74</v>
      </c>
      <c r="K87" s="2">
        <f t="shared" si="27"/>
        <v>9.3800000000000008</v>
      </c>
      <c r="L87" s="2">
        <f t="shared" si="27"/>
        <v>9.120000000000001</v>
      </c>
      <c r="M87" s="2">
        <f t="shared" si="27"/>
        <v>9.09</v>
      </c>
      <c r="N87" s="2">
        <f t="shared" si="28"/>
        <v>8.6300000000000008</v>
      </c>
      <c r="O87" s="2">
        <f t="shared" si="28"/>
        <v>8.17</v>
      </c>
      <c r="P87" s="2">
        <f t="shared" si="28"/>
        <v>7.7700000000000005</v>
      </c>
      <c r="Q87" s="2">
        <f t="shared" si="28"/>
        <v>6.32</v>
      </c>
      <c r="R87" s="2">
        <f t="shared" si="28"/>
        <v>4.5</v>
      </c>
      <c r="S87" s="2">
        <f t="shared" si="28"/>
        <v>4</v>
      </c>
      <c r="T87" s="2">
        <f t="shared" si="28"/>
        <v>2.65</v>
      </c>
      <c r="U87" s="2">
        <f t="shared" si="28"/>
        <v>1.73</v>
      </c>
      <c r="V87" s="2">
        <f t="shared" si="28"/>
        <v>1.57</v>
      </c>
      <c r="W87" s="2">
        <f t="shared" si="28"/>
        <v>1.34</v>
      </c>
      <c r="X87" s="2">
        <f t="shared" si="28"/>
        <v>1.1599999999999999</v>
      </c>
      <c r="Y87" s="2">
        <f t="shared" si="28"/>
        <v>0.99</v>
      </c>
      <c r="Z87" s="2">
        <f t="shared" si="28"/>
        <v>1.03</v>
      </c>
      <c r="AA87" s="2">
        <f t="shared" si="28"/>
        <v>1</v>
      </c>
      <c r="AB87" s="2">
        <f t="shared" si="29"/>
        <v>0.98</v>
      </c>
      <c r="AC87" s="2">
        <f t="shared" si="29"/>
        <v>0.84</v>
      </c>
      <c r="AD87" s="2">
        <f t="shared" si="29"/>
        <v>0.81</v>
      </c>
      <c r="AE87" s="2">
        <f t="shared" si="29"/>
        <v>0.78</v>
      </c>
      <c r="AF87" s="2">
        <f t="shared" si="29"/>
        <v>0.74</v>
      </c>
      <c r="AG87" s="2">
        <f t="shared" si="29"/>
        <v>0.72</v>
      </c>
      <c r="AH87" s="2">
        <f t="shared" si="30"/>
        <v>0.70000000000000007</v>
      </c>
      <c r="AI87" s="2">
        <f t="shared" si="30"/>
        <v>0.68</v>
      </c>
      <c r="AJ87" s="2">
        <f t="shared" si="30"/>
        <v>0.66</v>
      </c>
    </row>
    <row r="88" spans="1:36" x14ac:dyDescent="0.2">
      <c r="A88" t="str">
        <f>"electricity_archetype_"&amp;TEXT(ROUND(Table2[[#This Row],[2016]],1),"0.0")</f>
        <v>electricity_archetype_11.9</v>
      </c>
      <c r="B88" s="2">
        <f t="shared" si="23"/>
        <v>11.9</v>
      </c>
      <c r="C88" s="2">
        <f t="shared" si="22"/>
        <v>11.9</v>
      </c>
      <c r="D88" s="2">
        <f t="shared" si="27"/>
        <v>11.9</v>
      </c>
      <c r="E88" s="2">
        <f t="shared" si="27"/>
        <v>11.58</v>
      </c>
      <c r="F88" s="2">
        <f t="shared" si="27"/>
        <v>10.8</v>
      </c>
      <c r="G88" s="2">
        <f t="shared" si="27"/>
        <v>11.03</v>
      </c>
      <c r="H88" s="2">
        <f t="shared" si="27"/>
        <v>10.63</v>
      </c>
      <c r="I88" s="2">
        <f t="shared" si="27"/>
        <v>9.99</v>
      </c>
      <c r="J88" s="2">
        <f t="shared" si="27"/>
        <v>9.66</v>
      </c>
      <c r="K88" s="2">
        <f t="shared" si="27"/>
        <v>9.3000000000000007</v>
      </c>
      <c r="L88" s="2">
        <f t="shared" si="27"/>
        <v>9.0500000000000007</v>
      </c>
      <c r="M88" s="2">
        <f t="shared" si="27"/>
        <v>9.02</v>
      </c>
      <c r="N88" s="2">
        <f t="shared" si="28"/>
        <v>8.56</v>
      </c>
      <c r="O88" s="2">
        <f t="shared" si="28"/>
        <v>8.11</v>
      </c>
      <c r="P88" s="2">
        <f t="shared" si="28"/>
        <v>7.71</v>
      </c>
      <c r="Q88" s="2">
        <f t="shared" si="28"/>
        <v>6.2700000000000005</v>
      </c>
      <c r="R88" s="2">
        <f t="shared" si="28"/>
        <v>4.47</v>
      </c>
      <c r="S88" s="2">
        <f t="shared" si="28"/>
        <v>3.97</v>
      </c>
      <c r="T88" s="2">
        <f t="shared" si="28"/>
        <v>2.63</v>
      </c>
      <c r="U88" s="2">
        <f t="shared" si="28"/>
        <v>1.72</v>
      </c>
      <c r="V88" s="2">
        <f t="shared" si="28"/>
        <v>1.56</v>
      </c>
      <c r="W88" s="2">
        <f t="shared" si="28"/>
        <v>1.33</v>
      </c>
      <c r="X88" s="2">
        <f t="shared" si="28"/>
        <v>1.1599999999999999</v>
      </c>
      <c r="Y88" s="2">
        <f t="shared" si="28"/>
        <v>0.99</v>
      </c>
      <c r="Z88" s="2">
        <f t="shared" si="28"/>
        <v>1.03</v>
      </c>
      <c r="AA88" s="2">
        <f t="shared" si="28"/>
        <v>1</v>
      </c>
      <c r="AB88" s="2">
        <f t="shared" si="29"/>
        <v>0.98</v>
      </c>
      <c r="AC88" s="2">
        <f t="shared" si="29"/>
        <v>0.84</v>
      </c>
      <c r="AD88" s="2">
        <f t="shared" si="29"/>
        <v>0.81</v>
      </c>
      <c r="AE88" s="2">
        <f t="shared" si="29"/>
        <v>0.78</v>
      </c>
      <c r="AF88" s="2">
        <f t="shared" si="29"/>
        <v>0.74</v>
      </c>
      <c r="AG88" s="2">
        <f t="shared" si="29"/>
        <v>0.72</v>
      </c>
      <c r="AH88" s="2">
        <f t="shared" si="30"/>
        <v>0.70000000000000007</v>
      </c>
      <c r="AI88" s="2">
        <f t="shared" si="30"/>
        <v>0.68</v>
      </c>
      <c r="AJ88" s="2">
        <f t="shared" si="30"/>
        <v>0.66</v>
      </c>
    </row>
    <row r="89" spans="1:36" x14ac:dyDescent="0.2">
      <c r="A89" t="str">
        <f>"electricity_archetype_"&amp;TEXT(ROUND(Table2[[#This Row],[2016]],1),"0.0")</f>
        <v>electricity_archetype_11.8</v>
      </c>
      <c r="B89" s="2">
        <f t="shared" si="23"/>
        <v>11.8</v>
      </c>
      <c r="C89" s="2">
        <f t="shared" si="22"/>
        <v>11.8</v>
      </c>
      <c r="D89" s="2">
        <f t="shared" si="27"/>
        <v>11.8</v>
      </c>
      <c r="E89" s="2">
        <f t="shared" si="27"/>
        <v>11.48</v>
      </c>
      <c r="F89" s="2">
        <f t="shared" si="27"/>
        <v>10.71</v>
      </c>
      <c r="G89" s="2">
        <f t="shared" si="27"/>
        <v>10.93</v>
      </c>
      <c r="H89" s="2">
        <f t="shared" si="27"/>
        <v>10.540000000000001</v>
      </c>
      <c r="I89" s="2">
        <f t="shared" si="27"/>
        <v>9.91</v>
      </c>
      <c r="J89" s="2">
        <f t="shared" si="27"/>
        <v>9.58</v>
      </c>
      <c r="K89" s="2">
        <f t="shared" si="27"/>
        <v>9.2200000000000006</v>
      </c>
      <c r="L89" s="2">
        <f t="shared" si="27"/>
        <v>8.9700000000000006</v>
      </c>
      <c r="M89" s="2">
        <f t="shared" si="27"/>
        <v>8.94</v>
      </c>
      <c r="N89" s="2">
        <f t="shared" si="28"/>
        <v>8.49</v>
      </c>
      <c r="O89" s="2">
        <f t="shared" si="28"/>
        <v>8.0400000000000009</v>
      </c>
      <c r="P89" s="2">
        <f t="shared" si="28"/>
        <v>7.65</v>
      </c>
      <c r="Q89" s="2">
        <f t="shared" si="28"/>
        <v>6.22</v>
      </c>
      <c r="R89" s="2">
        <f t="shared" si="28"/>
        <v>4.43</v>
      </c>
      <c r="S89" s="2">
        <f t="shared" si="28"/>
        <v>3.95</v>
      </c>
      <c r="T89" s="2">
        <f t="shared" si="28"/>
        <v>2.62</v>
      </c>
      <c r="U89" s="2">
        <f t="shared" si="28"/>
        <v>1.71</v>
      </c>
      <c r="V89" s="2">
        <f t="shared" si="28"/>
        <v>1.55</v>
      </c>
      <c r="W89" s="2">
        <f t="shared" si="28"/>
        <v>1.32</v>
      </c>
      <c r="X89" s="2">
        <f t="shared" si="28"/>
        <v>1.1500000000000001</v>
      </c>
      <c r="Y89" s="2">
        <f t="shared" si="28"/>
        <v>0.99</v>
      </c>
      <c r="Z89" s="2">
        <f t="shared" si="28"/>
        <v>1.03</v>
      </c>
      <c r="AA89" s="2">
        <f t="shared" si="28"/>
        <v>0.99</v>
      </c>
      <c r="AB89" s="2">
        <f t="shared" si="29"/>
        <v>0.97</v>
      </c>
      <c r="AC89" s="2">
        <f t="shared" si="29"/>
        <v>0.83000000000000007</v>
      </c>
      <c r="AD89" s="2">
        <f t="shared" si="29"/>
        <v>0.81</v>
      </c>
      <c r="AE89" s="2">
        <f t="shared" si="29"/>
        <v>0.78</v>
      </c>
      <c r="AF89" s="2">
        <f t="shared" si="29"/>
        <v>0.74</v>
      </c>
      <c r="AG89" s="2">
        <f t="shared" si="29"/>
        <v>0.72</v>
      </c>
      <c r="AH89" s="2">
        <f t="shared" si="30"/>
        <v>0.70000000000000007</v>
      </c>
      <c r="AI89" s="2">
        <f t="shared" si="30"/>
        <v>0.68</v>
      </c>
      <c r="AJ89" s="2">
        <f t="shared" si="30"/>
        <v>0.66</v>
      </c>
    </row>
    <row r="90" spans="1:36" x14ac:dyDescent="0.2">
      <c r="A90" t="str">
        <f>"electricity_archetype_"&amp;TEXT(ROUND(Table2[[#This Row],[2016]],1),"0.0")</f>
        <v>electricity_archetype_11.7</v>
      </c>
      <c r="B90" s="2">
        <f t="shared" si="23"/>
        <v>11.700000000000001</v>
      </c>
      <c r="C90" s="2">
        <f t="shared" si="22"/>
        <v>11.700000000000001</v>
      </c>
      <c r="D90" s="2">
        <f t="shared" si="27"/>
        <v>11.700000000000001</v>
      </c>
      <c r="E90" s="2">
        <f t="shared" si="27"/>
        <v>11.38</v>
      </c>
      <c r="F90" s="2">
        <f t="shared" si="27"/>
        <v>10.620000000000001</v>
      </c>
      <c r="G90" s="2">
        <f t="shared" si="27"/>
        <v>10.84</v>
      </c>
      <c r="H90" s="2">
        <f t="shared" si="27"/>
        <v>10.450000000000001</v>
      </c>
      <c r="I90" s="2">
        <f t="shared" si="27"/>
        <v>9.83</v>
      </c>
      <c r="J90" s="2">
        <f t="shared" si="27"/>
        <v>9.5</v>
      </c>
      <c r="K90" s="2">
        <f t="shared" si="27"/>
        <v>9.14</v>
      </c>
      <c r="L90" s="2">
        <f t="shared" si="27"/>
        <v>8.9</v>
      </c>
      <c r="M90" s="2">
        <f t="shared" si="27"/>
        <v>8.870000000000001</v>
      </c>
      <c r="N90" s="2">
        <f t="shared" si="28"/>
        <v>8.42</v>
      </c>
      <c r="O90" s="2">
        <f t="shared" si="28"/>
        <v>7.97</v>
      </c>
      <c r="P90" s="2">
        <f t="shared" si="28"/>
        <v>7.59</v>
      </c>
      <c r="Q90" s="2">
        <f t="shared" si="28"/>
        <v>6.18</v>
      </c>
      <c r="R90" s="2">
        <f t="shared" si="28"/>
        <v>4.4000000000000004</v>
      </c>
      <c r="S90" s="2">
        <f t="shared" si="28"/>
        <v>3.92</v>
      </c>
      <c r="T90" s="2">
        <f t="shared" si="28"/>
        <v>2.6</v>
      </c>
      <c r="U90" s="2">
        <f t="shared" si="28"/>
        <v>1.7</v>
      </c>
      <c r="V90" s="2">
        <f t="shared" si="28"/>
        <v>1.54</v>
      </c>
      <c r="W90" s="2">
        <f t="shared" si="28"/>
        <v>1.32</v>
      </c>
      <c r="X90" s="2">
        <f t="shared" si="28"/>
        <v>1.1500000000000001</v>
      </c>
      <c r="Y90" s="2">
        <f t="shared" si="28"/>
        <v>0.99</v>
      </c>
      <c r="Z90" s="2">
        <f t="shared" si="28"/>
        <v>1.02</v>
      </c>
      <c r="AA90" s="2">
        <f t="shared" si="28"/>
        <v>0.99</v>
      </c>
      <c r="AB90" s="2">
        <f t="shared" si="29"/>
        <v>0.97</v>
      </c>
      <c r="AC90" s="2">
        <f t="shared" si="29"/>
        <v>0.83000000000000007</v>
      </c>
      <c r="AD90" s="2">
        <f t="shared" si="29"/>
        <v>0.81</v>
      </c>
      <c r="AE90" s="2">
        <f t="shared" si="29"/>
        <v>0.78</v>
      </c>
      <c r="AF90" s="2">
        <f t="shared" si="29"/>
        <v>0.74</v>
      </c>
      <c r="AG90" s="2">
        <f t="shared" si="29"/>
        <v>0.72</v>
      </c>
      <c r="AH90" s="2">
        <f t="shared" si="30"/>
        <v>0.70000000000000007</v>
      </c>
      <c r="AI90" s="2">
        <f t="shared" si="30"/>
        <v>0.68</v>
      </c>
      <c r="AJ90" s="2">
        <f t="shared" si="30"/>
        <v>0.66</v>
      </c>
    </row>
    <row r="91" spans="1:36" x14ac:dyDescent="0.2">
      <c r="A91" t="str">
        <f>"electricity_archetype_"&amp;TEXT(ROUND(Table2[[#This Row],[2016]],1),"0.0")</f>
        <v>electricity_archetype_11.6</v>
      </c>
      <c r="B91" s="2">
        <f t="shared" si="23"/>
        <v>11.600000000000001</v>
      </c>
      <c r="C91" s="2">
        <f t="shared" si="22"/>
        <v>11.6</v>
      </c>
      <c r="D91" s="2">
        <f t="shared" si="27"/>
        <v>11.6</v>
      </c>
      <c r="E91" s="2">
        <f t="shared" si="27"/>
        <v>11.290000000000001</v>
      </c>
      <c r="F91" s="2">
        <f t="shared" si="27"/>
        <v>10.53</v>
      </c>
      <c r="G91" s="2">
        <f t="shared" si="27"/>
        <v>10.75</v>
      </c>
      <c r="H91" s="2">
        <f t="shared" si="27"/>
        <v>10.36</v>
      </c>
      <c r="I91" s="2">
        <f t="shared" si="27"/>
        <v>9.74</v>
      </c>
      <c r="J91" s="2">
        <f t="shared" si="27"/>
        <v>9.42</v>
      </c>
      <c r="K91" s="2">
        <f t="shared" si="27"/>
        <v>9.07</v>
      </c>
      <c r="L91" s="2">
        <f t="shared" si="27"/>
        <v>8.82</v>
      </c>
      <c r="M91" s="2">
        <f t="shared" si="27"/>
        <v>8.8000000000000007</v>
      </c>
      <c r="N91" s="2">
        <f t="shared" si="28"/>
        <v>8.35</v>
      </c>
      <c r="O91" s="2">
        <f t="shared" si="28"/>
        <v>7.91</v>
      </c>
      <c r="P91" s="2">
        <f t="shared" si="28"/>
        <v>7.5200000000000005</v>
      </c>
      <c r="Q91" s="2">
        <f t="shared" si="28"/>
        <v>6.13</v>
      </c>
      <c r="R91" s="2">
        <f t="shared" si="28"/>
        <v>4.37</v>
      </c>
      <c r="S91" s="2">
        <f t="shared" si="28"/>
        <v>3.89</v>
      </c>
      <c r="T91" s="2">
        <f t="shared" si="28"/>
        <v>2.58</v>
      </c>
      <c r="U91" s="2">
        <f t="shared" si="28"/>
        <v>1.69</v>
      </c>
      <c r="V91" s="2">
        <f t="shared" si="28"/>
        <v>1.54</v>
      </c>
      <c r="W91" s="2">
        <f t="shared" si="28"/>
        <v>1.31</v>
      </c>
      <c r="X91" s="2">
        <f t="shared" si="28"/>
        <v>1.1400000000000001</v>
      </c>
      <c r="Y91" s="2">
        <f t="shared" si="28"/>
        <v>0.98</v>
      </c>
      <c r="Z91" s="2">
        <f t="shared" si="28"/>
        <v>1.02</v>
      </c>
      <c r="AA91" s="2">
        <f t="shared" si="28"/>
        <v>0.99</v>
      </c>
      <c r="AB91" s="2">
        <f t="shared" si="29"/>
        <v>0.97</v>
      </c>
      <c r="AC91" s="2">
        <f t="shared" si="29"/>
        <v>0.83000000000000007</v>
      </c>
      <c r="AD91" s="2">
        <f t="shared" si="29"/>
        <v>0.81</v>
      </c>
      <c r="AE91" s="2">
        <f t="shared" si="29"/>
        <v>0.78</v>
      </c>
      <c r="AF91" s="2">
        <f t="shared" si="29"/>
        <v>0.74</v>
      </c>
      <c r="AG91" s="2">
        <f t="shared" si="29"/>
        <v>0.72</v>
      </c>
      <c r="AH91" s="2">
        <f t="shared" si="30"/>
        <v>0.70000000000000007</v>
      </c>
      <c r="AI91" s="2">
        <f t="shared" si="30"/>
        <v>0.68</v>
      </c>
      <c r="AJ91" s="2">
        <f t="shared" si="30"/>
        <v>0.66</v>
      </c>
    </row>
    <row r="92" spans="1:36" x14ac:dyDescent="0.2">
      <c r="A92" t="str">
        <f>"electricity_archetype_"&amp;TEXT(ROUND(Table2[[#This Row],[2016]],1),"0.0")</f>
        <v>electricity_archetype_11.5</v>
      </c>
      <c r="B92" s="2">
        <f t="shared" si="23"/>
        <v>11.5</v>
      </c>
      <c r="C92" s="2">
        <f t="shared" si="22"/>
        <v>11.5</v>
      </c>
      <c r="D92" s="2">
        <f t="shared" si="27"/>
        <v>11.5</v>
      </c>
      <c r="E92" s="2">
        <f t="shared" si="27"/>
        <v>11.19</v>
      </c>
      <c r="F92" s="2">
        <f t="shared" si="27"/>
        <v>10.44</v>
      </c>
      <c r="G92" s="2">
        <f t="shared" si="27"/>
        <v>10.66</v>
      </c>
      <c r="H92" s="2">
        <f t="shared" si="27"/>
        <v>10.27</v>
      </c>
      <c r="I92" s="2">
        <f t="shared" si="27"/>
        <v>9.66</v>
      </c>
      <c r="J92" s="2">
        <f t="shared" si="27"/>
        <v>9.34</v>
      </c>
      <c r="K92" s="2">
        <f t="shared" si="27"/>
        <v>8.99</v>
      </c>
      <c r="L92" s="2">
        <f t="shared" si="27"/>
        <v>8.75</v>
      </c>
      <c r="M92" s="2">
        <f t="shared" si="27"/>
        <v>8.7200000000000006</v>
      </c>
      <c r="N92" s="2">
        <f t="shared" si="28"/>
        <v>8.2799999999999994</v>
      </c>
      <c r="O92" s="2">
        <f t="shared" si="28"/>
        <v>7.84</v>
      </c>
      <c r="P92" s="2">
        <f t="shared" si="28"/>
        <v>7.46</v>
      </c>
      <c r="Q92" s="2">
        <f t="shared" si="28"/>
        <v>6.08</v>
      </c>
      <c r="R92" s="2">
        <f t="shared" si="28"/>
        <v>4.33</v>
      </c>
      <c r="S92" s="2">
        <f t="shared" si="28"/>
        <v>3.86</v>
      </c>
      <c r="T92" s="2">
        <f t="shared" si="28"/>
        <v>2.56</v>
      </c>
      <c r="U92" s="2">
        <f t="shared" si="28"/>
        <v>1.68</v>
      </c>
      <c r="V92" s="2">
        <f t="shared" si="28"/>
        <v>1.53</v>
      </c>
      <c r="W92" s="2">
        <f t="shared" si="28"/>
        <v>1.31</v>
      </c>
      <c r="X92" s="2">
        <f t="shared" si="28"/>
        <v>1.1400000000000001</v>
      </c>
      <c r="Y92" s="2">
        <f t="shared" si="28"/>
        <v>0.98</v>
      </c>
      <c r="Z92" s="2">
        <f t="shared" si="28"/>
        <v>1.02</v>
      </c>
      <c r="AA92" s="2">
        <f t="shared" si="28"/>
        <v>0.99</v>
      </c>
      <c r="AB92" s="2">
        <f t="shared" si="29"/>
        <v>0.97</v>
      </c>
      <c r="AC92" s="2">
        <f t="shared" si="29"/>
        <v>0.83000000000000007</v>
      </c>
      <c r="AD92" s="2">
        <f t="shared" si="29"/>
        <v>0.81</v>
      </c>
      <c r="AE92" s="2">
        <f t="shared" si="29"/>
        <v>0.78</v>
      </c>
      <c r="AF92" s="2">
        <f t="shared" si="29"/>
        <v>0.73</v>
      </c>
      <c r="AG92" s="2">
        <f t="shared" si="29"/>
        <v>0.72</v>
      </c>
      <c r="AH92" s="2">
        <f t="shared" si="30"/>
        <v>0.70000000000000007</v>
      </c>
      <c r="AI92" s="2">
        <f t="shared" si="30"/>
        <v>0.68</v>
      </c>
      <c r="AJ92" s="2">
        <f t="shared" si="30"/>
        <v>0.66</v>
      </c>
    </row>
    <row r="93" spans="1:36" x14ac:dyDescent="0.2">
      <c r="A93" t="str">
        <f>"electricity_archetype_"&amp;TEXT(ROUND(Table2[[#This Row],[2016]],1),"0.0")</f>
        <v>electricity_archetype_11.4</v>
      </c>
      <c r="B93" s="2">
        <f t="shared" si="23"/>
        <v>11.4</v>
      </c>
      <c r="C93" s="2">
        <f t="shared" si="22"/>
        <v>11.4</v>
      </c>
      <c r="D93" s="2">
        <f t="shared" si="27"/>
        <v>11.4</v>
      </c>
      <c r="E93" s="2">
        <f t="shared" si="27"/>
        <v>11.09</v>
      </c>
      <c r="F93" s="2">
        <f t="shared" si="27"/>
        <v>10.35</v>
      </c>
      <c r="G93" s="2">
        <f t="shared" si="27"/>
        <v>10.57</v>
      </c>
      <c r="H93" s="2">
        <f t="shared" si="27"/>
        <v>10.19</v>
      </c>
      <c r="I93" s="2">
        <f t="shared" si="27"/>
        <v>9.58</v>
      </c>
      <c r="J93" s="2">
        <f t="shared" si="27"/>
        <v>9.26</v>
      </c>
      <c r="K93" s="2">
        <f t="shared" si="27"/>
        <v>8.91</v>
      </c>
      <c r="L93" s="2">
        <f t="shared" si="27"/>
        <v>8.67</v>
      </c>
      <c r="M93" s="2">
        <f t="shared" si="27"/>
        <v>8.65</v>
      </c>
      <c r="N93" s="2">
        <f t="shared" si="28"/>
        <v>8.2100000000000009</v>
      </c>
      <c r="O93" s="2">
        <f t="shared" si="28"/>
        <v>7.7700000000000005</v>
      </c>
      <c r="P93" s="2">
        <f t="shared" si="28"/>
        <v>7.4</v>
      </c>
      <c r="Q93" s="2">
        <f t="shared" si="28"/>
        <v>6.03</v>
      </c>
      <c r="R93" s="2">
        <f t="shared" si="28"/>
        <v>4.3</v>
      </c>
      <c r="S93" s="2">
        <f t="shared" si="28"/>
        <v>3.83</v>
      </c>
      <c r="T93" s="2">
        <f t="shared" si="28"/>
        <v>2.5500000000000003</v>
      </c>
      <c r="U93" s="2">
        <f t="shared" si="28"/>
        <v>1.67</v>
      </c>
      <c r="V93" s="2">
        <f t="shared" si="28"/>
        <v>1.52</v>
      </c>
      <c r="W93" s="2">
        <f t="shared" si="28"/>
        <v>1.3</v>
      </c>
      <c r="X93" s="2">
        <f t="shared" si="28"/>
        <v>1.1300000000000001</v>
      </c>
      <c r="Y93" s="2">
        <f t="shared" si="28"/>
        <v>0.98</v>
      </c>
      <c r="Z93" s="2">
        <f t="shared" si="28"/>
        <v>1.01</v>
      </c>
      <c r="AA93" s="2">
        <f t="shared" si="28"/>
        <v>0.98</v>
      </c>
      <c r="AB93" s="2">
        <f t="shared" si="29"/>
        <v>0.96</v>
      </c>
      <c r="AC93" s="2">
        <f t="shared" si="29"/>
        <v>0.83000000000000007</v>
      </c>
      <c r="AD93" s="2">
        <f t="shared" si="29"/>
        <v>0.8</v>
      </c>
      <c r="AE93" s="2">
        <f t="shared" si="29"/>
        <v>0.78</v>
      </c>
      <c r="AF93" s="2">
        <f t="shared" si="29"/>
        <v>0.73</v>
      </c>
      <c r="AG93" s="2">
        <f t="shared" si="29"/>
        <v>0.71</v>
      </c>
      <c r="AH93" s="2">
        <f t="shared" si="30"/>
        <v>0.70000000000000007</v>
      </c>
      <c r="AI93" s="2">
        <f t="shared" si="30"/>
        <v>0.68</v>
      </c>
      <c r="AJ93" s="2">
        <f t="shared" si="30"/>
        <v>0.66</v>
      </c>
    </row>
    <row r="94" spans="1:36" x14ac:dyDescent="0.2">
      <c r="A94" t="str">
        <f>"electricity_archetype_"&amp;TEXT(ROUND(Table2[[#This Row],[2016]],1),"0.0")</f>
        <v>electricity_archetype_11.3</v>
      </c>
      <c r="B94" s="2">
        <f t="shared" si="23"/>
        <v>11.3</v>
      </c>
      <c r="C94" s="2">
        <f t="shared" si="22"/>
        <v>11.3</v>
      </c>
      <c r="D94" s="2">
        <f t="shared" si="27"/>
        <v>11.3</v>
      </c>
      <c r="E94" s="2">
        <f t="shared" si="27"/>
        <v>11</v>
      </c>
      <c r="F94" s="2">
        <f t="shared" si="27"/>
        <v>10.26</v>
      </c>
      <c r="G94" s="2">
        <f t="shared" si="27"/>
        <v>10.47</v>
      </c>
      <c r="H94" s="2">
        <f t="shared" si="27"/>
        <v>10.1</v>
      </c>
      <c r="I94" s="2">
        <f t="shared" si="27"/>
        <v>9.49</v>
      </c>
      <c r="J94" s="2">
        <f t="shared" si="27"/>
        <v>9.18</v>
      </c>
      <c r="K94" s="2">
        <f t="shared" si="27"/>
        <v>8.84</v>
      </c>
      <c r="L94" s="2">
        <f t="shared" si="27"/>
        <v>8.6</v>
      </c>
      <c r="M94" s="2">
        <f t="shared" si="27"/>
        <v>8.57</v>
      </c>
      <c r="N94" s="2">
        <f t="shared" si="28"/>
        <v>8.14</v>
      </c>
      <c r="O94" s="2">
        <f t="shared" si="28"/>
        <v>7.71</v>
      </c>
      <c r="P94" s="2">
        <f t="shared" si="28"/>
        <v>7.34</v>
      </c>
      <c r="Q94" s="2">
        <f t="shared" si="28"/>
        <v>5.98</v>
      </c>
      <c r="R94" s="2">
        <f t="shared" si="28"/>
        <v>4.2700000000000005</v>
      </c>
      <c r="S94" s="2">
        <f t="shared" si="28"/>
        <v>3.8000000000000003</v>
      </c>
      <c r="T94" s="2">
        <f t="shared" si="28"/>
        <v>2.5300000000000002</v>
      </c>
      <c r="U94" s="2">
        <f t="shared" si="28"/>
        <v>1.6600000000000001</v>
      </c>
      <c r="V94" s="2">
        <f t="shared" si="28"/>
        <v>1.51</v>
      </c>
      <c r="W94" s="2">
        <f t="shared" si="28"/>
        <v>1.29</v>
      </c>
      <c r="X94" s="2">
        <f t="shared" si="28"/>
        <v>1.1300000000000001</v>
      </c>
      <c r="Y94" s="2">
        <f t="shared" si="28"/>
        <v>0.97</v>
      </c>
      <c r="Z94" s="2">
        <f t="shared" si="28"/>
        <v>1.01</v>
      </c>
      <c r="AA94" s="2">
        <f t="shared" si="28"/>
        <v>0.98</v>
      </c>
      <c r="AB94" s="2">
        <f t="shared" si="29"/>
        <v>0.96</v>
      </c>
      <c r="AC94" s="2">
        <f t="shared" si="29"/>
        <v>0.83000000000000007</v>
      </c>
      <c r="AD94" s="2">
        <f t="shared" si="29"/>
        <v>0.8</v>
      </c>
      <c r="AE94" s="2">
        <f t="shared" si="29"/>
        <v>0.78</v>
      </c>
      <c r="AF94" s="2">
        <f t="shared" si="29"/>
        <v>0.73</v>
      </c>
      <c r="AG94" s="2">
        <f t="shared" si="29"/>
        <v>0.71</v>
      </c>
      <c r="AH94" s="2">
        <f t="shared" si="30"/>
        <v>0.70000000000000007</v>
      </c>
      <c r="AI94" s="2">
        <f t="shared" si="30"/>
        <v>0.68</v>
      </c>
      <c r="AJ94" s="2">
        <f t="shared" si="30"/>
        <v>0.66</v>
      </c>
    </row>
    <row r="95" spans="1:36" x14ac:dyDescent="0.2">
      <c r="A95" t="str">
        <f>"electricity_archetype_"&amp;TEXT(ROUND(Table2[[#This Row],[2016]],1),"0.0")</f>
        <v>electricity_archetype_11.2</v>
      </c>
      <c r="B95" s="2">
        <f t="shared" si="23"/>
        <v>11.200000000000001</v>
      </c>
      <c r="C95" s="2">
        <f t="shared" si="22"/>
        <v>11.200000000000001</v>
      </c>
      <c r="D95" s="2">
        <f t="shared" ref="D95:M104" si="31">MROUND((($B95-$AJ$2)*((D$2-$AJ$2)/($B$2-$AJ$2)))+$AJ$2,0.01)</f>
        <v>11.200000000000001</v>
      </c>
      <c r="E95" s="2">
        <f t="shared" si="31"/>
        <v>10.9</v>
      </c>
      <c r="F95" s="2">
        <f t="shared" si="31"/>
        <v>10.17</v>
      </c>
      <c r="G95" s="2">
        <f t="shared" si="31"/>
        <v>10.38</v>
      </c>
      <c r="H95" s="2">
        <f t="shared" si="31"/>
        <v>10.01</v>
      </c>
      <c r="I95" s="2">
        <f t="shared" si="31"/>
        <v>9.41</v>
      </c>
      <c r="J95" s="2">
        <f t="shared" si="31"/>
        <v>9.1</v>
      </c>
      <c r="K95" s="2">
        <f t="shared" si="31"/>
        <v>8.76</v>
      </c>
      <c r="L95" s="2">
        <f t="shared" si="31"/>
        <v>8.52</v>
      </c>
      <c r="M95" s="2">
        <f t="shared" si="31"/>
        <v>8.5</v>
      </c>
      <c r="N95" s="2">
        <f t="shared" ref="N95:AA104" si="32">MROUND((($B95-$AJ$2)*((N$2-$AJ$2)/($B$2-$AJ$2)))+$AJ$2,0.01)</f>
        <v>8.07</v>
      </c>
      <c r="O95" s="2">
        <f t="shared" si="32"/>
        <v>7.6400000000000006</v>
      </c>
      <c r="P95" s="2">
        <f t="shared" si="32"/>
        <v>7.2700000000000005</v>
      </c>
      <c r="Q95" s="2">
        <f t="shared" si="32"/>
        <v>5.93</v>
      </c>
      <c r="R95" s="2">
        <f t="shared" si="32"/>
        <v>4.2300000000000004</v>
      </c>
      <c r="S95" s="2">
        <f t="shared" si="32"/>
        <v>3.77</v>
      </c>
      <c r="T95" s="2">
        <f t="shared" si="32"/>
        <v>2.5100000000000002</v>
      </c>
      <c r="U95" s="2">
        <f t="shared" si="32"/>
        <v>1.6500000000000001</v>
      </c>
      <c r="V95" s="2">
        <f t="shared" si="32"/>
        <v>1.5</v>
      </c>
      <c r="W95" s="2">
        <f t="shared" si="32"/>
        <v>1.29</v>
      </c>
      <c r="X95" s="2">
        <f t="shared" si="32"/>
        <v>1.1300000000000001</v>
      </c>
      <c r="Y95" s="2">
        <f t="shared" si="32"/>
        <v>0.97</v>
      </c>
      <c r="Z95" s="2">
        <f t="shared" si="32"/>
        <v>1.01</v>
      </c>
      <c r="AA95" s="2">
        <f t="shared" si="32"/>
        <v>0.98</v>
      </c>
      <c r="AB95" s="2">
        <f t="shared" ref="AB95:AG104" si="33">MROUND((($B95-$AJ$2)*((AB$2-$AJ$2)/($B$2-$AJ$2)))+$AJ$2,0.01)</f>
        <v>0.96</v>
      </c>
      <c r="AC95" s="2">
        <f t="shared" si="33"/>
        <v>0.82000000000000006</v>
      </c>
      <c r="AD95" s="2">
        <f t="shared" si="33"/>
        <v>0.8</v>
      </c>
      <c r="AE95" s="2">
        <f t="shared" si="33"/>
        <v>0.78</v>
      </c>
      <c r="AF95" s="2">
        <f t="shared" si="33"/>
        <v>0.73</v>
      </c>
      <c r="AG95" s="2">
        <f t="shared" si="33"/>
        <v>0.71</v>
      </c>
      <c r="AH95" s="2">
        <f t="shared" si="30"/>
        <v>0.69000000000000006</v>
      </c>
      <c r="AI95" s="2">
        <f t="shared" si="30"/>
        <v>0.68</v>
      </c>
      <c r="AJ95" s="2">
        <f t="shared" si="30"/>
        <v>0.66</v>
      </c>
    </row>
    <row r="96" spans="1:36" x14ac:dyDescent="0.2">
      <c r="A96" t="str">
        <f>"electricity_archetype_"&amp;TEXT(ROUND(Table2[[#This Row],[2016]],1),"0.0")</f>
        <v>electricity_archetype_11.1</v>
      </c>
      <c r="B96" s="2">
        <f t="shared" si="23"/>
        <v>11.100000000000001</v>
      </c>
      <c r="C96" s="2">
        <f t="shared" si="22"/>
        <v>11.1</v>
      </c>
      <c r="D96" s="2">
        <f t="shared" si="31"/>
        <v>11.1</v>
      </c>
      <c r="E96" s="2">
        <f t="shared" si="31"/>
        <v>10.8</v>
      </c>
      <c r="F96" s="2">
        <f t="shared" si="31"/>
        <v>10.08</v>
      </c>
      <c r="G96" s="2">
        <f t="shared" si="31"/>
        <v>10.290000000000001</v>
      </c>
      <c r="H96" s="2">
        <f t="shared" si="31"/>
        <v>9.92</v>
      </c>
      <c r="I96" s="2">
        <f t="shared" si="31"/>
        <v>9.33</v>
      </c>
      <c r="J96" s="2">
        <f t="shared" si="31"/>
        <v>9.02</v>
      </c>
      <c r="K96" s="2">
        <f t="shared" si="31"/>
        <v>8.68</v>
      </c>
      <c r="L96" s="2">
        <f t="shared" si="31"/>
        <v>8.4499999999999993</v>
      </c>
      <c r="M96" s="2">
        <f t="shared" si="31"/>
        <v>8.42</v>
      </c>
      <c r="N96" s="2">
        <f t="shared" si="32"/>
        <v>8</v>
      </c>
      <c r="O96" s="2">
        <f t="shared" si="32"/>
        <v>7.58</v>
      </c>
      <c r="P96" s="2">
        <f t="shared" si="32"/>
        <v>7.21</v>
      </c>
      <c r="Q96" s="2">
        <f t="shared" si="32"/>
        <v>5.88</v>
      </c>
      <c r="R96" s="2">
        <f t="shared" si="32"/>
        <v>4.2</v>
      </c>
      <c r="S96" s="2">
        <f t="shared" si="32"/>
        <v>3.74</v>
      </c>
      <c r="T96" s="2">
        <f t="shared" si="32"/>
        <v>2.4900000000000002</v>
      </c>
      <c r="U96" s="2">
        <f t="shared" si="32"/>
        <v>1.6400000000000001</v>
      </c>
      <c r="V96" s="2">
        <f t="shared" si="32"/>
        <v>1.5</v>
      </c>
      <c r="W96" s="2">
        <f t="shared" si="32"/>
        <v>1.28</v>
      </c>
      <c r="X96" s="2">
        <f t="shared" si="32"/>
        <v>1.1200000000000001</v>
      </c>
      <c r="Y96" s="2">
        <f t="shared" si="32"/>
        <v>0.97</v>
      </c>
      <c r="Z96" s="2">
        <f t="shared" si="32"/>
        <v>1</v>
      </c>
      <c r="AA96" s="2">
        <f t="shared" si="32"/>
        <v>0.97</v>
      </c>
      <c r="AB96" s="2">
        <f t="shared" si="33"/>
        <v>0.95000000000000007</v>
      </c>
      <c r="AC96" s="2">
        <f t="shared" si="33"/>
        <v>0.82000000000000006</v>
      </c>
      <c r="AD96" s="2">
        <f t="shared" si="33"/>
        <v>0.8</v>
      </c>
      <c r="AE96" s="2">
        <f t="shared" si="33"/>
        <v>0.77</v>
      </c>
      <c r="AF96" s="2">
        <f t="shared" si="33"/>
        <v>0.73</v>
      </c>
      <c r="AG96" s="2">
        <f t="shared" si="33"/>
        <v>0.71</v>
      </c>
      <c r="AH96" s="2">
        <f t="shared" si="30"/>
        <v>0.69000000000000006</v>
      </c>
      <c r="AI96" s="2">
        <f t="shared" si="30"/>
        <v>0.68</v>
      </c>
      <c r="AJ96" s="2">
        <f t="shared" si="30"/>
        <v>0.66</v>
      </c>
    </row>
    <row r="97" spans="1:36" x14ac:dyDescent="0.2">
      <c r="A97" t="str">
        <f>"electricity_archetype_"&amp;TEXT(ROUND(Table2[[#This Row],[2016]],1),"0.0")</f>
        <v>electricity_archetype_11.0</v>
      </c>
      <c r="B97" s="2">
        <f t="shared" si="23"/>
        <v>11</v>
      </c>
      <c r="C97" s="2">
        <f t="shared" si="22"/>
        <v>11</v>
      </c>
      <c r="D97" s="2">
        <f t="shared" si="31"/>
        <v>11</v>
      </c>
      <c r="E97" s="2">
        <f t="shared" si="31"/>
        <v>10.700000000000001</v>
      </c>
      <c r="F97" s="2">
        <f t="shared" si="31"/>
        <v>9.99</v>
      </c>
      <c r="G97" s="2">
        <f t="shared" si="31"/>
        <v>10.200000000000001</v>
      </c>
      <c r="H97" s="2">
        <f t="shared" si="31"/>
        <v>9.83</v>
      </c>
      <c r="I97" s="2">
        <f t="shared" si="31"/>
        <v>9.24</v>
      </c>
      <c r="J97" s="2">
        <f t="shared" si="31"/>
        <v>8.94</v>
      </c>
      <c r="K97" s="2">
        <f t="shared" si="31"/>
        <v>8.61</v>
      </c>
      <c r="L97" s="2">
        <f t="shared" si="31"/>
        <v>8.3800000000000008</v>
      </c>
      <c r="M97" s="2">
        <f t="shared" si="31"/>
        <v>8.35</v>
      </c>
      <c r="N97" s="2">
        <f t="shared" si="32"/>
        <v>7.9300000000000006</v>
      </c>
      <c r="O97" s="2">
        <f t="shared" si="32"/>
        <v>7.51</v>
      </c>
      <c r="P97" s="2">
        <f t="shared" si="32"/>
        <v>7.15</v>
      </c>
      <c r="Q97" s="2">
        <f t="shared" si="32"/>
        <v>5.83</v>
      </c>
      <c r="R97" s="2">
        <f t="shared" si="32"/>
        <v>4.16</v>
      </c>
      <c r="S97" s="2">
        <f t="shared" si="32"/>
        <v>3.71</v>
      </c>
      <c r="T97" s="2">
        <f t="shared" si="32"/>
        <v>2.4700000000000002</v>
      </c>
      <c r="U97" s="2">
        <f t="shared" si="32"/>
        <v>1.6300000000000001</v>
      </c>
      <c r="V97" s="2">
        <f t="shared" si="32"/>
        <v>1.49</v>
      </c>
      <c r="W97" s="2">
        <f t="shared" si="32"/>
        <v>1.28</v>
      </c>
      <c r="X97" s="2">
        <f t="shared" si="32"/>
        <v>1.1200000000000001</v>
      </c>
      <c r="Y97" s="2">
        <f t="shared" si="32"/>
        <v>0.96</v>
      </c>
      <c r="Z97" s="2">
        <f t="shared" si="32"/>
        <v>1</v>
      </c>
      <c r="AA97" s="2">
        <f t="shared" si="32"/>
        <v>0.97</v>
      </c>
      <c r="AB97" s="2">
        <f t="shared" si="33"/>
        <v>0.95000000000000007</v>
      </c>
      <c r="AC97" s="2">
        <f t="shared" si="33"/>
        <v>0.82000000000000006</v>
      </c>
      <c r="AD97" s="2">
        <f t="shared" si="33"/>
        <v>0.8</v>
      </c>
      <c r="AE97" s="2">
        <f t="shared" si="33"/>
        <v>0.77</v>
      </c>
      <c r="AF97" s="2">
        <f t="shared" si="33"/>
        <v>0.73</v>
      </c>
      <c r="AG97" s="2">
        <f t="shared" si="33"/>
        <v>0.71</v>
      </c>
      <c r="AH97" s="2">
        <f t="shared" si="30"/>
        <v>0.69000000000000006</v>
      </c>
      <c r="AI97" s="2">
        <f t="shared" si="30"/>
        <v>0.68</v>
      </c>
      <c r="AJ97" s="2">
        <f t="shared" si="30"/>
        <v>0.66</v>
      </c>
    </row>
    <row r="98" spans="1:36" x14ac:dyDescent="0.2">
      <c r="A98" t="str">
        <f>"electricity_archetype_"&amp;TEXT(ROUND(Table2[[#This Row],[2016]],1),"0.0")</f>
        <v>electricity_archetype_10.9</v>
      </c>
      <c r="B98" s="2">
        <f t="shared" si="23"/>
        <v>10.9</v>
      </c>
      <c r="C98" s="2">
        <f t="shared" si="22"/>
        <v>10.9</v>
      </c>
      <c r="D98" s="2">
        <f t="shared" si="31"/>
        <v>10.9</v>
      </c>
      <c r="E98" s="2">
        <f t="shared" si="31"/>
        <v>10.61</v>
      </c>
      <c r="F98" s="2">
        <f t="shared" si="31"/>
        <v>9.9</v>
      </c>
      <c r="G98" s="2">
        <f t="shared" si="31"/>
        <v>10.1</v>
      </c>
      <c r="H98" s="2">
        <f t="shared" si="31"/>
        <v>9.74</v>
      </c>
      <c r="I98" s="2">
        <f t="shared" si="31"/>
        <v>9.16</v>
      </c>
      <c r="J98" s="2">
        <f t="shared" si="31"/>
        <v>8.86</v>
      </c>
      <c r="K98" s="2">
        <f t="shared" si="31"/>
        <v>8.5299999999999994</v>
      </c>
      <c r="L98" s="2">
        <f t="shared" si="31"/>
        <v>8.3000000000000007</v>
      </c>
      <c r="M98" s="2">
        <f t="shared" si="31"/>
        <v>8.2799999999999994</v>
      </c>
      <c r="N98" s="2">
        <f t="shared" si="32"/>
        <v>7.86</v>
      </c>
      <c r="O98" s="2">
        <f t="shared" si="32"/>
        <v>7.44</v>
      </c>
      <c r="P98" s="2">
        <f t="shared" si="32"/>
        <v>7.08</v>
      </c>
      <c r="Q98" s="2">
        <f t="shared" si="32"/>
        <v>5.78</v>
      </c>
      <c r="R98" s="2">
        <f t="shared" si="32"/>
        <v>4.13</v>
      </c>
      <c r="S98" s="2">
        <f t="shared" si="32"/>
        <v>3.68</v>
      </c>
      <c r="T98" s="2">
        <f t="shared" si="32"/>
        <v>2.46</v>
      </c>
      <c r="U98" s="2">
        <f t="shared" si="32"/>
        <v>1.62</v>
      </c>
      <c r="V98" s="2">
        <f t="shared" si="32"/>
        <v>1.48</v>
      </c>
      <c r="W98" s="2">
        <f t="shared" si="32"/>
        <v>1.27</v>
      </c>
      <c r="X98" s="2">
        <f t="shared" si="32"/>
        <v>1.1100000000000001</v>
      </c>
      <c r="Y98" s="2">
        <f t="shared" si="32"/>
        <v>0.96</v>
      </c>
      <c r="Z98" s="2">
        <f t="shared" si="32"/>
        <v>1</v>
      </c>
      <c r="AA98" s="2">
        <f t="shared" si="32"/>
        <v>0.97</v>
      </c>
      <c r="AB98" s="2">
        <f t="shared" si="33"/>
        <v>0.95000000000000007</v>
      </c>
      <c r="AC98" s="2">
        <f t="shared" si="33"/>
        <v>0.82000000000000006</v>
      </c>
      <c r="AD98" s="2">
        <f t="shared" si="33"/>
        <v>0.8</v>
      </c>
      <c r="AE98" s="2">
        <f t="shared" si="33"/>
        <v>0.77</v>
      </c>
      <c r="AF98" s="2">
        <f t="shared" si="33"/>
        <v>0.73</v>
      </c>
      <c r="AG98" s="2">
        <f t="shared" si="33"/>
        <v>0.71</v>
      </c>
      <c r="AH98" s="2">
        <f t="shared" si="30"/>
        <v>0.69000000000000006</v>
      </c>
      <c r="AI98" s="2">
        <f t="shared" si="30"/>
        <v>0.68</v>
      </c>
      <c r="AJ98" s="2">
        <f t="shared" si="30"/>
        <v>0.66</v>
      </c>
    </row>
    <row r="99" spans="1:36" x14ac:dyDescent="0.2">
      <c r="A99" t="str">
        <f>"electricity_archetype_"&amp;TEXT(ROUND(Table2[[#This Row],[2016]],1),"0.0")</f>
        <v>electricity_archetype_10.8</v>
      </c>
      <c r="B99" s="2">
        <f t="shared" si="23"/>
        <v>10.8</v>
      </c>
      <c r="C99" s="2">
        <f t="shared" si="22"/>
        <v>10.8</v>
      </c>
      <c r="D99" s="2">
        <f t="shared" si="31"/>
        <v>10.8</v>
      </c>
      <c r="E99" s="2">
        <f t="shared" si="31"/>
        <v>10.51</v>
      </c>
      <c r="F99" s="2">
        <f t="shared" si="31"/>
        <v>9.81</v>
      </c>
      <c r="G99" s="2">
        <f t="shared" si="31"/>
        <v>10.01</v>
      </c>
      <c r="H99" s="2">
        <f t="shared" si="31"/>
        <v>9.65</v>
      </c>
      <c r="I99" s="2">
        <f t="shared" si="31"/>
        <v>9.08</v>
      </c>
      <c r="J99" s="2">
        <f t="shared" si="31"/>
        <v>8.7799999999999994</v>
      </c>
      <c r="K99" s="2">
        <f t="shared" si="31"/>
        <v>8.4499999999999993</v>
      </c>
      <c r="L99" s="2">
        <f t="shared" si="31"/>
        <v>8.23</v>
      </c>
      <c r="M99" s="2">
        <f t="shared" si="31"/>
        <v>8.1999999999999993</v>
      </c>
      <c r="N99" s="2">
        <f t="shared" si="32"/>
        <v>7.79</v>
      </c>
      <c r="O99" s="2">
        <f t="shared" si="32"/>
        <v>7.38</v>
      </c>
      <c r="P99" s="2">
        <f t="shared" si="32"/>
        <v>7.0200000000000005</v>
      </c>
      <c r="Q99" s="2">
        <f t="shared" si="32"/>
        <v>5.73</v>
      </c>
      <c r="R99" s="2">
        <f t="shared" si="32"/>
        <v>4.0999999999999996</v>
      </c>
      <c r="S99" s="2">
        <f t="shared" si="32"/>
        <v>3.65</v>
      </c>
      <c r="T99" s="2">
        <f t="shared" si="32"/>
        <v>2.44</v>
      </c>
      <c r="U99" s="2">
        <f t="shared" si="32"/>
        <v>1.61</v>
      </c>
      <c r="V99" s="2">
        <f t="shared" si="32"/>
        <v>1.47</v>
      </c>
      <c r="W99" s="2">
        <f t="shared" si="32"/>
        <v>1.26</v>
      </c>
      <c r="X99" s="2">
        <f t="shared" si="32"/>
        <v>1.1100000000000001</v>
      </c>
      <c r="Y99" s="2">
        <f t="shared" si="32"/>
        <v>0.96</v>
      </c>
      <c r="Z99" s="2">
        <f t="shared" si="32"/>
        <v>0.99</v>
      </c>
      <c r="AA99" s="2">
        <f t="shared" si="32"/>
        <v>0.96</v>
      </c>
      <c r="AB99" s="2">
        <f t="shared" si="33"/>
        <v>0.95000000000000007</v>
      </c>
      <c r="AC99" s="2">
        <f t="shared" si="33"/>
        <v>0.82000000000000006</v>
      </c>
      <c r="AD99" s="2">
        <f t="shared" si="33"/>
        <v>0.8</v>
      </c>
      <c r="AE99" s="2">
        <f t="shared" si="33"/>
        <v>0.77</v>
      </c>
      <c r="AF99" s="2">
        <f t="shared" si="33"/>
        <v>0.73</v>
      </c>
      <c r="AG99" s="2">
        <f t="shared" si="33"/>
        <v>0.71</v>
      </c>
      <c r="AH99" s="2">
        <f t="shared" si="30"/>
        <v>0.69000000000000006</v>
      </c>
      <c r="AI99" s="2">
        <f t="shared" si="30"/>
        <v>0.68</v>
      </c>
      <c r="AJ99" s="2">
        <f t="shared" si="30"/>
        <v>0.66</v>
      </c>
    </row>
    <row r="100" spans="1:36" x14ac:dyDescent="0.2">
      <c r="A100" t="str">
        <f>"electricity_archetype_"&amp;TEXT(ROUND(Table2[[#This Row],[2016]],1),"0.0")</f>
        <v>electricity_archetype_10.7</v>
      </c>
      <c r="B100" s="2">
        <f t="shared" si="23"/>
        <v>10.700000000000001</v>
      </c>
      <c r="C100" s="2">
        <f t="shared" si="22"/>
        <v>10.700000000000001</v>
      </c>
      <c r="D100" s="2">
        <f t="shared" si="31"/>
        <v>10.700000000000001</v>
      </c>
      <c r="E100" s="2">
        <f t="shared" si="31"/>
        <v>10.41</v>
      </c>
      <c r="F100" s="2">
        <f t="shared" si="31"/>
        <v>9.7200000000000006</v>
      </c>
      <c r="G100" s="2">
        <f t="shared" si="31"/>
        <v>9.92</v>
      </c>
      <c r="H100" s="2">
        <f t="shared" si="31"/>
        <v>9.56</v>
      </c>
      <c r="I100" s="2">
        <f t="shared" si="31"/>
        <v>9</v>
      </c>
      <c r="J100" s="2">
        <f t="shared" si="31"/>
        <v>8.7000000000000011</v>
      </c>
      <c r="K100" s="2">
        <f t="shared" si="31"/>
        <v>8.3800000000000008</v>
      </c>
      <c r="L100" s="2">
        <f t="shared" si="31"/>
        <v>8.15</v>
      </c>
      <c r="M100" s="2">
        <f t="shared" si="31"/>
        <v>8.1300000000000008</v>
      </c>
      <c r="N100" s="2">
        <f t="shared" si="32"/>
        <v>7.72</v>
      </c>
      <c r="O100" s="2">
        <f t="shared" si="32"/>
        <v>7.3100000000000005</v>
      </c>
      <c r="P100" s="2">
        <f t="shared" si="32"/>
        <v>6.96</v>
      </c>
      <c r="Q100" s="2">
        <f t="shared" si="32"/>
        <v>5.68</v>
      </c>
      <c r="R100" s="2">
        <f t="shared" si="32"/>
        <v>4.0600000000000005</v>
      </c>
      <c r="S100" s="2">
        <f t="shared" si="32"/>
        <v>3.62</v>
      </c>
      <c r="T100" s="2">
        <f t="shared" si="32"/>
        <v>2.42</v>
      </c>
      <c r="U100" s="2">
        <f t="shared" si="32"/>
        <v>1.6</v>
      </c>
      <c r="V100" s="2">
        <f t="shared" si="32"/>
        <v>1.46</v>
      </c>
      <c r="W100" s="2">
        <f t="shared" si="32"/>
        <v>1.26</v>
      </c>
      <c r="X100" s="2">
        <f t="shared" si="32"/>
        <v>1.1000000000000001</v>
      </c>
      <c r="Y100" s="2">
        <f t="shared" si="32"/>
        <v>0.96</v>
      </c>
      <c r="Z100" s="2">
        <f t="shared" si="32"/>
        <v>0.99</v>
      </c>
      <c r="AA100" s="2">
        <f t="shared" si="32"/>
        <v>0.96</v>
      </c>
      <c r="AB100" s="2">
        <f t="shared" si="33"/>
        <v>0.94000000000000006</v>
      </c>
      <c r="AC100" s="2">
        <f t="shared" si="33"/>
        <v>0.82000000000000006</v>
      </c>
      <c r="AD100" s="2">
        <f t="shared" si="33"/>
        <v>0.79</v>
      </c>
      <c r="AE100" s="2">
        <f t="shared" si="33"/>
        <v>0.77</v>
      </c>
      <c r="AF100" s="2">
        <f t="shared" si="33"/>
        <v>0.73</v>
      </c>
      <c r="AG100" s="2">
        <f t="shared" si="33"/>
        <v>0.71</v>
      </c>
      <c r="AH100" s="2">
        <f t="shared" si="30"/>
        <v>0.69000000000000006</v>
      </c>
      <c r="AI100" s="2">
        <f t="shared" si="30"/>
        <v>0.68</v>
      </c>
      <c r="AJ100" s="2">
        <f t="shared" si="30"/>
        <v>0.66</v>
      </c>
    </row>
    <row r="101" spans="1:36" x14ac:dyDescent="0.2">
      <c r="A101" t="str">
        <f>"electricity_archetype_"&amp;TEXT(ROUND(Table2[[#This Row],[2016]],1),"0.0")</f>
        <v>electricity_archetype_10.6</v>
      </c>
      <c r="B101" s="2">
        <f t="shared" si="23"/>
        <v>10.600000000000001</v>
      </c>
      <c r="C101" s="2">
        <f t="shared" si="22"/>
        <v>10.6</v>
      </c>
      <c r="D101" s="2">
        <f t="shared" si="31"/>
        <v>10.6</v>
      </c>
      <c r="E101" s="2">
        <f t="shared" si="31"/>
        <v>10.32</v>
      </c>
      <c r="F101" s="2">
        <f t="shared" si="31"/>
        <v>9.6300000000000008</v>
      </c>
      <c r="G101" s="2">
        <f t="shared" si="31"/>
        <v>9.83</v>
      </c>
      <c r="H101" s="2">
        <f t="shared" si="31"/>
        <v>9.48</v>
      </c>
      <c r="I101" s="2">
        <f t="shared" si="31"/>
        <v>8.91</v>
      </c>
      <c r="J101" s="2">
        <f t="shared" si="31"/>
        <v>8.620000000000001</v>
      </c>
      <c r="K101" s="2">
        <f t="shared" si="31"/>
        <v>8.3000000000000007</v>
      </c>
      <c r="L101" s="2">
        <f t="shared" si="31"/>
        <v>8.08</v>
      </c>
      <c r="M101" s="2">
        <f t="shared" si="31"/>
        <v>8.0500000000000007</v>
      </c>
      <c r="N101" s="2">
        <f t="shared" si="32"/>
        <v>7.65</v>
      </c>
      <c r="O101" s="2">
        <f t="shared" si="32"/>
        <v>7.24</v>
      </c>
      <c r="P101" s="2">
        <f t="shared" si="32"/>
        <v>6.9</v>
      </c>
      <c r="Q101" s="2">
        <f t="shared" si="32"/>
        <v>5.63</v>
      </c>
      <c r="R101" s="2">
        <f t="shared" si="32"/>
        <v>4.03</v>
      </c>
      <c r="S101" s="2">
        <f t="shared" si="32"/>
        <v>3.59</v>
      </c>
      <c r="T101" s="2">
        <f t="shared" si="32"/>
        <v>2.4</v>
      </c>
      <c r="U101" s="2">
        <f t="shared" si="32"/>
        <v>1.6</v>
      </c>
      <c r="V101" s="2">
        <f t="shared" si="32"/>
        <v>1.46</v>
      </c>
      <c r="W101" s="2">
        <f t="shared" si="32"/>
        <v>1.25</v>
      </c>
      <c r="X101" s="2">
        <f t="shared" si="32"/>
        <v>1.1000000000000001</v>
      </c>
      <c r="Y101" s="2">
        <f t="shared" si="32"/>
        <v>0.95000000000000007</v>
      </c>
      <c r="Z101" s="2">
        <f t="shared" si="32"/>
        <v>0.99</v>
      </c>
      <c r="AA101" s="2">
        <f t="shared" si="32"/>
        <v>0.96</v>
      </c>
      <c r="AB101" s="2">
        <f t="shared" si="33"/>
        <v>0.94000000000000006</v>
      </c>
      <c r="AC101" s="2">
        <f t="shared" si="33"/>
        <v>0.81</v>
      </c>
      <c r="AD101" s="2">
        <f t="shared" si="33"/>
        <v>0.79</v>
      </c>
      <c r="AE101" s="2">
        <f t="shared" si="33"/>
        <v>0.77</v>
      </c>
      <c r="AF101" s="2">
        <f t="shared" si="33"/>
        <v>0.73</v>
      </c>
      <c r="AG101" s="2">
        <f t="shared" si="33"/>
        <v>0.71</v>
      </c>
      <c r="AH101" s="2">
        <f t="shared" si="30"/>
        <v>0.69000000000000006</v>
      </c>
      <c r="AI101" s="2">
        <f t="shared" si="30"/>
        <v>0.68</v>
      </c>
      <c r="AJ101" s="2">
        <f t="shared" si="30"/>
        <v>0.66</v>
      </c>
    </row>
    <row r="102" spans="1:36" x14ac:dyDescent="0.2">
      <c r="A102" t="str">
        <f>"electricity_archetype_"&amp;TEXT(ROUND(Table2[[#This Row],[2016]],1),"0.0")</f>
        <v>electricity_archetype_10.5</v>
      </c>
      <c r="B102" s="2">
        <f t="shared" si="23"/>
        <v>10.5</v>
      </c>
      <c r="C102" s="2">
        <f t="shared" si="22"/>
        <v>10.5</v>
      </c>
      <c r="D102" s="2">
        <f t="shared" si="31"/>
        <v>10.5</v>
      </c>
      <c r="E102" s="2">
        <f t="shared" si="31"/>
        <v>10.220000000000001</v>
      </c>
      <c r="F102" s="2">
        <f t="shared" si="31"/>
        <v>9.5400000000000009</v>
      </c>
      <c r="G102" s="2">
        <f t="shared" si="31"/>
        <v>9.74</v>
      </c>
      <c r="H102" s="2">
        <f t="shared" si="31"/>
        <v>9.39</v>
      </c>
      <c r="I102" s="2">
        <f t="shared" si="31"/>
        <v>8.83</v>
      </c>
      <c r="J102" s="2">
        <f t="shared" si="31"/>
        <v>8.5400000000000009</v>
      </c>
      <c r="K102" s="2">
        <f t="shared" si="31"/>
        <v>8.2200000000000006</v>
      </c>
      <c r="L102" s="2">
        <f t="shared" si="31"/>
        <v>8</v>
      </c>
      <c r="M102" s="2">
        <f t="shared" si="31"/>
        <v>7.98</v>
      </c>
      <c r="N102" s="2">
        <f t="shared" si="32"/>
        <v>7.58</v>
      </c>
      <c r="O102" s="2">
        <f t="shared" si="32"/>
        <v>7.18</v>
      </c>
      <c r="P102" s="2">
        <f t="shared" si="32"/>
        <v>6.83</v>
      </c>
      <c r="Q102" s="2">
        <f t="shared" si="32"/>
        <v>5.58</v>
      </c>
      <c r="R102" s="2">
        <f t="shared" si="32"/>
        <v>3.99</v>
      </c>
      <c r="S102" s="2">
        <f t="shared" si="32"/>
        <v>3.56</v>
      </c>
      <c r="T102" s="2">
        <f t="shared" si="32"/>
        <v>2.39</v>
      </c>
      <c r="U102" s="2">
        <f t="shared" si="32"/>
        <v>1.59</v>
      </c>
      <c r="V102" s="2">
        <f t="shared" si="32"/>
        <v>1.45</v>
      </c>
      <c r="W102" s="2">
        <f t="shared" si="32"/>
        <v>1.25</v>
      </c>
      <c r="X102" s="2">
        <f t="shared" si="32"/>
        <v>1.0900000000000001</v>
      </c>
      <c r="Y102" s="2">
        <f t="shared" si="32"/>
        <v>0.95000000000000007</v>
      </c>
      <c r="Z102" s="2">
        <f t="shared" si="32"/>
        <v>0.98</v>
      </c>
      <c r="AA102" s="2">
        <f t="shared" si="32"/>
        <v>0.96</v>
      </c>
      <c r="AB102" s="2">
        <f t="shared" si="33"/>
        <v>0.94000000000000006</v>
      </c>
      <c r="AC102" s="2">
        <f t="shared" si="33"/>
        <v>0.81</v>
      </c>
      <c r="AD102" s="2">
        <f t="shared" si="33"/>
        <v>0.79</v>
      </c>
      <c r="AE102" s="2">
        <f t="shared" si="33"/>
        <v>0.77</v>
      </c>
      <c r="AF102" s="2">
        <f t="shared" si="33"/>
        <v>0.73</v>
      </c>
      <c r="AG102" s="2">
        <f t="shared" si="33"/>
        <v>0.71</v>
      </c>
      <c r="AH102" s="2">
        <f t="shared" si="30"/>
        <v>0.69000000000000006</v>
      </c>
      <c r="AI102" s="2">
        <f t="shared" si="30"/>
        <v>0.67</v>
      </c>
      <c r="AJ102" s="2">
        <f t="shared" si="30"/>
        <v>0.66</v>
      </c>
    </row>
    <row r="103" spans="1:36" x14ac:dyDescent="0.2">
      <c r="A103" t="str">
        <f>"electricity_archetype_"&amp;TEXT(ROUND(Table2[[#This Row],[2016]],1),"0.0")</f>
        <v>electricity_archetype_10.4</v>
      </c>
      <c r="B103" s="2">
        <f t="shared" si="23"/>
        <v>10.4</v>
      </c>
      <c r="C103" s="2">
        <f t="shared" ref="C103:C134" si="34">MROUND((($B103-$AJ$2)*((C$2-$AJ$2)/($B$2-$AJ$2)))+$AJ$2,0.01)</f>
        <v>10.4</v>
      </c>
      <c r="D103" s="2">
        <f t="shared" si="31"/>
        <v>10.4</v>
      </c>
      <c r="E103" s="2">
        <f t="shared" si="31"/>
        <v>10.120000000000001</v>
      </c>
      <c r="F103" s="2">
        <f t="shared" si="31"/>
        <v>9.4500000000000011</v>
      </c>
      <c r="G103" s="2">
        <f t="shared" si="31"/>
        <v>9.64</v>
      </c>
      <c r="H103" s="2">
        <f t="shared" si="31"/>
        <v>9.3000000000000007</v>
      </c>
      <c r="I103" s="2">
        <f t="shared" si="31"/>
        <v>8.75</v>
      </c>
      <c r="J103" s="2">
        <f t="shared" si="31"/>
        <v>8.4600000000000009</v>
      </c>
      <c r="K103" s="2">
        <f t="shared" si="31"/>
        <v>8.15</v>
      </c>
      <c r="L103" s="2">
        <f t="shared" si="31"/>
        <v>7.9300000000000006</v>
      </c>
      <c r="M103" s="2">
        <f t="shared" si="31"/>
        <v>7.9</v>
      </c>
      <c r="N103" s="2">
        <f t="shared" si="32"/>
        <v>7.51</v>
      </c>
      <c r="O103" s="2">
        <f t="shared" si="32"/>
        <v>7.11</v>
      </c>
      <c r="P103" s="2">
        <f t="shared" si="32"/>
        <v>6.7700000000000005</v>
      </c>
      <c r="Q103" s="2">
        <f t="shared" si="32"/>
        <v>5.53</v>
      </c>
      <c r="R103" s="2">
        <f t="shared" si="32"/>
        <v>3.96</v>
      </c>
      <c r="S103" s="2">
        <f t="shared" si="32"/>
        <v>3.5300000000000002</v>
      </c>
      <c r="T103" s="2">
        <f t="shared" si="32"/>
        <v>2.37</v>
      </c>
      <c r="U103" s="2">
        <f t="shared" si="32"/>
        <v>1.58</v>
      </c>
      <c r="V103" s="2">
        <f t="shared" si="32"/>
        <v>1.44</v>
      </c>
      <c r="W103" s="2">
        <f t="shared" si="32"/>
        <v>1.24</v>
      </c>
      <c r="X103" s="2">
        <f t="shared" si="32"/>
        <v>1.0900000000000001</v>
      </c>
      <c r="Y103" s="2">
        <f t="shared" si="32"/>
        <v>0.95000000000000007</v>
      </c>
      <c r="Z103" s="2">
        <f t="shared" si="32"/>
        <v>0.98</v>
      </c>
      <c r="AA103" s="2">
        <f t="shared" si="32"/>
        <v>0.95000000000000007</v>
      </c>
      <c r="AB103" s="2">
        <f t="shared" si="33"/>
        <v>0.93</v>
      </c>
      <c r="AC103" s="2">
        <f t="shared" si="33"/>
        <v>0.81</v>
      </c>
      <c r="AD103" s="2">
        <f t="shared" si="33"/>
        <v>0.79</v>
      </c>
      <c r="AE103" s="2">
        <f t="shared" si="33"/>
        <v>0.77</v>
      </c>
      <c r="AF103" s="2">
        <f t="shared" si="33"/>
        <v>0.73</v>
      </c>
      <c r="AG103" s="2">
        <f t="shared" si="33"/>
        <v>0.71</v>
      </c>
      <c r="AH103" s="2">
        <f t="shared" si="30"/>
        <v>0.69000000000000006</v>
      </c>
      <c r="AI103" s="2">
        <f t="shared" si="30"/>
        <v>0.67</v>
      </c>
      <c r="AJ103" s="2">
        <f t="shared" si="30"/>
        <v>0.66</v>
      </c>
    </row>
    <row r="104" spans="1:36" x14ac:dyDescent="0.2">
      <c r="A104" t="str">
        <f>"electricity_archetype_"&amp;TEXT(ROUND(Table2[[#This Row],[2016]],1),"0.0")</f>
        <v>electricity_archetype_10.3</v>
      </c>
      <c r="B104" s="2">
        <f t="shared" si="23"/>
        <v>10.3</v>
      </c>
      <c r="C104" s="2">
        <f t="shared" si="34"/>
        <v>10.3</v>
      </c>
      <c r="D104" s="2">
        <f t="shared" si="31"/>
        <v>10.3</v>
      </c>
      <c r="E104" s="2">
        <f t="shared" si="31"/>
        <v>10.02</v>
      </c>
      <c r="F104" s="2">
        <f t="shared" si="31"/>
        <v>9.36</v>
      </c>
      <c r="G104" s="2">
        <f t="shared" si="31"/>
        <v>9.5500000000000007</v>
      </c>
      <c r="H104" s="2">
        <f t="shared" si="31"/>
        <v>9.2100000000000009</v>
      </c>
      <c r="I104" s="2">
        <f t="shared" si="31"/>
        <v>8.66</v>
      </c>
      <c r="J104" s="2">
        <f t="shared" si="31"/>
        <v>8.3800000000000008</v>
      </c>
      <c r="K104" s="2">
        <f t="shared" si="31"/>
        <v>8.07</v>
      </c>
      <c r="L104" s="2">
        <f t="shared" si="31"/>
        <v>7.8500000000000005</v>
      </c>
      <c r="M104" s="2">
        <f t="shared" si="31"/>
        <v>7.83</v>
      </c>
      <c r="N104" s="2">
        <f t="shared" si="32"/>
        <v>7.44</v>
      </c>
      <c r="O104" s="2">
        <f t="shared" si="32"/>
        <v>7.05</v>
      </c>
      <c r="P104" s="2">
        <f t="shared" si="32"/>
        <v>6.71</v>
      </c>
      <c r="Q104" s="2">
        <f t="shared" si="32"/>
        <v>5.48</v>
      </c>
      <c r="R104" s="2">
        <f t="shared" si="32"/>
        <v>3.93</v>
      </c>
      <c r="S104" s="2">
        <f t="shared" si="32"/>
        <v>3.5</v>
      </c>
      <c r="T104" s="2">
        <f t="shared" si="32"/>
        <v>2.35</v>
      </c>
      <c r="U104" s="2">
        <f t="shared" si="32"/>
        <v>1.57</v>
      </c>
      <c r="V104" s="2">
        <f t="shared" si="32"/>
        <v>1.43</v>
      </c>
      <c r="W104" s="2">
        <f t="shared" si="32"/>
        <v>1.23</v>
      </c>
      <c r="X104" s="2">
        <f t="shared" si="32"/>
        <v>1.0900000000000001</v>
      </c>
      <c r="Y104" s="2">
        <f t="shared" si="32"/>
        <v>0.94000000000000006</v>
      </c>
      <c r="Z104" s="2">
        <f t="shared" si="32"/>
        <v>0.98</v>
      </c>
      <c r="AA104" s="2">
        <f t="shared" si="32"/>
        <v>0.95000000000000007</v>
      </c>
      <c r="AB104" s="2">
        <f t="shared" si="33"/>
        <v>0.93</v>
      </c>
      <c r="AC104" s="2">
        <f t="shared" si="33"/>
        <v>0.81</v>
      </c>
      <c r="AD104" s="2">
        <f t="shared" si="33"/>
        <v>0.79</v>
      </c>
      <c r="AE104" s="2">
        <f t="shared" si="33"/>
        <v>0.77</v>
      </c>
      <c r="AF104" s="2">
        <f t="shared" si="33"/>
        <v>0.73</v>
      </c>
      <c r="AG104" s="2">
        <f t="shared" si="33"/>
        <v>0.71</v>
      </c>
      <c r="AH104" s="2">
        <f t="shared" si="30"/>
        <v>0.69000000000000006</v>
      </c>
      <c r="AI104" s="2">
        <f t="shared" si="30"/>
        <v>0.67</v>
      </c>
      <c r="AJ104" s="2">
        <f t="shared" si="30"/>
        <v>0.66</v>
      </c>
    </row>
    <row r="105" spans="1:36" x14ac:dyDescent="0.2">
      <c r="A105" t="str">
        <f>"electricity_archetype_"&amp;TEXT(ROUND(Table2[[#This Row],[2016]],1),"0.0")</f>
        <v>electricity_archetype_10.2</v>
      </c>
      <c r="B105" s="2">
        <f t="shared" si="23"/>
        <v>10.200000000000001</v>
      </c>
      <c r="C105" s="2">
        <f t="shared" si="34"/>
        <v>10.200000000000001</v>
      </c>
      <c r="D105" s="2">
        <f t="shared" ref="D105:M114" si="35">MROUND((($B105-$AJ$2)*((D$2-$AJ$2)/($B$2-$AJ$2)))+$AJ$2,0.01)</f>
        <v>10.200000000000001</v>
      </c>
      <c r="E105" s="2">
        <f t="shared" si="35"/>
        <v>9.93</v>
      </c>
      <c r="F105" s="2">
        <f t="shared" si="35"/>
        <v>9.27</v>
      </c>
      <c r="G105" s="2">
        <f t="shared" si="35"/>
        <v>9.4600000000000009</v>
      </c>
      <c r="H105" s="2">
        <f t="shared" si="35"/>
        <v>9.120000000000001</v>
      </c>
      <c r="I105" s="2">
        <f t="shared" si="35"/>
        <v>8.58</v>
      </c>
      <c r="J105" s="2">
        <f t="shared" si="35"/>
        <v>8.3000000000000007</v>
      </c>
      <c r="K105" s="2">
        <f t="shared" si="35"/>
        <v>7.99</v>
      </c>
      <c r="L105" s="2">
        <f t="shared" si="35"/>
        <v>7.78</v>
      </c>
      <c r="M105" s="2">
        <f t="shared" si="35"/>
        <v>7.75</v>
      </c>
      <c r="N105" s="2">
        <f t="shared" ref="N105:AA114" si="36">MROUND((($B105-$AJ$2)*((N$2-$AJ$2)/($B$2-$AJ$2)))+$AJ$2,0.01)</f>
        <v>7.37</v>
      </c>
      <c r="O105" s="2">
        <f t="shared" si="36"/>
        <v>6.98</v>
      </c>
      <c r="P105" s="2">
        <f t="shared" si="36"/>
        <v>6.65</v>
      </c>
      <c r="Q105" s="2">
        <f t="shared" si="36"/>
        <v>5.43</v>
      </c>
      <c r="R105" s="2">
        <f t="shared" si="36"/>
        <v>3.89</v>
      </c>
      <c r="S105" s="2">
        <f t="shared" si="36"/>
        <v>3.47</v>
      </c>
      <c r="T105" s="2">
        <f t="shared" si="36"/>
        <v>2.33</v>
      </c>
      <c r="U105" s="2">
        <f t="shared" si="36"/>
        <v>1.56</v>
      </c>
      <c r="V105" s="2">
        <f t="shared" si="36"/>
        <v>1.42</v>
      </c>
      <c r="W105" s="2">
        <f t="shared" si="36"/>
        <v>1.23</v>
      </c>
      <c r="X105" s="2">
        <f t="shared" si="36"/>
        <v>1.08</v>
      </c>
      <c r="Y105" s="2">
        <f t="shared" si="36"/>
        <v>0.94000000000000006</v>
      </c>
      <c r="Z105" s="2">
        <f t="shared" si="36"/>
        <v>0.97</v>
      </c>
      <c r="AA105" s="2">
        <f t="shared" si="36"/>
        <v>0.95000000000000007</v>
      </c>
      <c r="AB105" s="2">
        <f t="shared" ref="AB105:AG114" si="37">MROUND((($B105-$AJ$2)*((AB$2-$AJ$2)/($B$2-$AJ$2)))+$AJ$2,0.01)</f>
        <v>0.93</v>
      </c>
      <c r="AC105" s="2">
        <f t="shared" si="37"/>
        <v>0.81</v>
      </c>
      <c r="AD105" s="2">
        <f t="shared" si="37"/>
        <v>0.79</v>
      </c>
      <c r="AE105" s="2">
        <f t="shared" si="37"/>
        <v>0.76</v>
      </c>
      <c r="AF105" s="2">
        <f t="shared" si="37"/>
        <v>0.73</v>
      </c>
      <c r="AG105" s="2">
        <f t="shared" si="37"/>
        <v>0.71</v>
      </c>
      <c r="AH105" s="2">
        <f t="shared" si="30"/>
        <v>0.69000000000000006</v>
      </c>
      <c r="AI105" s="2">
        <f t="shared" si="30"/>
        <v>0.67</v>
      </c>
      <c r="AJ105" s="2">
        <f t="shared" si="30"/>
        <v>0.66</v>
      </c>
    </row>
    <row r="106" spans="1:36" x14ac:dyDescent="0.2">
      <c r="A106" t="str">
        <f>"electricity_archetype_"&amp;TEXT(ROUND(Table2[[#This Row],[2016]],1),"0.0")</f>
        <v>electricity_archetype_10.1</v>
      </c>
      <c r="B106" s="2">
        <f t="shared" si="23"/>
        <v>10.100000000000001</v>
      </c>
      <c r="C106" s="2">
        <f t="shared" si="34"/>
        <v>10.1</v>
      </c>
      <c r="D106" s="2">
        <f t="shared" si="35"/>
        <v>10.1</v>
      </c>
      <c r="E106" s="2">
        <f t="shared" si="35"/>
        <v>9.83</v>
      </c>
      <c r="F106" s="2">
        <f t="shared" si="35"/>
        <v>9.18</v>
      </c>
      <c r="G106" s="2">
        <f t="shared" si="35"/>
        <v>9.370000000000001</v>
      </c>
      <c r="H106" s="2">
        <f t="shared" si="35"/>
        <v>9.0299999999999994</v>
      </c>
      <c r="I106" s="2">
        <f t="shared" si="35"/>
        <v>8.5</v>
      </c>
      <c r="J106" s="2">
        <f t="shared" si="35"/>
        <v>8.2200000000000006</v>
      </c>
      <c r="K106" s="2">
        <f t="shared" si="35"/>
        <v>7.92</v>
      </c>
      <c r="L106" s="2">
        <f t="shared" si="35"/>
        <v>7.7</v>
      </c>
      <c r="M106" s="2">
        <f t="shared" si="35"/>
        <v>7.68</v>
      </c>
      <c r="N106" s="2">
        <f t="shared" si="36"/>
        <v>7.3</v>
      </c>
      <c r="O106" s="2">
        <f t="shared" si="36"/>
        <v>6.91</v>
      </c>
      <c r="P106" s="2">
        <f t="shared" si="36"/>
        <v>6.58</v>
      </c>
      <c r="Q106" s="2">
        <f t="shared" si="36"/>
        <v>5.38</v>
      </c>
      <c r="R106" s="2">
        <f t="shared" si="36"/>
        <v>3.86</v>
      </c>
      <c r="S106" s="2">
        <f t="shared" si="36"/>
        <v>3.44</v>
      </c>
      <c r="T106" s="2">
        <f t="shared" si="36"/>
        <v>2.3199999999999998</v>
      </c>
      <c r="U106" s="2">
        <f t="shared" si="36"/>
        <v>1.55</v>
      </c>
      <c r="V106" s="2">
        <f t="shared" si="36"/>
        <v>1.42</v>
      </c>
      <c r="W106" s="2">
        <f t="shared" si="36"/>
        <v>1.22</v>
      </c>
      <c r="X106" s="2">
        <f t="shared" si="36"/>
        <v>1.08</v>
      </c>
      <c r="Y106" s="2">
        <f t="shared" si="36"/>
        <v>0.94000000000000006</v>
      </c>
      <c r="Z106" s="2">
        <f t="shared" si="36"/>
        <v>0.97</v>
      </c>
      <c r="AA106" s="2">
        <f t="shared" si="36"/>
        <v>0.94000000000000006</v>
      </c>
      <c r="AB106" s="2">
        <f t="shared" si="37"/>
        <v>0.93</v>
      </c>
      <c r="AC106" s="2">
        <f t="shared" si="37"/>
        <v>0.81</v>
      </c>
      <c r="AD106" s="2">
        <f t="shared" si="37"/>
        <v>0.79</v>
      </c>
      <c r="AE106" s="2">
        <f t="shared" si="37"/>
        <v>0.76</v>
      </c>
      <c r="AF106" s="2">
        <f t="shared" si="37"/>
        <v>0.72</v>
      </c>
      <c r="AG106" s="2">
        <f t="shared" si="37"/>
        <v>0.71</v>
      </c>
      <c r="AH106" s="2">
        <f t="shared" si="30"/>
        <v>0.69000000000000006</v>
      </c>
      <c r="AI106" s="2">
        <f t="shared" si="30"/>
        <v>0.67</v>
      </c>
      <c r="AJ106" s="2">
        <f t="shared" si="30"/>
        <v>0.66</v>
      </c>
    </row>
    <row r="107" spans="1:36" x14ac:dyDescent="0.2">
      <c r="A107" t="str">
        <f>"electricity_archetype_"&amp;TEXT(ROUND(Table2[[#This Row],[2016]],1),"0.0")</f>
        <v>electricity_archetype_10.0</v>
      </c>
      <c r="B107" s="2">
        <f t="shared" si="23"/>
        <v>10</v>
      </c>
      <c r="C107" s="2">
        <f t="shared" si="34"/>
        <v>10</v>
      </c>
      <c r="D107" s="2">
        <f t="shared" si="35"/>
        <v>10</v>
      </c>
      <c r="E107" s="2">
        <f t="shared" si="35"/>
        <v>9.73</v>
      </c>
      <c r="F107" s="2">
        <f t="shared" si="35"/>
        <v>9.09</v>
      </c>
      <c r="G107" s="2">
        <f t="shared" si="35"/>
        <v>9.27</v>
      </c>
      <c r="H107" s="2">
        <f t="shared" si="35"/>
        <v>8.94</v>
      </c>
      <c r="I107" s="2">
        <f t="shared" si="35"/>
        <v>8.41</v>
      </c>
      <c r="J107" s="2">
        <f t="shared" si="35"/>
        <v>8.14</v>
      </c>
      <c r="K107" s="2">
        <f t="shared" si="35"/>
        <v>7.84</v>
      </c>
      <c r="L107" s="2">
        <f t="shared" si="35"/>
        <v>7.63</v>
      </c>
      <c r="M107" s="2">
        <f t="shared" si="35"/>
        <v>7.61</v>
      </c>
      <c r="N107" s="2">
        <f t="shared" si="36"/>
        <v>7.23</v>
      </c>
      <c r="O107" s="2">
        <f t="shared" si="36"/>
        <v>6.8500000000000005</v>
      </c>
      <c r="P107" s="2">
        <f t="shared" si="36"/>
        <v>6.5200000000000005</v>
      </c>
      <c r="Q107" s="2">
        <f t="shared" si="36"/>
        <v>5.33</v>
      </c>
      <c r="R107" s="2">
        <f t="shared" si="36"/>
        <v>3.8200000000000003</v>
      </c>
      <c r="S107" s="2">
        <f t="shared" si="36"/>
        <v>3.41</v>
      </c>
      <c r="T107" s="2">
        <f t="shared" si="36"/>
        <v>2.3000000000000003</v>
      </c>
      <c r="U107" s="2">
        <f t="shared" si="36"/>
        <v>1.54</v>
      </c>
      <c r="V107" s="2">
        <f t="shared" si="36"/>
        <v>1.41</v>
      </c>
      <c r="W107" s="2">
        <f t="shared" si="36"/>
        <v>1.22</v>
      </c>
      <c r="X107" s="2">
        <f t="shared" si="36"/>
        <v>1.07</v>
      </c>
      <c r="Y107" s="2">
        <f t="shared" si="36"/>
        <v>0.93</v>
      </c>
      <c r="Z107" s="2">
        <f t="shared" si="36"/>
        <v>0.97</v>
      </c>
      <c r="AA107" s="2">
        <f t="shared" si="36"/>
        <v>0.94000000000000006</v>
      </c>
      <c r="AB107" s="2">
        <f t="shared" si="37"/>
        <v>0.92</v>
      </c>
      <c r="AC107" s="2">
        <f t="shared" si="37"/>
        <v>0.81</v>
      </c>
      <c r="AD107" s="2">
        <f t="shared" si="37"/>
        <v>0.79</v>
      </c>
      <c r="AE107" s="2">
        <f t="shared" si="37"/>
        <v>0.76</v>
      </c>
      <c r="AF107" s="2">
        <f t="shared" si="37"/>
        <v>0.72</v>
      </c>
      <c r="AG107" s="2">
        <f t="shared" si="37"/>
        <v>0.71</v>
      </c>
      <c r="AH107" s="2">
        <f t="shared" si="30"/>
        <v>0.69000000000000006</v>
      </c>
      <c r="AI107" s="2">
        <f t="shared" si="30"/>
        <v>0.67</v>
      </c>
      <c r="AJ107" s="2">
        <f t="shared" si="30"/>
        <v>0.66</v>
      </c>
    </row>
    <row r="108" spans="1:36" x14ac:dyDescent="0.2">
      <c r="A108" t="str">
        <f>"electricity_archetype_"&amp;TEXT(ROUND(Table2[[#This Row],[2016]],1),"0.0")</f>
        <v>electricity_archetype_9.9</v>
      </c>
      <c r="B108" s="2">
        <f t="shared" si="23"/>
        <v>9.9</v>
      </c>
      <c r="C108" s="2">
        <f t="shared" si="34"/>
        <v>9.9</v>
      </c>
      <c r="D108" s="2">
        <f t="shared" si="35"/>
        <v>9.9</v>
      </c>
      <c r="E108" s="2">
        <f t="shared" si="35"/>
        <v>9.64</v>
      </c>
      <c r="F108" s="2">
        <f t="shared" si="35"/>
        <v>9</v>
      </c>
      <c r="G108" s="2">
        <f t="shared" si="35"/>
        <v>9.18</v>
      </c>
      <c r="H108" s="2">
        <f t="shared" si="35"/>
        <v>8.86</v>
      </c>
      <c r="I108" s="2">
        <f t="shared" si="35"/>
        <v>8.33</v>
      </c>
      <c r="J108" s="2">
        <f t="shared" si="35"/>
        <v>8.06</v>
      </c>
      <c r="K108" s="2">
        <f t="shared" si="35"/>
        <v>7.76</v>
      </c>
      <c r="L108" s="2">
        <f t="shared" si="35"/>
        <v>7.55</v>
      </c>
      <c r="M108" s="2">
        <f t="shared" si="35"/>
        <v>7.53</v>
      </c>
      <c r="N108" s="2">
        <f t="shared" si="36"/>
        <v>7.16</v>
      </c>
      <c r="O108" s="2">
        <f t="shared" si="36"/>
        <v>6.78</v>
      </c>
      <c r="P108" s="2">
        <f t="shared" si="36"/>
        <v>6.46</v>
      </c>
      <c r="Q108" s="2">
        <f t="shared" si="36"/>
        <v>5.28</v>
      </c>
      <c r="R108" s="2">
        <f t="shared" si="36"/>
        <v>3.79</v>
      </c>
      <c r="S108" s="2">
        <f t="shared" si="36"/>
        <v>3.38</v>
      </c>
      <c r="T108" s="2">
        <f t="shared" si="36"/>
        <v>2.2800000000000002</v>
      </c>
      <c r="U108" s="2">
        <f t="shared" si="36"/>
        <v>1.53</v>
      </c>
      <c r="V108" s="2">
        <f t="shared" si="36"/>
        <v>1.4000000000000001</v>
      </c>
      <c r="W108" s="2">
        <f t="shared" si="36"/>
        <v>1.21</v>
      </c>
      <c r="X108" s="2">
        <f t="shared" si="36"/>
        <v>1.07</v>
      </c>
      <c r="Y108" s="2">
        <f t="shared" si="36"/>
        <v>0.93</v>
      </c>
      <c r="Z108" s="2">
        <f t="shared" si="36"/>
        <v>0.97</v>
      </c>
      <c r="AA108" s="2">
        <f t="shared" si="36"/>
        <v>0.94000000000000006</v>
      </c>
      <c r="AB108" s="2">
        <f t="shared" si="37"/>
        <v>0.92</v>
      </c>
      <c r="AC108" s="2">
        <f t="shared" si="37"/>
        <v>0.8</v>
      </c>
      <c r="AD108" s="2">
        <f t="shared" si="37"/>
        <v>0.78</v>
      </c>
      <c r="AE108" s="2">
        <f t="shared" si="37"/>
        <v>0.76</v>
      </c>
      <c r="AF108" s="2">
        <f t="shared" si="37"/>
        <v>0.72</v>
      </c>
      <c r="AG108" s="2">
        <f t="shared" si="37"/>
        <v>0.71</v>
      </c>
      <c r="AH108" s="2">
        <f t="shared" si="30"/>
        <v>0.69000000000000006</v>
      </c>
      <c r="AI108" s="2">
        <f t="shared" si="30"/>
        <v>0.67</v>
      </c>
      <c r="AJ108" s="2">
        <f t="shared" si="30"/>
        <v>0.66</v>
      </c>
    </row>
    <row r="109" spans="1:36" x14ac:dyDescent="0.2">
      <c r="A109" t="str">
        <f>"electricity_archetype_"&amp;TEXT(ROUND(Table2[[#This Row],[2016]],1),"0.0")</f>
        <v>electricity_archetype_9.8</v>
      </c>
      <c r="B109" s="2">
        <f t="shared" si="23"/>
        <v>9.8000000000000007</v>
      </c>
      <c r="C109" s="2">
        <f t="shared" si="34"/>
        <v>9.8000000000000007</v>
      </c>
      <c r="D109" s="2">
        <f t="shared" si="35"/>
        <v>9.8000000000000007</v>
      </c>
      <c r="E109" s="2">
        <f t="shared" si="35"/>
        <v>9.5400000000000009</v>
      </c>
      <c r="F109" s="2">
        <f t="shared" si="35"/>
        <v>8.91</v>
      </c>
      <c r="G109" s="2">
        <f t="shared" si="35"/>
        <v>9.09</v>
      </c>
      <c r="H109" s="2">
        <f t="shared" si="35"/>
        <v>8.77</v>
      </c>
      <c r="I109" s="2">
        <f t="shared" si="35"/>
        <v>8.25</v>
      </c>
      <c r="J109" s="2">
        <f t="shared" si="35"/>
        <v>7.98</v>
      </c>
      <c r="K109" s="2">
        <f t="shared" si="35"/>
        <v>7.68</v>
      </c>
      <c r="L109" s="2">
        <f t="shared" si="35"/>
        <v>7.48</v>
      </c>
      <c r="M109" s="2">
        <f t="shared" si="35"/>
        <v>7.46</v>
      </c>
      <c r="N109" s="2">
        <f t="shared" si="36"/>
        <v>7.09</v>
      </c>
      <c r="O109" s="2">
        <f t="shared" si="36"/>
        <v>6.71</v>
      </c>
      <c r="P109" s="2">
        <f t="shared" si="36"/>
        <v>6.3900000000000006</v>
      </c>
      <c r="Q109" s="2">
        <f t="shared" si="36"/>
        <v>5.23</v>
      </c>
      <c r="R109" s="2">
        <f t="shared" si="36"/>
        <v>3.7600000000000002</v>
      </c>
      <c r="S109" s="2">
        <f t="shared" si="36"/>
        <v>3.36</v>
      </c>
      <c r="T109" s="2">
        <f t="shared" si="36"/>
        <v>2.2600000000000002</v>
      </c>
      <c r="U109" s="2">
        <f t="shared" si="36"/>
        <v>1.52</v>
      </c>
      <c r="V109" s="2">
        <f t="shared" si="36"/>
        <v>1.3900000000000001</v>
      </c>
      <c r="W109" s="2">
        <f t="shared" si="36"/>
        <v>1.21</v>
      </c>
      <c r="X109" s="2">
        <f t="shared" si="36"/>
        <v>1.06</v>
      </c>
      <c r="Y109" s="2">
        <f t="shared" si="36"/>
        <v>0.93</v>
      </c>
      <c r="Z109" s="2">
        <f t="shared" si="36"/>
        <v>0.96</v>
      </c>
      <c r="AA109" s="2">
        <f t="shared" si="36"/>
        <v>0.93</v>
      </c>
      <c r="AB109" s="2">
        <f t="shared" si="37"/>
        <v>0.92</v>
      </c>
      <c r="AC109" s="2">
        <f t="shared" si="37"/>
        <v>0.8</v>
      </c>
      <c r="AD109" s="2">
        <f t="shared" si="37"/>
        <v>0.78</v>
      </c>
      <c r="AE109" s="2">
        <f t="shared" si="37"/>
        <v>0.76</v>
      </c>
      <c r="AF109" s="2">
        <f t="shared" si="37"/>
        <v>0.72</v>
      </c>
      <c r="AG109" s="2">
        <f t="shared" si="37"/>
        <v>0.71</v>
      </c>
      <c r="AH109" s="2">
        <f t="shared" si="30"/>
        <v>0.69000000000000006</v>
      </c>
      <c r="AI109" s="2">
        <f t="shared" si="30"/>
        <v>0.67</v>
      </c>
      <c r="AJ109" s="2">
        <f t="shared" si="30"/>
        <v>0.66</v>
      </c>
    </row>
    <row r="110" spans="1:36" x14ac:dyDescent="0.2">
      <c r="A110" t="str">
        <f>"electricity_archetype_"&amp;TEXT(ROUND(Table2[[#This Row],[2016]],1),"0.0")</f>
        <v>electricity_archetype_9.7</v>
      </c>
      <c r="B110" s="2">
        <f t="shared" si="23"/>
        <v>9.7000000000000011</v>
      </c>
      <c r="C110" s="2">
        <f t="shared" si="34"/>
        <v>9.7000000000000011</v>
      </c>
      <c r="D110" s="2">
        <f t="shared" si="35"/>
        <v>9.7000000000000011</v>
      </c>
      <c r="E110" s="2">
        <f t="shared" si="35"/>
        <v>9.44</v>
      </c>
      <c r="F110" s="2">
        <f t="shared" si="35"/>
        <v>8.82</v>
      </c>
      <c r="G110" s="2">
        <f t="shared" si="35"/>
        <v>9</v>
      </c>
      <c r="H110" s="2">
        <f t="shared" si="35"/>
        <v>8.68</v>
      </c>
      <c r="I110" s="2">
        <f t="shared" si="35"/>
        <v>8.17</v>
      </c>
      <c r="J110" s="2">
        <f t="shared" si="35"/>
        <v>7.9</v>
      </c>
      <c r="K110" s="2">
        <f t="shared" si="35"/>
        <v>7.61</v>
      </c>
      <c r="L110" s="2">
        <f t="shared" si="35"/>
        <v>7.41</v>
      </c>
      <c r="M110" s="2">
        <f t="shared" si="35"/>
        <v>7.38</v>
      </c>
      <c r="N110" s="2">
        <f t="shared" si="36"/>
        <v>7.0200000000000005</v>
      </c>
      <c r="O110" s="2">
        <f t="shared" si="36"/>
        <v>6.65</v>
      </c>
      <c r="P110" s="2">
        <f t="shared" si="36"/>
        <v>6.33</v>
      </c>
      <c r="Q110" s="2">
        <f t="shared" si="36"/>
        <v>5.18</v>
      </c>
      <c r="R110" s="2">
        <f t="shared" si="36"/>
        <v>3.72</v>
      </c>
      <c r="S110" s="2">
        <f t="shared" si="36"/>
        <v>3.33</v>
      </c>
      <c r="T110" s="2">
        <f t="shared" si="36"/>
        <v>2.25</v>
      </c>
      <c r="U110" s="2">
        <f t="shared" si="36"/>
        <v>1.51</v>
      </c>
      <c r="V110" s="2">
        <f t="shared" si="36"/>
        <v>1.3800000000000001</v>
      </c>
      <c r="W110" s="2">
        <f t="shared" si="36"/>
        <v>1.2</v>
      </c>
      <c r="X110" s="2">
        <f t="shared" si="36"/>
        <v>1.06</v>
      </c>
      <c r="Y110" s="2">
        <f t="shared" si="36"/>
        <v>0.93</v>
      </c>
      <c r="Z110" s="2">
        <f t="shared" si="36"/>
        <v>0.96</v>
      </c>
      <c r="AA110" s="2">
        <f t="shared" si="36"/>
        <v>0.93</v>
      </c>
      <c r="AB110" s="2">
        <f t="shared" si="37"/>
        <v>0.91</v>
      </c>
      <c r="AC110" s="2">
        <f t="shared" si="37"/>
        <v>0.8</v>
      </c>
      <c r="AD110" s="2">
        <f t="shared" si="37"/>
        <v>0.78</v>
      </c>
      <c r="AE110" s="2">
        <f t="shared" si="37"/>
        <v>0.76</v>
      </c>
      <c r="AF110" s="2">
        <f t="shared" si="37"/>
        <v>0.72</v>
      </c>
      <c r="AG110" s="2">
        <f t="shared" si="37"/>
        <v>0.71</v>
      </c>
      <c r="AH110" s="2">
        <f t="shared" si="30"/>
        <v>0.69000000000000006</v>
      </c>
      <c r="AI110" s="2">
        <f t="shared" si="30"/>
        <v>0.67</v>
      </c>
      <c r="AJ110" s="2">
        <f t="shared" si="30"/>
        <v>0.66</v>
      </c>
    </row>
    <row r="111" spans="1:36" x14ac:dyDescent="0.2">
      <c r="A111" t="str">
        <f>"electricity_archetype_"&amp;TEXT(ROUND(Table2[[#This Row],[2016]],1),"0.0")</f>
        <v>electricity_archetype_9.6</v>
      </c>
      <c r="B111" s="2">
        <f t="shared" si="23"/>
        <v>9.6000000000000014</v>
      </c>
      <c r="C111" s="2">
        <f t="shared" si="34"/>
        <v>9.6</v>
      </c>
      <c r="D111" s="2">
        <f t="shared" si="35"/>
        <v>9.6</v>
      </c>
      <c r="E111" s="2">
        <f t="shared" si="35"/>
        <v>9.34</v>
      </c>
      <c r="F111" s="2">
        <f t="shared" si="35"/>
        <v>8.73</v>
      </c>
      <c r="G111" s="2">
        <f t="shared" si="35"/>
        <v>8.91</v>
      </c>
      <c r="H111" s="2">
        <f t="shared" si="35"/>
        <v>8.59</v>
      </c>
      <c r="I111" s="2">
        <f t="shared" si="35"/>
        <v>8.08</v>
      </c>
      <c r="J111" s="2">
        <f t="shared" si="35"/>
        <v>7.82</v>
      </c>
      <c r="K111" s="2">
        <f t="shared" si="35"/>
        <v>7.53</v>
      </c>
      <c r="L111" s="2">
        <f t="shared" si="35"/>
        <v>7.33</v>
      </c>
      <c r="M111" s="2">
        <f t="shared" si="35"/>
        <v>7.3100000000000005</v>
      </c>
      <c r="N111" s="2">
        <f t="shared" si="36"/>
        <v>6.95</v>
      </c>
      <c r="O111" s="2">
        <f t="shared" si="36"/>
        <v>6.58</v>
      </c>
      <c r="P111" s="2">
        <f t="shared" si="36"/>
        <v>6.2700000000000005</v>
      </c>
      <c r="Q111" s="2">
        <f t="shared" si="36"/>
        <v>5.13</v>
      </c>
      <c r="R111" s="2">
        <f t="shared" si="36"/>
        <v>3.69</v>
      </c>
      <c r="S111" s="2">
        <f t="shared" si="36"/>
        <v>3.3000000000000003</v>
      </c>
      <c r="T111" s="2">
        <f t="shared" si="36"/>
        <v>2.23</v>
      </c>
      <c r="U111" s="2">
        <f t="shared" si="36"/>
        <v>1.5</v>
      </c>
      <c r="V111" s="2">
        <f t="shared" si="36"/>
        <v>1.3800000000000001</v>
      </c>
      <c r="W111" s="2">
        <f t="shared" si="36"/>
        <v>1.19</v>
      </c>
      <c r="X111" s="2">
        <f t="shared" si="36"/>
        <v>1.05</v>
      </c>
      <c r="Y111" s="2">
        <f t="shared" si="36"/>
        <v>0.92</v>
      </c>
      <c r="Z111" s="2">
        <f t="shared" si="36"/>
        <v>0.96</v>
      </c>
      <c r="AA111" s="2">
        <f t="shared" si="36"/>
        <v>0.93</v>
      </c>
      <c r="AB111" s="2">
        <f t="shared" si="37"/>
        <v>0.91</v>
      </c>
      <c r="AC111" s="2">
        <f t="shared" si="37"/>
        <v>0.8</v>
      </c>
      <c r="AD111" s="2">
        <f t="shared" si="37"/>
        <v>0.78</v>
      </c>
      <c r="AE111" s="2">
        <f t="shared" si="37"/>
        <v>0.76</v>
      </c>
      <c r="AF111" s="2">
        <f t="shared" si="37"/>
        <v>0.72</v>
      </c>
      <c r="AG111" s="2">
        <f t="shared" si="37"/>
        <v>0.71</v>
      </c>
      <c r="AH111" s="2">
        <f t="shared" si="30"/>
        <v>0.69000000000000006</v>
      </c>
      <c r="AI111" s="2">
        <f t="shared" si="30"/>
        <v>0.67</v>
      </c>
      <c r="AJ111" s="2">
        <f t="shared" si="30"/>
        <v>0.66</v>
      </c>
    </row>
    <row r="112" spans="1:36" x14ac:dyDescent="0.2">
      <c r="A112" t="str">
        <f>"electricity_archetype_"&amp;TEXT(ROUND(Table2[[#This Row],[2016]],1),"0.0")</f>
        <v>electricity_archetype_9.5</v>
      </c>
      <c r="B112" s="2">
        <f t="shared" si="23"/>
        <v>9.5</v>
      </c>
      <c r="C112" s="2">
        <f t="shared" si="34"/>
        <v>9.5</v>
      </c>
      <c r="D112" s="2">
        <f t="shared" si="35"/>
        <v>9.5</v>
      </c>
      <c r="E112" s="2">
        <f t="shared" si="35"/>
        <v>9.25</v>
      </c>
      <c r="F112" s="2">
        <f t="shared" si="35"/>
        <v>8.64</v>
      </c>
      <c r="G112" s="2">
        <f t="shared" si="35"/>
        <v>8.81</v>
      </c>
      <c r="H112" s="2">
        <f t="shared" si="35"/>
        <v>8.5</v>
      </c>
      <c r="I112" s="2">
        <f t="shared" si="35"/>
        <v>8</v>
      </c>
      <c r="J112" s="2">
        <f t="shared" si="35"/>
        <v>7.74</v>
      </c>
      <c r="K112" s="2">
        <f t="shared" si="35"/>
        <v>7.45</v>
      </c>
      <c r="L112" s="2">
        <f t="shared" si="35"/>
        <v>7.26</v>
      </c>
      <c r="M112" s="2">
        <f t="shared" si="35"/>
        <v>7.23</v>
      </c>
      <c r="N112" s="2">
        <f t="shared" si="36"/>
        <v>6.88</v>
      </c>
      <c r="O112" s="2">
        <f t="shared" si="36"/>
        <v>6.5200000000000005</v>
      </c>
      <c r="P112" s="2">
        <f t="shared" si="36"/>
        <v>6.21</v>
      </c>
      <c r="Q112" s="2">
        <f t="shared" si="36"/>
        <v>5.08</v>
      </c>
      <c r="R112" s="2">
        <f t="shared" si="36"/>
        <v>3.66</v>
      </c>
      <c r="S112" s="2">
        <f t="shared" si="36"/>
        <v>3.27</v>
      </c>
      <c r="T112" s="2">
        <f t="shared" si="36"/>
        <v>2.21</v>
      </c>
      <c r="U112" s="2">
        <f t="shared" si="36"/>
        <v>1.49</v>
      </c>
      <c r="V112" s="2">
        <f t="shared" si="36"/>
        <v>1.37</v>
      </c>
      <c r="W112" s="2">
        <f t="shared" si="36"/>
        <v>1.19</v>
      </c>
      <c r="X112" s="2">
        <f t="shared" si="36"/>
        <v>1.05</v>
      </c>
      <c r="Y112" s="2">
        <f t="shared" si="36"/>
        <v>0.92</v>
      </c>
      <c r="Z112" s="2">
        <f t="shared" si="36"/>
        <v>0.95000000000000007</v>
      </c>
      <c r="AA112" s="2">
        <f t="shared" si="36"/>
        <v>0.92</v>
      </c>
      <c r="AB112" s="2">
        <f t="shared" si="37"/>
        <v>0.91</v>
      </c>
      <c r="AC112" s="2">
        <f t="shared" si="37"/>
        <v>0.8</v>
      </c>
      <c r="AD112" s="2">
        <f t="shared" si="37"/>
        <v>0.78</v>
      </c>
      <c r="AE112" s="2">
        <f t="shared" si="37"/>
        <v>0.76</v>
      </c>
      <c r="AF112" s="2">
        <f t="shared" si="37"/>
        <v>0.72</v>
      </c>
      <c r="AG112" s="2">
        <f t="shared" si="37"/>
        <v>0.70000000000000007</v>
      </c>
      <c r="AH112" s="2">
        <f t="shared" si="30"/>
        <v>0.69000000000000006</v>
      </c>
      <c r="AI112" s="2">
        <f t="shared" si="30"/>
        <v>0.67</v>
      </c>
      <c r="AJ112" s="2">
        <f t="shared" si="30"/>
        <v>0.66</v>
      </c>
    </row>
    <row r="113" spans="1:36" x14ac:dyDescent="0.2">
      <c r="A113" t="str">
        <f>"electricity_archetype_"&amp;TEXT(ROUND(Table2[[#This Row],[2016]],1),"0.0")</f>
        <v>electricity_archetype_9.4</v>
      </c>
      <c r="B113" s="2">
        <f t="shared" si="23"/>
        <v>9.4</v>
      </c>
      <c r="C113" s="2">
        <f t="shared" si="34"/>
        <v>9.4</v>
      </c>
      <c r="D113" s="2">
        <f t="shared" si="35"/>
        <v>9.4</v>
      </c>
      <c r="E113" s="2">
        <f t="shared" si="35"/>
        <v>9.15</v>
      </c>
      <c r="F113" s="2">
        <f t="shared" si="35"/>
        <v>8.5500000000000007</v>
      </c>
      <c r="G113" s="2">
        <f t="shared" si="35"/>
        <v>8.7200000000000006</v>
      </c>
      <c r="H113" s="2">
        <f t="shared" si="35"/>
        <v>8.41</v>
      </c>
      <c r="I113" s="2">
        <f t="shared" si="35"/>
        <v>7.92</v>
      </c>
      <c r="J113" s="2">
        <f t="shared" si="35"/>
        <v>7.66</v>
      </c>
      <c r="K113" s="2">
        <f t="shared" si="35"/>
        <v>7.38</v>
      </c>
      <c r="L113" s="2">
        <f t="shared" si="35"/>
        <v>7.18</v>
      </c>
      <c r="M113" s="2">
        <f t="shared" si="35"/>
        <v>7.16</v>
      </c>
      <c r="N113" s="2">
        <f t="shared" si="36"/>
        <v>6.8100000000000005</v>
      </c>
      <c r="O113" s="2">
        <f t="shared" si="36"/>
        <v>6.45</v>
      </c>
      <c r="P113" s="2">
        <f t="shared" si="36"/>
        <v>6.1400000000000006</v>
      </c>
      <c r="Q113" s="2">
        <f t="shared" si="36"/>
        <v>5.03</v>
      </c>
      <c r="R113" s="2">
        <f t="shared" si="36"/>
        <v>3.62</v>
      </c>
      <c r="S113" s="2">
        <f t="shared" si="36"/>
        <v>3.24</v>
      </c>
      <c r="T113" s="2">
        <f t="shared" si="36"/>
        <v>2.19</v>
      </c>
      <c r="U113" s="2">
        <f t="shared" si="36"/>
        <v>1.48</v>
      </c>
      <c r="V113" s="2">
        <f t="shared" si="36"/>
        <v>1.36</v>
      </c>
      <c r="W113" s="2">
        <f t="shared" si="36"/>
        <v>1.18</v>
      </c>
      <c r="X113" s="2">
        <f t="shared" si="36"/>
        <v>1.05</v>
      </c>
      <c r="Y113" s="2">
        <f t="shared" si="36"/>
        <v>0.92</v>
      </c>
      <c r="Z113" s="2">
        <f t="shared" si="36"/>
        <v>0.95000000000000007</v>
      </c>
      <c r="AA113" s="2">
        <f t="shared" si="36"/>
        <v>0.92</v>
      </c>
      <c r="AB113" s="2">
        <f t="shared" si="37"/>
        <v>0.91</v>
      </c>
      <c r="AC113" s="2">
        <f t="shared" si="37"/>
        <v>0.8</v>
      </c>
      <c r="AD113" s="2">
        <f t="shared" si="37"/>
        <v>0.78</v>
      </c>
      <c r="AE113" s="2">
        <f t="shared" si="37"/>
        <v>0.76</v>
      </c>
      <c r="AF113" s="2">
        <f t="shared" si="37"/>
        <v>0.72</v>
      </c>
      <c r="AG113" s="2">
        <f t="shared" si="37"/>
        <v>0.70000000000000007</v>
      </c>
      <c r="AH113" s="2">
        <f t="shared" si="30"/>
        <v>0.69000000000000006</v>
      </c>
      <c r="AI113" s="2">
        <f t="shared" si="30"/>
        <v>0.67</v>
      </c>
      <c r="AJ113" s="2">
        <f t="shared" si="30"/>
        <v>0.66</v>
      </c>
    </row>
    <row r="114" spans="1:36" x14ac:dyDescent="0.2">
      <c r="A114" t="str">
        <f>"electricity_archetype_"&amp;TEXT(ROUND(Table2[[#This Row],[2016]],1),"0.0")</f>
        <v>electricity_archetype_9.3</v>
      </c>
      <c r="B114" s="2">
        <f t="shared" si="23"/>
        <v>9.3000000000000007</v>
      </c>
      <c r="C114" s="2">
        <f t="shared" si="34"/>
        <v>9.3000000000000007</v>
      </c>
      <c r="D114" s="2">
        <f t="shared" si="35"/>
        <v>9.3000000000000007</v>
      </c>
      <c r="E114" s="2">
        <f t="shared" si="35"/>
        <v>9.0500000000000007</v>
      </c>
      <c r="F114" s="2">
        <f t="shared" si="35"/>
        <v>8.4600000000000009</v>
      </c>
      <c r="G114" s="2">
        <f t="shared" si="35"/>
        <v>8.6300000000000008</v>
      </c>
      <c r="H114" s="2">
        <f t="shared" si="35"/>
        <v>8.32</v>
      </c>
      <c r="I114" s="2">
        <f t="shared" si="35"/>
        <v>7.83</v>
      </c>
      <c r="J114" s="2">
        <f t="shared" si="35"/>
        <v>7.58</v>
      </c>
      <c r="K114" s="2">
        <f t="shared" si="35"/>
        <v>7.3</v>
      </c>
      <c r="L114" s="2">
        <f t="shared" si="35"/>
        <v>7.11</v>
      </c>
      <c r="M114" s="2">
        <f t="shared" si="35"/>
        <v>7.09</v>
      </c>
      <c r="N114" s="2">
        <f t="shared" si="36"/>
        <v>6.74</v>
      </c>
      <c r="O114" s="2">
        <f t="shared" si="36"/>
        <v>6.38</v>
      </c>
      <c r="P114" s="2">
        <f t="shared" si="36"/>
        <v>6.08</v>
      </c>
      <c r="Q114" s="2">
        <f t="shared" si="36"/>
        <v>4.9800000000000004</v>
      </c>
      <c r="R114" s="2">
        <f t="shared" si="36"/>
        <v>3.59</v>
      </c>
      <c r="S114" s="2">
        <f t="shared" si="36"/>
        <v>3.21</v>
      </c>
      <c r="T114" s="2">
        <f t="shared" si="36"/>
        <v>2.1800000000000002</v>
      </c>
      <c r="U114" s="2">
        <f t="shared" si="36"/>
        <v>1.47</v>
      </c>
      <c r="V114" s="2">
        <f t="shared" si="36"/>
        <v>1.35</v>
      </c>
      <c r="W114" s="2">
        <f t="shared" si="36"/>
        <v>1.18</v>
      </c>
      <c r="X114" s="2">
        <f t="shared" si="36"/>
        <v>1.04</v>
      </c>
      <c r="Y114" s="2">
        <f t="shared" si="36"/>
        <v>0.91</v>
      </c>
      <c r="Z114" s="2">
        <f t="shared" si="36"/>
        <v>0.95000000000000007</v>
      </c>
      <c r="AA114" s="2">
        <f t="shared" si="36"/>
        <v>0.92</v>
      </c>
      <c r="AB114" s="2">
        <f t="shared" si="37"/>
        <v>0.9</v>
      </c>
      <c r="AC114" s="2">
        <f t="shared" si="37"/>
        <v>0.79</v>
      </c>
      <c r="AD114" s="2">
        <f t="shared" si="37"/>
        <v>0.78</v>
      </c>
      <c r="AE114" s="2">
        <f t="shared" si="37"/>
        <v>0.75</v>
      </c>
      <c r="AF114" s="2">
        <f t="shared" si="37"/>
        <v>0.72</v>
      </c>
      <c r="AG114" s="2">
        <f t="shared" si="37"/>
        <v>0.70000000000000007</v>
      </c>
      <c r="AH114" s="2">
        <f t="shared" si="30"/>
        <v>0.69000000000000006</v>
      </c>
      <c r="AI114" s="2">
        <f t="shared" si="30"/>
        <v>0.67</v>
      </c>
      <c r="AJ114" s="2">
        <f t="shared" si="30"/>
        <v>0.66</v>
      </c>
    </row>
    <row r="115" spans="1:36" x14ac:dyDescent="0.2">
      <c r="A115" t="str">
        <f>"electricity_archetype_"&amp;TEXT(ROUND(Table2[[#This Row],[2016]],1),"0.0")</f>
        <v>electricity_archetype_9.2</v>
      </c>
      <c r="B115" s="2">
        <f t="shared" si="23"/>
        <v>9.2000000000000011</v>
      </c>
      <c r="C115" s="2">
        <f t="shared" si="34"/>
        <v>9.2000000000000011</v>
      </c>
      <c r="D115" s="2">
        <f t="shared" ref="D115:M124" si="38">MROUND((($B115-$AJ$2)*((D$2-$AJ$2)/($B$2-$AJ$2)))+$AJ$2,0.01)</f>
        <v>9.2000000000000011</v>
      </c>
      <c r="E115" s="2">
        <f t="shared" si="38"/>
        <v>8.9600000000000009</v>
      </c>
      <c r="F115" s="2">
        <f t="shared" si="38"/>
        <v>8.370000000000001</v>
      </c>
      <c r="G115" s="2">
        <f t="shared" si="38"/>
        <v>8.5400000000000009</v>
      </c>
      <c r="H115" s="2">
        <f t="shared" si="38"/>
        <v>8.23</v>
      </c>
      <c r="I115" s="2">
        <f t="shared" si="38"/>
        <v>7.75</v>
      </c>
      <c r="J115" s="2">
        <f t="shared" si="38"/>
        <v>7.5</v>
      </c>
      <c r="K115" s="2">
        <f t="shared" si="38"/>
        <v>7.22</v>
      </c>
      <c r="L115" s="2">
        <f t="shared" si="38"/>
        <v>7.03</v>
      </c>
      <c r="M115" s="2">
        <f t="shared" si="38"/>
        <v>7.01</v>
      </c>
      <c r="N115" s="2">
        <f t="shared" ref="N115:AA124" si="39">MROUND((($B115-$AJ$2)*((N$2-$AJ$2)/($B$2-$AJ$2)))+$AJ$2,0.01)</f>
        <v>6.67</v>
      </c>
      <c r="O115" s="2">
        <f t="shared" si="39"/>
        <v>6.32</v>
      </c>
      <c r="P115" s="2">
        <f t="shared" si="39"/>
        <v>6.0200000000000005</v>
      </c>
      <c r="Q115" s="2">
        <f t="shared" si="39"/>
        <v>4.93</v>
      </c>
      <c r="R115" s="2">
        <f t="shared" si="39"/>
        <v>3.5500000000000003</v>
      </c>
      <c r="S115" s="2">
        <f t="shared" si="39"/>
        <v>3.18</v>
      </c>
      <c r="T115" s="2">
        <f t="shared" si="39"/>
        <v>2.16</v>
      </c>
      <c r="U115" s="2">
        <f t="shared" si="39"/>
        <v>1.46</v>
      </c>
      <c r="V115" s="2">
        <f t="shared" si="39"/>
        <v>1.34</v>
      </c>
      <c r="W115" s="2">
        <f t="shared" si="39"/>
        <v>1.17</v>
      </c>
      <c r="X115" s="2">
        <f t="shared" si="39"/>
        <v>1.04</v>
      </c>
      <c r="Y115" s="2">
        <f t="shared" si="39"/>
        <v>0.91</v>
      </c>
      <c r="Z115" s="2">
        <f t="shared" si="39"/>
        <v>0.94000000000000006</v>
      </c>
      <c r="AA115" s="2">
        <f t="shared" si="39"/>
        <v>0.92</v>
      </c>
      <c r="AB115" s="2">
        <f t="shared" ref="AB115:AG124" si="40">MROUND((($B115-$AJ$2)*((AB$2-$AJ$2)/($B$2-$AJ$2)))+$AJ$2,0.01)</f>
        <v>0.9</v>
      </c>
      <c r="AC115" s="2">
        <f t="shared" si="40"/>
        <v>0.79</v>
      </c>
      <c r="AD115" s="2">
        <f t="shared" si="40"/>
        <v>0.77</v>
      </c>
      <c r="AE115" s="2">
        <f t="shared" si="40"/>
        <v>0.75</v>
      </c>
      <c r="AF115" s="2">
        <f t="shared" si="40"/>
        <v>0.72</v>
      </c>
      <c r="AG115" s="2">
        <f t="shared" si="40"/>
        <v>0.70000000000000007</v>
      </c>
      <c r="AH115" s="2">
        <f t="shared" si="30"/>
        <v>0.69000000000000006</v>
      </c>
      <c r="AI115" s="2">
        <f t="shared" si="30"/>
        <v>0.67</v>
      </c>
      <c r="AJ115" s="2">
        <f t="shared" si="30"/>
        <v>0.66</v>
      </c>
    </row>
    <row r="116" spans="1:36" x14ac:dyDescent="0.2">
      <c r="A116" t="str">
        <f>"electricity_archetype_"&amp;TEXT(ROUND(Table2[[#This Row],[2016]],1),"0.0")</f>
        <v>electricity_archetype_9.1</v>
      </c>
      <c r="B116" s="2">
        <f t="shared" si="23"/>
        <v>9.1</v>
      </c>
      <c r="C116" s="2">
        <f t="shared" si="34"/>
        <v>9.1</v>
      </c>
      <c r="D116" s="2">
        <f t="shared" si="38"/>
        <v>9.1</v>
      </c>
      <c r="E116" s="2">
        <f t="shared" si="38"/>
        <v>8.86</v>
      </c>
      <c r="F116" s="2">
        <f t="shared" si="38"/>
        <v>8.27</v>
      </c>
      <c r="G116" s="2">
        <f t="shared" si="38"/>
        <v>8.44</v>
      </c>
      <c r="H116" s="2">
        <f t="shared" si="38"/>
        <v>8.15</v>
      </c>
      <c r="I116" s="2">
        <f t="shared" si="38"/>
        <v>7.67</v>
      </c>
      <c r="J116" s="2">
        <f t="shared" si="38"/>
        <v>7.42</v>
      </c>
      <c r="K116" s="2">
        <f t="shared" si="38"/>
        <v>7.15</v>
      </c>
      <c r="L116" s="2">
        <f t="shared" si="38"/>
        <v>6.96</v>
      </c>
      <c r="M116" s="2">
        <f t="shared" si="38"/>
        <v>6.94</v>
      </c>
      <c r="N116" s="2">
        <f t="shared" si="39"/>
        <v>6.6000000000000005</v>
      </c>
      <c r="O116" s="2">
        <f t="shared" si="39"/>
        <v>6.25</v>
      </c>
      <c r="P116" s="2">
        <f t="shared" si="39"/>
        <v>5.96</v>
      </c>
      <c r="Q116" s="2">
        <f t="shared" si="39"/>
        <v>4.88</v>
      </c>
      <c r="R116" s="2">
        <f t="shared" si="39"/>
        <v>3.52</v>
      </c>
      <c r="S116" s="2">
        <f t="shared" si="39"/>
        <v>3.15</v>
      </c>
      <c r="T116" s="2">
        <f t="shared" si="39"/>
        <v>2.14</v>
      </c>
      <c r="U116" s="2">
        <f t="shared" si="39"/>
        <v>1.45</v>
      </c>
      <c r="V116" s="2">
        <f t="shared" si="39"/>
        <v>1.34</v>
      </c>
      <c r="W116" s="2">
        <f t="shared" si="39"/>
        <v>1.1599999999999999</v>
      </c>
      <c r="X116" s="2">
        <f t="shared" si="39"/>
        <v>1.03</v>
      </c>
      <c r="Y116" s="2">
        <f t="shared" si="39"/>
        <v>0.91</v>
      </c>
      <c r="Z116" s="2">
        <f t="shared" si="39"/>
        <v>0.94000000000000006</v>
      </c>
      <c r="AA116" s="2">
        <f t="shared" si="39"/>
        <v>0.91</v>
      </c>
      <c r="AB116" s="2">
        <f t="shared" si="40"/>
        <v>0.9</v>
      </c>
      <c r="AC116" s="2">
        <f t="shared" si="40"/>
        <v>0.79</v>
      </c>
      <c r="AD116" s="2">
        <f t="shared" si="40"/>
        <v>0.77</v>
      </c>
      <c r="AE116" s="2">
        <f t="shared" si="40"/>
        <v>0.75</v>
      </c>
      <c r="AF116" s="2">
        <f t="shared" si="40"/>
        <v>0.72</v>
      </c>
      <c r="AG116" s="2">
        <f t="shared" si="40"/>
        <v>0.70000000000000007</v>
      </c>
      <c r="AH116" s="2">
        <f t="shared" si="30"/>
        <v>0.69000000000000006</v>
      </c>
      <c r="AI116" s="2">
        <f t="shared" si="30"/>
        <v>0.67</v>
      </c>
      <c r="AJ116" s="2">
        <f t="shared" si="30"/>
        <v>0.66</v>
      </c>
    </row>
    <row r="117" spans="1:36" x14ac:dyDescent="0.2">
      <c r="A117" t="str">
        <f>"electricity_archetype_"&amp;TEXT(ROUND(Table2[[#This Row],[2016]],1),"0.0")</f>
        <v>electricity_archetype_9.0</v>
      </c>
      <c r="B117" s="2">
        <f t="shared" si="23"/>
        <v>9</v>
      </c>
      <c r="C117" s="2">
        <f t="shared" si="34"/>
        <v>9</v>
      </c>
      <c r="D117" s="2">
        <f t="shared" si="38"/>
        <v>9</v>
      </c>
      <c r="E117" s="2">
        <f t="shared" si="38"/>
        <v>8.76</v>
      </c>
      <c r="F117" s="2">
        <f t="shared" si="38"/>
        <v>8.18</v>
      </c>
      <c r="G117" s="2">
        <f t="shared" si="38"/>
        <v>8.35</v>
      </c>
      <c r="H117" s="2">
        <f t="shared" si="38"/>
        <v>8.06</v>
      </c>
      <c r="I117" s="2">
        <f t="shared" si="38"/>
        <v>7.58</v>
      </c>
      <c r="J117" s="2">
        <f t="shared" si="38"/>
        <v>7.34</v>
      </c>
      <c r="K117" s="2">
        <f t="shared" si="38"/>
        <v>7.07</v>
      </c>
      <c r="L117" s="2">
        <f t="shared" si="38"/>
        <v>6.88</v>
      </c>
      <c r="M117" s="2">
        <f t="shared" si="38"/>
        <v>6.86</v>
      </c>
      <c r="N117" s="2">
        <f t="shared" si="39"/>
        <v>6.5200000000000005</v>
      </c>
      <c r="O117" s="2">
        <f t="shared" si="39"/>
        <v>6.18</v>
      </c>
      <c r="P117" s="2">
        <f t="shared" si="39"/>
        <v>5.89</v>
      </c>
      <c r="Q117" s="2">
        <f t="shared" si="39"/>
        <v>4.83</v>
      </c>
      <c r="R117" s="2">
        <f t="shared" si="39"/>
        <v>3.49</v>
      </c>
      <c r="S117" s="2">
        <f t="shared" si="39"/>
        <v>3.12</v>
      </c>
      <c r="T117" s="2">
        <f t="shared" si="39"/>
        <v>2.12</v>
      </c>
      <c r="U117" s="2">
        <f t="shared" si="39"/>
        <v>1.44</v>
      </c>
      <c r="V117" s="2">
        <f t="shared" si="39"/>
        <v>1.33</v>
      </c>
      <c r="W117" s="2">
        <f t="shared" si="39"/>
        <v>1.1599999999999999</v>
      </c>
      <c r="X117" s="2">
        <f t="shared" si="39"/>
        <v>1.03</v>
      </c>
      <c r="Y117" s="2">
        <f t="shared" si="39"/>
        <v>0.91</v>
      </c>
      <c r="Z117" s="2">
        <f t="shared" si="39"/>
        <v>0.94000000000000006</v>
      </c>
      <c r="AA117" s="2">
        <f t="shared" si="39"/>
        <v>0.91</v>
      </c>
      <c r="AB117" s="2">
        <f t="shared" si="40"/>
        <v>0.89</v>
      </c>
      <c r="AC117" s="2">
        <f t="shared" si="40"/>
        <v>0.79</v>
      </c>
      <c r="AD117" s="2">
        <f t="shared" si="40"/>
        <v>0.77</v>
      </c>
      <c r="AE117" s="2">
        <f t="shared" si="40"/>
        <v>0.75</v>
      </c>
      <c r="AF117" s="2">
        <f t="shared" si="40"/>
        <v>0.72</v>
      </c>
      <c r="AG117" s="2">
        <f t="shared" si="40"/>
        <v>0.70000000000000007</v>
      </c>
      <c r="AH117" s="2">
        <f t="shared" si="30"/>
        <v>0.69000000000000006</v>
      </c>
      <c r="AI117" s="2">
        <f t="shared" si="30"/>
        <v>0.67</v>
      </c>
      <c r="AJ117" s="2">
        <f t="shared" si="30"/>
        <v>0.66</v>
      </c>
    </row>
    <row r="118" spans="1:36" x14ac:dyDescent="0.2">
      <c r="A118" t="str">
        <f>"electricity_archetype_"&amp;TEXT(ROUND(Table2[[#This Row],[2016]],1),"0.0")</f>
        <v>electricity_archetype_8.9</v>
      </c>
      <c r="B118" s="2">
        <f t="shared" si="23"/>
        <v>8.9</v>
      </c>
      <c r="C118" s="2">
        <f t="shared" si="34"/>
        <v>8.9</v>
      </c>
      <c r="D118" s="2">
        <f t="shared" si="38"/>
        <v>8.9</v>
      </c>
      <c r="E118" s="2">
        <f t="shared" si="38"/>
        <v>8.66</v>
      </c>
      <c r="F118" s="2">
        <f t="shared" si="38"/>
        <v>8.09</v>
      </c>
      <c r="G118" s="2">
        <f t="shared" si="38"/>
        <v>8.26</v>
      </c>
      <c r="H118" s="2">
        <f t="shared" si="38"/>
        <v>7.97</v>
      </c>
      <c r="I118" s="2">
        <f t="shared" si="38"/>
        <v>7.5</v>
      </c>
      <c r="J118" s="2">
        <f t="shared" si="38"/>
        <v>7.26</v>
      </c>
      <c r="K118" s="2">
        <f t="shared" si="38"/>
        <v>6.99</v>
      </c>
      <c r="L118" s="2">
        <f t="shared" si="38"/>
        <v>6.8100000000000005</v>
      </c>
      <c r="M118" s="2">
        <f t="shared" si="38"/>
        <v>6.79</v>
      </c>
      <c r="N118" s="2">
        <f t="shared" si="39"/>
        <v>6.45</v>
      </c>
      <c r="O118" s="2">
        <f t="shared" si="39"/>
        <v>6.12</v>
      </c>
      <c r="P118" s="2">
        <f t="shared" si="39"/>
        <v>5.83</v>
      </c>
      <c r="Q118" s="2">
        <f t="shared" si="39"/>
        <v>4.78</v>
      </c>
      <c r="R118" s="2">
        <f t="shared" si="39"/>
        <v>3.45</v>
      </c>
      <c r="S118" s="2">
        <f t="shared" si="39"/>
        <v>3.09</v>
      </c>
      <c r="T118" s="2">
        <f t="shared" si="39"/>
        <v>2.11</v>
      </c>
      <c r="U118" s="2">
        <f t="shared" si="39"/>
        <v>1.43</v>
      </c>
      <c r="V118" s="2">
        <f t="shared" si="39"/>
        <v>1.32</v>
      </c>
      <c r="W118" s="2">
        <f t="shared" si="39"/>
        <v>1.1500000000000001</v>
      </c>
      <c r="X118" s="2">
        <f t="shared" si="39"/>
        <v>1.02</v>
      </c>
      <c r="Y118" s="2">
        <f t="shared" si="39"/>
        <v>0.9</v>
      </c>
      <c r="Z118" s="2">
        <f t="shared" si="39"/>
        <v>0.93</v>
      </c>
      <c r="AA118" s="2">
        <f t="shared" si="39"/>
        <v>0.91</v>
      </c>
      <c r="AB118" s="2">
        <f t="shared" si="40"/>
        <v>0.89</v>
      </c>
      <c r="AC118" s="2">
        <f t="shared" si="40"/>
        <v>0.79</v>
      </c>
      <c r="AD118" s="2">
        <f t="shared" si="40"/>
        <v>0.77</v>
      </c>
      <c r="AE118" s="2">
        <f t="shared" si="40"/>
        <v>0.75</v>
      </c>
      <c r="AF118" s="2">
        <f t="shared" si="40"/>
        <v>0.72</v>
      </c>
      <c r="AG118" s="2">
        <f t="shared" si="40"/>
        <v>0.70000000000000007</v>
      </c>
      <c r="AH118" s="2">
        <f t="shared" si="30"/>
        <v>0.69000000000000006</v>
      </c>
      <c r="AI118" s="2">
        <f t="shared" si="30"/>
        <v>0.67</v>
      </c>
      <c r="AJ118" s="2">
        <f t="shared" si="30"/>
        <v>0.66</v>
      </c>
    </row>
    <row r="119" spans="1:36" x14ac:dyDescent="0.2">
      <c r="A119" t="str">
        <f>"electricity_archetype_"&amp;TEXT(ROUND(Table2[[#This Row],[2016]],1),"0.0")</f>
        <v>electricity_archetype_8.8</v>
      </c>
      <c r="B119" s="2">
        <f t="shared" si="23"/>
        <v>8.8000000000000007</v>
      </c>
      <c r="C119" s="2">
        <f t="shared" si="34"/>
        <v>8.8000000000000007</v>
      </c>
      <c r="D119" s="2">
        <f t="shared" si="38"/>
        <v>8.8000000000000007</v>
      </c>
      <c r="E119" s="2">
        <f t="shared" si="38"/>
        <v>8.57</v>
      </c>
      <c r="F119" s="2">
        <f t="shared" si="38"/>
        <v>8</v>
      </c>
      <c r="G119" s="2">
        <f t="shared" si="38"/>
        <v>8.17</v>
      </c>
      <c r="H119" s="2">
        <f t="shared" si="38"/>
        <v>7.88</v>
      </c>
      <c r="I119" s="2">
        <f t="shared" si="38"/>
        <v>7.42</v>
      </c>
      <c r="J119" s="2">
        <f t="shared" si="38"/>
        <v>7.18</v>
      </c>
      <c r="K119" s="2">
        <f t="shared" si="38"/>
        <v>6.92</v>
      </c>
      <c r="L119" s="2">
        <f t="shared" si="38"/>
        <v>6.73</v>
      </c>
      <c r="M119" s="2">
        <f t="shared" si="38"/>
        <v>6.71</v>
      </c>
      <c r="N119" s="2">
        <f t="shared" si="39"/>
        <v>6.38</v>
      </c>
      <c r="O119" s="2">
        <f t="shared" si="39"/>
        <v>6.05</v>
      </c>
      <c r="P119" s="2">
        <f t="shared" si="39"/>
        <v>5.7700000000000005</v>
      </c>
      <c r="Q119" s="2">
        <f t="shared" si="39"/>
        <v>4.7300000000000004</v>
      </c>
      <c r="R119" s="2">
        <f t="shared" si="39"/>
        <v>3.42</v>
      </c>
      <c r="S119" s="2">
        <f t="shared" si="39"/>
        <v>3.06</v>
      </c>
      <c r="T119" s="2">
        <f t="shared" si="39"/>
        <v>2.09</v>
      </c>
      <c r="U119" s="2">
        <f t="shared" si="39"/>
        <v>1.43</v>
      </c>
      <c r="V119" s="2">
        <f t="shared" si="39"/>
        <v>1.31</v>
      </c>
      <c r="W119" s="2">
        <f t="shared" si="39"/>
        <v>1.1500000000000001</v>
      </c>
      <c r="X119" s="2">
        <f t="shared" si="39"/>
        <v>1.02</v>
      </c>
      <c r="Y119" s="2">
        <f t="shared" si="39"/>
        <v>0.9</v>
      </c>
      <c r="Z119" s="2">
        <f t="shared" si="39"/>
        <v>0.93</v>
      </c>
      <c r="AA119" s="2">
        <f t="shared" si="39"/>
        <v>0.9</v>
      </c>
      <c r="AB119" s="2">
        <f t="shared" si="40"/>
        <v>0.89</v>
      </c>
      <c r="AC119" s="2">
        <f t="shared" si="40"/>
        <v>0.79</v>
      </c>
      <c r="AD119" s="2">
        <f t="shared" si="40"/>
        <v>0.77</v>
      </c>
      <c r="AE119" s="2">
        <f t="shared" si="40"/>
        <v>0.75</v>
      </c>
      <c r="AF119" s="2">
        <f t="shared" si="40"/>
        <v>0.72</v>
      </c>
      <c r="AG119" s="2">
        <f t="shared" si="40"/>
        <v>0.70000000000000007</v>
      </c>
      <c r="AH119" s="2">
        <f t="shared" si="30"/>
        <v>0.69000000000000006</v>
      </c>
      <c r="AI119" s="2">
        <f t="shared" si="30"/>
        <v>0.67</v>
      </c>
      <c r="AJ119" s="2">
        <f t="shared" si="30"/>
        <v>0.66</v>
      </c>
    </row>
    <row r="120" spans="1:36" x14ac:dyDescent="0.2">
      <c r="A120" t="str">
        <f>"electricity_archetype_"&amp;TEXT(ROUND(Table2[[#This Row],[2016]],1),"0.0")</f>
        <v>electricity_archetype_8.7</v>
      </c>
      <c r="B120" s="2">
        <f t="shared" si="23"/>
        <v>8.7000000000000011</v>
      </c>
      <c r="C120" s="2">
        <f t="shared" si="34"/>
        <v>8.7000000000000011</v>
      </c>
      <c r="D120" s="2">
        <f t="shared" si="38"/>
        <v>8.7000000000000011</v>
      </c>
      <c r="E120" s="2">
        <f t="shared" si="38"/>
        <v>8.4700000000000006</v>
      </c>
      <c r="F120" s="2">
        <f t="shared" si="38"/>
        <v>7.91</v>
      </c>
      <c r="G120" s="2">
        <f t="shared" si="38"/>
        <v>8.07</v>
      </c>
      <c r="H120" s="2">
        <f t="shared" si="38"/>
        <v>7.79</v>
      </c>
      <c r="I120" s="2">
        <f t="shared" si="38"/>
        <v>7.33</v>
      </c>
      <c r="J120" s="2">
        <f t="shared" si="38"/>
        <v>7.1000000000000005</v>
      </c>
      <c r="K120" s="2">
        <f t="shared" si="38"/>
        <v>6.84</v>
      </c>
      <c r="L120" s="2">
        <f t="shared" si="38"/>
        <v>6.66</v>
      </c>
      <c r="M120" s="2">
        <f t="shared" si="38"/>
        <v>6.6400000000000006</v>
      </c>
      <c r="N120" s="2">
        <f t="shared" si="39"/>
        <v>6.3100000000000005</v>
      </c>
      <c r="O120" s="2">
        <f t="shared" si="39"/>
        <v>5.99</v>
      </c>
      <c r="P120" s="2">
        <f t="shared" si="39"/>
        <v>5.7</v>
      </c>
      <c r="Q120" s="2">
        <f t="shared" si="39"/>
        <v>4.68</v>
      </c>
      <c r="R120" s="2">
        <f t="shared" si="39"/>
        <v>3.38</v>
      </c>
      <c r="S120" s="2">
        <f t="shared" si="39"/>
        <v>3.0300000000000002</v>
      </c>
      <c r="T120" s="2">
        <f t="shared" si="39"/>
        <v>2.0699999999999998</v>
      </c>
      <c r="U120" s="2">
        <f t="shared" si="39"/>
        <v>1.42</v>
      </c>
      <c r="V120" s="2">
        <f t="shared" si="39"/>
        <v>1.3</v>
      </c>
      <c r="W120" s="2">
        <f t="shared" si="39"/>
        <v>1.1400000000000001</v>
      </c>
      <c r="X120" s="2">
        <f t="shared" si="39"/>
        <v>1.01</v>
      </c>
      <c r="Y120" s="2">
        <f t="shared" si="39"/>
        <v>0.9</v>
      </c>
      <c r="Z120" s="2">
        <f t="shared" si="39"/>
        <v>0.93</v>
      </c>
      <c r="AA120" s="2">
        <f t="shared" si="39"/>
        <v>0.9</v>
      </c>
      <c r="AB120" s="2">
        <f t="shared" si="40"/>
        <v>0.89</v>
      </c>
      <c r="AC120" s="2">
        <f t="shared" si="40"/>
        <v>0.78</v>
      </c>
      <c r="AD120" s="2">
        <f t="shared" si="40"/>
        <v>0.77</v>
      </c>
      <c r="AE120" s="2">
        <f t="shared" si="40"/>
        <v>0.75</v>
      </c>
      <c r="AF120" s="2">
        <f t="shared" si="40"/>
        <v>0.71</v>
      </c>
      <c r="AG120" s="2">
        <f t="shared" si="40"/>
        <v>0.70000000000000007</v>
      </c>
      <c r="AH120" s="2">
        <f t="shared" si="30"/>
        <v>0.69000000000000006</v>
      </c>
      <c r="AI120" s="2">
        <f t="shared" si="30"/>
        <v>0.67</v>
      </c>
      <c r="AJ120" s="2">
        <f t="shared" si="30"/>
        <v>0.66</v>
      </c>
    </row>
    <row r="121" spans="1:36" x14ac:dyDescent="0.2">
      <c r="A121" t="str">
        <f>"electricity_archetype_"&amp;TEXT(ROUND(Table2[[#This Row],[2016]],1),"0.0")</f>
        <v>electricity_archetype_8.6</v>
      </c>
      <c r="B121" s="2">
        <f t="shared" si="23"/>
        <v>8.6</v>
      </c>
      <c r="C121" s="2">
        <f t="shared" si="34"/>
        <v>8.6</v>
      </c>
      <c r="D121" s="2">
        <f t="shared" si="38"/>
        <v>8.6</v>
      </c>
      <c r="E121" s="2">
        <f t="shared" si="38"/>
        <v>8.370000000000001</v>
      </c>
      <c r="F121" s="2">
        <f t="shared" si="38"/>
        <v>7.82</v>
      </c>
      <c r="G121" s="2">
        <f t="shared" si="38"/>
        <v>7.98</v>
      </c>
      <c r="H121" s="2">
        <f t="shared" si="38"/>
        <v>7.7</v>
      </c>
      <c r="I121" s="2">
        <f t="shared" si="38"/>
        <v>7.25</v>
      </c>
      <c r="J121" s="2">
        <f t="shared" si="38"/>
        <v>7.0200000000000005</v>
      </c>
      <c r="K121" s="2">
        <f t="shared" si="38"/>
        <v>6.76</v>
      </c>
      <c r="L121" s="2">
        <f t="shared" si="38"/>
        <v>6.58</v>
      </c>
      <c r="M121" s="2">
        <f t="shared" si="38"/>
        <v>6.5600000000000005</v>
      </c>
      <c r="N121" s="2">
        <f t="shared" si="39"/>
        <v>6.24</v>
      </c>
      <c r="O121" s="2">
        <f t="shared" si="39"/>
        <v>5.92</v>
      </c>
      <c r="P121" s="2">
        <f t="shared" si="39"/>
        <v>5.64</v>
      </c>
      <c r="Q121" s="2">
        <f t="shared" si="39"/>
        <v>4.63</v>
      </c>
      <c r="R121" s="2">
        <f t="shared" si="39"/>
        <v>3.35</v>
      </c>
      <c r="S121" s="2">
        <f t="shared" si="39"/>
        <v>3</v>
      </c>
      <c r="T121" s="2">
        <f t="shared" si="39"/>
        <v>2.0499999999999998</v>
      </c>
      <c r="U121" s="2">
        <f t="shared" si="39"/>
        <v>1.41</v>
      </c>
      <c r="V121" s="2">
        <f t="shared" si="39"/>
        <v>1.29</v>
      </c>
      <c r="W121" s="2">
        <f t="shared" si="39"/>
        <v>1.1300000000000001</v>
      </c>
      <c r="X121" s="2">
        <f t="shared" si="39"/>
        <v>1.01</v>
      </c>
      <c r="Y121" s="2">
        <f t="shared" si="39"/>
        <v>0.89</v>
      </c>
      <c r="Z121" s="2">
        <f t="shared" si="39"/>
        <v>0.92</v>
      </c>
      <c r="AA121" s="2">
        <f t="shared" si="39"/>
        <v>0.9</v>
      </c>
      <c r="AB121" s="2">
        <f t="shared" si="40"/>
        <v>0.88</v>
      </c>
      <c r="AC121" s="2">
        <f t="shared" si="40"/>
        <v>0.78</v>
      </c>
      <c r="AD121" s="2">
        <f t="shared" si="40"/>
        <v>0.77</v>
      </c>
      <c r="AE121" s="2">
        <f t="shared" si="40"/>
        <v>0.75</v>
      </c>
      <c r="AF121" s="2">
        <f t="shared" si="40"/>
        <v>0.71</v>
      </c>
      <c r="AG121" s="2">
        <f t="shared" si="40"/>
        <v>0.70000000000000007</v>
      </c>
      <c r="AH121" s="2">
        <f t="shared" si="30"/>
        <v>0.69000000000000006</v>
      </c>
      <c r="AI121" s="2">
        <f t="shared" si="30"/>
        <v>0.67</v>
      </c>
      <c r="AJ121" s="2">
        <f t="shared" si="30"/>
        <v>0.66</v>
      </c>
    </row>
    <row r="122" spans="1:36" x14ac:dyDescent="0.2">
      <c r="A122" t="str">
        <f>"electricity_archetype_"&amp;TEXT(ROUND(Table2[[#This Row],[2016]],1),"0.0")</f>
        <v>electricity_archetype_8.5</v>
      </c>
      <c r="B122" s="2">
        <f t="shared" si="23"/>
        <v>8.5</v>
      </c>
      <c r="C122" s="2">
        <f t="shared" si="34"/>
        <v>8.5</v>
      </c>
      <c r="D122" s="2">
        <f t="shared" si="38"/>
        <v>8.5</v>
      </c>
      <c r="E122" s="2">
        <f t="shared" si="38"/>
        <v>8.2799999999999994</v>
      </c>
      <c r="F122" s="2">
        <f t="shared" si="38"/>
        <v>7.73</v>
      </c>
      <c r="G122" s="2">
        <f t="shared" si="38"/>
        <v>7.8900000000000006</v>
      </c>
      <c r="H122" s="2">
        <f t="shared" si="38"/>
        <v>7.61</v>
      </c>
      <c r="I122" s="2">
        <f t="shared" si="38"/>
        <v>7.17</v>
      </c>
      <c r="J122" s="2">
        <f t="shared" si="38"/>
        <v>6.94</v>
      </c>
      <c r="K122" s="2">
        <f t="shared" si="38"/>
        <v>6.69</v>
      </c>
      <c r="L122" s="2">
        <f t="shared" si="38"/>
        <v>6.51</v>
      </c>
      <c r="M122" s="2">
        <f t="shared" si="38"/>
        <v>6.49</v>
      </c>
      <c r="N122" s="2">
        <f t="shared" si="39"/>
        <v>6.17</v>
      </c>
      <c r="O122" s="2">
        <f t="shared" si="39"/>
        <v>5.8500000000000005</v>
      </c>
      <c r="P122" s="2">
        <f t="shared" si="39"/>
        <v>5.58</v>
      </c>
      <c r="Q122" s="2">
        <f t="shared" si="39"/>
        <v>4.58</v>
      </c>
      <c r="R122" s="2">
        <f t="shared" si="39"/>
        <v>3.3200000000000003</v>
      </c>
      <c r="S122" s="2">
        <f t="shared" si="39"/>
        <v>2.97</v>
      </c>
      <c r="T122" s="2">
        <f t="shared" si="39"/>
        <v>2.04</v>
      </c>
      <c r="U122" s="2">
        <f t="shared" si="39"/>
        <v>1.4000000000000001</v>
      </c>
      <c r="V122" s="2">
        <f t="shared" si="39"/>
        <v>1.29</v>
      </c>
      <c r="W122" s="2">
        <f t="shared" si="39"/>
        <v>1.1300000000000001</v>
      </c>
      <c r="X122" s="2">
        <f t="shared" si="39"/>
        <v>1.01</v>
      </c>
      <c r="Y122" s="2">
        <f t="shared" si="39"/>
        <v>0.89</v>
      </c>
      <c r="Z122" s="2">
        <f t="shared" si="39"/>
        <v>0.92</v>
      </c>
      <c r="AA122" s="2">
        <f t="shared" si="39"/>
        <v>0.89</v>
      </c>
      <c r="AB122" s="2">
        <f t="shared" si="40"/>
        <v>0.88</v>
      </c>
      <c r="AC122" s="2">
        <f t="shared" si="40"/>
        <v>0.78</v>
      </c>
      <c r="AD122" s="2">
        <f t="shared" si="40"/>
        <v>0.76</v>
      </c>
      <c r="AE122" s="2">
        <f t="shared" si="40"/>
        <v>0.75</v>
      </c>
      <c r="AF122" s="2">
        <f t="shared" si="40"/>
        <v>0.71</v>
      </c>
      <c r="AG122" s="2">
        <f t="shared" si="40"/>
        <v>0.70000000000000007</v>
      </c>
      <c r="AH122" s="2">
        <f t="shared" si="30"/>
        <v>0.69000000000000006</v>
      </c>
      <c r="AI122" s="2">
        <f t="shared" si="30"/>
        <v>0.67</v>
      </c>
      <c r="AJ122" s="2">
        <f t="shared" si="30"/>
        <v>0.66</v>
      </c>
    </row>
    <row r="123" spans="1:36" x14ac:dyDescent="0.2">
      <c r="A123" t="str">
        <f>"electricity_archetype_"&amp;TEXT(ROUND(Table2[[#This Row],[2016]],1),"0.0")</f>
        <v>electricity_archetype_8.4</v>
      </c>
      <c r="B123" s="2">
        <f t="shared" si="23"/>
        <v>8.4</v>
      </c>
      <c r="C123" s="2">
        <f t="shared" si="34"/>
        <v>8.4</v>
      </c>
      <c r="D123" s="2">
        <f t="shared" si="38"/>
        <v>8.4</v>
      </c>
      <c r="E123" s="2">
        <f t="shared" si="38"/>
        <v>8.18</v>
      </c>
      <c r="F123" s="2">
        <f t="shared" si="38"/>
        <v>7.6400000000000006</v>
      </c>
      <c r="G123" s="2">
        <f t="shared" si="38"/>
        <v>7.8</v>
      </c>
      <c r="H123" s="2">
        <f t="shared" si="38"/>
        <v>7.5200000000000005</v>
      </c>
      <c r="I123" s="2">
        <f t="shared" si="38"/>
        <v>7.09</v>
      </c>
      <c r="J123" s="2">
        <f t="shared" si="38"/>
        <v>6.8500000000000005</v>
      </c>
      <c r="K123" s="2">
        <f t="shared" si="38"/>
        <v>6.61</v>
      </c>
      <c r="L123" s="2">
        <f t="shared" si="38"/>
        <v>6.44</v>
      </c>
      <c r="M123" s="2">
        <f t="shared" si="38"/>
        <v>6.42</v>
      </c>
      <c r="N123" s="2">
        <f t="shared" si="39"/>
        <v>6.1000000000000005</v>
      </c>
      <c r="O123" s="2">
        <f t="shared" si="39"/>
        <v>5.79</v>
      </c>
      <c r="P123" s="2">
        <f t="shared" si="39"/>
        <v>5.5200000000000005</v>
      </c>
      <c r="Q123" s="2">
        <f t="shared" si="39"/>
        <v>4.53</v>
      </c>
      <c r="R123" s="2">
        <f t="shared" si="39"/>
        <v>3.2800000000000002</v>
      </c>
      <c r="S123" s="2">
        <f t="shared" si="39"/>
        <v>2.94</v>
      </c>
      <c r="T123" s="2">
        <f t="shared" si="39"/>
        <v>2.02</v>
      </c>
      <c r="U123" s="2">
        <f t="shared" si="39"/>
        <v>1.3900000000000001</v>
      </c>
      <c r="V123" s="2">
        <f t="shared" si="39"/>
        <v>1.28</v>
      </c>
      <c r="W123" s="2">
        <f t="shared" si="39"/>
        <v>1.1200000000000001</v>
      </c>
      <c r="X123" s="2">
        <f t="shared" si="39"/>
        <v>1</v>
      </c>
      <c r="Y123" s="2">
        <f t="shared" si="39"/>
        <v>0.89</v>
      </c>
      <c r="Z123" s="2">
        <f t="shared" si="39"/>
        <v>0.92</v>
      </c>
      <c r="AA123" s="2">
        <f t="shared" si="39"/>
        <v>0.89</v>
      </c>
      <c r="AB123" s="2">
        <f t="shared" si="40"/>
        <v>0.88</v>
      </c>
      <c r="AC123" s="2">
        <f t="shared" si="40"/>
        <v>0.78</v>
      </c>
      <c r="AD123" s="2">
        <f t="shared" si="40"/>
        <v>0.76</v>
      </c>
      <c r="AE123" s="2">
        <f t="shared" si="40"/>
        <v>0.74</v>
      </c>
      <c r="AF123" s="2">
        <f t="shared" si="40"/>
        <v>0.71</v>
      </c>
      <c r="AG123" s="2">
        <f t="shared" si="40"/>
        <v>0.70000000000000007</v>
      </c>
      <c r="AH123" s="2">
        <f t="shared" si="30"/>
        <v>0.68</v>
      </c>
      <c r="AI123" s="2">
        <f t="shared" si="30"/>
        <v>0.67</v>
      </c>
      <c r="AJ123" s="2">
        <f t="shared" si="30"/>
        <v>0.66</v>
      </c>
    </row>
    <row r="124" spans="1:36" x14ac:dyDescent="0.2">
      <c r="A124" t="str">
        <f>"electricity_archetype_"&amp;TEXT(ROUND(Table2[[#This Row],[2016]],1),"0.0")</f>
        <v>electricity_archetype_8.3</v>
      </c>
      <c r="B124" s="2">
        <f t="shared" si="23"/>
        <v>8.3000000000000007</v>
      </c>
      <c r="C124" s="2">
        <f t="shared" si="34"/>
        <v>8.3000000000000007</v>
      </c>
      <c r="D124" s="2">
        <f t="shared" si="38"/>
        <v>8.3000000000000007</v>
      </c>
      <c r="E124" s="2">
        <f t="shared" si="38"/>
        <v>8.08</v>
      </c>
      <c r="F124" s="2">
        <f t="shared" si="38"/>
        <v>7.55</v>
      </c>
      <c r="G124" s="2">
        <f t="shared" si="38"/>
        <v>7.71</v>
      </c>
      <c r="H124" s="2">
        <f t="shared" si="38"/>
        <v>7.44</v>
      </c>
      <c r="I124" s="2">
        <f t="shared" si="38"/>
        <v>7</v>
      </c>
      <c r="J124" s="2">
        <f t="shared" si="38"/>
        <v>6.7700000000000005</v>
      </c>
      <c r="K124" s="2">
        <f t="shared" si="38"/>
        <v>6.53</v>
      </c>
      <c r="L124" s="2">
        <f t="shared" si="38"/>
        <v>6.36</v>
      </c>
      <c r="M124" s="2">
        <f t="shared" si="38"/>
        <v>6.34</v>
      </c>
      <c r="N124" s="2">
        <f t="shared" si="39"/>
        <v>6.03</v>
      </c>
      <c r="O124" s="2">
        <f t="shared" si="39"/>
        <v>5.72</v>
      </c>
      <c r="P124" s="2">
        <f t="shared" si="39"/>
        <v>5.45</v>
      </c>
      <c r="Q124" s="2">
        <f t="shared" si="39"/>
        <v>4.4800000000000004</v>
      </c>
      <c r="R124" s="2">
        <f t="shared" si="39"/>
        <v>3.25</v>
      </c>
      <c r="S124" s="2">
        <f t="shared" si="39"/>
        <v>2.91</v>
      </c>
      <c r="T124" s="2">
        <f t="shared" si="39"/>
        <v>2</v>
      </c>
      <c r="U124" s="2">
        <f t="shared" si="39"/>
        <v>1.3800000000000001</v>
      </c>
      <c r="V124" s="2">
        <f t="shared" si="39"/>
        <v>1.27</v>
      </c>
      <c r="W124" s="2">
        <f t="shared" si="39"/>
        <v>1.1200000000000001</v>
      </c>
      <c r="X124" s="2">
        <f t="shared" si="39"/>
        <v>1</v>
      </c>
      <c r="Y124" s="2">
        <f t="shared" si="39"/>
        <v>0.88</v>
      </c>
      <c r="Z124" s="2">
        <f t="shared" si="39"/>
        <v>0.91</v>
      </c>
      <c r="AA124" s="2">
        <f t="shared" si="39"/>
        <v>0.89</v>
      </c>
      <c r="AB124" s="2">
        <f t="shared" si="40"/>
        <v>0.87</v>
      </c>
      <c r="AC124" s="2">
        <f t="shared" si="40"/>
        <v>0.78</v>
      </c>
      <c r="AD124" s="2">
        <f t="shared" si="40"/>
        <v>0.76</v>
      </c>
      <c r="AE124" s="2">
        <f t="shared" si="40"/>
        <v>0.74</v>
      </c>
      <c r="AF124" s="2">
        <f t="shared" si="40"/>
        <v>0.71</v>
      </c>
      <c r="AG124" s="2">
        <f t="shared" si="40"/>
        <v>0.70000000000000007</v>
      </c>
      <c r="AH124" s="2">
        <f t="shared" si="30"/>
        <v>0.68</v>
      </c>
      <c r="AI124" s="2">
        <f t="shared" si="30"/>
        <v>0.67</v>
      </c>
      <c r="AJ124" s="2">
        <f t="shared" si="30"/>
        <v>0.66</v>
      </c>
    </row>
    <row r="125" spans="1:36" x14ac:dyDescent="0.2">
      <c r="A125" t="str">
        <f>"electricity_archetype_"&amp;TEXT(ROUND(Table2[[#This Row],[2016]],1),"0.0")</f>
        <v>electricity_archetype_8.2</v>
      </c>
      <c r="B125" s="2">
        <f t="shared" si="23"/>
        <v>8.2000000000000011</v>
      </c>
      <c r="C125" s="2">
        <f t="shared" si="34"/>
        <v>8.1999999999999993</v>
      </c>
      <c r="D125" s="2">
        <f t="shared" ref="D125:M134" si="41">MROUND((($B125-$AJ$2)*((D$2-$AJ$2)/($B$2-$AJ$2)))+$AJ$2,0.01)</f>
        <v>8.1999999999999993</v>
      </c>
      <c r="E125" s="2">
        <f t="shared" si="41"/>
        <v>7.98</v>
      </c>
      <c r="F125" s="2">
        <f t="shared" si="41"/>
        <v>7.46</v>
      </c>
      <c r="G125" s="2">
        <f t="shared" si="41"/>
        <v>7.61</v>
      </c>
      <c r="H125" s="2">
        <f t="shared" si="41"/>
        <v>7.3500000000000005</v>
      </c>
      <c r="I125" s="2">
        <f t="shared" si="41"/>
        <v>6.92</v>
      </c>
      <c r="J125" s="2">
        <f t="shared" si="41"/>
        <v>6.69</v>
      </c>
      <c r="K125" s="2">
        <f t="shared" si="41"/>
        <v>6.45</v>
      </c>
      <c r="L125" s="2">
        <f t="shared" si="41"/>
        <v>6.29</v>
      </c>
      <c r="M125" s="2">
        <f t="shared" si="41"/>
        <v>6.2700000000000005</v>
      </c>
      <c r="N125" s="2">
        <f t="shared" ref="N125:AA134" si="42">MROUND((($B125-$AJ$2)*((N$2-$AJ$2)/($B$2-$AJ$2)))+$AJ$2,0.01)</f>
        <v>5.96</v>
      </c>
      <c r="O125" s="2">
        <f t="shared" si="42"/>
        <v>5.65</v>
      </c>
      <c r="P125" s="2">
        <f t="shared" si="42"/>
        <v>5.39</v>
      </c>
      <c r="Q125" s="2">
        <f t="shared" si="42"/>
        <v>4.43</v>
      </c>
      <c r="R125" s="2">
        <f t="shared" si="42"/>
        <v>3.21</v>
      </c>
      <c r="S125" s="2">
        <f t="shared" si="42"/>
        <v>2.88</v>
      </c>
      <c r="T125" s="2">
        <f t="shared" si="42"/>
        <v>1.98</v>
      </c>
      <c r="U125" s="2">
        <f t="shared" si="42"/>
        <v>1.37</v>
      </c>
      <c r="V125" s="2">
        <f t="shared" si="42"/>
        <v>1.26</v>
      </c>
      <c r="W125" s="2">
        <f t="shared" si="42"/>
        <v>1.1100000000000001</v>
      </c>
      <c r="X125" s="2">
        <f t="shared" si="42"/>
        <v>0.99</v>
      </c>
      <c r="Y125" s="2">
        <f t="shared" si="42"/>
        <v>0.88</v>
      </c>
      <c r="Z125" s="2">
        <f t="shared" si="42"/>
        <v>0.91</v>
      </c>
      <c r="AA125" s="2">
        <f t="shared" si="42"/>
        <v>0.89</v>
      </c>
      <c r="AB125" s="2">
        <f t="shared" ref="AB125:AG134" si="43">MROUND((($B125-$AJ$2)*((AB$2-$AJ$2)/($B$2-$AJ$2)))+$AJ$2,0.01)</f>
        <v>0.87</v>
      </c>
      <c r="AC125" s="2">
        <f t="shared" si="43"/>
        <v>0.78</v>
      </c>
      <c r="AD125" s="2">
        <f t="shared" si="43"/>
        <v>0.76</v>
      </c>
      <c r="AE125" s="2">
        <f t="shared" si="43"/>
        <v>0.74</v>
      </c>
      <c r="AF125" s="2">
        <f t="shared" si="43"/>
        <v>0.71</v>
      </c>
      <c r="AG125" s="2">
        <f t="shared" si="43"/>
        <v>0.70000000000000007</v>
      </c>
      <c r="AH125" s="2">
        <f t="shared" si="30"/>
        <v>0.68</v>
      </c>
      <c r="AI125" s="2">
        <f t="shared" si="30"/>
        <v>0.67</v>
      </c>
      <c r="AJ125" s="2">
        <f t="shared" si="30"/>
        <v>0.66</v>
      </c>
    </row>
    <row r="126" spans="1:36" x14ac:dyDescent="0.2">
      <c r="A126" t="str">
        <f>"electricity_archetype_"&amp;TEXT(ROUND(Table2[[#This Row],[2016]],1),"0.0")</f>
        <v>electricity_archetype_8.1</v>
      </c>
      <c r="B126" s="2">
        <f t="shared" si="23"/>
        <v>8.1</v>
      </c>
      <c r="C126" s="2">
        <f t="shared" si="34"/>
        <v>8.1</v>
      </c>
      <c r="D126" s="2">
        <f t="shared" si="41"/>
        <v>8.1</v>
      </c>
      <c r="E126" s="2">
        <f t="shared" si="41"/>
        <v>7.8900000000000006</v>
      </c>
      <c r="F126" s="2">
        <f t="shared" si="41"/>
        <v>7.37</v>
      </c>
      <c r="G126" s="2">
        <f t="shared" si="41"/>
        <v>7.5200000000000005</v>
      </c>
      <c r="H126" s="2">
        <f t="shared" si="41"/>
        <v>7.26</v>
      </c>
      <c r="I126" s="2">
        <f t="shared" si="41"/>
        <v>6.84</v>
      </c>
      <c r="J126" s="2">
        <f t="shared" si="41"/>
        <v>6.61</v>
      </c>
      <c r="K126" s="2">
        <f t="shared" si="41"/>
        <v>6.38</v>
      </c>
      <c r="L126" s="2">
        <f t="shared" si="41"/>
        <v>6.21</v>
      </c>
      <c r="M126" s="2">
        <f t="shared" si="41"/>
        <v>6.19</v>
      </c>
      <c r="N126" s="2">
        <f t="shared" si="42"/>
        <v>5.89</v>
      </c>
      <c r="O126" s="2">
        <f t="shared" si="42"/>
        <v>5.59</v>
      </c>
      <c r="P126" s="2">
        <f t="shared" si="42"/>
        <v>5.33</v>
      </c>
      <c r="Q126" s="2">
        <f t="shared" si="42"/>
        <v>4.38</v>
      </c>
      <c r="R126" s="2">
        <f t="shared" si="42"/>
        <v>3.18</v>
      </c>
      <c r="S126" s="2">
        <f t="shared" si="42"/>
        <v>2.85</v>
      </c>
      <c r="T126" s="2">
        <f t="shared" si="42"/>
        <v>1.97</v>
      </c>
      <c r="U126" s="2">
        <f t="shared" si="42"/>
        <v>1.36</v>
      </c>
      <c r="V126" s="2">
        <f t="shared" si="42"/>
        <v>1.25</v>
      </c>
      <c r="W126" s="2">
        <f t="shared" si="42"/>
        <v>1.1000000000000001</v>
      </c>
      <c r="X126" s="2">
        <f t="shared" si="42"/>
        <v>0.99</v>
      </c>
      <c r="Y126" s="2">
        <f t="shared" si="42"/>
        <v>0.88</v>
      </c>
      <c r="Z126" s="2">
        <f t="shared" si="42"/>
        <v>0.91</v>
      </c>
      <c r="AA126" s="2">
        <f t="shared" si="42"/>
        <v>0.88</v>
      </c>
      <c r="AB126" s="2">
        <f t="shared" si="43"/>
        <v>0.87</v>
      </c>
      <c r="AC126" s="2">
        <f t="shared" si="43"/>
        <v>0.78</v>
      </c>
      <c r="AD126" s="2">
        <f t="shared" si="43"/>
        <v>0.76</v>
      </c>
      <c r="AE126" s="2">
        <f t="shared" si="43"/>
        <v>0.74</v>
      </c>
      <c r="AF126" s="2">
        <f t="shared" si="43"/>
        <v>0.71</v>
      </c>
      <c r="AG126" s="2">
        <f t="shared" si="43"/>
        <v>0.70000000000000007</v>
      </c>
      <c r="AH126" s="2">
        <f t="shared" si="30"/>
        <v>0.68</v>
      </c>
      <c r="AI126" s="2">
        <f t="shared" si="30"/>
        <v>0.67</v>
      </c>
      <c r="AJ126" s="2">
        <f t="shared" si="30"/>
        <v>0.66</v>
      </c>
    </row>
    <row r="127" spans="1:36" x14ac:dyDescent="0.2">
      <c r="A127" t="str">
        <f>"electricity_archetype_"&amp;TEXT(ROUND(Table2[[#This Row],[2016]],1),"0.0")</f>
        <v>electricity_archetype_8.0</v>
      </c>
      <c r="B127" s="2">
        <f t="shared" si="23"/>
        <v>8</v>
      </c>
      <c r="C127" s="2">
        <f t="shared" si="34"/>
        <v>8</v>
      </c>
      <c r="D127" s="2">
        <f t="shared" si="41"/>
        <v>8</v>
      </c>
      <c r="E127" s="2">
        <f t="shared" si="41"/>
        <v>7.79</v>
      </c>
      <c r="F127" s="2">
        <f t="shared" si="41"/>
        <v>7.28</v>
      </c>
      <c r="G127" s="2">
        <f t="shared" si="41"/>
        <v>7.43</v>
      </c>
      <c r="H127" s="2">
        <f t="shared" si="41"/>
        <v>7.17</v>
      </c>
      <c r="I127" s="2">
        <f t="shared" si="41"/>
        <v>6.75</v>
      </c>
      <c r="J127" s="2">
        <f t="shared" si="41"/>
        <v>6.53</v>
      </c>
      <c r="K127" s="2">
        <f t="shared" si="41"/>
        <v>6.3</v>
      </c>
      <c r="L127" s="2">
        <f t="shared" si="41"/>
        <v>6.1400000000000006</v>
      </c>
      <c r="M127" s="2">
        <f t="shared" si="41"/>
        <v>6.12</v>
      </c>
      <c r="N127" s="2">
        <f t="shared" si="42"/>
        <v>5.82</v>
      </c>
      <c r="O127" s="2">
        <f t="shared" si="42"/>
        <v>5.5200000000000005</v>
      </c>
      <c r="P127" s="2">
        <f t="shared" si="42"/>
        <v>5.26</v>
      </c>
      <c r="Q127" s="2">
        <f t="shared" si="42"/>
        <v>4.33</v>
      </c>
      <c r="R127" s="2">
        <f t="shared" si="42"/>
        <v>3.15</v>
      </c>
      <c r="S127" s="2">
        <f t="shared" si="42"/>
        <v>2.82</v>
      </c>
      <c r="T127" s="2">
        <f t="shared" si="42"/>
        <v>1.95</v>
      </c>
      <c r="U127" s="2">
        <f t="shared" si="42"/>
        <v>1.35</v>
      </c>
      <c r="V127" s="2">
        <f t="shared" si="42"/>
        <v>1.25</v>
      </c>
      <c r="W127" s="2">
        <f t="shared" si="42"/>
        <v>1.1000000000000001</v>
      </c>
      <c r="X127" s="2">
        <f t="shared" si="42"/>
        <v>0.98</v>
      </c>
      <c r="Y127" s="2">
        <f t="shared" si="42"/>
        <v>0.88</v>
      </c>
      <c r="Z127" s="2">
        <f t="shared" si="42"/>
        <v>0.9</v>
      </c>
      <c r="AA127" s="2">
        <f t="shared" si="42"/>
        <v>0.88</v>
      </c>
      <c r="AB127" s="2">
        <f t="shared" si="43"/>
        <v>0.87</v>
      </c>
      <c r="AC127" s="2">
        <f t="shared" si="43"/>
        <v>0.77</v>
      </c>
      <c r="AD127" s="2">
        <f t="shared" si="43"/>
        <v>0.76</v>
      </c>
      <c r="AE127" s="2">
        <f t="shared" si="43"/>
        <v>0.74</v>
      </c>
      <c r="AF127" s="2">
        <f t="shared" si="43"/>
        <v>0.71</v>
      </c>
      <c r="AG127" s="2">
        <f t="shared" si="43"/>
        <v>0.70000000000000007</v>
      </c>
      <c r="AH127" s="2">
        <f t="shared" si="30"/>
        <v>0.68</v>
      </c>
      <c r="AI127" s="2">
        <f t="shared" si="30"/>
        <v>0.67</v>
      </c>
      <c r="AJ127" s="2">
        <f t="shared" si="30"/>
        <v>0.66</v>
      </c>
    </row>
    <row r="128" spans="1:36" x14ac:dyDescent="0.2">
      <c r="A128" t="str">
        <f>"electricity_archetype_"&amp;TEXT(ROUND(Table2[[#This Row],[2016]],1),"0.0")</f>
        <v>electricity_archetype_7.9</v>
      </c>
      <c r="B128" s="2">
        <f t="shared" si="23"/>
        <v>7.9</v>
      </c>
      <c r="C128" s="2">
        <f t="shared" si="34"/>
        <v>7.9</v>
      </c>
      <c r="D128" s="2">
        <f t="shared" si="41"/>
        <v>7.9</v>
      </c>
      <c r="E128" s="2">
        <f t="shared" si="41"/>
        <v>7.69</v>
      </c>
      <c r="F128" s="2">
        <f t="shared" si="41"/>
        <v>7.19</v>
      </c>
      <c r="G128" s="2">
        <f t="shared" si="41"/>
        <v>7.34</v>
      </c>
      <c r="H128" s="2">
        <f t="shared" si="41"/>
        <v>7.08</v>
      </c>
      <c r="I128" s="2">
        <f t="shared" si="41"/>
        <v>6.67</v>
      </c>
      <c r="J128" s="2">
        <f t="shared" si="41"/>
        <v>6.45</v>
      </c>
      <c r="K128" s="2">
        <f t="shared" si="41"/>
        <v>6.22</v>
      </c>
      <c r="L128" s="2">
        <f t="shared" si="41"/>
        <v>6.0600000000000005</v>
      </c>
      <c r="M128" s="2">
        <f t="shared" si="41"/>
        <v>6.04</v>
      </c>
      <c r="N128" s="2">
        <f t="shared" si="42"/>
        <v>5.75</v>
      </c>
      <c r="O128" s="2">
        <f t="shared" si="42"/>
        <v>5.46</v>
      </c>
      <c r="P128" s="2">
        <f t="shared" si="42"/>
        <v>5.2</v>
      </c>
      <c r="Q128" s="2">
        <f t="shared" si="42"/>
        <v>4.28</v>
      </c>
      <c r="R128" s="2">
        <f t="shared" si="42"/>
        <v>3.11</v>
      </c>
      <c r="S128" s="2">
        <f t="shared" si="42"/>
        <v>2.79</v>
      </c>
      <c r="T128" s="2">
        <f t="shared" si="42"/>
        <v>1.93</v>
      </c>
      <c r="U128" s="2">
        <f t="shared" si="42"/>
        <v>1.34</v>
      </c>
      <c r="V128" s="2">
        <f t="shared" si="42"/>
        <v>1.24</v>
      </c>
      <c r="W128" s="2">
        <f t="shared" si="42"/>
        <v>1.0900000000000001</v>
      </c>
      <c r="X128" s="2">
        <f t="shared" si="42"/>
        <v>0.98</v>
      </c>
      <c r="Y128" s="2">
        <f t="shared" si="42"/>
        <v>0.87</v>
      </c>
      <c r="Z128" s="2">
        <f t="shared" si="42"/>
        <v>0.9</v>
      </c>
      <c r="AA128" s="2">
        <f t="shared" si="42"/>
        <v>0.88</v>
      </c>
      <c r="AB128" s="2">
        <f t="shared" si="43"/>
        <v>0.86</v>
      </c>
      <c r="AC128" s="2">
        <f t="shared" si="43"/>
        <v>0.77</v>
      </c>
      <c r="AD128" s="2">
        <f t="shared" si="43"/>
        <v>0.76</v>
      </c>
      <c r="AE128" s="2">
        <f t="shared" si="43"/>
        <v>0.74</v>
      </c>
      <c r="AF128" s="2">
        <f t="shared" si="43"/>
        <v>0.71</v>
      </c>
      <c r="AG128" s="2">
        <f t="shared" si="43"/>
        <v>0.70000000000000007</v>
      </c>
      <c r="AH128" s="2">
        <f t="shared" si="30"/>
        <v>0.68</v>
      </c>
      <c r="AI128" s="2">
        <f t="shared" si="30"/>
        <v>0.67</v>
      </c>
      <c r="AJ128" s="2">
        <f t="shared" si="30"/>
        <v>0.66</v>
      </c>
    </row>
    <row r="129" spans="1:36" x14ac:dyDescent="0.2">
      <c r="A129" t="str">
        <f>"electricity_archetype_"&amp;TEXT(ROUND(Table2[[#This Row],[2016]],1),"0.0")</f>
        <v>electricity_archetype_7.8</v>
      </c>
      <c r="B129" s="2">
        <f t="shared" si="23"/>
        <v>7.8000000000000007</v>
      </c>
      <c r="C129" s="2">
        <f t="shared" si="34"/>
        <v>7.8</v>
      </c>
      <c r="D129" s="2">
        <f t="shared" si="41"/>
        <v>7.8</v>
      </c>
      <c r="E129" s="2">
        <f t="shared" si="41"/>
        <v>7.6000000000000005</v>
      </c>
      <c r="F129" s="2">
        <f t="shared" si="41"/>
        <v>7.1000000000000005</v>
      </c>
      <c r="G129" s="2">
        <f t="shared" si="41"/>
        <v>7.24</v>
      </c>
      <c r="H129" s="2">
        <f t="shared" si="41"/>
        <v>6.99</v>
      </c>
      <c r="I129" s="2">
        <f t="shared" si="41"/>
        <v>6.59</v>
      </c>
      <c r="J129" s="2">
        <f t="shared" si="41"/>
        <v>6.37</v>
      </c>
      <c r="K129" s="2">
        <f t="shared" si="41"/>
        <v>6.15</v>
      </c>
      <c r="L129" s="2">
        <f t="shared" si="41"/>
        <v>5.99</v>
      </c>
      <c r="M129" s="2">
        <f t="shared" si="41"/>
        <v>5.97</v>
      </c>
      <c r="N129" s="2">
        <f t="shared" si="42"/>
        <v>5.68</v>
      </c>
      <c r="O129" s="2">
        <f t="shared" si="42"/>
        <v>5.39</v>
      </c>
      <c r="P129" s="2">
        <f t="shared" si="42"/>
        <v>5.14</v>
      </c>
      <c r="Q129" s="2">
        <f t="shared" si="42"/>
        <v>4.2300000000000004</v>
      </c>
      <c r="R129" s="2">
        <f t="shared" si="42"/>
        <v>3.08</v>
      </c>
      <c r="S129" s="2">
        <f t="shared" si="42"/>
        <v>2.77</v>
      </c>
      <c r="T129" s="2">
        <f t="shared" si="42"/>
        <v>1.9100000000000001</v>
      </c>
      <c r="U129" s="2">
        <f t="shared" si="42"/>
        <v>1.33</v>
      </c>
      <c r="V129" s="2">
        <f t="shared" si="42"/>
        <v>1.23</v>
      </c>
      <c r="W129" s="2">
        <f t="shared" si="42"/>
        <v>1.0900000000000001</v>
      </c>
      <c r="X129" s="2">
        <f t="shared" si="42"/>
        <v>0.97</v>
      </c>
      <c r="Y129" s="2">
        <f t="shared" si="42"/>
        <v>0.87</v>
      </c>
      <c r="Z129" s="2">
        <f t="shared" si="42"/>
        <v>0.9</v>
      </c>
      <c r="AA129" s="2">
        <f t="shared" si="42"/>
        <v>0.87</v>
      </c>
      <c r="AB129" s="2">
        <f t="shared" si="43"/>
        <v>0.86</v>
      </c>
      <c r="AC129" s="2">
        <f t="shared" si="43"/>
        <v>0.77</v>
      </c>
      <c r="AD129" s="2">
        <f t="shared" si="43"/>
        <v>0.75</v>
      </c>
      <c r="AE129" s="2">
        <f t="shared" si="43"/>
        <v>0.74</v>
      </c>
      <c r="AF129" s="2">
        <f t="shared" si="43"/>
        <v>0.71</v>
      </c>
      <c r="AG129" s="2">
        <f t="shared" si="43"/>
        <v>0.70000000000000007</v>
      </c>
      <c r="AH129" s="2">
        <f t="shared" si="30"/>
        <v>0.68</v>
      </c>
      <c r="AI129" s="2">
        <f t="shared" si="30"/>
        <v>0.67</v>
      </c>
      <c r="AJ129" s="2">
        <f t="shared" si="30"/>
        <v>0.66</v>
      </c>
    </row>
    <row r="130" spans="1:36" x14ac:dyDescent="0.2">
      <c r="A130" t="str">
        <f>"electricity_archetype_"&amp;TEXT(ROUND(Table2[[#This Row],[2016]],1),"0.0")</f>
        <v>electricity_archetype_7.7</v>
      </c>
      <c r="B130" s="2">
        <f t="shared" si="23"/>
        <v>7.7</v>
      </c>
      <c r="C130" s="2">
        <f t="shared" si="34"/>
        <v>7.7</v>
      </c>
      <c r="D130" s="2">
        <f t="shared" si="41"/>
        <v>7.7</v>
      </c>
      <c r="E130" s="2">
        <f t="shared" si="41"/>
        <v>7.5</v>
      </c>
      <c r="F130" s="2">
        <f t="shared" si="41"/>
        <v>7.01</v>
      </c>
      <c r="G130" s="2">
        <f t="shared" si="41"/>
        <v>7.15</v>
      </c>
      <c r="H130" s="2">
        <f t="shared" si="41"/>
        <v>6.9</v>
      </c>
      <c r="I130" s="2">
        <f t="shared" si="41"/>
        <v>6.5</v>
      </c>
      <c r="J130" s="2">
        <f t="shared" si="41"/>
        <v>6.29</v>
      </c>
      <c r="K130" s="2">
        <f t="shared" si="41"/>
        <v>6.07</v>
      </c>
      <c r="L130" s="2">
        <f t="shared" si="41"/>
        <v>5.91</v>
      </c>
      <c r="M130" s="2">
        <f t="shared" si="41"/>
        <v>5.9</v>
      </c>
      <c r="N130" s="2">
        <f t="shared" si="42"/>
        <v>5.61</v>
      </c>
      <c r="O130" s="2">
        <f t="shared" si="42"/>
        <v>5.32</v>
      </c>
      <c r="P130" s="2">
        <f t="shared" si="42"/>
        <v>5.08</v>
      </c>
      <c r="Q130" s="2">
        <f t="shared" si="42"/>
        <v>4.18</v>
      </c>
      <c r="R130" s="2">
        <f t="shared" si="42"/>
        <v>3.04</v>
      </c>
      <c r="S130" s="2">
        <f t="shared" si="42"/>
        <v>2.74</v>
      </c>
      <c r="T130" s="2">
        <f t="shared" si="42"/>
        <v>1.8900000000000001</v>
      </c>
      <c r="U130" s="2">
        <f t="shared" si="42"/>
        <v>1.32</v>
      </c>
      <c r="V130" s="2">
        <f t="shared" si="42"/>
        <v>1.22</v>
      </c>
      <c r="W130" s="2">
        <f t="shared" si="42"/>
        <v>1.08</v>
      </c>
      <c r="X130" s="2">
        <f t="shared" si="42"/>
        <v>0.97</v>
      </c>
      <c r="Y130" s="2">
        <f t="shared" si="42"/>
        <v>0.87</v>
      </c>
      <c r="Z130" s="2">
        <f t="shared" si="42"/>
        <v>0.89</v>
      </c>
      <c r="AA130" s="2">
        <f t="shared" si="42"/>
        <v>0.87</v>
      </c>
      <c r="AB130" s="2">
        <f t="shared" si="43"/>
        <v>0.86</v>
      </c>
      <c r="AC130" s="2">
        <f t="shared" si="43"/>
        <v>0.77</v>
      </c>
      <c r="AD130" s="2">
        <f t="shared" si="43"/>
        <v>0.75</v>
      </c>
      <c r="AE130" s="2">
        <f t="shared" si="43"/>
        <v>0.74</v>
      </c>
      <c r="AF130" s="2">
        <f t="shared" si="43"/>
        <v>0.71</v>
      </c>
      <c r="AG130" s="2">
        <f t="shared" si="43"/>
        <v>0.69000000000000006</v>
      </c>
      <c r="AH130" s="2">
        <f t="shared" si="30"/>
        <v>0.68</v>
      </c>
      <c r="AI130" s="2">
        <f t="shared" si="30"/>
        <v>0.67</v>
      </c>
      <c r="AJ130" s="2">
        <f t="shared" si="30"/>
        <v>0.66</v>
      </c>
    </row>
    <row r="131" spans="1:36" x14ac:dyDescent="0.2">
      <c r="A131" t="str">
        <f>"electricity_archetype_"&amp;TEXT(ROUND(Table2[[#This Row],[2016]],1),"0.0")</f>
        <v>electricity_archetype_7.6</v>
      </c>
      <c r="B131" s="2">
        <f t="shared" si="23"/>
        <v>7.6000000000000005</v>
      </c>
      <c r="C131" s="2">
        <f t="shared" si="34"/>
        <v>7.6000000000000005</v>
      </c>
      <c r="D131" s="2">
        <f t="shared" si="41"/>
        <v>7.6000000000000005</v>
      </c>
      <c r="E131" s="2">
        <f t="shared" si="41"/>
        <v>7.4</v>
      </c>
      <c r="F131" s="2">
        <f t="shared" si="41"/>
        <v>6.92</v>
      </c>
      <c r="G131" s="2">
        <f t="shared" si="41"/>
        <v>7.0600000000000005</v>
      </c>
      <c r="H131" s="2">
        <f t="shared" si="41"/>
        <v>6.82</v>
      </c>
      <c r="I131" s="2">
        <f t="shared" si="41"/>
        <v>6.42</v>
      </c>
      <c r="J131" s="2">
        <f t="shared" si="41"/>
        <v>6.21</v>
      </c>
      <c r="K131" s="2">
        <f t="shared" si="41"/>
        <v>5.99</v>
      </c>
      <c r="L131" s="2">
        <f t="shared" si="41"/>
        <v>5.84</v>
      </c>
      <c r="M131" s="2">
        <f t="shared" si="41"/>
        <v>5.82</v>
      </c>
      <c r="N131" s="2">
        <f t="shared" si="42"/>
        <v>5.54</v>
      </c>
      <c r="O131" s="2">
        <f t="shared" si="42"/>
        <v>5.26</v>
      </c>
      <c r="P131" s="2">
        <f t="shared" si="42"/>
        <v>5.01</v>
      </c>
      <c r="Q131" s="2">
        <f t="shared" si="42"/>
        <v>4.13</v>
      </c>
      <c r="R131" s="2">
        <f t="shared" si="42"/>
        <v>3.0100000000000002</v>
      </c>
      <c r="S131" s="2">
        <f t="shared" si="42"/>
        <v>2.71</v>
      </c>
      <c r="T131" s="2">
        <f t="shared" si="42"/>
        <v>1.8800000000000001</v>
      </c>
      <c r="U131" s="2">
        <f t="shared" si="42"/>
        <v>1.31</v>
      </c>
      <c r="V131" s="2">
        <f t="shared" si="42"/>
        <v>1.21</v>
      </c>
      <c r="W131" s="2">
        <f t="shared" si="42"/>
        <v>1.07</v>
      </c>
      <c r="X131" s="2">
        <f t="shared" si="42"/>
        <v>0.97</v>
      </c>
      <c r="Y131" s="2">
        <f t="shared" si="42"/>
        <v>0.86</v>
      </c>
      <c r="Z131" s="2">
        <f t="shared" si="42"/>
        <v>0.89</v>
      </c>
      <c r="AA131" s="2">
        <f t="shared" si="42"/>
        <v>0.87</v>
      </c>
      <c r="AB131" s="2">
        <f t="shared" si="43"/>
        <v>0.85</v>
      </c>
      <c r="AC131" s="2">
        <f t="shared" si="43"/>
        <v>0.77</v>
      </c>
      <c r="AD131" s="2">
        <f t="shared" si="43"/>
        <v>0.75</v>
      </c>
      <c r="AE131" s="2">
        <f t="shared" si="43"/>
        <v>0.74</v>
      </c>
      <c r="AF131" s="2">
        <f t="shared" si="43"/>
        <v>0.71</v>
      </c>
      <c r="AG131" s="2">
        <f t="shared" si="43"/>
        <v>0.69000000000000006</v>
      </c>
      <c r="AH131" s="2">
        <f t="shared" si="30"/>
        <v>0.68</v>
      </c>
      <c r="AI131" s="2">
        <f t="shared" si="30"/>
        <v>0.67</v>
      </c>
      <c r="AJ131" s="2">
        <f t="shared" si="30"/>
        <v>0.66</v>
      </c>
    </row>
    <row r="132" spans="1:36" x14ac:dyDescent="0.2">
      <c r="A132" t="str">
        <f>"electricity_archetype_"&amp;TEXT(ROUND(Table2[[#This Row],[2016]],1),"0.0")</f>
        <v>electricity_archetype_7.5</v>
      </c>
      <c r="B132" s="2">
        <f t="shared" si="23"/>
        <v>7.5</v>
      </c>
      <c r="C132" s="2">
        <f t="shared" si="34"/>
        <v>7.5</v>
      </c>
      <c r="D132" s="2">
        <f t="shared" si="41"/>
        <v>7.5</v>
      </c>
      <c r="E132" s="2">
        <f t="shared" si="41"/>
        <v>7.3</v>
      </c>
      <c r="F132" s="2">
        <f t="shared" si="41"/>
        <v>6.83</v>
      </c>
      <c r="G132" s="2">
        <f t="shared" si="41"/>
        <v>6.97</v>
      </c>
      <c r="H132" s="2">
        <f t="shared" si="41"/>
        <v>6.73</v>
      </c>
      <c r="I132" s="2">
        <f t="shared" si="41"/>
        <v>6.34</v>
      </c>
      <c r="J132" s="2">
        <f t="shared" si="41"/>
        <v>6.13</v>
      </c>
      <c r="K132" s="2">
        <f t="shared" si="41"/>
        <v>5.92</v>
      </c>
      <c r="L132" s="2">
        <f t="shared" si="41"/>
        <v>5.76</v>
      </c>
      <c r="M132" s="2">
        <f t="shared" si="41"/>
        <v>5.75</v>
      </c>
      <c r="N132" s="2">
        <f t="shared" si="42"/>
        <v>5.47</v>
      </c>
      <c r="O132" s="2">
        <f t="shared" si="42"/>
        <v>5.19</v>
      </c>
      <c r="P132" s="2">
        <f t="shared" si="42"/>
        <v>4.95</v>
      </c>
      <c r="Q132" s="2">
        <f t="shared" si="42"/>
        <v>4.08</v>
      </c>
      <c r="R132" s="2">
        <f t="shared" si="42"/>
        <v>2.98</v>
      </c>
      <c r="S132" s="2">
        <f t="shared" si="42"/>
        <v>2.68</v>
      </c>
      <c r="T132" s="2">
        <f t="shared" si="42"/>
        <v>1.86</v>
      </c>
      <c r="U132" s="2">
        <f t="shared" si="42"/>
        <v>1.3</v>
      </c>
      <c r="V132" s="2">
        <f t="shared" si="42"/>
        <v>1.21</v>
      </c>
      <c r="W132" s="2">
        <f t="shared" si="42"/>
        <v>1.07</v>
      </c>
      <c r="X132" s="2">
        <f t="shared" si="42"/>
        <v>0.96</v>
      </c>
      <c r="Y132" s="2">
        <f t="shared" si="42"/>
        <v>0.86</v>
      </c>
      <c r="Z132" s="2">
        <f t="shared" si="42"/>
        <v>0.89</v>
      </c>
      <c r="AA132" s="2">
        <f t="shared" si="42"/>
        <v>0.86</v>
      </c>
      <c r="AB132" s="2">
        <f t="shared" si="43"/>
        <v>0.85</v>
      </c>
      <c r="AC132" s="2">
        <f t="shared" si="43"/>
        <v>0.77</v>
      </c>
      <c r="AD132" s="2">
        <f t="shared" si="43"/>
        <v>0.75</v>
      </c>
      <c r="AE132" s="2">
        <f t="shared" si="43"/>
        <v>0.73</v>
      </c>
      <c r="AF132" s="2">
        <f t="shared" si="43"/>
        <v>0.71</v>
      </c>
      <c r="AG132" s="2">
        <f t="shared" si="43"/>
        <v>0.69000000000000006</v>
      </c>
      <c r="AH132" s="2">
        <f t="shared" si="30"/>
        <v>0.68</v>
      </c>
      <c r="AI132" s="2">
        <f t="shared" si="30"/>
        <v>0.67</v>
      </c>
      <c r="AJ132" s="2">
        <f t="shared" si="30"/>
        <v>0.66</v>
      </c>
    </row>
    <row r="133" spans="1:36" x14ac:dyDescent="0.2">
      <c r="A133" t="str">
        <f>"electricity_archetype_"&amp;TEXT(ROUND(Table2[[#This Row],[2016]],1),"0.0")</f>
        <v>electricity_archetype_7.4</v>
      </c>
      <c r="B133" s="2">
        <f t="shared" si="23"/>
        <v>7.4</v>
      </c>
      <c r="C133" s="2">
        <f t="shared" si="34"/>
        <v>7.4</v>
      </c>
      <c r="D133" s="2">
        <f t="shared" si="41"/>
        <v>7.4</v>
      </c>
      <c r="E133" s="2">
        <f t="shared" si="41"/>
        <v>7.21</v>
      </c>
      <c r="F133" s="2">
        <f t="shared" si="41"/>
        <v>6.74</v>
      </c>
      <c r="G133" s="2">
        <f t="shared" si="41"/>
        <v>6.88</v>
      </c>
      <c r="H133" s="2">
        <f t="shared" si="41"/>
        <v>6.6400000000000006</v>
      </c>
      <c r="I133" s="2">
        <f t="shared" si="41"/>
        <v>6.26</v>
      </c>
      <c r="J133" s="2">
        <f t="shared" si="41"/>
        <v>6.05</v>
      </c>
      <c r="K133" s="2">
        <f t="shared" si="41"/>
        <v>5.84</v>
      </c>
      <c r="L133" s="2">
        <f t="shared" si="41"/>
        <v>5.69</v>
      </c>
      <c r="M133" s="2">
        <f t="shared" si="41"/>
        <v>5.67</v>
      </c>
      <c r="N133" s="2">
        <f t="shared" si="42"/>
        <v>5.4</v>
      </c>
      <c r="O133" s="2">
        <f t="shared" si="42"/>
        <v>5.12</v>
      </c>
      <c r="P133" s="2">
        <f t="shared" si="42"/>
        <v>4.8899999999999997</v>
      </c>
      <c r="Q133" s="2">
        <f t="shared" si="42"/>
        <v>4.03</v>
      </c>
      <c r="R133" s="2">
        <f t="shared" si="42"/>
        <v>2.94</v>
      </c>
      <c r="S133" s="2">
        <f t="shared" si="42"/>
        <v>2.65</v>
      </c>
      <c r="T133" s="2">
        <f t="shared" si="42"/>
        <v>1.84</v>
      </c>
      <c r="U133" s="2">
        <f t="shared" si="42"/>
        <v>1.29</v>
      </c>
      <c r="V133" s="2">
        <f t="shared" si="42"/>
        <v>1.2</v>
      </c>
      <c r="W133" s="2">
        <f t="shared" si="42"/>
        <v>1.06</v>
      </c>
      <c r="X133" s="2">
        <f t="shared" si="42"/>
        <v>0.96</v>
      </c>
      <c r="Y133" s="2">
        <f t="shared" si="42"/>
        <v>0.86</v>
      </c>
      <c r="Z133" s="2">
        <f t="shared" si="42"/>
        <v>0.88</v>
      </c>
      <c r="AA133" s="2">
        <f t="shared" si="42"/>
        <v>0.86</v>
      </c>
      <c r="AB133" s="2">
        <f t="shared" si="43"/>
        <v>0.85</v>
      </c>
      <c r="AC133" s="2">
        <f t="shared" si="43"/>
        <v>0.76</v>
      </c>
      <c r="AD133" s="2">
        <f t="shared" si="43"/>
        <v>0.75</v>
      </c>
      <c r="AE133" s="2">
        <f t="shared" si="43"/>
        <v>0.73</v>
      </c>
      <c r="AF133" s="2">
        <f t="shared" si="43"/>
        <v>0.71</v>
      </c>
      <c r="AG133" s="2">
        <f t="shared" si="43"/>
        <v>0.69000000000000006</v>
      </c>
      <c r="AH133" s="2">
        <f t="shared" si="30"/>
        <v>0.68</v>
      </c>
      <c r="AI133" s="2">
        <f t="shared" si="30"/>
        <v>0.67</v>
      </c>
      <c r="AJ133" s="2">
        <f t="shared" si="30"/>
        <v>0.66</v>
      </c>
    </row>
    <row r="134" spans="1:36" x14ac:dyDescent="0.2">
      <c r="A134" t="str">
        <f>"electricity_archetype_"&amp;TEXT(ROUND(Table2[[#This Row],[2016]],1),"0.0")</f>
        <v>electricity_archetype_7.3</v>
      </c>
      <c r="B134" s="2">
        <f t="shared" si="23"/>
        <v>7.3000000000000007</v>
      </c>
      <c r="C134" s="2">
        <f t="shared" si="34"/>
        <v>7.3</v>
      </c>
      <c r="D134" s="2">
        <f t="shared" si="41"/>
        <v>7.3</v>
      </c>
      <c r="E134" s="2">
        <f t="shared" si="41"/>
        <v>7.11</v>
      </c>
      <c r="F134" s="2">
        <f t="shared" si="41"/>
        <v>6.65</v>
      </c>
      <c r="G134" s="2">
        <f t="shared" si="41"/>
        <v>6.78</v>
      </c>
      <c r="H134" s="2">
        <f t="shared" si="41"/>
        <v>6.55</v>
      </c>
      <c r="I134" s="2">
        <f t="shared" si="41"/>
        <v>6.17</v>
      </c>
      <c r="J134" s="2">
        <f t="shared" si="41"/>
        <v>5.97</v>
      </c>
      <c r="K134" s="2">
        <f t="shared" si="41"/>
        <v>5.76</v>
      </c>
      <c r="L134" s="2">
        <f t="shared" si="41"/>
        <v>5.61</v>
      </c>
      <c r="M134" s="2">
        <f t="shared" si="41"/>
        <v>5.6000000000000005</v>
      </c>
      <c r="N134" s="2">
        <f t="shared" si="42"/>
        <v>5.33</v>
      </c>
      <c r="O134" s="2">
        <f t="shared" si="42"/>
        <v>5.0600000000000005</v>
      </c>
      <c r="P134" s="2">
        <f t="shared" si="42"/>
        <v>4.83</v>
      </c>
      <c r="Q134" s="2">
        <f t="shared" si="42"/>
        <v>3.98</v>
      </c>
      <c r="R134" s="2">
        <f t="shared" si="42"/>
        <v>2.91</v>
      </c>
      <c r="S134" s="2">
        <f t="shared" si="42"/>
        <v>2.62</v>
      </c>
      <c r="T134" s="2">
        <f t="shared" si="42"/>
        <v>1.82</v>
      </c>
      <c r="U134" s="2">
        <f t="shared" si="42"/>
        <v>1.28</v>
      </c>
      <c r="V134" s="2">
        <f t="shared" si="42"/>
        <v>1.19</v>
      </c>
      <c r="W134" s="2">
        <f t="shared" si="42"/>
        <v>1.06</v>
      </c>
      <c r="X134" s="2">
        <f t="shared" si="42"/>
        <v>0.95000000000000007</v>
      </c>
      <c r="Y134" s="2">
        <f t="shared" si="42"/>
        <v>0.85</v>
      </c>
      <c r="Z134" s="2">
        <f t="shared" si="42"/>
        <v>0.88</v>
      </c>
      <c r="AA134" s="2">
        <f t="shared" si="42"/>
        <v>0.86</v>
      </c>
      <c r="AB134" s="2">
        <f t="shared" si="43"/>
        <v>0.85</v>
      </c>
      <c r="AC134" s="2">
        <f t="shared" si="43"/>
        <v>0.76</v>
      </c>
      <c r="AD134" s="2">
        <f t="shared" si="43"/>
        <v>0.75</v>
      </c>
      <c r="AE134" s="2">
        <f t="shared" si="43"/>
        <v>0.73</v>
      </c>
      <c r="AF134" s="2">
        <f t="shared" si="43"/>
        <v>0.70000000000000007</v>
      </c>
      <c r="AG134" s="2">
        <f t="shared" si="43"/>
        <v>0.69000000000000006</v>
      </c>
      <c r="AH134" s="2">
        <f t="shared" si="30"/>
        <v>0.68</v>
      </c>
      <c r="AI134" s="2">
        <f t="shared" si="30"/>
        <v>0.67</v>
      </c>
      <c r="AJ134" s="2">
        <f t="shared" si="30"/>
        <v>0.66</v>
      </c>
    </row>
    <row r="135" spans="1:36" x14ac:dyDescent="0.2">
      <c r="A135" t="str">
        <f>"electricity_archetype_"&amp;TEXT(ROUND(Table2[[#This Row],[2016]],1),"0.0")</f>
        <v>electricity_archetype_7.2</v>
      </c>
      <c r="B135" s="2">
        <f t="shared" si="23"/>
        <v>7.2</v>
      </c>
      <c r="C135" s="2">
        <f t="shared" ref="C135:C166" si="44">MROUND((($B135-$AJ$2)*((C$2-$AJ$2)/($B$2-$AJ$2)))+$AJ$2,0.01)</f>
        <v>7.2</v>
      </c>
      <c r="D135" s="2">
        <f t="shared" ref="D135:M144" si="45">MROUND((($B135-$AJ$2)*((D$2-$AJ$2)/($B$2-$AJ$2)))+$AJ$2,0.01)</f>
        <v>7.2</v>
      </c>
      <c r="E135" s="2">
        <f t="shared" si="45"/>
        <v>7.01</v>
      </c>
      <c r="F135" s="2">
        <f t="shared" si="45"/>
        <v>6.5600000000000005</v>
      </c>
      <c r="G135" s="2">
        <f t="shared" si="45"/>
        <v>6.69</v>
      </c>
      <c r="H135" s="2">
        <f t="shared" si="45"/>
        <v>6.46</v>
      </c>
      <c r="I135" s="2">
        <f t="shared" si="45"/>
        <v>6.09</v>
      </c>
      <c r="J135" s="2">
        <f t="shared" si="45"/>
        <v>5.89</v>
      </c>
      <c r="K135" s="2">
        <f t="shared" si="45"/>
        <v>5.69</v>
      </c>
      <c r="L135" s="2">
        <f t="shared" si="45"/>
        <v>5.54</v>
      </c>
      <c r="M135" s="2">
        <f t="shared" si="45"/>
        <v>5.5200000000000005</v>
      </c>
      <c r="N135" s="2">
        <f t="shared" ref="N135:AA144" si="46">MROUND((($B135-$AJ$2)*((N$2-$AJ$2)/($B$2-$AJ$2)))+$AJ$2,0.01)</f>
        <v>5.26</v>
      </c>
      <c r="O135" s="2">
        <f t="shared" si="46"/>
        <v>4.99</v>
      </c>
      <c r="P135" s="2">
        <f t="shared" si="46"/>
        <v>4.76</v>
      </c>
      <c r="Q135" s="2">
        <f t="shared" si="46"/>
        <v>3.93</v>
      </c>
      <c r="R135" s="2">
        <f t="shared" si="46"/>
        <v>2.88</v>
      </c>
      <c r="S135" s="2">
        <f t="shared" si="46"/>
        <v>2.59</v>
      </c>
      <c r="T135" s="2">
        <f t="shared" si="46"/>
        <v>1.81</v>
      </c>
      <c r="U135" s="2">
        <f t="shared" si="46"/>
        <v>1.27</v>
      </c>
      <c r="V135" s="2">
        <f t="shared" si="46"/>
        <v>1.18</v>
      </c>
      <c r="W135" s="2">
        <f t="shared" si="46"/>
        <v>1.05</v>
      </c>
      <c r="X135" s="2">
        <f t="shared" si="46"/>
        <v>0.95000000000000007</v>
      </c>
      <c r="Y135" s="2">
        <f t="shared" si="46"/>
        <v>0.85</v>
      </c>
      <c r="Z135" s="2">
        <f t="shared" si="46"/>
        <v>0.88</v>
      </c>
      <c r="AA135" s="2">
        <f t="shared" si="46"/>
        <v>0.86</v>
      </c>
      <c r="AB135" s="2">
        <f t="shared" ref="AB135:AG144" si="47">MROUND((($B135-$AJ$2)*((AB$2-$AJ$2)/($B$2-$AJ$2)))+$AJ$2,0.01)</f>
        <v>0.84</v>
      </c>
      <c r="AC135" s="2">
        <f t="shared" si="47"/>
        <v>0.76</v>
      </c>
      <c r="AD135" s="2">
        <f t="shared" si="47"/>
        <v>0.75</v>
      </c>
      <c r="AE135" s="2">
        <f t="shared" si="47"/>
        <v>0.73</v>
      </c>
      <c r="AF135" s="2">
        <f t="shared" si="47"/>
        <v>0.70000000000000007</v>
      </c>
      <c r="AG135" s="2">
        <f t="shared" si="47"/>
        <v>0.69000000000000006</v>
      </c>
      <c r="AH135" s="2">
        <f t="shared" si="30"/>
        <v>0.68</v>
      </c>
      <c r="AI135" s="2">
        <f t="shared" si="30"/>
        <v>0.67</v>
      </c>
      <c r="AJ135" s="2">
        <f t="shared" si="30"/>
        <v>0.66</v>
      </c>
    </row>
    <row r="136" spans="1:36" x14ac:dyDescent="0.2">
      <c r="A136" t="str">
        <f>"electricity_archetype_"&amp;TEXT(ROUND(Table2[[#This Row],[2016]],1),"0.0")</f>
        <v>electricity_archetype_7.1</v>
      </c>
      <c r="B136" s="2">
        <f t="shared" si="23"/>
        <v>7.1000000000000005</v>
      </c>
      <c r="C136" s="2">
        <f t="shared" si="44"/>
        <v>7.1000000000000005</v>
      </c>
      <c r="D136" s="2">
        <f t="shared" si="45"/>
        <v>7.1000000000000005</v>
      </c>
      <c r="E136" s="2">
        <f t="shared" si="45"/>
        <v>6.92</v>
      </c>
      <c r="F136" s="2">
        <f t="shared" si="45"/>
        <v>6.47</v>
      </c>
      <c r="G136" s="2">
        <f t="shared" si="45"/>
        <v>6.6000000000000005</v>
      </c>
      <c r="H136" s="2">
        <f t="shared" si="45"/>
        <v>6.37</v>
      </c>
      <c r="I136" s="2">
        <f t="shared" si="45"/>
        <v>6.01</v>
      </c>
      <c r="J136" s="2">
        <f t="shared" si="45"/>
        <v>5.8100000000000005</v>
      </c>
      <c r="K136" s="2">
        <f t="shared" si="45"/>
        <v>5.61</v>
      </c>
      <c r="L136" s="2">
        <f t="shared" si="45"/>
        <v>5.47</v>
      </c>
      <c r="M136" s="2">
        <f t="shared" si="45"/>
        <v>5.45</v>
      </c>
      <c r="N136" s="2">
        <f t="shared" si="46"/>
        <v>5.19</v>
      </c>
      <c r="O136" s="2">
        <f t="shared" si="46"/>
        <v>4.93</v>
      </c>
      <c r="P136" s="2">
        <f t="shared" si="46"/>
        <v>4.7</v>
      </c>
      <c r="Q136" s="2">
        <f t="shared" si="46"/>
        <v>3.88</v>
      </c>
      <c r="R136" s="2">
        <f t="shared" si="46"/>
        <v>2.84</v>
      </c>
      <c r="S136" s="2">
        <f t="shared" si="46"/>
        <v>2.56</v>
      </c>
      <c r="T136" s="2">
        <f t="shared" si="46"/>
        <v>1.79</v>
      </c>
      <c r="U136" s="2">
        <f t="shared" si="46"/>
        <v>1.27</v>
      </c>
      <c r="V136" s="2">
        <f t="shared" si="46"/>
        <v>1.17</v>
      </c>
      <c r="W136" s="2">
        <f t="shared" si="46"/>
        <v>1.04</v>
      </c>
      <c r="X136" s="2">
        <f t="shared" si="46"/>
        <v>0.94000000000000006</v>
      </c>
      <c r="Y136" s="2">
        <f t="shared" si="46"/>
        <v>0.85</v>
      </c>
      <c r="Z136" s="2">
        <f t="shared" si="46"/>
        <v>0.87</v>
      </c>
      <c r="AA136" s="2">
        <f t="shared" si="46"/>
        <v>0.85</v>
      </c>
      <c r="AB136" s="2">
        <f t="shared" si="47"/>
        <v>0.84</v>
      </c>
      <c r="AC136" s="2">
        <f t="shared" si="47"/>
        <v>0.76</v>
      </c>
      <c r="AD136" s="2">
        <f t="shared" si="47"/>
        <v>0.75</v>
      </c>
      <c r="AE136" s="2">
        <f t="shared" si="47"/>
        <v>0.73</v>
      </c>
      <c r="AF136" s="2">
        <f t="shared" si="47"/>
        <v>0.70000000000000007</v>
      </c>
      <c r="AG136" s="2">
        <f t="shared" si="47"/>
        <v>0.69000000000000006</v>
      </c>
      <c r="AH136" s="2">
        <f t="shared" si="30"/>
        <v>0.68</v>
      </c>
      <c r="AI136" s="2">
        <f t="shared" si="30"/>
        <v>0.67</v>
      </c>
      <c r="AJ136" s="2">
        <f t="shared" si="30"/>
        <v>0.66</v>
      </c>
    </row>
    <row r="137" spans="1:36" x14ac:dyDescent="0.2">
      <c r="A137" t="str">
        <f>"electricity_archetype_"&amp;TEXT(ROUND(Table2[[#This Row],[2016]],1),"0.0")</f>
        <v>electricity_archetype_7.0</v>
      </c>
      <c r="B137" s="2">
        <f t="shared" ref="B137:B200" si="48">MROUND(B136-0.1,0.1)</f>
        <v>7</v>
      </c>
      <c r="C137" s="2">
        <f t="shared" si="44"/>
        <v>7</v>
      </c>
      <c r="D137" s="2">
        <f t="shared" si="45"/>
        <v>7</v>
      </c>
      <c r="E137" s="2">
        <f t="shared" si="45"/>
        <v>6.82</v>
      </c>
      <c r="F137" s="2">
        <f t="shared" si="45"/>
        <v>6.38</v>
      </c>
      <c r="G137" s="2">
        <f t="shared" si="45"/>
        <v>6.51</v>
      </c>
      <c r="H137" s="2">
        <f t="shared" si="45"/>
        <v>6.28</v>
      </c>
      <c r="I137" s="2">
        <f t="shared" si="45"/>
        <v>5.92</v>
      </c>
      <c r="J137" s="2">
        <f t="shared" si="45"/>
        <v>5.73</v>
      </c>
      <c r="K137" s="2">
        <f t="shared" si="45"/>
        <v>5.53</v>
      </c>
      <c r="L137" s="2">
        <f t="shared" si="45"/>
        <v>5.39</v>
      </c>
      <c r="M137" s="2">
        <f t="shared" si="45"/>
        <v>5.37</v>
      </c>
      <c r="N137" s="2">
        <f t="shared" si="46"/>
        <v>5.12</v>
      </c>
      <c r="O137" s="2">
        <f t="shared" si="46"/>
        <v>4.8600000000000003</v>
      </c>
      <c r="P137" s="2">
        <f t="shared" si="46"/>
        <v>4.6399999999999997</v>
      </c>
      <c r="Q137" s="2">
        <f t="shared" si="46"/>
        <v>3.83</v>
      </c>
      <c r="R137" s="2">
        <f t="shared" si="46"/>
        <v>2.81</v>
      </c>
      <c r="S137" s="2">
        <f t="shared" si="46"/>
        <v>2.5300000000000002</v>
      </c>
      <c r="T137" s="2">
        <f t="shared" si="46"/>
        <v>1.77</v>
      </c>
      <c r="U137" s="2">
        <f t="shared" si="46"/>
        <v>1.26</v>
      </c>
      <c r="V137" s="2">
        <f t="shared" si="46"/>
        <v>1.17</v>
      </c>
      <c r="W137" s="2">
        <f t="shared" si="46"/>
        <v>1.04</v>
      </c>
      <c r="X137" s="2">
        <f t="shared" si="46"/>
        <v>0.94000000000000006</v>
      </c>
      <c r="Y137" s="2">
        <f t="shared" si="46"/>
        <v>0.85</v>
      </c>
      <c r="Z137" s="2">
        <f t="shared" si="46"/>
        <v>0.87</v>
      </c>
      <c r="AA137" s="2">
        <f t="shared" si="46"/>
        <v>0.85</v>
      </c>
      <c r="AB137" s="2">
        <f t="shared" si="47"/>
        <v>0.84</v>
      </c>
      <c r="AC137" s="2">
        <f t="shared" si="47"/>
        <v>0.76</v>
      </c>
      <c r="AD137" s="2">
        <f t="shared" si="47"/>
        <v>0.74</v>
      </c>
      <c r="AE137" s="2">
        <f t="shared" si="47"/>
        <v>0.73</v>
      </c>
      <c r="AF137" s="2">
        <f t="shared" si="47"/>
        <v>0.70000000000000007</v>
      </c>
      <c r="AG137" s="2">
        <f t="shared" si="47"/>
        <v>0.69000000000000006</v>
      </c>
      <c r="AH137" s="2">
        <f t="shared" si="30"/>
        <v>0.68</v>
      </c>
      <c r="AI137" s="2">
        <f t="shared" si="30"/>
        <v>0.67</v>
      </c>
      <c r="AJ137" s="2">
        <f t="shared" si="30"/>
        <v>0.66</v>
      </c>
    </row>
    <row r="138" spans="1:36" x14ac:dyDescent="0.2">
      <c r="A138" t="str">
        <f>"electricity_archetype_"&amp;TEXT(ROUND(Table2[[#This Row],[2016]],1),"0.0")</f>
        <v>electricity_archetype_6.9</v>
      </c>
      <c r="B138" s="2">
        <f t="shared" si="48"/>
        <v>6.9</v>
      </c>
      <c r="C138" s="2">
        <f t="shared" si="44"/>
        <v>6.9</v>
      </c>
      <c r="D138" s="2">
        <f t="shared" si="45"/>
        <v>6.9</v>
      </c>
      <c r="E138" s="2">
        <f t="shared" si="45"/>
        <v>6.72</v>
      </c>
      <c r="F138" s="2">
        <f t="shared" si="45"/>
        <v>6.29</v>
      </c>
      <c r="G138" s="2">
        <f t="shared" si="45"/>
        <v>6.41</v>
      </c>
      <c r="H138" s="2">
        <f t="shared" si="45"/>
        <v>6.19</v>
      </c>
      <c r="I138" s="2">
        <f t="shared" si="45"/>
        <v>5.84</v>
      </c>
      <c r="J138" s="2">
        <f t="shared" si="45"/>
        <v>5.65</v>
      </c>
      <c r="K138" s="2">
        <f t="shared" si="45"/>
        <v>5.46</v>
      </c>
      <c r="L138" s="2">
        <f t="shared" si="45"/>
        <v>5.32</v>
      </c>
      <c r="M138" s="2">
        <f t="shared" si="45"/>
        <v>5.3</v>
      </c>
      <c r="N138" s="2">
        <f t="shared" si="46"/>
        <v>5.05</v>
      </c>
      <c r="O138" s="2">
        <f t="shared" si="46"/>
        <v>4.79</v>
      </c>
      <c r="P138" s="2">
        <f t="shared" si="46"/>
        <v>4.57</v>
      </c>
      <c r="Q138" s="2">
        <f t="shared" si="46"/>
        <v>3.7800000000000002</v>
      </c>
      <c r="R138" s="2">
        <f t="shared" si="46"/>
        <v>2.77</v>
      </c>
      <c r="S138" s="2">
        <f t="shared" si="46"/>
        <v>2.5</v>
      </c>
      <c r="T138" s="2">
        <f t="shared" si="46"/>
        <v>1.75</v>
      </c>
      <c r="U138" s="2">
        <f t="shared" si="46"/>
        <v>1.25</v>
      </c>
      <c r="V138" s="2">
        <f t="shared" si="46"/>
        <v>1.1599999999999999</v>
      </c>
      <c r="W138" s="2">
        <f t="shared" si="46"/>
        <v>1.03</v>
      </c>
      <c r="X138" s="2">
        <f t="shared" si="46"/>
        <v>0.93</v>
      </c>
      <c r="Y138" s="2">
        <f t="shared" si="46"/>
        <v>0.84</v>
      </c>
      <c r="Z138" s="2">
        <f t="shared" si="46"/>
        <v>0.87</v>
      </c>
      <c r="AA138" s="2">
        <f t="shared" si="46"/>
        <v>0.85</v>
      </c>
      <c r="AB138" s="2">
        <f t="shared" si="47"/>
        <v>0.83000000000000007</v>
      </c>
      <c r="AC138" s="2">
        <f t="shared" si="47"/>
        <v>0.76</v>
      </c>
      <c r="AD138" s="2">
        <f t="shared" si="47"/>
        <v>0.74</v>
      </c>
      <c r="AE138" s="2">
        <f t="shared" si="47"/>
        <v>0.73</v>
      </c>
      <c r="AF138" s="2">
        <f t="shared" si="47"/>
        <v>0.70000000000000007</v>
      </c>
      <c r="AG138" s="2">
        <f t="shared" si="47"/>
        <v>0.69000000000000006</v>
      </c>
      <c r="AH138" s="2">
        <f t="shared" si="30"/>
        <v>0.68</v>
      </c>
      <c r="AI138" s="2">
        <f t="shared" si="30"/>
        <v>0.67</v>
      </c>
      <c r="AJ138" s="2">
        <f t="shared" si="30"/>
        <v>0.66</v>
      </c>
    </row>
    <row r="139" spans="1:36" x14ac:dyDescent="0.2">
      <c r="A139" t="str">
        <f>"electricity_archetype_"&amp;TEXT(ROUND(Table2[[#This Row],[2016]],1),"0.0")</f>
        <v>electricity_archetype_6.8</v>
      </c>
      <c r="B139" s="2">
        <f t="shared" si="48"/>
        <v>6.8000000000000007</v>
      </c>
      <c r="C139" s="2">
        <f t="shared" si="44"/>
        <v>6.8</v>
      </c>
      <c r="D139" s="2">
        <f t="shared" si="45"/>
        <v>6.8</v>
      </c>
      <c r="E139" s="2">
        <f t="shared" si="45"/>
        <v>6.62</v>
      </c>
      <c r="F139" s="2">
        <f t="shared" si="45"/>
        <v>6.2</v>
      </c>
      <c r="G139" s="2">
        <f t="shared" si="45"/>
        <v>6.32</v>
      </c>
      <c r="H139" s="2">
        <f t="shared" si="45"/>
        <v>6.11</v>
      </c>
      <c r="I139" s="2">
        <f t="shared" si="45"/>
        <v>5.76</v>
      </c>
      <c r="J139" s="2">
        <f t="shared" si="45"/>
        <v>5.57</v>
      </c>
      <c r="K139" s="2">
        <f t="shared" si="45"/>
        <v>5.38</v>
      </c>
      <c r="L139" s="2">
        <f t="shared" si="45"/>
        <v>5.24</v>
      </c>
      <c r="M139" s="2">
        <f t="shared" si="45"/>
        <v>5.23</v>
      </c>
      <c r="N139" s="2">
        <f t="shared" si="46"/>
        <v>4.9800000000000004</v>
      </c>
      <c r="O139" s="2">
        <f t="shared" si="46"/>
        <v>4.7300000000000004</v>
      </c>
      <c r="P139" s="2">
        <f t="shared" si="46"/>
        <v>4.51</v>
      </c>
      <c r="Q139" s="2">
        <f t="shared" si="46"/>
        <v>3.73</v>
      </c>
      <c r="R139" s="2">
        <f t="shared" si="46"/>
        <v>2.74</v>
      </c>
      <c r="S139" s="2">
        <f t="shared" si="46"/>
        <v>2.4700000000000002</v>
      </c>
      <c r="T139" s="2">
        <f t="shared" si="46"/>
        <v>1.74</v>
      </c>
      <c r="U139" s="2">
        <f t="shared" si="46"/>
        <v>1.24</v>
      </c>
      <c r="V139" s="2">
        <f t="shared" si="46"/>
        <v>1.1500000000000001</v>
      </c>
      <c r="W139" s="2">
        <f t="shared" si="46"/>
        <v>1.03</v>
      </c>
      <c r="X139" s="2">
        <f t="shared" si="46"/>
        <v>0.93</v>
      </c>
      <c r="Y139" s="2">
        <f t="shared" si="46"/>
        <v>0.84</v>
      </c>
      <c r="Z139" s="2">
        <f t="shared" si="46"/>
        <v>0.86</v>
      </c>
      <c r="AA139" s="2">
        <f t="shared" si="46"/>
        <v>0.84</v>
      </c>
      <c r="AB139" s="2">
        <f t="shared" si="47"/>
        <v>0.83000000000000007</v>
      </c>
      <c r="AC139" s="2">
        <f t="shared" si="47"/>
        <v>0.75</v>
      </c>
      <c r="AD139" s="2">
        <f t="shared" si="47"/>
        <v>0.74</v>
      </c>
      <c r="AE139" s="2">
        <f t="shared" si="47"/>
        <v>0.73</v>
      </c>
      <c r="AF139" s="2">
        <f t="shared" si="47"/>
        <v>0.70000000000000007</v>
      </c>
      <c r="AG139" s="2">
        <f t="shared" si="47"/>
        <v>0.69000000000000006</v>
      </c>
      <c r="AH139" s="2">
        <f t="shared" si="30"/>
        <v>0.68</v>
      </c>
      <c r="AI139" s="2">
        <f t="shared" si="30"/>
        <v>0.67</v>
      </c>
      <c r="AJ139" s="2">
        <f t="shared" si="30"/>
        <v>0.66</v>
      </c>
    </row>
    <row r="140" spans="1:36" x14ac:dyDescent="0.2">
      <c r="A140" t="str">
        <f>"electricity_archetype_"&amp;TEXT(ROUND(Table2[[#This Row],[2016]],1),"0.0")</f>
        <v>electricity_archetype_6.7</v>
      </c>
      <c r="B140" s="2">
        <f t="shared" si="48"/>
        <v>6.7</v>
      </c>
      <c r="C140" s="2">
        <f t="shared" si="44"/>
        <v>6.7</v>
      </c>
      <c r="D140" s="2">
        <f t="shared" si="45"/>
        <v>6.7</v>
      </c>
      <c r="E140" s="2">
        <f t="shared" si="45"/>
        <v>6.53</v>
      </c>
      <c r="F140" s="2">
        <f t="shared" si="45"/>
        <v>6.11</v>
      </c>
      <c r="G140" s="2">
        <f t="shared" si="45"/>
        <v>6.23</v>
      </c>
      <c r="H140" s="2">
        <f t="shared" si="45"/>
        <v>6.0200000000000005</v>
      </c>
      <c r="I140" s="2">
        <f t="shared" si="45"/>
        <v>5.67</v>
      </c>
      <c r="J140" s="2">
        <f t="shared" si="45"/>
        <v>5.49</v>
      </c>
      <c r="K140" s="2">
        <f t="shared" si="45"/>
        <v>5.3</v>
      </c>
      <c r="L140" s="2">
        <f t="shared" si="45"/>
        <v>5.17</v>
      </c>
      <c r="M140" s="2">
        <f t="shared" si="45"/>
        <v>5.15</v>
      </c>
      <c r="N140" s="2">
        <f t="shared" si="46"/>
        <v>4.91</v>
      </c>
      <c r="O140" s="2">
        <f t="shared" si="46"/>
        <v>4.66</v>
      </c>
      <c r="P140" s="2">
        <f t="shared" si="46"/>
        <v>4.45</v>
      </c>
      <c r="Q140" s="2">
        <f t="shared" si="46"/>
        <v>3.68</v>
      </c>
      <c r="R140" s="2">
        <f t="shared" si="46"/>
        <v>2.71</v>
      </c>
      <c r="S140" s="2">
        <f t="shared" si="46"/>
        <v>2.44</v>
      </c>
      <c r="T140" s="2">
        <f t="shared" si="46"/>
        <v>1.72</v>
      </c>
      <c r="U140" s="2">
        <f t="shared" si="46"/>
        <v>1.23</v>
      </c>
      <c r="V140" s="2">
        <f t="shared" si="46"/>
        <v>1.1400000000000001</v>
      </c>
      <c r="W140" s="2">
        <f t="shared" si="46"/>
        <v>1.02</v>
      </c>
      <c r="X140" s="2">
        <f t="shared" si="46"/>
        <v>0.93</v>
      </c>
      <c r="Y140" s="2">
        <f t="shared" si="46"/>
        <v>0.84</v>
      </c>
      <c r="Z140" s="2">
        <f t="shared" si="46"/>
        <v>0.86</v>
      </c>
      <c r="AA140" s="2">
        <f t="shared" si="46"/>
        <v>0.84</v>
      </c>
      <c r="AB140" s="2">
        <f t="shared" si="47"/>
        <v>0.83000000000000007</v>
      </c>
      <c r="AC140" s="2">
        <f t="shared" si="47"/>
        <v>0.75</v>
      </c>
      <c r="AD140" s="2">
        <f t="shared" si="47"/>
        <v>0.74</v>
      </c>
      <c r="AE140" s="2">
        <f t="shared" si="47"/>
        <v>0.73</v>
      </c>
      <c r="AF140" s="2">
        <f t="shared" si="47"/>
        <v>0.70000000000000007</v>
      </c>
      <c r="AG140" s="2">
        <f t="shared" si="47"/>
        <v>0.69000000000000006</v>
      </c>
      <c r="AH140" s="2">
        <f t="shared" si="30"/>
        <v>0.68</v>
      </c>
      <c r="AI140" s="2">
        <f t="shared" si="30"/>
        <v>0.67</v>
      </c>
      <c r="AJ140" s="2">
        <f t="shared" si="30"/>
        <v>0.66</v>
      </c>
    </row>
    <row r="141" spans="1:36" x14ac:dyDescent="0.2">
      <c r="A141" t="str">
        <f>"electricity_archetype_"&amp;TEXT(ROUND(Table2[[#This Row],[2016]],1),"0.0")</f>
        <v>electricity_archetype_6.6</v>
      </c>
      <c r="B141" s="2">
        <f t="shared" si="48"/>
        <v>6.6000000000000005</v>
      </c>
      <c r="C141" s="2">
        <f t="shared" si="44"/>
        <v>6.6000000000000005</v>
      </c>
      <c r="D141" s="2">
        <f t="shared" si="45"/>
        <v>6.6000000000000005</v>
      </c>
      <c r="E141" s="2">
        <f t="shared" si="45"/>
        <v>6.43</v>
      </c>
      <c r="F141" s="2">
        <f t="shared" si="45"/>
        <v>6.0200000000000005</v>
      </c>
      <c r="G141" s="2">
        <f t="shared" si="45"/>
        <v>6.1400000000000006</v>
      </c>
      <c r="H141" s="2">
        <f t="shared" si="45"/>
        <v>5.93</v>
      </c>
      <c r="I141" s="2">
        <f t="shared" si="45"/>
        <v>5.59</v>
      </c>
      <c r="J141" s="2">
        <f t="shared" si="45"/>
        <v>5.41</v>
      </c>
      <c r="K141" s="2">
        <f t="shared" si="45"/>
        <v>5.22</v>
      </c>
      <c r="L141" s="2">
        <f t="shared" si="45"/>
        <v>5.09</v>
      </c>
      <c r="M141" s="2">
        <f t="shared" si="45"/>
        <v>5.08</v>
      </c>
      <c r="N141" s="2">
        <f t="shared" si="46"/>
        <v>4.84</v>
      </c>
      <c r="O141" s="2">
        <f t="shared" si="46"/>
        <v>4.59</v>
      </c>
      <c r="P141" s="2">
        <f t="shared" si="46"/>
        <v>4.3899999999999997</v>
      </c>
      <c r="Q141" s="2">
        <f t="shared" si="46"/>
        <v>3.63</v>
      </c>
      <c r="R141" s="2">
        <f t="shared" si="46"/>
        <v>2.67</v>
      </c>
      <c r="S141" s="2">
        <f t="shared" si="46"/>
        <v>2.41</v>
      </c>
      <c r="T141" s="2">
        <f t="shared" si="46"/>
        <v>1.7</v>
      </c>
      <c r="U141" s="2">
        <f t="shared" si="46"/>
        <v>1.22</v>
      </c>
      <c r="V141" s="2">
        <f t="shared" si="46"/>
        <v>1.1300000000000001</v>
      </c>
      <c r="W141" s="2">
        <f t="shared" si="46"/>
        <v>1.01</v>
      </c>
      <c r="X141" s="2">
        <f t="shared" si="46"/>
        <v>0.92</v>
      </c>
      <c r="Y141" s="2">
        <f t="shared" si="46"/>
        <v>0.83000000000000007</v>
      </c>
      <c r="Z141" s="2">
        <f t="shared" si="46"/>
        <v>0.86</v>
      </c>
      <c r="AA141" s="2">
        <f t="shared" si="46"/>
        <v>0.84</v>
      </c>
      <c r="AB141" s="2">
        <f t="shared" si="47"/>
        <v>0.83000000000000007</v>
      </c>
      <c r="AC141" s="2">
        <f t="shared" si="47"/>
        <v>0.75</v>
      </c>
      <c r="AD141" s="2">
        <f t="shared" si="47"/>
        <v>0.74</v>
      </c>
      <c r="AE141" s="2">
        <f t="shared" si="47"/>
        <v>0.72</v>
      </c>
      <c r="AF141" s="2">
        <f t="shared" si="47"/>
        <v>0.70000000000000007</v>
      </c>
      <c r="AG141" s="2">
        <f t="shared" si="47"/>
        <v>0.69000000000000006</v>
      </c>
      <c r="AH141" s="2">
        <f t="shared" si="30"/>
        <v>0.68</v>
      </c>
      <c r="AI141" s="2">
        <f t="shared" si="30"/>
        <v>0.67</v>
      </c>
      <c r="AJ141" s="2">
        <f t="shared" si="30"/>
        <v>0.66</v>
      </c>
    </row>
    <row r="142" spans="1:36" x14ac:dyDescent="0.2">
      <c r="A142" t="str">
        <f>"electricity_archetype_"&amp;TEXT(ROUND(Table2[[#This Row],[2016]],1),"0.0")</f>
        <v>electricity_archetype_6.5</v>
      </c>
      <c r="B142" s="2">
        <f t="shared" si="48"/>
        <v>6.5</v>
      </c>
      <c r="C142" s="2">
        <f t="shared" si="44"/>
        <v>6.5</v>
      </c>
      <c r="D142" s="2">
        <f t="shared" si="45"/>
        <v>6.5</v>
      </c>
      <c r="E142" s="2">
        <f t="shared" si="45"/>
        <v>6.33</v>
      </c>
      <c r="F142" s="2">
        <f t="shared" si="45"/>
        <v>5.93</v>
      </c>
      <c r="G142" s="2">
        <f t="shared" si="45"/>
        <v>6.05</v>
      </c>
      <c r="H142" s="2">
        <f t="shared" si="45"/>
        <v>5.84</v>
      </c>
      <c r="I142" s="2">
        <f t="shared" si="45"/>
        <v>5.51</v>
      </c>
      <c r="J142" s="2">
        <f t="shared" si="45"/>
        <v>5.33</v>
      </c>
      <c r="K142" s="2">
        <f t="shared" si="45"/>
        <v>5.15</v>
      </c>
      <c r="L142" s="2">
        <f t="shared" si="45"/>
        <v>5.0200000000000005</v>
      </c>
      <c r="M142" s="2">
        <f t="shared" si="45"/>
        <v>5</v>
      </c>
      <c r="N142" s="2">
        <f t="shared" si="46"/>
        <v>4.7700000000000005</v>
      </c>
      <c r="O142" s="2">
        <f t="shared" si="46"/>
        <v>4.53</v>
      </c>
      <c r="P142" s="2">
        <f t="shared" si="46"/>
        <v>4.32</v>
      </c>
      <c r="Q142" s="2">
        <f t="shared" si="46"/>
        <v>3.58</v>
      </c>
      <c r="R142" s="2">
        <f t="shared" si="46"/>
        <v>2.64</v>
      </c>
      <c r="S142" s="2">
        <f t="shared" si="46"/>
        <v>2.38</v>
      </c>
      <c r="T142" s="2">
        <f t="shared" si="46"/>
        <v>1.68</v>
      </c>
      <c r="U142" s="2">
        <f t="shared" si="46"/>
        <v>1.21</v>
      </c>
      <c r="V142" s="2">
        <f t="shared" si="46"/>
        <v>1.1300000000000001</v>
      </c>
      <c r="W142" s="2">
        <f t="shared" si="46"/>
        <v>1.01</v>
      </c>
      <c r="X142" s="2">
        <f t="shared" si="46"/>
        <v>0.92</v>
      </c>
      <c r="Y142" s="2">
        <f t="shared" si="46"/>
        <v>0.83000000000000007</v>
      </c>
      <c r="Z142" s="2">
        <f t="shared" si="46"/>
        <v>0.85</v>
      </c>
      <c r="AA142" s="2">
        <f t="shared" si="46"/>
        <v>0.83000000000000007</v>
      </c>
      <c r="AB142" s="2">
        <f t="shared" si="47"/>
        <v>0.82000000000000006</v>
      </c>
      <c r="AC142" s="2">
        <f t="shared" si="47"/>
        <v>0.75</v>
      </c>
      <c r="AD142" s="2">
        <f t="shared" si="47"/>
        <v>0.74</v>
      </c>
      <c r="AE142" s="2">
        <f t="shared" si="47"/>
        <v>0.72</v>
      </c>
      <c r="AF142" s="2">
        <f t="shared" si="47"/>
        <v>0.70000000000000007</v>
      </c>
      <c r="AG142" s="2">
        <f t="shared" si="47"/>
        <v>0.69000000000000006</v>
      </c>
      <c r="AH142" s="2">
        <f t="shared" si="30"/>
        <v>0.68</v>
      </c>
      <c r="AI142" s="2">
        <f t="shared" si="30"/>
        <v>0.67</v>
      </c>
      <c r="AJ142" s="2">
        <f t="shared" si="30"/>
        <v>0.66</v>
      </c>
    </row>
    <row r="143" spans="1:36" x14ac:dyDescent="0.2">
      <c r="A143" t="str">
        <f>"electricity_archetype_"&amp;TEXT(ROUND(Table2[[#This Row],[2016]],1),"0.0")</f>
        <v>electricity_archetype_6.4</v>
      </c>
      <c r="B143" s="2">
        <f t="shared" si="48"/>
        <v>6.4</v>
      </c>
      <c r="C143" s="2">
        <f t="shared" si="44"/>
        <v>6.4</v>
      </c>
      <c r="D143" s="2">
        <f t="shared" si="45"/>
        <v>6.4</v>
      </c>
      <c r="E143" s="2">
        <f t="shared" si="45"/>
        <v>6.24</v>
      </c>
      <c r="F143" s="2">
        <f t="shared" si="45"/>
        <v>5.84</v>
      </c>
      <c r="G143" s="2">
        <f t="shared" si="45"/>
        <v>5.95</v>
      </c>
      <c r="H143" s="2">
        <f t="shared" si="45"/>
        <v>5.75</v>
      </c>
      <c r="I143" s="2">
        <f t="shared" si="45"/>
        <v>5.43</v>
      </c>
      <c r="J143" s="2">
        <f t="shared" si="45"/>
        <v>5.25</v>
      </c>
      <c r="K143" s="2">
        <f t="shared" si="45"/>
        <v>5.07</v>
      </c>
      <c r="L143" s="2">
        <f t="shared" si="45"/>
        <v>4.9400000000000004</v>
      </c>
      <c r="M143" s="2">
        <f t="shared" si="45"/>
        <v>4.93</v>
      </c>
      <c r="N143" s="2">
        <f t="shared" si="46"/>
        <v>4.7</v>
      </c>
      <c r="O143" s="2">
        <f t="shared" si="46"/>
        <v>4.46</v>
      </c>
      <c r="P143" s="2">
        <f t="shared" si="46"/>
        <v>4.26</v>
      </c>
      <c r="Q143" s="2">
        <f t="shared" si="46"/>
        <v>3.5300000000000002</v>
      </c>
      <c r="R143" s="2">
        <f t="shared" si="46"/>
        <v>2.6</v>
      </c>
      <c r="S143" s="2">
        <f t="shared" si="46"/>
        <v>2.35</v>
      </c>
      <c r="T143" s="2">
        <f t="shared" si="46"/>
        <v>1.67</v>
      </c>
      <c r="U143" s="2">
        <f t="shared" si="46"/>
        <v>1.2</v>
      </c>
      <c r="V143" s="2">
        <f t="shared" si="46"/>
        <v>1.1200000000000001</v>
      </c>
      <c r="W143" s="2">
        <f t="shared" si="46"/>
        <v>1</v>
      </c>
      <c r="X143" s="2">
        <f t="shared" si="46"/>
        <v>0.91</v>
      </c>
      <c r="Y143" s="2">
        <f t="shared" si="46"/>
        <v>0.83000000000000007</v>
      </c>
      <c r="Z143" s="2">
        <f t="shared" si="46"/>
        <v>0.85</v>
      </c>
      <c r="AA143" s="2">
        <f t="shared" si="46"/>
        <v>0.83000000000000007</v>
      </c>
      <c r="AB143" s="2">
        <f t="shared" si="47"/>
        <v>0.82000000000000006</v>
      </c>
      <c r="AC143" s="2">
        <f t="shared" si="47"/>
        <v>0.75</v>
      </c>
      <c r="AD143" s="2">
        <f t="shared" si="47"/>
        <v>0.74</v>
      </c>
      <c r="AE143" s="2">
        <f t="shared" si="47"/>
        <v>0.72</v>
      </c>
      <c r="AF143" s="2">
        <f t="shared" si="47"/>
        <v>0.70000000000000007</v>
      </c>
      <c r="AG143" s="2">
        <f t="shared" si="47"/>
        <v>0.69000000000000006</v>
      </c>
      <c r="AH143" s="2">
        <f t="shared" si="30"/>
        <v>0.68</v>
      </c>
      <c r="AI143" s="2">
        <f t="shared" si="30"/>
        <v>0.67</v>
      </c>
      <c r="AJ143" s="2">
        <f t="shared" si="30"/>
        <v>0.66</v>
      </c>
    </row>
    <row r="144" spans="1:36" x14ac:dyDescent="0.2">
      <c r="A144" t="str">
        <f>"electricity_archetype_"&amp;TEXT(ROUND(Table2[[#This Row],[2016]],1),"0.0")</f>
        <v>electricity_archetype_6.3</v>
      </c>
      <c r="B144" s="2">
        <f t="shared" si="48"/>
        <v>6.3000000000000007</v>
      </c>
      <c r="C144" s="2">
        <f t="shared" si="44"/>
        <v>6.3</v>
      </c>
      <c r="D144" s="2">
        <f t="shared" si="45"/>
        <v>6.3</v>
      </c>
      <c r="E144" s="2">
        <f t="shared" si="45"/>
        <v>6.1400000000000006</v>
      </c>
      <c r="F144" s="2">
        <f t="shared" si="45"/>
        <v>5.75</v>
      </c>
      <c r="G144" s="2">
        <f t="shared" si="45"/>
        <v>5.86</v>
      </c>
      <c r="H144" s="2">
        <f t="shared" si="45"/>
        <v>5.66</v>
      </c>
      <c r="I144" s="2">
        <f t="shared" si="45"/>
        <v>5.34</v>
      </c>
      <c r="J144" s="2">
        <f t="shared" si="45"/>
        <v>5.17</v>
      </c>
      <c r="K144" s="2">
        <f t="shared" si="45"/>
        <v>4.99</v>
      </c>
      <c r="L144" s="2">
        <f t="shared" si="45"/>
        <v>4.87</v>
      </c>
      <c r="M144" s="2">
        <f t="shared" si="45"/>
        <v>4.8500000000000005</v>
      </c>
      <c r="N144" s="2">
        <f t="shared" si="46"/>
        <v>4.63</v>
      </c>
      <c r="O144" s="2">
        <f t="shared" si="46"/>
        <v>4.4000000000000004</v>
      </c>
      <c r="P144" s="2">
        <f t="shared" si="46"/>
        <v>4.2</v>
      </c>
      <c r="Q144" s="2">
        <f t="shared" si="46"/>
        <v>3.48</v>
      </c>
      <c r="R144" s="2">
        <f t="shared" si="46"/>
        <v>2.57</v>
      </c>
      <c r="S144" s="2">
        <f t="shared" si="46"/>
        <v>2.3199999999999998</v>
      </c>
      <c r="T144" s="2">
        <f t="shared" si="46"/>
        <v>1.6500000000000001</v>
      </c>
      <c r="U144" s="2">
        <f t="shared" si="46"/>
        <v>1.19</v>
      </c>
      <c r="V144" s="2">
        <f t="shared" si="46"/>
        <v>1.1100000000000001</v>
      </c>
      <c r="W144" s="2">
        <f t="shared" si="46"/>
        <v>1</v>
      </c>
      <c r="X144" s="2">
        <f t="shared" si="46"/>
        <v>0.91</v>
      </c>
      <c r="Y144" s="2">
        <f t="shared" si="46"/>
        <v>0.82000000000000006</v>
      </c>
      <c r="Z144" s="2">
        <f t="shared" si="46"/>
        <v>0.85</v>
      </c>
      <c r="AA144" s="2">
        <f t="shared" si="46"/>
        <v>0.83000000000000007</v>
      </c>
      <c r="AB144" s="2">
        <f t="shared" si="47"/>
        <v>0.82000000000000006</v>
      </c>
      <c r="AC144" s="2">
        <f t="shared" si="47"/>
        <v>0.75</v>
      </c>
      <c r="AD144" s="2">
        <f t="shared" si="47"/>
        <v>0.73</v>
      </c>
      <c r="AE144" s="2">
        <f t="shared" si="47"/>
        <v>0.72</v>
      </c>
      <c r="AF144" s="2">
        <f t="shared" si="47"/>
        <v>0.70000000000000007</v>
      </c>
      <c r="AG144" s="2">
        <f t="shared" si="47"/>
        <v>0.69000000000000006</v>
      </c>
      <c r="AH144" s="2">
        <f t="shared" si="30"/>
        <v>0.68</v>
      </c>
      <c r="AI144" s="2">
        <f t="shared" si="30"/>
        <v>0.67</v>
      </c>
      <c r="AJ144" s="2">
        <f t="shared" si="30"/>
        <v>0.66</v>
      </c>
    </row>
    <row r="145" spans="1:36" x14ac:dyDescent="0.2">
      <c r="A145" t="str">
        <f>"electricity_archetype_"&amp;TEXT(ROUND(Table2[[#This Row],[2016]],1),"0.0")</f>
        <v>electricity_archetype_6.2</v>
      </c>
      <c r="B145" s="2">
        <f t="shared" si="48"/>
        <v>6.2</v>
      </c>
      <c r="C145" s="2">
        <f t="shared" si="44"/>
        <v>6.2</v>
      </c>
      <c r="D145" s="2">
        <f t="shared" ref="D145:M154" si="49">MROUND((($B145-$AJ$2)*((D$2-$AJ$2)/($B$2-$AJ$2)))+$AJ$2,0.01)</f>
        <v>6.2</v>
      </c>
      <c r="E145" s="2">
        <f t="shared" si="49"/>
        <v>6.04</v>
      </c>
      <c r="F145" s="2">
        <f t="shared" si="49"/>
        <v>5.66</v>
      </c>
      <c r="G145" s="2">
        <f t="shared" si="49"/>
        <v>5.7700000000000005</v>
      </c>
      <c r="H145" s="2">
        <f t="shared" si="49"/>
        <v>5.57</v>
      </c>
      <c r="I145" s="2">
        <f t="shared" si="49"/>
        <v>5.26</v>
      </c>
      <c r="J145" s="2">
        <f t="shared" si="49"/>
        <v>5.09</v>
      </c>
      <c r="K145" s="2">
        <f t="shared" si="49"/>
        <v>4.92</v>
      </c>
      <c r="L145" s="2">
        <f t="shared" si="49"/>
        <v>4.79</v>
      </c>
      <c r="M145" s="2">
        <f t="shared" si="49"/>
        <v>4.78</v>
      </c>
      <c r="N145" s="2">
        <f t="shared" ref="N145:AA154" si="50">MROUND((($B145-$AJ$2)*((N$2-$AJ$2)/($B$2-$AJ$2)))+$AJ$2,0.01)</f>
        <v>4.5600000000000005</v>
      </c>
      <c r="O145" s="2">
        <f t="shared" si="50"/>
        <v>4.33</v>
      </c>
      <c r="P145" s="2">
        <f t="shared" si="50"/>
        <v>4.1399999999999997</v>
      </c>
      <c r="Q145" s="2">
        <f t="shared" si="50"/>
        <v>3.43</v>
      </c>
      <c r="R145" s="2">
        <f t="shared" si="50"/>
        <v>2.54</v>
      </c>
      <c r="S145" s="2">
        <f t="shared" si="50"/>
        <v>2.29</v>
      </c>
      <c r="T145" s="2">
        <f t="shared" si="50"/>
        <v>1.6300000000000001</v>
      </c>
      <c r="U145" s="2">
        <f t="shared" si="50"/>
        <v>1.18</v>
      </c>
      <c r="V145" s="2">
        <f t="shared" si="50"/>
        <v>1.1000000000000001</v>
      </c>
      <c r="W145" s="2">
        <f t="shared" si="50"/>
        <v>0.99</v>
      </c>
      <c r="X145" s="2">
        <f t="shared" si="50"/>
        <v>0.9</v>
      </c>
      <c r="Y145" s="2">
        <f t="shared" si="50"/>
        <v>0.82000000000000006</v>
      </c>
      <c r="Z145" s="2">
        <f t="shared" si="50"/>
        <v>0.84</v>
      </c>
      <c r="AA145" s="2">
        <f t="shared" si="50"/>
        <v>0.83000000000000007</v>
      </c>
      <c r="AB145" s="2">
        <f t="shared" ref="AB145:AG154" si="51">MROUND((($B145-$AJ$2)*((AB$2-$AJ$2)/($B$2-$AJ$2)))+$AJ$2,0.01)</f>
        <v>0.81</v>
      </c>
      <c r="AC145" s="2">
        <f t="shared" si="51"/>
        <v>0.74</v>
      </c>
      <c r="AD145" s="2">
        <f t="shared" si="51"/>
        <v>0.73</v>
      </c>
      <c r="AE145" s="2">
        <f t="shared" si="51"/>
        <v>0.72</v>
      </c>
      <c r="AF145" s="2">
        <f t="shared" si="51"/>
        <v>0.70000000000000007</v>
      </c>
      <c r="AG145" s="2">
        <f t="shared" si="51"/>
        <v>0.69000000000000006</v>
      </c>
      <c r="AH145" s="2">
        <f t="shared" si="30"/>
        <v>0.68</v>
      </c>
      <c r="AI145" s="2">
        <f t="shared" si="30"/>
        <v>0.67</v>
      </c>
      <c r="AJ145" s="2">
        <f t="shared" si="30"/>
        <v>0.66</v>
      </c>
    </row>
    <row r="146" spans="1:36" x14ac:dyDescent="0.2">
      <c r="A146" t="str">
        <f>"electricity_archetype_"&amp;TEXT(ROUND(Table2[[#This Row],[2016]],1),"0.0")</f>
        <v>electricity_archetype_6.1</v>
      </c>
      <c r="B146" s="2">
        <f t="shared" si="48"/>
        <v>6.1000000000000005</v>
      </c>
      <c r="C146" s="2">
        <f t="shared" si="44"/>
        <v>6.1000000000000005</v>
      </c>
      <c r="D146" s="2">
        <f t="shared" si="49"/>
        <v>6.1000000000000005</v>
      </c>
      <c r="E146" s="2">
        <f t="shared" si="49"/>
        <v>5.94</v>
      </c>
      <c r="F146" s="2">
        <f t="shared" si="49"/>
        <v>5.57</v>
      </c>
      <c r="G146" s="2">
        <f t="shared" si="49"/>
        <v>5.68</v>
      </c>
      <c r="H146" s="2">
        <f t="shared" si="49"/>
        <v>5.48</v>
      </c>
      <c r="I146" s="2">
        <f t="shared" si="49"/>
        <v>5.18</v>
      </c>
      <c r="J146" s="2">
        <f t="shared" si="49"/>
        <v>5.01</v>
      </c>
      <c r="K146" s="2">
        <f t="shared" si="49"/>
        <v>4.84</v>
      </c>
      <c r="L146" s="2">
        <f t="shared" si="49"/>
        <v>4.72</v>
      </c>
      <c r="M146" s="2">
        <f t="shared" si="49"/>
        <v>4.71</v>
      </c>
      <c r="N146" s="2">
        <f t="shared" si="50"/>
        <v>4.49</v>
      </c>
      <c r="O146" s="2">
        <f t="shared" si="50"/>
        <v>4.26</v>
      </c>
      <c r="P146" s="2">
        <f t="shared" si="50"/>
        <v>4.07</v>
      </c>
      <c r="Q146" s="2">
        <f t="shared" si="50"/>
        <v>3.38</v>
      </c>
      <c r="R146" s="2">
        <f t="shared" si="50"/>
        <v>2.5</v>
      </c>
      <c r="S146" s="2">
        <f t="shared" si="50"/>
        <v>2.2600000000000002</v>
      </c>
      <c r="T146" s="2">
        <f t="shared" si="50"/>
        <v>1.61</v>
      </c>
      <c r="U146" s="2">
        <f t="shared" si="50"/>
        <v>1.17</v>
      </c>
      <c r="V146" s="2">
        <f t="shared" si="50"/>
        <v>1.0900000000000001</v>
      </c>
      <c r="W146" s="2">
        <f t="shared" si="50"/>
        <v>0.98</v>
      </c>
      <c r="X146" s="2">
        <f t="shared" si="50"/>
        <v>0.9</v>
      </c>
      <c r="Y146" s="2">
        <f t="shared" si="50"/>
        <v>0.82000000000000006</v>
      </c>
      <c r="Z146" s="2">
        <f t="shared" si="50"/>
        <v>0.84</v>
      </c>
      <c r="AA146" s="2">
        <f t="shared" si="50"/>
        <v>0.82000000000000006</v>
      </c>
      <c r="AB146" s="2">
        <f t="shared" si="51"/>
        <v>0.81</v>
      </c>
      <c r="AC146" s="2">
        <f t="shared" si="51"/>
        <v>0.74</v>
      </c>
      <c r="AD146" s="2">
        <f t="shared" si="51"/>
        <v>0.73</v>
      </c>
      <c r="AE146" s="2">
        <f t="shared" si="51"/>
        <v>0.72</v>
      </c>
      <c r="AF146" s="2">
        <f t="shared" si="51"/>
        <v>0.70000000000000007</v>
      </c>
      <c r="AG146" s="2">
        <f t="shared" si="51"/>
        <v>0.69000000000000006</v>
      </c>
      <c r="AH146" s="2">
        <f t="shared" si="30"/>
        <v>0.68</v>
      </c>
      <c r="AI146" s="2">
        <f t="shared" si="30"/>
        <v>0.67</v>
      </c>
      <c r="AJ146" s="2">
        <f t="shared" si="30"/>
        <v>0.66</v>
      </c>
    </row>
    <row r="147" spans="1:36" x14ac:dyDescent="0.2">
      <c r="A147" t="str">
        <f>"electricity_archetype_"&amp;TEXT(ROUND(Table2[[#This Row],[2016]],1),"0.0")</f>
        <v>electricity_archetype_6.0</v>
      </c>
      <c r="B147" s="2">
        <f t="shared" si="48"/>
        <v>6</v>
      </c>
      <c r="C147" s="2">
        <f t="shared" si="44"/>
        <v>6</v>
      </c>
      <c r="D147" s="2">
        <f t="shared" si="49"/>
        <v>6</v>
      </c>
      <c r="E147" s="2">
        <f t="shared" si="49"/>
        <v>5.8500000000000005</v>
      </c>
      <c r="F147" s="2">
        <f t="shared" si="49"/>
        <v>5.48</v>
      </c>
      <c r="G147" s="2">
        <f t="shared" si="49"/>
        <v>5.58</v>
      </c>
      <c r="H147" s="2">
        <f t="shared" si="49"/>
        <v>5.4</v>
      </c>
      <c r="I147" s="2">
        <f t="shared" si="49"/>
        <v>5.09</v>
      </c>
      <c r="J147" s="2">
        <f t="shared" si="49"/>
        <v>4.93</v>
      </c>
      <c r="K147" s="2">
        <f t="shared" si="49"/>
        <v>4.76</v>
      </c>
      <c r="L147" s="2">
        <f t="shared" si="49"/>
        <v>4.6399999999999997</v>
      </c>
      <c r="M147" s="2">
        <f t="shared" si="49"/>
        <v>4.63</v>
      </c>
      <c r="N147" s="2">
        <f t="shared" si="50"/>
        <v>4.41</v>
      </c>
      <c r="O147" s="2">
        <f t="shared" si="50"/>
        <v>4.2</v>
      </c>
      <c r="P147" s="2">
        <f t="shared" si="50"/>
        <v>4.01</v>
      </c>
      <c r="Q147" s="2">
        <f t="shared" si="50"/>
        <v>3.33</v>
      </c>
      <c r="R147" s="2">
        <f t="shared" si="50"/>
        <v>2.4700000000000002</v>
      </c>
      <c r="S147" s="2">
        <f t="shared" si="50"/>
        <v>2.23</v>
      </c>
      <c r="T147" s="2">
        <f t="shared" si="50"/>
        <v>1.6</v>
      </c>
      <c r="U147" s="2">
        <f t="shared" si="50"/>
        <v>1.1599999999999999</v>
      </c>
      <c r="V147" s="2">
        <f t="shared" si="50"/>
        <v>1.0900000000000001</v>
      </c>
      <c r="W147" s="2">
        <f t="shared" si="50"/>
        <v>0.98</v>
      </c>
      <c r="X147" s="2">
        <f t="shared" si="50"/>
        <v>0.89</v>
      </c>
      <c r="Y147" s="2">
        <f t="shared" si="50"/>
        <v>0.82000000000000006</v>
      </c>
      <c r="Z147" s="2">
        <f t="shared" si="50"/>
        <v>0.84</v>
      </c>
      <c r="AA147" s="2">
        <f t="shared" si="50"/>
        <v>0.82000000000000006</v>
      </c>
      <c r="AB147" s="2">
        <f t="shared" si="51"/>
        <v>0.81</v>
      </c>
      <c r="AC147" s="2">
        <f t="shared" si="51"/>
        <v>0.74</v>
      </c>
      <c r="AD147" s="2">
        <f t="shared" si="51"/>
        <v>0.73</v>
      </c>
      <c r="AE147" s="2">
        <f t="shared" si="51"/>
        <v>0.72</v>
      </c>
      <c r="AF147" s="2">
        <f t="shared" si="51"/>
        <v>0.70000000000000007</v>
      </c>
      <c r="AG147" s="2">
        <f t="shared" si="51"/>
        <v>0.69000000000000006</v>
      </c>
      <c r="AH147" s="2">
        <f t="shared" si="30"/>
        <v>0.68</v>
      </c>
      <c r="AI147" s="2">
        <f t="shared" si="30"/>
        <v>0.67</v>
      </c>
      <c r="AJ147" s="2">
        <f t="shared" si="30"/>
        <v>0.66</v>
      </c>
    </row>
    <row r="148" spans="1:36" x14ac:dyDescent="0.2">
      <c r="A148" t="str">
        <f>"electricity_archetype_"&amp;TEXT(ROUND(Table2[[#This Row],[2016]],1),"0.0")</f>
        <v>electricity_archetype_5.9</v>
      </c>
      <c r="B148" s="2">
        <f t="shared" si="48"/>
        <v>5.9</v>
      </c>
      <c r="C148" s="2">
        <f t="shared" si="44"/>
        <v>5.9</v>
      </c>
      <c r="D148" s="2">
        <f t="shared" si="49"/>
        <v>5.9</v>
      </c>
      <c r="E148" s="2">
        <f t="shared" si="49"/>
        <v>5.75</v>
      </c>
      <c r="F148" s="2">
        <f t="shared" si="49"/>
        <v>5.39</v>
      </c>
      <c r="G148" s="2">
        <f t="shared" si="49"/>
        <v>5.49</v>
      </c>
      <c r="H148" s="2">
        <f t="shared" si="49"/>
        <v>5.3100000000000005</v>
      </c>
      <c r="I148" s="2">
        <f t="shared" si="49"/>
        <v>5.01</v>
      </c>
      <c r="J148" s="2">
        <f t="shared" si="49"/>
        <v>4.8500000000000005</v>
      </c>
      <c r="K148" s="2">
        <f t="shared" si="49"/>
        <v>4.6900000000000004</v>
      </c>
      <c r="L148" s="2">
        <f t="shared" si="49"/>
        <v>4.57</v>
      </c>
      <c r="M148" s="2">
        <f t="shared" si="49"/>
        <v>4.5600000000000005</v>
      </c>
      <c r="N148" s="2">
        <f t="shared" si="50"/>
        <v>4.34</v>
      </c>
      <c r="O148" s="2">
        <f t="shared" si="50"/>
        <v>4.13</v>
      </c>
      <c r="P148" s="2">
        <f t="shared" si="50"/>
        <v>3.95</v>
      </c>
      <c r="Q148" s="2">
        <f t="shared" si="50"/>
        <v>3.2800000000000002</v>
      </c>
      <c r="R148" s="2">
        <f t="shared" si="50"/>
        <v>2.4300000000000002</v>
      </c>
      <c r="S148" s="2">
        <f t="shared" si="50"/>
        <v>2.2000000000000002</v>
      </c>
      <c r="T148" s="2">
        <f t="shared" si="50"/>
        <v>1.58</v>
      </c>
      <c r="U148" s="2">
        <f t="shared" si="50"/>
        <v>1.1500000000000001</v>
      </c>
      <c r="V148" s="2">
        <f t="shared" si="50"/>
        <v>1.08</v>
      </c>
      <c r="W148" s="2">
        <f t="shared" si="50"/>
        <v>0.97</v>
      </c>
      <c r="X148" s="2">
        <f t="shared" si="50"/>
        <v>0.89</v>
      </c>
      <c r="Y148" s="2">
        <f t="shared" si="50"/>
        <v>0.81</v>
      </c>
      <c r="Z148" s="2">
        <f t="shared" si="50"/>
        <v>0.83000000000000007</v>
      </c>
      <c r="AA148" s="2">
        <f t="shared" si="50"/>
        <v>0.82000000000000006</v>
      </c>
      <c r="AB148" s="2">
        <f t="shared" si="51"/>
        <v>0.81</v>
      </c>
      <c r="AC148" s="2">
        <f t="shared" si="51"/>
        <v>0.74</v>
      </c>
      <c r="AD148" s="2">
        <f t="shared" si="51"/>
        <v>0.73</v>
      </c>
      <c r="AE148" s="2">
        <f t="shared" si="51"/>
        <v>0.72</v>
      </c>
      <c r="AF148" s="2">
        <f t="shared" si="51"/>
        <v>0.69000000000000006</v>
      </c>
      <c r="AG148" s="2">
        <f t="shared" si="51"/>
        <v>0.69000000000000006</v>
      </c>
      <c r="AH148" s="2">
        <f t="shared" si="30"/>
        <v>0.68</v>
      </c>
      <c r="AI148" s="2">
        <f t="shared" si="30"/>
        <v>0.67</v>
      </c>
      <c r="AJ148" s="2">
        <f t="shared" si="30"/>
        <v>0.66</v>
      </c>
    </row>
    <row r="149" spans="1:36" x14ac:dyDescent="0.2">
      <c r="A149" t="str">
        <f>"electricity_archetype_"&amp;TEXT(ROUND(Table2[[#This Row],[2016]],1),"0.0")</f>
        <v>electricity_archetype_5.8</v>
      </c>
      <c r="B149" s="2">
        <f t="shared" si="48"/>
        <v>5.8000000000000007</v>
      </c>
      <c r="C149" s="2">
        <f t="shared" si="44"/>
        <v>5.8</v>
      </c>
      <c r="D149" s="2">
        <f t="shared" si="49"/>
        <v>5.8</v>
      </c>
      <c r="E149" s="2">
        <f t="shared" si="49"/>
        <v>5.65</v>
      </c>
      <c r="F149" s="2">
        <f t="shared" si="49"/>
        <v>5.3</v>
      </c>
      <c r="G149" s="2">
        <f t="shared" si="49"/>
        <v>5.4</v>
      </c>
      <c r="H149" s="2">
        <f t="shared" si="49"/>
        <v>5.22</v>
      </c>
      <c r="I149" s="2">
        <f t="shared" si="49"/>
        <v>4.93</v>
      </c>
      <c r="J149" s="2">
        <f t="shared" si="49"/>
        <v>4.7700000000000005</v>
      </c>
      <c r="K149" s="2">
        <f t="shared" si="49"/>
        <v>4.6100000000000003</v>
      </c>
      <c r="L149" s="2">
        <f t="shared" si="49"/>
        <v>4.49</v>
      </c>
      <c r="M149" s="2">
        <f t="shared" si="49"/>
        <v>4.4800000000000004</v>
      </c>
      <c r="N149" s="2">
        <f t="shared" si="50"/>
        <v>4.2700000000000005</v>
      </c>
      <c r="O149" s="2">
        <f t="shared" si="50"/>
        <v>4.0600000000000005</v>
      </c>
      <c r="P149" s="2">
        <f t="shared" si="50"/>
        <v>3.88</v>
      </c>
      <c r="Q149" s="2">
        <f t="shared" si="50"/>
        <v>3.23</v>
      </c>
      <c r="R149" s="2">
        <f t="shared" si="50"/>
        <v>2.4</v>
      </c>
      <c r="S149" s="2">
        <f t="shared" si="50"/>
        <v>2.17</v>
      </c>
      <c r="T149" s="2">
        <f t="shared" si="50"/>
        <v>1.56</v>
      </c>
      <c r="U149" s="2">
        <f t="shared" si="50"/>
        <v>1.1400000000000001</v>
      </c>
      <c r="V149" s="2">
        <f t="shared" si="50"/>
        <v>1.07</v>
      </c>
      <c r="W149" s="2">
        <f t="shared" si="50"/>
        <v>0.97</v>
      </c>
      <c r="X149" s="2">
        <f t="shared" si="50"/>
        <v>0.89</v>
      </c>
      <c r="Y149" s="2">
        <f t="shared" si="50"/>
        <v>0.81</v>
      </c>
      <c r="Z149" s="2">
        <f t="shared" si="50"/>
        <v>0.83000000000000007</v>
      </c>
      <c r="AA149" s="2">
        <f t="shared" si="50"/>
        <v>0.81</v>
      </c>
      <c r="AB149" s="2">
        <f t="shared" si="51"/>
        <v>0.8</v>
      </c>
      <c r="AC149" s="2">
        <f t="shared" si="51"/>
        <v>0.74</v>
      </c>
      <c r="AD149" s="2">
        <f t="shared" si="51"/>
        <v>0.73</v>
      </c>
      <c r="AE149" s="2">
        <f t="shared" si="51"/>
        <v>0.72</v>
      </c>
      <c r="AF149" s="2">
        <f t="shared" si="51"/>
        <v>0.69000000000000006</v>
      </c>
      <c r="AG149" s="2">
        <f t="shared" si="51"/>
        <v>0.68</v>
      </c>
      <c r="AH149" s="2">
        <f t="shared" ref="AH149:AJ200" si="52">MROUND((($B149-$AJ$2)*((AH$2-$AJ$2)/($B$2-$AJ$2)))+$AJ$2,0.01)</f>
        <v>0.68</v>
      </c>
      <c r="AI149" s="2">
        <f t="shared" si="52"/>
        <v>0.67</v>
      </c>
      <c r="AJ149" s="2">
        <f t="shared" si="52"/>
        <v>0.66</v>
      </c>
    </row>
    <row r="150" spans="1:36" x14ac:dyDescent="0.2">
      <c r="A150" t="str">
        <f>"electricity_archetype_"&amp;TEXT(ROUND(Table2[[#This Row],[2016]],1),"0.0")</f>
        <v>electricity_archetype_5.7</v>
      </c>
      <c r="B150" s="2">
        <f t="shared" si="48"/>
        <v>5.7</v>
      </c>
      <c r="C150" s="2">
        <f t="shared" si="44"/>
        <v>5.7</v>
      </c>
      <c r="D150" s="2">
        <f t="shared" si="49"/>
        <v>5.7</v>
      </c>
      <c r="E150" s="2">
        <f t="shared" si="49"/>
        <v>5.5600000000000005</v>
      </c>
      <c r="F150" s="2">
        <f t="shared" si="49"/>
        <v>5.21</v>
      </c>
      <c r="G150" s="2">
        <f t="shared" si="49"/>
        <v>5.3100000000000005</v>
      </c>
      <c r="H150" s="2">
        <f t="shared" si="49"/>
        <v>5.13</v>
      </c>
      <c r="I150" s="2">
        <f t="shared" si="49"/>
        <v>4.84</v>
      </c>
      <c r="J150" s="2">
        <f t="shared" si="49"/>
        <v>4.6900000000000004</v>
      </c>
      <c r="K150" s="2">
        <f t="shared" si="49"/>
        <v>4.53</v>
      </c>
      <c r="L150" s="2">
        <f t="shared" si="49"/>
        <v>4.42</v>
      </c>
      <c r="M150" s="2">
        <f t="shared" si="49"/>
        <v>4.41</v>
      </c>
      <c r="N150" s="2">
        <f t="shared" si="50"/>
        <v>4.2</v>
      </c>
      <c r="O150" s="2">
        <f t="shared" si="50"/>
        <v>4</v>
      </c>
      <c r="P150" s="2">
        <f t="shared" si="50"/>
        <v>3.8200000000000003</v>
      </c>
      <c r="Q150" s="2">
        <f t="shared" si="50"/>
        <v>3.18</v>
      </c>
      <c r="R150" s="2">
        <f t="shared" si="50"/>
        <v>2.37</v>
      </c>
      <c r="S150" s="2">
        <f t="shared" si="50"/>
        <v>2.15</v>
      </c>
      <c r="T150" s="2">
        <f t="shared" si="50"/>
        <v>1.54</v>
      </c>
      <c r="U150" s="2">
        <f t="shared" si="50"/>
        <v>1.1300000000000001</v>
      </c>
      <c r="V150" s="2">
        <f t="shared" si="50"/>
        <v>1.06</v>
      </c>
      <c r="W150" s="2">
        <f t="shared" si="50"/>
        <v>0.96</v>
      </c>
      <c r="X150" s="2">
        <f t="shared" si="50"/>
        <v>0.88</v>
      </c>
      <c r="Y150" s="2">
        <f t="shared" si="50"/>
        <v>0.81</v>
      </c>
      <c r="Z150" s="2">
        <f t="shared" si="50"/>
        <v>0.83000000000000007</v>
      </c>
      <c r="AA150" s="2">
        <f t="shared" si="50"/>
        <v>0.81</v>
      </c>
      <c r="AB150" s="2">
        <f t="shared" si="51"/>
        <v>0.8</v>
      </c>
      <c r="AC150" s="2">
        <f t="shared" si="51"/>
        <v>0.74</v>
      </c>
      <c r="AD150" s="2">
        <f t="shared" si="51"/>
        <v>0.73</v>
      </c>
      <c r="AE150" s="2">
        <f t="shared" si="51"/>
        <v>0.71</v>
      </c>
      <c r="AF150" s="2">
        <f t="shared" si="51"/>
        <v>0.69000000000000006</v>
      </c>
      <c r="AG150" s="2">
        <f t="shared" si="51"/>
        <v>0.68</v>
      </c>
      <c r="AH150" s="2">
        <f t="shared" si="52"/>
        <v>0.68</v>
      </c>
      <c r="AI150" s="2">
        <f t="shared" si="52"/>
        <v>0.67</v>
      </c>
      <c r="AJ150" s="2">
        <f t="shared" si="52"/>
        <v>0.66</v>
      </c>
    </row>
    <row r="151" spans="1:36" x14ac:dyDescent="0.2">
      <c r="A151" t="str">
        <f>"electricity_archetype_"&amp;TEXT(ROUND(Table2[[#This Row],[2016]],1),"0.0")</f>
        <v>electricity_archetype_5.6</v>
      </c>
      <c r="B151" s="2">
        <f t="shared" si="48"/>
        <v>5.6000000000000005</v>
      </c>
      <c r="C151" s="2">
        <f t="shared" si="44"/>
        <v>5.6000000000000005</v>
      </c>
      <c r="D151" s="2">
        <f t="shared" si="49"/>
        <v>5.6000000000000005</v>
      </c>
      <c r="E151" s="2">
        <f t="shared" si="49"/>
        <v>5.46</v>
      </c>
      <c r="F151" s="2">
        <f t="shared" si="49"/>
        <v>5.12</v>
      </c>
      <c r="G151" s="2">
        <f t="shared" si="49"/>
        <v>5.22</v>
      </c>
      <c r="H151" s="2">
        <f t="shared" si="49"/>
        <v>5.04</v>
      </c>
      <c r="I151" s="2">
        <f t="shared" si="49"/>
        <v>4.76</v>
      </c>
      <c r="J151" s="2">
        <f t="shared" si="49"/>
        <v>4.6100000000000003</v>
      </c>
      <c r="K151" s="2">
        <f t="shared" si="49"/>
        <v>4.46</v>
      </c>
      <c r="L151" s="2">
        <f t="shared" si="49"/>
        <v>4.3500000000000005</v>
      </c>
      <c r="M151" s="2">
        <f t="shared" si="49"/>
        <v>4.33</v>
      </c>
      <c r="N151" s="2">
        <f t="shared" si="50"/>
        <v>4.13</v>
      </c>
      <c r="O151" s="2">
        <f t="shared" si="50"/>
        <v>3.93</v>
      </c>
      <c r="P151" s="2">
        <f t="shared" si="50"/>
        <v>3.7600000000000002</v>
      </c>
      <c r="Q151" s="2">
        <f t="shared" si="50"/>
        <v>3.13</v>
      </c>
      <c r="R151" s="2">
        <f t="shared" si="50"/>
        <v>2.33</v>
      </c>
      <c r="S151" s="2">
        <f t="shared" si="50"/>
        <v>2.12</v>
      </c>
      <c r="T151" s="2">
        <f t="shared" si="50"/>
        <v>1.53</v>
      </c>
      <c r="U151" s="2">
        <f t="shared" si="50"/>
        <v>1.1200000000000001</v>
      </c>
      <c r="V151" s="2">
        <f t="shared" si="50"/>
        <v>1.05</v>
      </c>
      <c r="W151" s="2">
        <f t="shared" si="50"/>
        <v>0.95000000000000007</v>
      </c>
      <c r="X151" s="2">
        <f t="shared" si="50"/>
        <v>0.88</v>
      </c>
      <c r="Y151" s="2">
        <f t="shared" si="50"/>
        <v>0.8</v>
      </c>
      <c r="Z151" s="2">
        <f t="shared" si="50"/>
        <v>0.82000000000000006</v>
      </c>
      <c r="AA151" s="2">
        <f t="shared" si="50"/>
        <v>0.81</v>
      </c>
      <c r="AB151" s="2">
        <f t="shared" si="51"/>
        <v>0.8</v>
      </c>
      <c r="AC151" s="2">
        <f t="shared" si="51"/>
        <v>0.74</v>
      </c>
      <c r="AD151" s="2">
        <f t="shared" si="51"/>
        <v>0.72</v>
      </c>
      <c r="AE151" s="2">
        <f t="shared" si="51"/>
        <v>0.71</v>
      </c>
      <c r="AF151" s="2">
        <f t="shared" si="51"/>
        <v>0.69000000000000006</v>
      </c>
      <c r="AG151" s="2">
        <f t="shared" si="51"/>
        <v>0.68</v>
      </c>
      <c r="AH151" s="2">
        <f t="shared" si="52"/>
        <v>0.67</v>
      </c>
      <c r="AI151" s="2">
        <f t="shared" si="52"/>
        <v>0.67</v>
      </c>
      <c r="AJ151" s="2">
        <f t="shared" si="52"/>
        <v>0.66</v>
      </c>
    </row>
    <row r="152" spans="1:36" x14ac:dyDescent="0.2">
      <c r="A152" t="str">
        <f>"electricity_archetype_"&amp;TEXT(ROUND(Table2[[#This Row],[2016]],1),"0.0")</f>
        <v>electricity_archetype_5.5</v>
      </c>
      <c r="B152" s="2">
        <f t="shared" si="48"/>
        <v>5.5</v>
      </c>
      <c r="C152" s="2">
        <f t="shared" si="44"/>
        <v>5.5</v>
      </c>
      <c r="D152" s="2">
        <f t="shared" si="49"/>
        <v>5.5</v>
      </c>
      <c r="E152" s="2">
        <f t="shared" si="49"/>
        <v>5.36</v>
      </c>
      <c r="F152" s="2">
        <f t="shared" si="49"/>
        <v>5.03</v>
      </c>
      <c r="G152" s="2">
        <f t="shared" si="49"/>
        <v>5.12</v>
      </c>
      <c r="H152" s="2">
        <f t="shared" si="49"/>
        <v>4.95</v>
      </c>
      <c r="I152" s="2">
        <f t="shared" si="49"/>
        <v>4.68</v>
      </c>
      <c r="J152" s="2">
        <f t="shared" si="49"/>
        <v>4.53</v>
      </c>
      <c r="K152" s="2">
        <f t="shared" si="49"/>
        <v>4.38</v>
      </c>
      <c r="L152" s="2">
        <f t="shared" si="49"/>
        <v>4.2700000000000005</v>
      </c>
      <c r="M152" s="2">
        <f t="shared" si="49"/>
        <v>4.26</v>
      </c>
      <c r="N152" s="2">
        <f t="shared" si="50"/>
        <v>4.0600000000000005</v>
      </c>
      <c r="O152" s="2">
        <f t="shared" si="50"/>
        <v>3.87</v>
      </c>
      <c r="P152" s="2">
        <f t="shared" si="50"/>
        <v>3.7</v>
      </c>
      <c r="Q152" s="2">
        <f t="shared" si="50"/>
        <v>3.08</v>
      </c>
      <c r="R152" s="2">
        <f t="shared" si="50"/>
        <v>2.3000000000000003</v>
      </c>
      <c r="S152" s="2">
        <f t="shared" si="50"/>
        <v>2.09</v>
      </c>
      <c r="T152" s="2">
        <f t="shared" si="50"/>
        <v>1.51</v>
      </c>
      <c r="U152" s="2">
        <f t="shared" si="50"/>
        <v>1.1100000000000001</v>
      </c>
      <c r="V152" s="2">
        <f t="shared" si="50"/>
        <v>1.05</v>
      </c>
      <c r="W152" s="2">
        <f t="shared" si="50"/>
        <v>0.95000000000000007</v>
      </c>
      <c r="X152" s="2">
        <f t="shared" si="50"/>
        <v>0.87</v>
      </c>
      <c r="Y152" s="2">
        <f t="shared" si="50"/>
        <v>0.8</v>
      </c>
      <c r="Z152" s="2">
        <f t="shared" si="50"/>
        <v>0.82000000000000006</v>
      </c>
      <c r="AA152" s="2">
        <f t="shared" si="50"/>
        <v>0.8</v>
      </c>
      <c r="AB152" s="2">
        <f t="shared" si="51"/>
        <v>0.8</v>
      </c>
      <c r="AC152" s="2">
        <f t="shared" si="51"/>
        <v>0.73</v>
      </c>
      <c r="AD152" s="2">
        <f t="shared" si="51"/>
        <v>0.72</v>
      </c>
      <c r="AE152" s="2">
        <f t="shared" si="51"/>
        <v>0.71</v>
      </c>
      <c r="AF152" s="2">
        <f t="shared" si="51"/>
        <v>0.69000000000000006</v>
      </c>
      <c r="AG152" s="2">
        <f t="shared" si="51"/>
        <v>0.68</v>
      </c>
      <c r="AH152" s="2">
        <f t="shared" si="52"/>
        <v>0.67</v>
      </c>
      <c r="AI152" s="2">
        <f t="shared" si="52"/>
        <v>0.67</v>
      </c>
      <c r="AJ152" s="2">
        <f t="shared" si="52"/>
        <v>0.66</v>
      </c>
    </row>
    <row r="153" spans="1:36" x14ac:dyDescent="0.2">
      <c r="A153" t="str">
        <f>"electricity_archetype_"&amp;TEXT(ROUND(Table2[[#This Row],[2016]],1),"0.0")</f>
        <v>electricity_archetype_5.4</v>
      </c>
      <c r="B153" s="2">
        <f t="shared" si="48"/>
        <v>5.4</v>
      </c>
      <c r="C153" s="2">
        <f t="shared" si="44"/>
        <v>5.4</v>
      </c>
      <c r="D153" s="2">
        <f t="shared" si="49"/>
        <v>5.4</v>
      </c>
      <c r="E153" s="2">
        <f t="shared" si="49"/>
        <v>5.26</v>
      </c>
      <c r="F153" s="2">
        <f t="shared" si="49"/>
        <v>4.9400000000000004</v>
      </c>
      <c r="G153" s="2">
        <f t="shared" si="49"/>
        <v>5.03</v>
      </c>
      <c r="H153" s="2">
        <f t="shared" si="49"/>
        <v>4.8600000000000003</v>
      </c>
      <c r="I153" s="2">
        <f t="shared" si="49"/>
        <v>4.59</v>
      </c>
      <c r="J153" s="2">
        <f t="shared" si="49"/>
        <v>4.45</v>
      </c>
      <c r="K153" s="2">
        <f t="shared" si="49"/>
        <v>4.3</v>
      </c>
      <c r="L153" s="2">
        <f t="shared" si="49"/>
        <v>4.2</v>
      </c>
      <c r="M153" s="2">
        <f t="shared" si="49"/>
        <v>4.18</v>
      </c>
      <c r="N153" s="2">
        <f t="shared" si="50"/>
        <v>3.99</v>
      </c>
      <c r="O153" s="2">
        <f t="shared" si="50"/>
        <v>3.8000000000000003</v>
      </c>
      <c r="P153" s="2">
        <f t="shared" si="50"/>
        <v>3.63</v>
      </c>
      <c r="Q153" s="2">
        <f t="shared" si="50"/>
        <v>3.0300000000000002</v>
      </c>
      <c r="R153" s="2">
        <f t="shared" si="50"/>
        <v>2.27</v>
      </c>
      <c r="S153" s="2">
        <f t="shared" si="50"/>
        <v>2.06</v>
      </c>
      <c r="T153" s="2">
        <f t="shared" si="50"/>
        <v>1.49</v>
      </c>
      <c r="U153" s="2">
        <f t="shared" si="50"/>
        <v>1.1000000000000001</v>
      </c>
      <c r="V153" s="2">
        <f t="shared" si="50"/>
        <v>1.04</v>
      </c>
      <c r="W153" s="2">
        <f t="shared" si="50"/>
        <v>0.94000000000000006</v>
      </c>
      <c r="X153" s="2">
        <f t="shared" si="50"/>
        <v>0.87</v>
      </c>
      <c r="Y153" s="2">
        <f t="shared" si="50"/>
        <v>0.8</v>
      </c>
      <c r="Z153" s="2">
        <f t="shared" si="50"/>
        <v>0.82000000000000006</v>
      </c>
      <c r="AA153" s="2">
        <f t="shared" si="50"/>
        <v>0.8</v>
      </c>
      <c r="AB153" s="2">
        <f t="shared" si="51"/>
        <v>0.79</v>
      </c>
      <c r="AC153" s="2">
        <f t="shared" si="51"/>
        <v>0.73</v>
      </c>
      <c r="AD153" s="2">
        <f t="shared" si="51"/>
        <v>0.72</v>
      </c>
      <c r="AE153" s="2">
        <f t="shared" si="51"/>
        <v>0.71</v>
      </c>
      <c r="AF153" s="2">
        <f t="shared" si="51"/>
        <v>0.69000000000000006</v>
      </c>
      <c r="AG153" s="2">
        <f t="shared" si="51"/>
        <v>0.68</v>
      </c>
      <c r="AH153" s="2">
        <f t="shared" si="52"/>
        <v>0.67</v>
      </c>
      <c r="AI153" s="2">
        <f t="shared" si="52"/>
        <v>0.67</v>
      </c>
      <c r="AJ153" s="2">
        <f t="shared" si="52"/>
        <v>0.66</v>
      </c>
    </row>
    <row r="154" spans="1:36" x14ac:dyDescent="0.2">
      <c r="A154" t="str">
        <f>"electricity_archetype_"&amp;TEXT(ROUND(Table2[[#This Row],[2016]],1),"0.0")</f>
        <v>electricity_archetype_5.3</v>
      </c>
      <c r="B154" s="2">
        <f t="shared" si="48"/>
        <v>5.3000000000000007</v>
      </c>
      <c r="C154" s="2">
        <f t="shared" si="44"/>
        <v>5.3</v>
      </c>
      <c r="D154" s="2">
        <f t="shared" si="49"/>
        <v>5.3</v>
      </c>
      <c r="E154" s="2">
        <f t="shared" si="49"/>
        <v>5.17</v>
      </c>
      <c r="F154" s="2">
        <f t="shared" si="49"/>
        <v>4.8500000000000005</v>
      </c>
      <c r="G154" s="2">
        <f t="shared" si="49"/>
        <v>4.9400000000000004</v>
      </c>
      <c r="H154" s="2">
        <f t="shared" si="49"/>
        <v>4.78</v>
      </c>
      <c r="I154" s="2">
        <f t="shared" si="49"/>
        <v>4.51</v>
      </c>
      <c r="J154" s="2">
        <f t="shared" si="49"/>
        <v>4.37</v>
      </c>
      <c r="K154" s="2">
        <f t="shared" si="49"/>
        <v>4.2300000000000004</v>
      </c>
      <c r="L154" s="2">
        <f t="shared" si="49"/>
        <v>4.12</v>
      </c>
      <c r="M154" s="2">
        <f t="shared" si="49"/>
        <v>4.1100000000000003</v>
      </c>
      <c r="N154" s="2">
        <f t="shared" si="50"/>
        <v>3.92</v>
      </c>
      <c r="O154" s="2">
        <f t="shared" si="50"/>
        <v>3.73</v>
      </c>
      <c r="P154" s="2">
        <f t="shared" si="50"/>
        <v>3.5700000000000003</v>
      </c>
      <c r="Q154" s="2">
        <f t="shared" si="50"/>
        <v>2.98</v>
      </c>
      <c r="R154" s="2">
        <f t="shared" si="50"/>
        <v>2.23</v>
      </c>
      <c r="S154" s="2">
        <f t="shared" si="50"/>
        <v>2.0300000000000002</v>
      </c>
      <c r="T154" s="2">
        <f t="shared" si="50"/>
        <v>1.47</v>
      </c>
      <c r="U154" s="2">
        <f t="shared" si="50"/>
        <v>1.1000000000000001</v>
      </c>
      <c r="V154" s="2">
        <f t="shared" si="50"/>
        <v>1.03</v>
      </c>
      <c r="W154" s="2">
        <f t="shared" si="50"/>
        <v>0.94000000000000006</v>
      </c>
      <c r="X154" s="2">
        <f t="shared" si="50"/>
        <v>0.86</v>
      </c>
      <c r="Y154" s="2">
        <f t="shared" si="50"/>
        <v>0.8</v>
      </c>
      <c r="Z154" s="2">
        <f t="shared" si="50"/>
        <v>0.81</v>
      </c>
      <c r="AA154" s="2">
        <f t="shared" si="50"/>
        <v>0.8</v>
      </c>
      <c r="AB154" s="2">
        <f t="shared" si="51"/>
        <v>0.79</v>
      </c>
      <c r="AC154" s="2">
        <f t="shared" si="51"/>
        <v>0.73</v>
      </c>
      <c r="AD154" s="2">
        <f t="shared" si="51"/>
        <v>0.72</v>
      </c>
      <c r="AE154" s="2">
        <f t="shared" si="51"/>
        <v>0.71</v>
      </c>
      <c r="AF154" s="2">
        <f t="shared" si="51"/>
        <v>0.69000000000000006</v>
      </c>
      <c r="AG154" s="2">
        <f t="shared" si="51"/>
        <v>0.68</v>
      </c>
      <c r="AH154" s="2">
        <f t="shared" si="52"/>
        <v>0.67</v>
      </c>
      <c r="AI154" s="2">
        <f t="shared" si="52"/>
        <v>0.67</v>
      </c>
      <c r="AJ154" s="2">
        <f t="shared" si="52"/>
        <v>0.66</v>
      </c>
    </row>
    <row r="155" spans="1:36" x14ac:dyDescent="0.2">
      <c r="A155" t="str">
        <f>"electricity_archetype_"&amp;TEXT(ROUND(Table2[[#This Row],[2016]],1),"0.0")</f>
        <v>electricity_archetype_5.2</v>
      </c>
      <c r="B155" s="2">
        <f t="shared" si="48"/>
        <v>5.2</v>
      </c>
      <c r="C155" s="2">
        <f t="shared" si="44"/>
        <v>5.2</v>
      </c>
      <c r="D155" s="2">
        <f t="shared" ref="D155:M164" si="53">MROUND((($B155-$AJ$2)*((D$2-$AJ$2)/($B$2-$AJ$2)))+$AJ$2,0.01)</f>
        <v>5.2</v>
      </c>
      <c r="E155" s="2">
        <f t="shared" si="53"/>
        <v>5.07</v>
      </c>
      <c r="F155" s="2">
        <f t="shared" si="53"/>
        <v>4.76</v>
      </c>
      <c r="G155" s="2">
        <f t="shared" si="53"/>
        <v>4.8500000000000005</v>
      </c>
      <c r="H155" s="2">
        <f t="shared" si="53"/>
        <v>4.6900000000000004</v>
      </c>
      <c r="I155" s="2">
        <f t="shared" si="53"/>
        <v>4.43</v>
      </c>
      <c r="J155" s="2">
        <f t="shared" si="53"/>
        <v>4.29</v>
      </c>
      <c r="K155" s="2">
        <f t="shared" si="53"/>
        <v>4.1500000000000004</v>
      </c>
      <c r="L155" s="2">
        <f t="shared" si="53"/>
        <v>4.05</v>
      </c>
      <c r="M155" s="2">
        <f t="shared" si="53"/>
        <v>4.04</v>
      </c>
      <c r="N155" s="2">
        <f t="shared" ref="N155:AA164" si="54">MROUND((($B155-$AJ$2)*((N$2-$AJ$2)/($B$2-$AJ$2)))+$AJ$2,0.01)</f>
        <v>3.85</v>
      </c>
      <c r="O155" s="2">
        <f t="shared" si="54"/>
        <v>3.67</v>
      </c>
      <c r="P155" s="2">
        <f t="shared" si="54"/>
        <v>3.5100000000000002</v>
      </c>
      <c r="Q155" s="2">
        <f t="shared" si="54"/>
        <v>2.93</v>
      </c>
      <c r="R155" s="2">
        <f t="shared" si="54"/>
        <v>2.2000000000000002</v>
      </c>
      <c r="S155" s="2">
        <f t="shared" si="54"/>
        <v>2</v>
      </c>
      <c r="T155" s="2">
        <f t="shared" si="54"/>
        <v>1.46</v>
      </c>
      <c r="U155" s="2">
        <f t="shared" si="54"/>
        <v>1.0900000000000001</v>
      </c>
      <c r="V155" s="2">
        <f t="shared" si="54"/>
        <v>1.02</v>
      </c>
      <c r="W155" s="2">
        <f t="shared" si="54"/>
        <v>0.93</v>
      </c>
      <c r="X155" s="2">
        <f t="shared" si="54"/>
        <v>0.86</v>
      </c>
      <c r="Y155" s="2">
        <f t="shared" si="54"/>
        <v>0.79</v>
      </c>
      <c r="Z155" s="2">
        <f t="shared" si="54"/>
        <v>0.81</v>
      </c>
      <c r="AA155" s="2">
        <f t="shared" si="54"/>
        <v>0.79</v>
      </c>
      <c r="AB155" s="2">
        <f t="shared" ref="AB155:AG164" si="55">MROUND((($B155-$AJ$2)*((AB$2-$AJ$2)/($B$2-$AJ$2)))+$AJ$2,0.01)</f>
        <v>0.79</v>
      </c>
      <c r="AC155" s="2">
        <f t="shared" si="55"/>
        <v>0.73</v>
      </c>
      <c r="AD155" s="2">
        <f t="shared" si="55"/>
        <v>0.72</v>
      </c>
      <c r="AE155" s="2">
        <f t="shared" si="55"/>
        <v>0.71</v>
      </c>
      <c r="AF155" s="2">
        <f t="shared" si="55"/>
        <v>0.69000000000000006</v>
      </c>
      <c r="AG155" s="2">
        <f t="shared" si="55"/>
        <v>0.68</v>
      </c>
      <c r="AH155" s="2">
        <f t="shared" si="52"/>
        <v>0.67</v>
      </c>
      <c r="AI155" s="2">
        <f t="shared" si="52"/>
        <v>0.67</v>
      </c>
      <c r="AJ155" s="2">
        <f t="shared" si="52"/>
        <v>0.66</v>
      </c>
    </row>
    <row r="156" spans="1:36" x14ac:dyDescent="0.2">
      <c r="A156" t="str">
        <f>"electricity_archetype_"&amp;TEXT(ROUND(Table2[[#This Row],[2016]],1),"0.0")</f>
        <v>electricity_archetype_5.1</v>
      </c>
      <c r="B156" s="2">
        <f t="shared" si="48"/>
        <v>5.1000000000000005</v>
      </c>
      <c r="C156" s="2">
        <f t="shared" si="44"/>
        <v>5.1000000000000005</v>
      </c>
      <c r="D156" s="2">
        <f t="shared" si="53"/>
        <v>5.1000000000000005</v>
      </c>
      <c r="E156" s="2">
        <f t="shared" si="53"/>
        <v>4.97</v>
      </c>
      <c r="F156" s="2">
        <f t="shared" si="53"/>
        <v>4.67</v>
      </c>
      <c r="G156" s="2">
        <f t="shared" si="53"/>
        <v>4.75</v>
      </c>
      <c r="H156" s="2">
        <f t="shared" si="53"/>
        <v>4.6000000000000005</v>
      </c>
      <c r="I156" s="2">
        <f t="shared" si="53"/>
        <v>4.3500000000000005</v>
      </c>
      <c r="J156" s="2">
        <f t="shared" si="53"/>
        <v>4.21</v>
      </c>
      <c r="K156" s="2">
        <f t="shared" si="53"/>
        <v>4.07</v>
      </c>
      <c r="L156" s="2">
        <f t="shared" si="53"/>
        <v>3.97</v>
      </c>
      <c r="M156" s="2">
        <f t="shared" si="53"/>
        <v>3.96</v>
      </c>
      <c r="N156" s="2">
        <f t="shared" si="54"/>
        <v>3.7800000000000002</v>
      </c>
      <c r="O156" s="2">
        <f t="shared" si="54"/>
        <v>3.6</v>
      </c>
      <c r="P156" s="2">
        <f t="shared" si="54"/>
        <v>3.45</v>
      </c>
      <c r="Q156" s="2">
        <f t="shared" si="54"/>
        <v>2.88</v>
      </c>
      <c r="R156" s="2">
        <f t="shared" si="54"/>
        <v>2.16</v>
      </c>
      <c r="S156" s="2">
        <f t="shared" si="54"/>
        <v>1.97</v>
      </c>
      <c r="T156" s="2">
        <f t="shared" si="54"/>
        <v>1.44</v>
      </c>
      <c r="U156" s="2">
        <f t="shared" si="54"/>
        <v>1.08</v>
      </c>
      <c r="V156" s="2">
        <f t="shared" si="54"/>
        <v>1.01</v>
      </c>
      <c r="W156" s="2">
        <f t="shared" si="54"/>
        <v>0.92</v>
      </c>
      <c r="X156" s="2">
        <f t="shared" si="54"/>
        <v>0.85</v>
      </c>
      <c r="Y156" s="2">
        <f t="shared" si="54"/>
        <v>0.79</v>
      </c>
      <c r="Z156" s="2">
        <f t="shared" si="54"/>
        <v>0.81</v>
      </c>
      <c r="AA156" s="2">
        <f t="shared" si="54"/>
        <v>0.79</v>
      </c>
      <c r="AB156" s="2">
        <f t="shared" si="55"/>
        <v>0.78</v>
      </c>
      <c r="AC156" s="2">
        <f t="shared" si="55"/>
        <v>0.73</v>
      </c>
      <c r="AD156" s="2">
        <f t="shared" si="55"/>
        <v>0.72</v>
      </c>
      <c r="AE156" s="2">
        <f t="shared" si="55"/>
        <v>0.71</v>
      </c>
      <c r="AF156" s="2">
        <f t="shared" si="55"/>
        <v>0.69000000000000006</v>
      </c>
      <c r="AG156" s="2">
        <f t="shared" si="55"/>
        <v>0.68</v>
      </c>
      <c r="AH156" s="2">
        <f t="shared" si="52"/>
        <v>0.67</v>
      </c>
      <c r="AI156" s="2">
        <f t="shared" si="52"/>
        <v>0.67</v>
      </c>
      <c r="AJ156" s="2">
        <f t="shared" si="52"/>
        <v>0.66</v>
      </c>
    </row>
    <row r="157" spans="1:36" x14ac:dyDescent="0.2">
      <c r="A157" t="str">
        <f>"electricity_archetype_"&amp;TEXT(ROUND(Table2[[#This Row],[2016]],1),"0.0")</f>
        <v>electricity_archetype_5.0</v>
      </c>
      <c r="B157" s="2">
        <f t="shared" si="48"/>
        <v>5</v>
      </c>
      <c r="C157" s="2">
        <f t="shared" si="44"/>
        <v>5</v>
      </c>
      <c r="D157" s="2">
        <f t="shared" si="53"/>
        <v>5</v>
      </c>
      <c r="E157" s="2">
        <f t="shared" si="53"/>
        <v>4.88</v>
      </c>
      <c r="F157" s="2">
        <f t="shared" si="53"/>
        <v>4.58</v>
      </c>
      <c r="G157" s="2">
        <f t="shared" si="53"/>
        <v>4.66</v>
      </c>
      <c r="H157" s="2">
        <f t="shared" si="53"/>
        <v>4.51</v>
      </c>
      <c r="I157" s="2">
        <f t="shared" si="53"/>
        <v>4.26</v>
      </c>
      <c r="J157" s="2">
        <f t="shared" si="53"/>
        <v>4.13</v>
      </c>
      <c r="K157" s="2">
        <f t="shared" si="53"/>
        <v>4</v>
      </c>
      <c r="L157" s="2">
        <f t="shared" si="53"/>
        <v>3.9</v>
      </c>
      <c r="M157" s="2">
        <f t="shared" si="53"/>
        <v>3.89</v>
      </c>
      <c r="N157" s="2">
        <f t="shared" si="54"/>
        <v>3.71</v>
      </c>
      <c r="O157" s="2">
        <f t="shared" si="54"/>
        <v>3.5300000000000002</v>
      </c>
      <c r="P157" s="2">
        <f t="shared" si="54"/>
        <v>3.38</v>
      </c>
      <c r="Q157" s="2">
        <f t="shared" si="54"/>
        <v>2.83</v>
      </c>
      <c r="R157" s="2">
        <f t="shared" si="54"/>
        <v>2.13</v>
      </c>
      <c r="S157" s="2">
        <f t="shared" si="54"/>
        <v>1.94</v>
      </c>
      <c r="T157" s="2">
        <f t="shared" si="54"/>
        <v>1.42</v>
      </c>
      <c r="U157" s="2">
        <f t="shared" si="54"/>
        <v>1.07</v>
      </c>
      <c r="V157" s="2">
        <f t="shared" si="54"/>
        <v>1.01</v>
      </c>
      <c r="W157" s="2">
        <f t="shared" si="54"/>
        <v>0.92</v>
      </c>
      <c r="X157" s="2">
        <f t="shared" si="54"/>
        <v>0.85</v>
      </c>
      <c r="Y157" s="2">
        <f t="shared" si="54"/>
        <v>0.79</v>
      </c>
      <c r="Z157" s="2">
        <f t="shared" si="54"/>
        <v>0.8</v>
      </c>
      <c r="AA157" s="2">
        <f t="shared" si="54"/>
        <v>0.79</v>
      </c>
      <c r="AB157" s="2">
        <f t="shared" si="55"/>
        <v>0.78</v>
      </c>
      <c r="AC157" s="2">
        <f t="shared" si="55"/>
        <v>0.73</v>
      </c>
      <c r="AD157" s="2">
        <f t="shared" si="55"/>
        <v>0.72</v>
      </c>
      <c r="AE157" s="2">
        <f t="shared" si="55"/>
        <v>0.71</v>
      </c>
      <c r="AF157" s="2">
        <f t="shared" si="55"/>
        <v>0.69000000000000006</v>
      </c>
      <c r="AG157" s="2">
        <f t="shared" si="55"/>
        <v>0.68</v>
      </c>
      <c r="AH157" s="2">
        <f t="shared" si="52"/>
        <v>0.67</v>
      </c>
      <c r="AI157" s="2">
        <f t="shared" si="52"/>
        <v>0.67</v>
      </c>
      <c r="AJ157" s="2">
        <f t="shared" si="52"/>
        <v>0.66</v>
      </c>
    </row>
    <row r="158" spans="1:36" x14ac:dyDescent="0.2">
      <c r="A158" t="str">
        <f>"electricity_archetype_"&amp;TEXT(ROUND(Table2[[#This Row],[2016]],1),"0.0")</f>
        <v>electricity_archetype_4.9</v>
      </c>
      <c r="B158" s="2">
        <f t="shared" si="48"/>
        <v>4.9000000000000004</v>
      </c>
      <c r="C158" s="2">
        <f t="shared" si="44"/>
        <v>4.9000000000000004</v>
      </c>
      <c r="D158" s="2">
        <f t="shared" si="53"/>
        <v>4.9000000000000004</v>
      </c>
      <c r="E158" s="2">
        <f t="shared" si="53"/>
        <v>4.78</v>
      </c>
      <c r="F158" s="2">
        <f t="shared" si="53"/>
        <v>4.49</v>
      </c>
      <c r="G158" s="2">
        <f t="shared" si="53"/>
        <v>4.57</v>
      </c>
      <c r="H158" s="2">
        <f t="shared" si="53"/>
        <v>4.42</v>
      </c>
      <c r="I158" s="2">
        <f t="shared" si="53"/>
        <v>4.18</v>
      </c>
      <c r="J158" s="2">
        <f t="shared" si="53"/>
        <v>4.05</v>
      </c>
      <c r="K158" s="2">
        <f t="shared" si="53"/>
        <v>3.92</v>
      </c>
      <c r="L158" s="2">
        <f t="shared" si="53"/>
        <v>3.8200000000000003</v>
      </c>
      <c r="M158" s="2">
        <f t="shared" si="53"/>
        <v>3.81</v>
      </c>
      <c r="N158" s="2">
        <f t="shared" si="54"/>
        <v>3.64</v>
      </c>
      <c r="O158" s="2">
        <f t="shared" si="54"/>
        <v>3.47</v>
      </c>
      <c r="P158" s="2">
        <f t="shared" si="54"/>
        <v>3.3200000000000003</v>
      </c>
      <c r="Q158" s="2">
        <f t="shared" si="54"/>
        <v>2.7800000000000002</v>
      </c>
      <c r="R158" s="2">
        <f t="shared" si="54"/>
        <v>2.1</v>
      </c>
      <c r="S158" s="2">
        <f t="shared" si="54"/>
        <v>1.9100000000000001</v>
      </c>
      <c r="T158" s="2">
        <f t="shared" si="54"/>
        <v>1.4000000000000001</v>
      </c>
      <c r="U158" s="2">
        <f t="shared" si="54"/>
        <v>1.06</v>
      </c>
      <c r="V158" s="2">
        <f t="shared" si="54"/>
        <v>1</v>
      </c>
      <c r="W158" s="2">
        <f t="shared" si="54"/>
        <v>0.91</v>
      </c>
      <c r="X158" s="2">
        <f t="shared" si="54"/>
        <v>0.85</v>
      </c>
      <c r="Y158" s="2">
        <f t="shared" si="54"/>
        <v>0.78</v>
      </c>
      <c r="Z158" s="2">
        <f t="shared" si="54"/>
        <v>0.8</v>
      </c>
      <c r="AA158" s="2">
        <f t="shared" si="54"/>
        <v>0.79</v>
      </c>
      <c r="AB158" s="2">
        <f t="shared" si="55"/>
        <v>0.78</v>
      </c>
      <c r="AC158" s="2">
        <f t="shared" si="55"/>
        <v>0.72</v>
      </c>
      <c r="AD158" s="2">
        <f t="shared" si="55"/>
        <v>0.72</v>
      </c>
      <c r="AE158" s="2">
        <f t="shared" si="55"/>
        <v>0.70000000000000007</v>
      </c>
      <c r="AF158" s="2">
        <f t="shared" si="55"/>
        <v>0.69000000000000006</v>
      </c>
      <c r="AG158" s="2">
        <f t="shared" si="55"/>
        <v>0.68</v>
      </c>
      <c r="AH158" s="2">
        <f t="shared" si="52"/>
        <v>0.67</v>
      </c>
      <c r="AI158" s="2">
        <f t="shared" si="52"/>
        <v>0.66</v>
      </c>
      <c r="AJ158" s="2">
        <f t="shared" si="52"/>
        <v>0.66</v>
      </c>
    </row>
    <row r="159" spans="1:36" x14ac:dyDescent="0.2">
      <c r="A159" t="str">
        <f>"electricity_archetype_"&amp;TEXT(ROUND(Table2[[#This Row],[2016]],1),"0.0")</f>
        <v>electricity_archetype_4.8</v>
      </c>
      <c r="B159" s="2">
        <f t="shared" si="48"/>
        <v>4.8000000000000007</v>
      </c>
      <c r="C159" s="2">
        <f t="shared" si="44"/>
        <v>4.8</v>
      </c>
      <c r="D159" s="2">
        <f t="shared" si="53"/>
        <v>4.8</v>
      </c>
      <c r="E159" s="2">
        <f t="shared" si="53"/>
        <v>4.68</v>
      </c>
      <c r="F159" s="2">
        <f t="shared" si="53"/>
        <v>4.4000000000000004</v>
      </c>
      <c r="G159" s="2">
        <f t="shared" si="53"/>
        <v>4.4800000000000004</v>
      </c>
      <c r="H159" s="2">
        <f t="shared" si="53"/>
        <v>4.33</v>
      </c>
      <c r="I159" s="2">
        <f t="shared" si="53"/>
        <v>4.0999999999999996</v>
      </c>
      <c r="J159" s="2">
        <f t="shared" si="53"/>
        <v>3.97</v>
      </c>
      <c r="K159" s="2">
        <f t="shared" si="53"/>
        <v>3.84</v>
      </c>
      <c r="L159" s="2">
        <f t="shared" si="53"/>
        <v>3.75</v>
      </c>
      <c r="M159" s="2">
        <f t="shared" si="53"/>
        <v>3.74</v>
      </c>
      <c r="N159" s="2">
        <f t="shared" si="54"/>
        <v>3.5700000000000003</v>
      </c>
      <c r="O159" s="2">
        <f t="shared" si="54"/>
        <v>3.4</v>
      </c>
      <c r="P159" s="2">
        <f t="shared" si="54"/>
        <v>3.2600000000000002</v>
      </c>
      <c r="Q159" s="2">
        <f t="shared" si="54"/>
        <v>2.73</v>
      </c>
      <c r="R159" s="2">
        <f t="shared" si="54"/>
        <v>2.06</v>
      </c>
      <c r="S159" s="2">
        <f t="shared" si="54"/>
        <v>1.8800000000000001</v>
      </c>
      <c r="T159" s="2">
        <f t="shared" si="54"/>
        <v>1.3900000000000001</v>
      </c>
      <c r="U159" s="2">
        <f t="shared" si="54"/>
        <v>1.05</v>
      </c>
      <c r="V159" s="2">
        <f t="shared" si="54"/>
        <v>0.99</v>
      </c>
      <c r="W159" s="2">
        <f t="shared" si="54"/>
        <v>0.91</v>
      </c>
      <c r="X159" s="2">
        <f t="shared" si="54"/>
        <v>0.84</v>
      </c>
      <c r="Y159" s="2">
        <f t="shared" si="54"/>
        <v>0.78</v>
      </c>
      <c r="Z159" s="2">
        <f t="shared" si="54"/>
        <v>0.8</v>
      </c>
      <c r="AA159" s="2">
        <f t="shared" si="54"/>
        <v>0.78</v>
      </c>
      <c r="AB159" s="2">
        <f t="shared" si="55"/>
        <v>0.78</v>
      </c>
      <c r="AC159" s="2">
        <f t="shared" si="55"/>
        <v>0.72</v>
      </c>
      <c r="AD159" s="2">
        <f t="shared" si="55"/>
        <v>0.71</v>
      </c>
      <c r="AE159" s="2">
        <f t="shared" si="55"/>
        <v>0.70000000000000007</v>
      </c>
      <c r="AF159" s="2">
        <f t="shared" si="55"/>
        <v>0.69000000000000006</v>
      </c>
      <c r="AG159" s="2">
        <f t="shared" si="55"/>
        <v>0.68</v>
      </c>
      <c r="AH159" s="2">
        <f t="shared" si="52"/>
        <v>0.67</v>
      </c>
      <c r="AI159" s="2">
        <f t="shared" si="52"/>
        <v>0.66</v>
      </c>
      <c r="AJ159" s="2">
        <f t="shared" si="52"/>
        <v>0.66</v>
      </c>
    </row>
    <row r="160" spans="1:36" x14ac:dyDescent="0.2">
      <c r="A160" t="str">
        <f>"electricity_archetype_"&amp;TEXT(ROUND(Table2[[#This Row],[2016]],1),"0.0")</f>
        <v>electricity_archetype_4.7</v>
      </c>
      <c r="B160" s="2">
        <f t="shared" si="48"/>
        <v>4.7</v>
      </c>
      <c r="C160" s="2">
        <f t="shared" si="44"/>
        <v>4.7</v>
      </c>
      <c r="D160" s="2">
        <f t="shared" si="53"/>
        <v>4.7</v>
      </c>
      <c r="E160" s="2">
        <f t="shared" si="53"/>
        <v>4.58</v>
      </c>
      <c r="F160" s="2">
        <f t="shared" si="53"/>
        <v>4.3</v>
      </c>
      <c r="G160" s="2">
        <f t="shared" si="53"/>
        <v>4.3899999999999997</v>
      </c>
      <c r="H160" s="2">
        <f t="shared" si="53"/>
        <v>4.24</v>
      </c>
      <c r="I160" s="2">
        <f t="shared" si="53"/>
        <v>4.01</v>
      </c>
      <c r="J160" s="2">
        <f t="shared" si="53"/>
        <v>3.89</v>
      </c>
      <c r="K160" s="2">
        <f t="shared" si="53"/>
        <v>3.7600000000000002</v>
      </c>
      <c r="L160" s="2">
        <f t="shared" si="53"/>
        <v>3.67</v>
      </c>
      <c r="M160" s="2">
        <f t="shared" si="53"/>
        <v>3.66</v>
      </c>
      <c r="N160" s="2">
        <f t="shared" si="54"/>
        <v>3.5</v>
      </c>
      <c r="O160" s="2">
        <f t="shared" si="54"/>
        <v>3.34</v>
      </c>
      <c r="P160" s="2">
        <f t="shared" si="54"/>
        <v>3.19</v>
      </c>
      <c r="Q160" s="2">
        <f t="shared" si="54"/>
        <v>2.68</v>
      </c>
      <c r="R160" s="2">
        <f t="shared" si="54"/>
        <v>2.0300000000000002</v>
      </c>
      <c r="S160" s="2">
        <f t="shared" si="54"/>
        <v>1.85</v>
      </c>
      <c r="T160" s="2">
        <f t="shared" si="54"/>
        <v>1.37</v>
      </c>
      <c r="U160" s="2">
        <f t="shared" si="54"/>
        <v>1.04</v>
      </c>
      <c r="V160" s="2">
        <f t="shared" si="54"/>
        <v>0.98</v>
      </c>
      <c r="W160" s="2">
        <f t="shared" si="54"/>
        <v>0.9</v>
      </c>
      <c r="X160" s="2">
        <f t="shared" si="54"/>
        <v>0.84</v>
      </c>
      <c r="Y160" s="2">
        <f t="shared" si="54"/>
        <v>0.78</v>
      </c>
      <c r="Z160" s="2">
        <f t="shared" si="54"/>
        <v>0.79</v>
      </c>
      <c r="AA160" s="2">
        <f t="shared" si="54"/>
        <v>0.78</v>
      </c>
      <c r="AB160" s="2">
        <f t="shared" si="55"/>
        <v>0.77</v>
      </c>
      <c r="AC160" s="2">
        <f t="shared" si="55"/>
        <v>0.72</v>
      </c>
      <c r="AD160" s="2">
        <f t="shared" si="55"/>
        <v>0.71</v>
      </c>
      <c r="AE160" s="2">
        <f t="shared" si="55"/>
        <v>0.70000000000000007</v>
      </c>
      <c r="AF160" s="2">
        <f t="shared" si="55"/>
        <v>0.69000000000000006</v>
      </c>
      <c r="AG160" s="2">
        <f t="shared" si="55"/>
        <v>0.68</v>
      </c>
      <c r="AH160" s="2">
        <f t="shared" si="52"/>
        <v>0.67</v>
      </c>
      <c r="AI160" s="2">
        <f t="shared" si="52"/>
        <v>0.66</v>
      </c>
      <c r="AJ160" s="2">
        <f t="shared" si="52"/>
        <v>0.66</v>
      </c>
    </row>
    <row r="161" spans="1:36" x14ac:dyDescent="0.2">
      <c r="A161" t="str">
        <f>"electricity_archetype_"&amp;TEXT(ROUND(Table2[[#This Row],[2016]],1),"0.0")</f>
        <v>electricity_archetype_4.6</v>
      </c>
      <c r="B161" s="2">
        <f t="shared" si="48"/>
        <v>4.6000000000000005</v>
      </c>
      <c r="C161" s="2">
        <f t="shared" si="44"/>
        <v>4.6000000000000005</v>
      </c>
      <c r="D161" s="2">
        <f t="shared" si="53"/>
        <v>4.6000000000000005</v>
      </c>
      <c r="E161" s="2">
        <f t="shared" si="53"/>
        <v>4.49</v>
      </c>
      <c r="F161" s="2">
        <f t="shared" si="53"/>
        <v>4.21</v>
      </c>
      <c r="G161" s="2">
        <f t="shared" si="53"/>
        <v>4.29</v>
      </c>
      <c r="H161" s="2">
        <f t="shared" si="53"/>
        <v>4.1500000000000004</v>
      </c>
      <c r="I161" s="2">
        <f t="shared" si="53"/>
        <v>3.93</v>
      </c>
      <c r="J161" s="2">
        <f t="shared" si="53"/>
        <v>3.81</v>
      </c>
      <c r="K161" s="2">
        <f t="shared" si="53"/>
        <v>3.69</v>
      </c>
      <c r="L161" s="2">
        <f t="shared" si="53"/>
        <v>3.6</v>
      </c>
      <c r="M161" s="2">
        <f t="shared" si="53"/>
        <v>3.59</v>
      </c>
      <c r="N161" s="2">
        <f t="shared" si="54"/>
        <v>3.43</v>
      </c>
      <c r="O161" s="2">
        <f t="shared" si="54"/>
        <v>3.27</v>
      </c>
      <c r="P161" s="2">
        <f t="shared" si="54"/>
        <v>3.13</v>
      </c>
      <c r="Q161" s="2">
        <f t="shared" si="54"/>
        <v>2.63</v>
      </c>
      <c r="R161" s="2">
        <f t="shared" si="54"/>
        <v>1.99</v>
      </c>
      <c r="S161" s="2">
        <f t="shared" si="54"/>
        <v>1.82</v>
      </c>
      <c r="T161" s="2">
        <f t="shared" si="54"/>
        <v>1.35</v>
      </c>
      <c r="U161" s="2">
        <f t="shared" si="54"/>
        <v>1.03</v>
      </c>
      <c r="V161" s="2">
        <f t="shared" si="54"/>
        <v>0.97</v>
      </c>
      <c r="W161" s="2">
        <f t="shared" si="54"/>
        <v>0.89</v>
      </c>
      <c r="X161" s="2">
        <f t="shared" si="54"/>
        <v>0.83000000000000007</v>
      </c>
      <c r="Y161" s="2">
        <f t="shared" si="54"/>
        <v>0.77</v>
      </c>
      <c r="Z161" s="2">
        <f t="shared" si="54"/>
        <v>0.79</v>
      </c>
      <c r="AA161" s="2">
        <f t="shared" si="54"/>
        <v>0.78</v>
      </c>
      <c r="AB161" s="2">
        <f t="shared" si="55"/>
        <v>0.77</v>
      </c>
      <c r="AC161" s="2">
        <f t="shared" si="55"/>
        <v>0.72</v>
      </c>
      <c r="AD161" s="2">
        <f t="shared" si="55"/>
        <v>0.71</v>
      </c>
      <c r="AE161" s="2">
        <f t="shared" si="55"/>
        <v>0.70000000000000007</v>
      </c>
      <c r="AF161" s="2">
        <f t="shared" si="55"/>
        <v>0.69000000000000006</v>
      </c>
      <c r="AG161" s="2">
        <f t="shared" si="55"/>
        <v>0.68</v>
      </c>
      <c r="AH161" s="2">
        <f t="shared" si="52"/>
        <v>0.67</v>
      </c>
      <c r="AI161" s="2">
        <f t="shared" si="52"/>
        <v>0.66</v>
      </c>
      <c r="AJ161" s="2">
        <f t="shared" si="52"/>
        <v>0.66</v>
      </c>
    </row>
    <row r="162" spans="1:36" x14ac:dyDescent="0.2">
      <c r="A162" t="str">
        <f>"electricity_archetype_"&amp;TEXT(ROUND(Table2[[#This Row],[2016]],1),"0.0")</f>
        <v>electricity_archetype_4.5</v>
      </c>
      <c r="B162" s="2">
        <f t="shared" si="48"/>
        <v>4.5</v>
      </c>
      <c r="C162" s="2">
        <f t="shared" si="44"/>
        <v>4.5</v>
      </c>
      <c r="D162" s="2">
        <f t="shared" si="53"/>
        <v>4.5</v>
      </c>
      <c r="E162" s="2">
        <f t="shared" si="53"/>
        <v>4.3899999999999997</v>
      </c>
      <c r="F162" s="2">
        <f t="shared" si="53"/>
        <v>4.12</v>
      </c>
      <c r="G162" s="2">
        <f t="shared" si="53"/>
        <v>4.2</v>
      </c>
      <c r="H162" s="2">
        <f t="shared" si="53"/>
        <v>4.07</v>
      </c>
      <c r="I162" s="2">
        <f t="shared" si="53"/>
        <v>3.85</v>
      </c>
      <c r="J162" s="2">
        <f t="shared" si="53"/>
        <v>3.73</v>
      </c>
      <c r="K162" s="2">
        <f t="shared" si="53"/>
        <v>3.61</v>
      </c>
      <c r="L162" s="2">
        <f t="shared" si="53"/>
        <v>3.52</v>
      </c>
      <c r="M162" s="2">
        <f t="shared" si="53"/>
        <v>3.52</v>
      </c>
      <c r="N162" s="2">
        <f t="shared" si="54"/>
        <v>3.36</v>
      </c>
      <c r="O162" s="2">
        <f t="shared" si="54"/>
        <v>3.2</v>
      </c>
      <c r="P162" s="2">
        <f t="shared" si="54"/>
        <v>3.0700000000000003</v>
      </c>
      <c r="Q162" s="2">
        <f t="shared" si="54"/>
        <v>2.58</v>
      </c>
      <c r="R162" s="2">
        <f t="shared" si="54"/>
        <v>1.96</v>
      </c>
      <c r="S162" s="2">
        <f t="shared" si="54"/>
        <v>1.79</v>
      </c>
      <c r="T162" s="2">
        <f t="shared" si="54"/>
        <v>1.33</v>
      </c>
      <c r="U162" s="2">
        <f t="shared" si="54"/>
        <v>1.02</v>
      </c>
      <c r="V162" s="2">
        <f t="shared" si="54"/>
        <v>0.97</v>
      </c>
      <c r="W162" s="2">
        <f t="shared" si="54"/>
        <v>0.89</v>
      </c>
      <c r="X162" s="2">
        <f t="shared" si="54"/>
        <v>0.83000000000000007</v>
      </c>
      <c r="Y162" s="2">
        <f t="shared" si="54"/>
        <v>0.77</v>
      </c>
      <c r="Z162" s="2">
        <f t="shared" si="54"/>
        <v>0.79</v>
      </c>
      <c r="AA162" s="2">
        <f t="shared" si="54"/>
        <v>0.77</v>
      </c>
      <c r="AB162" s="2">
        <f t="shared" si="55"/>
        <v>0.77</v>
      </c>
      <c r="AC162" s="2">
        <f t="shared" si="55"/>
        <v>0.72</v>
      </c>
      <c r="AD162" s="2">
        <f t="shared" si="55"/>
        <v>0.71</v>
      </c>
      <c r="AE162" s="2">
        <f t="shared" si="55"/>
        <v>0.70000000000000007</v>
      </c>
      <c r="AF162" s="2">
        <f t="shared" si="55"/>
        <v>0.68</v>
      </c>
      <c r="AG162" s="2">
        <f t="shared" si="55"/>
        <v>0.68</v>
      </c>
      <c r="AH162" s="2">
        <f t="shared" si="52"/>
        <v>0.67</v>
      </c>
      <c r="AI162" s="2">
        <f t="shared" si="52"/>
        <v>0.66</v>
      </c>
      <c r="AJ162" s="2">
        <f t="shared" si="52"/>
        <v>0.66</v>
      </c>
    </row>
    <row r="163" spans="1:36" x14ac:dyDescent="0.2">
      <c r="A163" t="str">
        <f>"electricity_archetype_"&amp;TEXT(ROUND(Table2[[#This Row],[2016]],1),"0.0")</f>
        <v>electricity_archetype_4.4</v>
      </c>
      <c r="B163" s="2">
        <f t="shared" si="48"/>
        <v>4.4000000000000004</v>
      </c>
      <c r="C163" s="2">
        <f t="shared" si="44"/>
        <v>4.4000000000000004</v>
      </c>
      <c r="D163" s="2">
        <f t="shared" si="53"/>
        <v>4.4000000000000004</v>
      </c>
      <c r="E163" s="2">
        <f t="shared" si="53"/>
        <v>4.29</v>
      </c>
      <c r="F163" s="2">
        <f t="shared" si="53"/>
        <v>4.03</v>
      </c>
      <c r="G163" s="2">
        <f t="shared" si="53"/>
        <v>4.1100000000000003</v>
      </c>
      <c r="H163" s="2">
        <f t="shared" si="53"/>
        <v>3.98</v>
      </c>
      <c r="I163" s="2">
        <f t="shared" si="53"/>
        <v>3.7600000000000002</v>
      </c>
      <c r="J163" s="2">
        <f t="shared" si="53"/>
        <v>3.65</v>
      </c>
      <c r="K163" s="2">
        <f t="shared" si="53"/>
        <v>3.5300000000000002</v>
      </c>
      <c r="L163" s="2">
        <f t="shared" si="53"/>
        <v>3.45</v>
      </c>
      <c r="M163" s="2">
        <f t="shared" si="53"/>
        <v>3.44</v>
      </c>
      <c r="N163" s="2">
        <f t="shared" si="54"/>
        <v>3.29</v>
      </c>
      <c r="O163" s="2">
        <f t="shared" si="54"/>
        <v>3.14</v>
      </c>
      <c r="P163" s="2">
        <f t="shared" si="54"/>
        <v>3.0100000000000002</v>
      </c>
      <c r="Q163" s="2">
        <f t="shared" si="54"/>
        <v>2.5300000000000002</v>
      </c>
      <c r="R163" s="2">
        <f t="shared" si="54"/>
        <v>1.93</v>
      </c>
      <c r="S163" s="2">
        <f t="shared" si="54"/>
        <v>1.76</v>
      </c>
      <c r="T163" s="2">
        <f t="shared" si="54"/>
        <v>1.32</v>
      </c>
      <c r="U163" s="2">
        <f t="shared" si="54"/>
        <v>1.01</v>
      </c>
      <c r="V163" s="2">
        <f t="shared" si="54"/>
        <v>0.96</v>
      </c>
      <c r="W163" s="2">
        <f t="shared" si="54"/>
        <v>0.88</v>
      </c>
      <c r="X163" s="2">
        <f t="shared" si="54"/>
        <v>0.82000000000000006</v>
      </c>
      <c r="Y163" s="2">
        <f t="shared" si="54"/>
        <v>0.77</v>
      </c>
      <c r="Z163" s="2">
        <f t="shared" si="54"/>
        <v>0.78</v>
      </c>
      <c r="AA163" s="2">
        <f t="shared" si="54"/>
        <v>0.77</v>
      </c>
      <c r="AB163" s="2">
        <f t="shared" si="55"/>
        <v>0.76</v>
      </c>
      <c r="AC163" s="2">
        <f t="shared" si="55"/>
        <v>0.72</v>
      </c>
      <c r="AD163" s="2">
        <f t="shared" si="55"/>
        <v>0.71</v>
      </c>
      <c r="AE163" s="2">
        <f t="shared" si="55"/>
        <v>0.70000000000000007</v>
      </c>
      <c r="AF163" s="2">
        <f t="shared" si="55"/>
        <v>0.68</v>
      </c>
      <c r="AG163" s="2">
        <f t="shared" si="55"/>
        <v>0.68</v>
      </c>
      <c r="AH163" s="2">
        <f t="shared" si="52"/>
        <v>0.67</v>
      </c>
      <c r="AI163" s="2">
        <f t="shared" si="52"/>
        <v>0.66</v>
      </c>
      <c r="AJ163" s="2">
        <f t="shared" si="52"/>
        <v>0.66</v>
      </c>
    </row>
    <row r="164" spans="1:36" x14ac:dyDescent="0.2">
      <c r="A164" t="str">
        <f>"electricity_archetype_"&amp;TEXT(ROUND(Table2[[#This Row],[2016]],1),"0.0")</f>
        <v>electricity_archetype_4.3</v>
      </c>
      <c r="B164" s="2">
        <f t="shared" si="48"/>
        <v>4.3</v>
      </c>
      <c r="C164" s="2">
        <f t="shared" si="44"/>
        <v>4.3</v>
      </c>
      <c r="D164" s="2">
        <f t="shared" si="53"/>
        <v>4.3</v>
      </c>
      <c r="E164" s="2">
        <f t="shared" si="53"/>
        <v>4.2</v>
      </c>
      <c r="F164" s="2">
        <f t="shared" si="53"/>
        <v>3.94</v>
      </c>
      <c r="G164" s="2">
        <f t="shared" si="53"/>
        <v>4.0200000000000005</v>
      </c>
      <c r="H164" s="2">
        <f t="shared" si="53"/>
        <v>3.89</v>
      </c>
      <c r="I164" s="2">
        <f t="shared" si="53"/>
        <v>3.68</v>
      </c>
      <c r="J164" s="2">
        <f t="shared" si="53"/>
        <v>3.5700000000000003</v>
      </c>
      <c r="K164" s="2">
        <f t="shared" si="53"/>
        <v>3.46</v>
      </c>
      <c r="L164" s="2">
        <f t="shared" si="53"/>
        <v>3.38</v>
      </c>
      <c r="M164" s="2">
        <f t="shared" si="53"/>
        <v>3.37</v>
      </c>
      <c r="N164" s="2">
        <f t="shared" si="54"/>
        <v>3.22</v>
      </c>
      <c r="O164" s="2">
        <f t="shared" si="54"/>
        <v>3.0700000000000003</v>
      </c>
      <c r="P164" s="2">
        <f t="shared" si="54"/>
        <v>2.94</v>
      </c>
      <c r="Q164" s="2">
        <f t="shared" si="54"/>
        <v>2.48</v>
      </c>
      <c r="R164" s="2">
        <f t="shared" si="54"/>
        <v>1.8900000000000001</v>
      </c>
      <c r="S164" s="2">
        <f t="shared" si="54"/>
        <v>1.73</v>
      </c>
      <c r="T164" s="2">
        <f t="shared" si="54"/>
        <v>1.3</v>
      </c>
      <c r="U164" s="2">
        <f t="shared" si="54"/>
        <v>1</v>
      </c>
      <c r="V164" s="2">
        <f t="shared" si="54"/>
        <v>0.95000000000000007</v>
      </c>
      <c r="W164" s="2">
        <f t="shared" si="54"/>
        <v>0.88</v>
      </c>
      <c r="X164" s="2">
        <f t="shared" si="54"/>
        <v>0.82000000000000006</v>
      </c>
      <c r="Y164" s="2">
        <f t="shared" si="54"/>
        <v>0.77</v>
      </c>
      <c r="Z164" s="2">
        <f t="shared" si="54"/>
        <v>0.78</v>
      </c>
      <c r="AA164" s="2">
        <f t="shared" si="54"/>
        <v>0.77</v>
      </c>
      <c r="AB164" s="2">
        <f t="shared" si="55"/>
        <v>0.76</v>
      </c>
      <c r="AC164" s="2">
        <f t="shared" si="55"/>
        <v>0.71</v>
      </c>
      <c r="AD164" s="2">
        <f t="shared" si="55"/>
        <v>0.71</v>
      </c>
      <c r="AE164" s="2">
        <f t="shared" si="55"/>
        <v>0.70000000000000007</v>
      </c>
      <c r="AF164" s="2">
        <f t="shared" si="55"/>
        <v>0.68</v>
      </c>
      <c r="AG164" s="2">
        <f t="shared" si="55"/>
        <v>0.68</v>
      </c>
      <c r="AH164" s="2">
        <f t="shared" si="52"/>
        <v>0.67</v>
      </c>
      <c r="AI164" s="2">
        <f t="shared" si="52"/>
        <v>0.66</v>
      </c>
      <c r="AJ164" s="2">
        <f t="shared" si="52"/>
        <v>0.66</v>
      </c>
    </row>
    <row r="165" spans="1:36" x14ac:dyDescent="0.2">
      <c r="A165" t="str">
        <f>"electricity_archetype_"&amp;TEXT(ROUND(Table2[[#This Row],[2016]],1),"0.0")</f>
        <v>electricity_archetype_4.2</v>
      </c>
      <c r="B165" s="2">
        <f t="shared" si="48"/>
        <v>4.2</v>
      </c>
      <c r="C165" s="2">
        <f t="shared" si="44"/>
        <v>4.2</v>
      </c>
      <c r="D165" s="2">
        <f t="shared" ref="D165:M173" si="56">MROUND((($B165-$AJ$2)*((D$2-$AJ$2)/($B$2-$AJ$2)))+$AJ$2,0.01)</f>
        <v>4.2</v>
      </c>
      <c r="E165" s="2">
        <f t="shared" si="56"/>
        <v>4.0999999999999996</v>
      </c>
      <c r="F165" s="2">
        <f t="shared" si="56"/>
        <v>3.85</v>
      </c>
      <c r="G165" s="2">
        <f t="shared" si="56"/>
        <v>3.92</v>
      </c>
      <c r="H165" s="2">
        <f t="shared" si="56"/>
        <v>3.8000000000000003</v>
      </c>
      <c r="I165" s="2">
        <f t="shared" si="56"/>
        <v>3.6</v>
      </c>
      <c r="J165" s="2">
        <f t="shared" si="56"/>
        <v>3.49</v>
      </c>
      <c r="K165" s="2">
        <f t="shared" si="56"/>
        <v>3.38</v>
      </c>
      <c r="L165" s="2">
        <f t="shared" si="56"/>
        <v>3.3000000000000003</v>
      </c>
      <c r="M165" s="2">
        <f t="shared" si="56"/>
        <v>3.29</v>
      </c>
      <c r="N165" s="2">
        <f t="shared" ref="N165:AA173" si="57">MROUND((($B165-$AJ$2)*((N$2-$AJ$2)/($B$2-$AJ$2)))+$AJ$2,0.01)</f>
        <v>3.15</v>
      </c>
      <c r="O165" s="2">
        <f t="shared" si="57"/>
        <v>3</v>
      </c>
      <c r="P165" s="2">
        <f t="shared" si="57"/>
        <v>2.88</v>
      </c>
      <c r="Q165" s="2">
        <f t="shared" si="57"/>
        <v>2.4300000000000002</v>
      </c>
      <c r="R165" s="2">
        <f t="shared" si="57"/>
        <v>1.86</v>
      </c>
      <c r="S165" s="2">
        <f t="shared" si="57"/>
        <v>1.7</v>
      </c>
      <c r="T165" s="2">
        <f t="shared" si="57"/>
        <v>1.28</v>
      </c>
      <c r="U165" s="2">
        <f t="shared" si="57"/>
        <v>0.99</v>
      </c>
      <c r="V165" s="2">
        <f t="shared" si="57"/>
        <v>0.94000000000000006</v>
      </c>
      <c r="W165" s="2">
        <f t="shared" si="57"/>
        <v>0.87</v>
      </c>
      <c r="X165" s="2">
        <f t="shared" si="57"/>
        <v>0.81</v>
      </c>
      <c r="Y165" s="2">
        <f t="shared" si="57"/>
        <v>0.76</v>
      </c>
      <c r="Z165" s="2">
        <f t="shared" si="57"/>
        <v>0.78</v>
      </c>
      <c r="AA165" s="2">
        <f t="shared" si="57"/>
        <v>0.76</v>
      </c>
      <c r="AB165" s="2">
        <f t="shared" ref="AB165:AG173" si="58">MROUND((($B165-$AJ$2)*((AB$2-$AJ$2)/($B$2-$AJ$2)))+$AJ$2,0.01)</f>
        <v>0.76</v>
      </c>
      <c r="AC165" s="2">
        <f t="shared" si="58"/>
        <v>0.71</v>
      </c>
      <c r="AD165" s="2">
        <f t="shared" si="58"/>
        <v>0.71</v>
      </c>
      <c r="AE165" s="2">
        <f t="shared" si="58"/>
        <v>0.70000000000000007</v>
      </c>
      <c r="AF165" s="2">
        <f t="shared" si="58"/>
        <v>0.68</v>
      </c>
      <c r="AG165" s="2">
        <f t="shared" si="58"/>
        <v>0.68</v>
      </c>
      <c r="AH165" s="2">
        <f t="shared" si="52"/>
        <v>0.67</v>
      </c>
      <c r="AI165" s="2">
        <f t="shared" si="52"/>
        <v>0.66</v>
      </c>
      <c r="AJ165" s="2">
        <f t="shared" si="52"/>
        <v>0.66</v>
      </c>
    </row>
    <row r="166" spans="1:36" x14ac:dyDescent="0.2">
      <c r="A166" t="str">
        <f>"electricity_archetype_"&amp;TEXT(ROUND(Table2[[#This Row],[2016]],1),"0.0")</f>
        <v>electricity_archetype_4.1</v>
      </c>
      <c r="B166" s="2">
        <f t="shared" si="48"/>
        <v>4.1000000000000005</v>
      </c>
      <c r="C166" s="2">
        <f t="shared" si="44"/>
        <v>4.0999999999999996</v>
      </c>
      <c r="D166" s="2">
        <f t="shared" si="56"/>
        <v>4.0999999999999996</v>
      </c>
      <c r="E166" s="2">
        <f t="shared" si="56"/>
        <v>4</v>
      </c>
      <c r="F166" s="2">
        <f t="shared" si="56"/>
        <v>3.7600000000000002</v>
      </c>
      <c r="G166" s="2">
        <f t="shared" si="56"/>
        <v>3.83</v>
      </c>
      <c r="H166" s="2">
        <f t="shared" si="56"/>
        <v>3.71</v>
      </c>
      <c r="I166" s="2">
        <f t="shared" si="56"/>
        <v>3.52</v>
      </c>
      <c r="J166" s="2">
        <f t="shared" si="56"/>
        <v>3.41</v>
      </c>
      <c r="K166" s="2">
        <f t="shared" si="56"/>
        <v>3.3000000000000003</v>
      </c>
      <c r="L166" s="2">
        <f t="shared" si="56"/>
        <v>3.23</v>
      </c>
      <c r="M166" s="2">
        <f t="shared" si="56"/>
        <v>3.22</v>
      </c>
      <c r="N166" s="2">
        <f t="shared" si="57"/>
        <v>3.08</v>
      </c>
      <c r="O166" s="2">
        <f t="shared" si="57"/>
        <v>2.94</v>
      </c>
      <c r="P166" s="2">
        <f t="shared" si="57"/>
        <v>2.82</v>
      </c>
      <c r="Q166" s="2">
        <f t="shared" si="57"/>
        <v>2.38</v>
      </c>
      <c r="R166" s="2">
        <f t="shared" si="57"/>
        <v>1.82</v>
      </c>
      <c r="S166" s="2">
        <f t="shared" si="57"/>
        <v>1.67</v>
      </c>
      <c r="T166" s="2">
        <f t="shared" si="57"/>
        <v>1.26</v>
      </c>
      <c r="U166" s="2">
        <f t="shared" si="57"/>
        <v>0.98</v>
      </c>
      <c r="V166" s="2">
        <f t="shared" si="57"/>
        <v>0.93</v>
      </c>
      <c r="W166" s="2">
        <f t="shared" si="57"/>
        <v>0.86</v>
      </c>
      <c r="X166" s="2">
        <f t="shared" si="57"/>
        <v>0.81</v>
      </c>
      <c r="Y166" s="2">
        <f t="shared" si="57"/>
        <v>0.76</v>
      </c>
      <c r="Z166" s="2">
        <f t="shared" si="57"/>
        <v>0.77</v>
      </c>
      <c r="AA166" s="2">
        <f t="shared" si="57"/>
        <v>0.76</v>
      </c>
      <c r="AB166" s="2">
        <f t="shared" si="58"/>
        <v>0.76</v>
      </c>
      <c r="AC166" s="2">
        <f t="shared" si="58"/>
        <v>0.71</v>
      </c>
      <c r="AD166" s="2">
        <f t="shared" si="58"/>
        <v>0.70000000000000007</v>
      </c>
      <c r="AE166" s="2">
        <f t="shared" si="58"/>
        <v>0.70000000000000007</v>
      </c>
      <c r="AF166" s="2">
        <f t="shared" si="58"/>
        <v>0.68</v>
      </c>
      <c r="AG166" s="2">
        <f t="shared" si="58"/>
        <v>0.68</v>
      </c>
      <c r="AH166" s="2">
        <f t="shared" si="52"/>
        <v>0.67</v>
      </c>
      <c r="AI166" s="2">
        <f t="shared" si="52"/>
        <v>0.66</v>
      </c>
      <c r="AJ166" s="2">
        <f t="shared" si="52"/>
        <v>0.66</v>
      </c>
    </row>
    <row r="167" spans="1:36" x14ac:dyDescent="0.2">
      <c r="A167" t="str">
        <f>"electricity_archetype_"&amp;TEXT(ROUND(Table2[[#This Row],[2016]],1),"0.0")</f>
        <v>electricity_archetype_4.0</v>
      </c>
      <c r="B167" s="2">
        <f t="shared" si="48"/>
        <v>4</v>
      </c>
      <c r="C167" s="2">
        <f t="shared" ref="C167:C174" si="59">MROUND((($B167-$AJ$2)*((C$2-$AJ$2)/($B$2-$AJ$2)))+$AJ$2,0.01)</f>
        <v>4</v>
      </c>
      <c r="D167" s="2">
        <f t="shared" si="56"/>
        <v>4</v>
      </c>
      <c r="E167" s="2">
        <f t="shared" si="56"/>
        <v>3.9</v>
      </c>
      <c r="F167" s="2">
        <f t="shared" si="56"/>
        <v>3.67</v>
      </c>
      <c r="G167" s="2">
        <f t="shared" si="56"/>
        <v>3.74</v>
      </c>
      <c r="H167" s="2">
        <f t="shared" si="56"/>
        <v>3.62</v>
      </c>
      <c r="I167" s="2">
        <f t="shared" si="56"/>
        <v>3.43</v>
      </c>
      <c r="J167" s="2">
        <f t="shared" si="56"/>
        <v>3.33</v>
      </c>
      <c r="K167" s="2">
        <f t="shared" si="56"/>
        <v>3.23</v>
      </c>
      <c r="L167" s="2">
        <f t="shared" si="56"/>
        <v>3.15</v>
      </c>
      <c r="M167" s="2">
        <f t="shared" si="56"/>
        <v>3.14</v>
      </c>
      <c r="N167" s="2">
        <f t="shared" si="57"/>
        <v>3.0100000000000002</v>
      </c>
      <c r="O167" s="2">
        <f t="shared" si="57"/>
        <v>2.87</v>
      </c>
      <c r="P167" s="2">
        <f t="shared" si="57"/>
        <v>2.75</v>
      </c>
      <c r="Q167" s="2">
        <f t="shared" si="57"/>
        <v>2.33</v>
      </c>
      <c r="R167" s="2">
        <f t="shared" si="57"/>
        <v>1.79</v>
      </c>
      <c r="S167" s="2">
        <f t="shared" si="57"/>
        <v>1.6400000000000001</v>
      </c>
      <c r="T167" s="2">
        <f t="shared" si="57"/>
        <v>1.24</v>
      </c>
      <c r="U167" s="2">
        <f t="shared" si="57"/>
        <v>0.97</v>
      </c>
      <c r="V167" s="2">
        <f t="shared" si="57"/>
        <v>0.93</v>
      </c>
      <c r="W167" s="2">
        <f t="shared" si="57"/>
        <v>0.86</v>
      </c>
      <c r="X167" s="2">
        <f t="shared" si="57"/>
        <v>0.81</v>
      </c>
      <c r="Y167" s="2">
        <f t="shared" si="57"/>
        <v>0.76</v>
      </c>
      <c r="Z167" s="2">
        <f t="shared" si="57"/>
        <v>0.77</v>
      </c>
      <c r="AA167" s="2">
        <f t="shared" si="57"/>
        <v>0.76</v>
      </c>
      <c r="AB167" s="2">
        <f t="shared" si="58"/>
        <v>0.75</v>
      </c>
      <c r="AC167" s="2">
        <f t="shared" si="58"/>
        <v>0.71</v>
      </c>
      <c r="AD167" s="2">
        <f t="shared" si="58"/>
        <v>0.70000000000000007</v>
      </c>
      <c r="AE167" s="2">
        <f t="shared" si="58"/>
        <v>0.69000000000000006</v>
      </c>
      <c r="AF167" s="2">
        <f t="shared" si="58"/>
        <v>0.68</v>
      </c>
      <c r="AG167" s="2">
        <f t="shared" si="58"/>
        <v>0.68</v>
      </c>
      <c r="AH167" s="2">
        <f t="shared" si="52"/>
        <v>0.67</v>
      </c>
      <c r="AI167" s="2">
        <f t="shared" si="52"/>
        <v>0.66</v>
      </c>
      <c r="AJ167" s="2">
        <f t="shared" si="52"/>
        <v>0.66</v>
      </c>
    </row>
    <row r="168" spans="1:36" x14ac:dyDescent="0.2">
      <c r="A168" t="str">
        <f>"electricity_archetype_"&amp;TEXT(ROUND(Table2[[#This Row],[2016]],1),"0.0")</f>
        <v>electricity_archetype_3.9</v>
      </c>
      <c r="B168" s="2">
        <f t="shared" si="48"/>
        <v>3.9000000000000004</v>
      </c>
      <c r="C168" s="2">
        <f t="shared" si="59"/>
        <v>3.9</v>
      </c>
      <c r="D168" s="2">
        <f t="shared" si="56"/>
        <v>3.9</v>
      </c>
      <c r="E168" s="2">
        <f t="shared" si="56"/>
        <v>3.81</v>
      </c>
      <c r="F168" s="2">
        <f t="shared" si="56"/>
        <v>3.58</v>
      </c>
      <c r="G168" s="2">
        <f t="shared" si="56"/>
        <v>3.65</v>
      </c>
      <c r="H168" s="2">
        <f t="shared" si="56"/>
        <v>3.5300000000000002</v>
      </c>
      <c r="I168" s="2">
        <f t="shared" si="56"/>
        <v>3.35</v>
      </c>
      <c r="J168" s="2">
        <f t="shared" si="56"/>
        <v>3.25</v>
      </c>
      <c r="K168" s="2">
        <f t="shared" si="56"/>
        <v>3.15</v>
      </c>
      <c r="L168" s="2">
        <f t="shared" si="56"/>
        <v>3.08</v>
      </c>
      <c r="M168" s="2">
        <f t="shared" si="56"/>
        <v>3.0700000000000003</v>
      </c>
      <c r="N168" s="2">
        <f t="shared" si="57"/>
        <v>2.94</v>
      </c>
      <c r="O168" s="2">
        <f t="shared" si="57"/>
        <v>2.81</v>
      </c>
      <c r="P168" s="2">
        <f t="shared" si="57"/>
        <v>2.69</v>
      </c>
      <c r="Q168" s="2">
        <f t="shared" si="57"/>
        <v>2.2800000000000002</v>
      </c>
      <c r="R168" s="2">
        <f t="shared" si="57"/>
        <v>1.76</v>
      </c>
      <c r="S168" s="2">
        <f t="shared" si="57"/>
        <v>1.61</v>
      </c>
      <c r="T168" s="2">
        <f t="shared" si="57"/>
        <v>1.23</v>
      </c>
      <c r="U168" s="2">
        <f t="shared" si="57"/>
        <v>0.96</v>
      </c>
      <c r="V168" s="2">
        <f t="shared" si="57"/>
        <v>0.92</v>
      </c>
      <c r="W168" s="2">
        <f t="shared" si="57"/>
        <v>0.85</v>
      </c>
      <c r="X168" s="2">
        <f t="shared" si="57"/>
        <v>0.8</v>
      </c>
      <c r="Y168" s="2">
        <f t="shared" si="57"/>
        <v>0.75</v>
      </c>
      <c r="Z168" s="2">
        <f t="shared" si="57"/>
        <v>0.77</v>
      </c>
      <c r="AA168" s="2">
        <f t="shared" si="57"/>
        <v>0.76</v>
      </c>
      <c r="AB168" s="2">
        <f t="shared" si="58"/>
        <v>0.75</v>
      </c>
      <c r="AC168" s="2">
        <f t="shared" si="58"/>
        <v>0.71</v>
      </c>
      <c r="AD168" s="2">
        <f t="shared" si="58"/>
        <v>0.70000000000000007</v>
      </c>
      <c r="AE168" s="2">
        <f t="shared" si="58"/>
        <v>0.69000000000000006</v>
      </c>
      <c r="AF168" s="2">
        <f t="shared" si="58"/>
        <v>0.68</v>
      </c>
      <c r="AG168" s="2">
        <f t="shared" si="58"/>
        <v>0.67</v>
      </c>
      <c r="AH168" s="2">
        <f t="shared" si="52"/>
        <v>0.67</v>
      </c>
      <c r="AI168" s="2">
        <f t="shared" si="52"/>
        <v>0.66</v>
      </c>
      <c r="AJ168" s="2">
        <f t="shared" si="52"/>
        <v>0.66</v>
      </c>
    </row>
    <row r="169" spans="1:36" x14ac:dyDescent="0.2">
      <c r="A169" t="str">
        <f>"electricity_archetype_"&amp;TEXT(ROUND(Table2[[#This Row],[2016]],1),"0.0")</f>
        <v>electricity_archetype_3.8</v>
      </c>
      <c r="B169" s="2">
        <f t="shared" si="48"/>
        <v>3.8000000000000003</v>
      </c>
      <c r="C169" s="2">
        <f t="shared" si="59"/>
        <v>3.8000000000000003</v>
      </c>
      <c r="D169" s="2">
        <f t="shared" si="56"/>
        <v>3.8000000000000003</v>
      </c>
      <c r="E169" s="2">
        <f t="shared" si="56"/>
        <v>3.71</v>
      </c>
      <c r="F169" s="2">
        <f t="shared" si="56"/>
        <v>3.49</v>
      </c>
      <c r="G169" s="2">
        <f t="shared" si="56"/>
        <v>3.56</v>
      </c>
      <c r="H169" s="2">
        <f t="shared" si="56"/>
        <v>3.44</v>
      </c>
      <c r="I169" s="2">
        <f t="shared" si="56"/>
        <v>3.27</v>
      </c>
      <c r="J169" s="2">
        <f t="shared" si="56"/>
        <v>3.17</v>
      </c>
      <c r="K169" s="2">
        <f t="shared" si="56"/>
        <v>3.0700000000000003</v>
      </c>
      <c r="L169" s="2">
        <f t="shared" si="56"/>
        <v>3</v>
      </c>
      <c r="M169" s="2">
        <f t="shared" si="56"/>
        <v>2.99</v>
      </c>
      <c r="N169" s="2">
        <f t="shared" si="57"/>
        <v>2.87</v>
      </c>
      <c r="O169" s="2">
        <f t="shared" si="57"/>
        <v>2.74</v>
      </c>
      <c r="P169" s="2">
        <f t="shared" si="57"/>
        <v>2.63</v>
      </c>
      <c r="Q169" s="2">
        <f t="shared" si="57"/>
        <v>2.23</v>
      </c>
      <c r="R169" s="2">
        <f t="shared" si="57"/>
        <v>1.72</v>
      </c>
      <c r="S169" s="2">
        <f t="shared" si="57"/>
        <v>1.58</v>
      </c>
      <c r="T169" s="2">
        <f t="shared" si="57"/>
        <v>1.21</v>
      </c>
      <c r="U169" s="2">
        <f t="shared" si="57"/>
        <v>0.95000000000000007</v>
      </c>
      <c r="V169" s="2">
        <f t="shared" si="57"/>
        <v>0.91</v>
      </c>
      <c r="W169" s="2">
        <f t="shared" si="57"/>
        <v>0.85</v>
      </c>
      <c r="X169" s="2">
        <f t="shared" si="57"/>
        <v>0.8</v>
      </c>
      <c r="Y169" s="2">
        <f t="shared" si="57"/>
        <v>0.75</v>
      </c>
      <c r="Z169" s="2">
        <f t="shared" si="57"/>
        <v>0.76</v>
      </c>
      <c r="AA169" s="2">
        <f t="shared" si="57"/>
        <v>0.75</v>
      </c>
      <c r="AB169" s="2">
        <f t="shared" si="58"/>
        <v>0.75</v>
      </c>
      <c r="AC169" s="2">
        <f t="shared" si="58"/>
        <v>0.71</v>
      </c>
      <c r="AD169" s="2">
        <f t="shared" si="58"/>
        <v>0.70000000000000007</v>
      </c>
      <c r="AE169" s="2">
        <f t="shared" si="58"/>
        <v>0.69000000000000006</v>
      </c>
      <c r="AF169" s="2">
        <f t="shared" si="58"/>
        <v>0.68</v>
      </c>
      <c r="AG169" s="2">
        <f t="shared" si="58"/>
        <v>0.67</v>
      </c>
      <c r="AH169" s="2">
        <f t="shared" si="52"/>
        <v>0.67</v>
      </c>
      <c r="AI169" s="2">
        <f t="shared" si="52"/>
        <v>0.66</v>
      </c>
      <c r="AJ169" s="2">
        <f t="shared" si="52"/>
        <v>0.66</v>
      </c>
    </row>
    <row r="170" spans="1:36" x14ac:dyDescent="0.2">
      <c r="A170" t="str">
        <f>"electricity_archetype_"&amp;TEXT(ROUND(Table2[[#This Row],[2016]],1),"0.0")</f>
        <v>electricity_archetype_3.7</v>
      </c>
      <c r="B170" s="2">
        <f t="shared" si="48"/>
        <v>3.7</v>
      </c>
      <c r="C170" s="2">
        <f t="shared" si="59"/>
        <v>3.7</v>
      </c>
      <c r="D170" s="2">
        <f t="shared" si="56"/>
        <v>3.7</v>
      </c>
      <c r="E170" s="2">
        <f t="shared" si="56"/>
        <v>3.61</v>
      </c>
      <c r="F170" s="2">
        <f t="shared" si="56"/>
        <v>3.4</v>
      </c>
      <c r="G170" s="2">
        <f t="shared" si="56"/>
        <v>3.46</v>
      </c>
      <c r="H170" s="2">
        <f t="shared" si="56"/>
        <v>3.36</v>
      </c>
      <c r="I170" s="2">
        <f t="shared" si="56"/>
        <v>3.18</v>
      </c>
      <c r="J170" s="2">
        <f t="shared" si="56"/>
        <v>3.09</v>
      </c>
      <c r="K170" s="2">
        <f t="shared" si="56"/>
        <v>3</v>
      </c>
      <c r="L170" s="2">
        <f t="shared" si="56"/>
        <v>2.93</v>
      </c>
      <c r="M170" s="2">
        <f t="shared" si="56"/>
        <v>2.92</v>
      </c>
      <c r="N170" s="2">
        <f t="shared" si="57"/>
        <v>2.8000000000000003</v>
      </c>
      <c r="O170" s="2">
        <f t="shared" si="57"/>
        <v>2.67</v>
      </c>
      <c r="P170" s="2">
        <f t="shared" si="57"/>
        <v>2.57</v>
      </c>
      <c r="Q170" s="2">
        <f t="shared" si="57"/>
        <v>2.1800000000000002</v>
      </c>
      <c r="R170" s="2">
        <f t="shared" si="57"/>
        <v>1.69</v>
      </c>
      <c r="S170" s="2">
        <f t="shared" si="57"/>
        <v>1.56</v>
      </c>
      <c r="T170" s="2">
        <f t="shared" si="57"/>
        <v>1.19</v>
      </c>
      <c r="U170" s="2">
        <f t="shared" si="57"/>
        <v>0.94000000000000006</v>
      </c>
      <c r="V170" s="2">
        <f t="shared" si="57"/>
        <v>0.9</v>
      </c>
      <c r="W170" s="2">
        <f t="shared" si="57"/>
        <v>0.84</v>
      </c>
      <c r="X170" s="2">
        <f t="shared" si="57"/>
        <v>0.79</v>
      </c>
      <c r="Y170" s="2">
        <f t="shared" si="57"/>
        <v>0.75</v>
      </c>
      <c r="Z170" s="2">
        <f t="shared" si="57"/>
        <v>0.76</v>
      </c>
      <c r="AA170" s="2">
        <f t="shared" si="57"/>
        <v>0.75</v>
      </c>
      <c r="AB170" s="2">
        <f t="shared" si="58"/>
        <v>0.74</v>
      </c>
      <c r="AC170" s="2">
        <f t="shared" si="58"/>
        <v>0.71</v>
      </c>
      <c r="AD170" s="2">
        <f t="shared" si="58"/>
        <v>0.70000000000000007</v>
      </c>
      <c r="AE170" s="2">
        <f t="shared" si="58"/>
        <v>0.69000000000000006</v>
      </c>
      <c r="AF170" s="2">
        <f t="shared" si="58"/>
        <v>0.68</v>
      </c>
      <c r="AG170" s="2">
        <f t="shared" si="58"/>
        <v>0.67</v>
      </c>
      <c r="AH170" s="2">
        <f t="shared" si="52"/>
        <v>0.67</v>
      </c>
      <c r="AI170" s="2">
        <f t="shared" si="52"/>
        <v>0.66</v>
      </c>
      <c r="AJ170" s="2">
        <f t="shared" si="52"/>
        <v>0.66</v>
      </c>
    </row>
    <row r="171" spans="1:36" x14ac:dyDescent="0.2">
      <c r="A171" t="str">
        <f>"electricity_archetype_"&amp;TEXT(ROUND(Table2[[#This Row],[2016]],1),"0.0")</f>
        <v>electricity_archetype_3.6</v>
      </c>
      <c r="B171" s="2">
        <f t="shared" si="48"/>
        <v>3.6</v>
      </c>
      <c r="C171" s="2">
        <f t="shared" si="59"/>
        <v>3.6</v>
      </c>
      <c r="D171" s="2">
        <f t="shared" si="56"/>
        <v>3.6</v>
      </c>
      <c r="E171" s="2">
        <f t="shared" si="56"/>
        <v>3.52</v>
      </c>
      <c r="F171" s="2">
        <f t="shared" si="56"/>
        <v>3.31</v>
      </c>
      <c r="G171" s="2">
        <f t="shared" si="56"/>
        <v>3.37</v>
      </c>
      <c r="H171" s="2">
        <f t="shared" si="56"/>
        <v>3.27</v>
      </c>
      <c r="I171" s="2">
        <f t="shared" si="56"/>
        <v>3.1</v>
      </c>
      <c r="J171" s="2">
        <f t="shared" si="56"/>
        <v>3.0100000000000002</v>
      </c>
      <c r="K171" s="2">
        <f t="shared" si="56"/>
        <v>2.92</v>
      </c>
      <c r="L171" s="2">
        <f t="shared" si="56"/>
        <v>2.85</v>
      </c>
      <c r="M171" s="2">
        <f t="shared" si="56"/>
        <v>2.85</v>
      </c>
      <c r="N171" s="2">
        <f t="shared" si="57"/>
        <v>2.73</v>
      </c>
      <c r="O171" s="2">
        <f t="shared" si="57"/>
        <v>2.61</v>
      </c>
      <c r="P171" s="2">
        <f t="shared" si="57"/>
        <v>2.5</v>
      </c>
      <c r="Q171" s="2">
        <f t="shared" si="57"/>
        <v>2.13</v>
      </c>
      <c r="R171" s="2">
        <f t="shared" si="57"/>
        <v>1.6500000000000001</v>
      </c>
      <c r="S171" s="2">
        <f t="shared" si="57"/>
        <v>1.53</v>
      </c>
      <c r="T171" s="2">
        <f t="shared" si="57"/>
        <v>1.17</v>
      </c>
      <c r="U171" s="2">
        <f t="shared" si="57"/>
        <v>0.93</v>
      </c>
      <c r="V171" s="2">
        <f t="shared" si="57"/>
        <v>0.89</v>
      </c>
      <c r="W171" s="2">
        <f t="shared" si="57"/>
        <v>0.83000000000000007</v>
      </c>
      <c r="X171" s="2">
        <f t="shared" si="57"/>
        <v>0.79</v>
      </c>
      <c r="Y171" s="2">
        <f t="shared" si="57"/>
        <v>0.74</v>
      </c>
      <c r="Z171" s="2">
        <f t="shared" si="57"/>
        <v>0.76</v>
      </c>
      <c r="AA171" s="2">
        <f t="shared" si="57"/>
        <v>0.75</v>
      </c>
      <c r="AB171" s="2">
        <f t="shared" si="58"/>
        <v>0.74</v>
      </c>
      <c r="AC171" s="2">
        <f t="shared" si="58"/>
        <v>0.70000000000000007</v>
      </c>
      <c r="AD171" s="2">
        <f t="shared" si="58"/>
        <v>0.70000000000000007</v>
      </c>
      <c r="AE171" s="2">
        <f t="shared" si="58"/>
        <v>0.69000000000000006</v>
      </c>
      <c r="AF171" s="2">
        <f t="shared" si="58"/>
        <v>0.68</v>
      </c>
      <c r="AG171" s="2">
        <f t="shared" si="58"/>
        <v>0.67</v>
      </c>
      <c r="AH171" s="2">
        <f t="shared" si="52"/>
        <v>0.67</v>
      </c>
      <c r="AI171" s="2">
        <f t="shared" si="52"/>
        <v>0.66</v>
      </c>
      <c r="AJ171" s="2">
        <f t="shared" si="52"/>
        <v>0.66</v>
      </c>
    </row>
    <row r="172" spans="1:36" x14ac:dyDescent="0.2">
      <c r="A172" t="str">
        <f>"electricity_archetype_"&amp;TEXT(ROUND(Table2[[#This Row],[2016]],1),"0.0")</f>
        <v>electricity_archetype_3.5</v>
      </c>
      <c r="B172" s="2">
        <f t="shared" si="48"/>
        <v>3.5</v>
      </c>
      <c r="C172" s="2">
        <f t="shared" si="59"/>
        <v>3.5</v>
      </c>
      <c r="D172" s="2">
        <f t="shared" si="56"/>
        <v>3.5</v>
      </c>
      <c r="E172" s="2">
        <f t="shared" si="56"/>
        <v>3.42</v>
      </c>
      <c r="F172" s="2">
        <f t="shared" si="56"/>
        <v>3.22</v>
      </c>
      <c r="G172" s="2">
        <f t="shared" si="56"/>
        <v>3.2800000000000002</v>
      </c>
      <c r="H172" s="2">
        <f t="shared" si="56"/>
        <v>3.18</v>
      </c>
      <c r="I172" s="2">
        <f t="shared" si="56"/>
        <v>3.02</v>
      </c>
      <c r="J172" s="2">
        <f t="shared" si="56"/>
        <v>2.93</v>
      </c>
      <c r="K172" s="2">
        <f t="shared" si="56"/>
        <v>2.84</v>
      </c>
      <c r="L172" s="2">
        <f t="shared" si="56"/>
        <v>2.7800000000000002</v>
      </c>
      <c r="M172" s="2">
        <f t="shared" si="56"/>
        <v>2.77</v>
      </c>
      <c r="N172" s="2">
        <f t="shared" si="57"/>
        <v>2.66</v>
      </c>
      <c r="O172" s="2">
        <f t="shared" si="57"/>
        <v>2.54</v>
      </c>
      <c r="P172" s="2">
        <f t="shared" si="57"/>
        <v>2.44</v>
      </c>
      <c r="Q172" s="2">
        <f t="shared" si="57"/>
        <v>2.08</v>
      </c>
      <c r="R172" s="2">
        <f t="shared" si="57"/>
        <v>1.62</v>
      </c>
      <c r="S172" s="2">
        <f t="shared" si="57"/>
        <v>1.5</v>
      </c>
      <c r="T172" s="2">
        <f t="shared" si="57"/>
        <v>1.1599999999999999</v>
      </c>
      <c r="U172" s="2">
        <f t="shared" si="57"/>
        <v>0.93</v>
      </c>
      <c r="V172" s="2">
        <f t="shared" si="57"/>
        <v>0.89</v>
      </c>
      <c r="W172" s="2">
        <f t="shared" si="57"/>
        <v>0.83000000000000007</v>
      </c>
      <c r="X172" s="2">
        <f t="shared" si="57"/>
        <v>0.78</v>
      </c>
      <c r="Y172" s="2">
        <f t="shared" si="57"/>
        <v>0.74</v>
      </c>
      <c r="Z172" s="2">
        <f t="shared" si="57"/>
        <v>0.75</v>
      </c>
      <c r="AA172" s="2">
        <f t="shared" si="57"/>
        <v>0.74</v>
      </c>
      <c r="AB172" s="2">
        <f t="shared" si="58"/>
        <v>0.74</v>
      </c>
      <c r="AC172" s="2">
        <f t="shared" si="58"/>
        <v>0.70000000000000007</v>
      </c>
      <c r="AD172" s="2">
        <f t="shared" si="58"/>
        <v>0.70000000000000007</v>
      </c>
      <c r="AE172" s="2">
        <f t="shared" si="58"/>
        <v>0.69000000000000006</v>
      </c>
      <c r="AF172" s="2">
        <f t="shared" si="58"/>
        <v>0.68</v>
      </c>
      <c r="AG172" s="2">
        <f t="shared" si="58"/>
        <v>0.67</v>
      </c>
      <c r="AH172" s="2">
        <f t="shared" si="52"/>
        <v>0.67</v>
      </c>
      <c r="AI172" s="2">
        <f t="shared" si="52"/>
        <v>0.66</v>
      </c>
      <c r="AJ172" s="2">
        <f t="shared" si="52"/>
        <v>0.66</v>
      </c>
    </row>
    <row r="173" spans="1:36" x14ac:dyDescent="0.2">
      <c r="A173" t="str">
        <f>"electricity_archetype_"&amp;TEXT(ROUND(Table2[[#This Row],[2016]],1),"0.0")</f>
        <v>electricity_archetype_3.4</v>
      </c>
      <c r="B173" s="2">
        <f t="shared" si="48"/>
        <v>3.4000000000000004</v>
      </c>
      <c r="C173" s="2">
        <f t="shared" si="59"/>
        <v>3.4</v>
      </c>
      <c r="D173" s="2">
        <f t="shared" si="56"/>
        <v>3.4</v>
      </c>
      <c r="E173" s="2">
        <f t="shared" si="56"/>
        <v>3.3200000000000003</v>
      </c>
      <c r="F173" s="2">
        <f t="shared" si="56"/>
        <v>3.13</v>
      </c>
      <c r="G173" s="2">
        <f t="shared" si="56"/>
        <v>3.19</v>
      </c>
      <c r="H173" s="2">
        <f t="shared" si="56"/>
        <v>3.09</v>
      </c>
      <c r="I173" s="2">
        <f t="shared" si="56"/>
        <v>2.93</v>
      </c>
      <c r="J173" s="2">
        <f t="shared" si="56"/>
        <v>2.85</v>
      </c>
      <c r="K173" s="2">
        <f t="shared" si="56"/>
        <v>2.77</v>
      </c>
      <c r="L173" s="2">
        <f t="shared" si="56"/>
        <v>2.7</v>
      </c>
      <c r="M173" s="2">
        <f t="shared" si="56"/>
        <v>2.7</v>
      </c>
      <c r="N173" s="2">
        <f t="shared" si="57"/>
        <v>2.59</v>
      </c>
      <c r="O173" s="2">
        <f t="shared" si="57"/>
        <v>2.4700000000000002</v>
      </c>
      <c r="P173" s="2">
        <f t="shared" si="57"/>
        <v>2.38</v>
      </c>
      <c r="Q173" s="2">
        <f t="shared" si="57"/>
        <v>2.0300000000000002</v>
      </c>
      <c r="R173" s="2">
        <f t="shared" si="57"/>
        <v>1.59</v>
      </c>
      <c r="S173" s="2">
        <f t="shared" si="57"/>
        <v>1.47</v>
      </c>
      <c r="T173" s="2">
        <f t="shared" si="57"/>
        <v>1.1400000000000001</v>
      </c>
      <c r="U173" s="2">
        <f t="shared" si="57"/>
        <v>0.92</v>
      </c>
      <c r="V173" s="2">
        <f t="shared" si="57"/>
        <v>0.88</v>
      </c>
      <c r="W173" s="2">
        <f t="shared" si="57"/>
        <v>0.82000000000000006</v>
      </c>
      <c r="X173" s="2">
        <f t="shared" si="57"/>
        <v>0.78</v>
      </c>
      <c r="Y173" s="2">
        <f t="shared" si="57"/>
        <v>0.74</v>
      </c>
      <c r="Z173" s="2">
        <f t="shared" si="57"/>
        <v>0.75</v>
      </c>
      <c r="AA173" s="2">
        <f t="shared" si="57"/>
        <v>0.74</v>
      </c>
      <c r="AB173" s="2">
        <f t="shared" si="58"/>
        <v>0.74</v>
      </c>
      <c r="AC173" s="2">
        <f t="shared" si="58"/>
        <v>0.70000000000000007</v>
      </c>
      <c r="AD173" s="2">
        <f t="shared" si="58"/>
        <v>0.69000000000000006</v>
      </c>
      <c r="AE173" s="2">
        <f t="shared" si="58"/>
        <v>0.69000000000000006</v>
      </c>
      <c r="AF173" s="2">
        <f t="shared" si="58"/>
        <v>0.68</v>
      </c>
      <c r="AG173" s="2">
        <f t="shared" si="58"/>
        <v>0.67</v>
      </c>
      <c r="AH173" s="2">
        <f t="shared" si="52"/>
        <v>0.67</v>
      </c>
      <c r="AI173" s="2">
        <f t="shared" si="52"/>
        <v>0.66</v>
      </c>
      <c r="AJ173" s="2">
        <f t="shared" si="52"/>
        <v>0.66</v>
      </c>
    </row>
    <row r="174" spans="1:36" x14ac:dyDescent="0.2">
      <c r="A174" t="str">
        <f>"electricity_archetype_"&amp;TEXT(ROUND(Table2[[#This Row],[2016]],1),"0.0")</f>
        <v>electricity_archetype_3.3</v>
      </c>
      <c r="B174" s="2">
        <f t="shared" si="48"/>
        <v>3.3000000000000003</v>
      </c>
      <c r="C174" s="2">
        <f t="shared" si="59"/>
        <v>3.3000000000000003</v>
      </c>
      <c r="D174" s="2">
        <f t="shared" ref="D174:Q174" si="60">MROUND((($B174-$AJ$2)*((D$2-$AJ$2)/($B$2-$AJ$2)))+$AJ$2,0.01)</f>
        <v>3.3000000000000003</v>
      </c>
      <c r="E174" s="2">
        <f t="shared" si="60"/>
        <v>3.22</v>
      </c>
      <c r="F174" s="2">
        <f t="shared" si="60"/>
        <v>3.04</v>
      </c>
      <c r="G174" s="2">
        <f t="shared" si="60"/>
        <v>3.09</v>
      </c>
      <c r="H174" s="2">
        <f t="shared" si="60"/>
        <v>3</v>
      </c>
      <c r="I174" s="2">
        <f t="shared" si="60"/>
        <v>2.85</v>
      </c>
      <c r="J174" s="2">
        <f t="shared" si="60"/>
        <v>2.77</v>
      </c>
      <c r="K174" s="2">
        <f t="shared" si="60"/>
        <v>2.69</v>
      </c>
      <c r="L174" s="2">
        <f t="shared" si="60"/>
        <v>2.63</v>
      </c>
      <c r="M174" s="2">
        <f t="shared" si="60"/>
        <v>2.62</v>
      </c>
      <c r="N174" s="2">
        <f t="shared" si="60"/>
        <v>2.52</v>
      </c>
      <c r="O174" s="2">
        <f t="shared" si="60"/>
        <v>2.41</v>
      </c>
      <c r="P174" s="2">
        <f t="shared" si="60"/>
        <v>2.3199999999999998</v>
      </c>
      <c r="Q174" s="2">
        <f t="shared" si="60"/>
        <v>1.98</v>
      </c>
      <c r="R174" s="2">
        <f t="shared" ref="R174:AG189" si="61">MROUND((($B174-$AJ$2)*((R$2-$AJ$2)/($B$2-$AJ$2)))+$AJ$2,0.01)</f>
        <v>1.55</v>
      </c>
      <c r="S174" s="2">
        <f t="shared" si="61"/>
        <v>1.44</v>
      </c>
      <c r="T174" s="2">
        <f t="shared" si="61"/>
        <v>1.1200000000000001</v>
      </c>
      <c r="U174" s="2">
        <f t="shared" si="61"/>
        <v>0.91</v>
      </c>
      <c r="V174" s="2">
        <f t="shared" si="61"/>
        <v>0.87</v>
      </c>
      <c r="W174" s="2">
        <f t="shared" si="61"/>
        <v>0.82000000000000006</v>
      </c>
      <c r="X174" s="2">
        <f t="shared" si="61"/>
        <v>0.77</v>
      </c>
      <c r="Y174" s="2">
        <f t="shared" si="61"/>
        <v>0.74</v>
      </c>
      <c r="Z174" s="2">
        <f t="shared" si="61"/>
        <v>0.75</v>
      </c>
      <c r="AA174" s="2">
        <f t="shared" si="61"/>
        <v>0.74</v>
      </c>
      <c r="AB174" s="2">
        <f t="shared" si="61"/>
        <v>0.73</v>
      </c>
      <c r="AC174" s="2">
        <f t="shared" si="61"/>
        <v>0.70000000000000007</v>
      </c>
      <c r="AD174" s="2">
        <f t="shared" si="61"/>
        <v>0.69000000000000006</v>
      </c>
      <c r="AE174" s="2">
        <f t="shared" si="61"/>
        <v>0.69000000000000006</v>
      </c>
      <c r="AF174" s="2">
        <f t="shared" si="61"/>
        <v>0.68</v>
      </c>
      <c r="AG174" s="2">
        <f t="shared" si="61"/>
        <v>0.67</v>
      </c>
      <c r="AH174" s="2">
        <f t="shared" si="52"/>
        <v>0.67</v>
      </c>
      <c r="AI174" s="2">
        <f t="shared" si="52"/>
        <v>0.66</v>
      </c>
      <c r="AJ174" s="2">
        <f t="shared" si="52"/>
        <v>0.66</v>
      </c>
    </row>
    <row r="175" spans="1:36" x14ac:dyDescent="0.2">
      <c r="A175" t="str">
        <f>"electricity_archetype_"&amp;TEXT(ROUND(Table2[[#This Row],[2016]],1),"0.0")</f>
        <v>electricity_archetype_3.2</v>
      </c>
      <c r="B175" s="2">
        <f t="shared" si="48"/>
        <v>3.2</v>
      </c>
      <c r="C175" s="2">
        <f t="shared" ref="C175:R190" si="62">MROUND((($B175-$AJ$2)*((C$2-$AJ$2)/($B$2-$AJ$2)))+$AJ$2,0.01)</f>
        <v>3.2</v>
      </c>
      <c r="D175" s="2">
        <f t="shared" si="62"/>
        <v>3.2</v>
      </c>
      <c r="E175" s="2">
        <f t="shared" si="62"/>
        <v>3.13</v>
      </c>
      <c r="F175" s="2">
        <f t="shared" si="62"/>
        <v>2.95</v>
      </c>
      <c r="G175" s="2">
        <f t="shared" si="62"/>
        <v>3</v>
      </c>
      <c r="H175" s="2">
        <f t="shared" si="62"/>
        <v>2.91</v>
      </c>
      <c r="I175" s="2">
        <f t="shared" si="62"/>
        <v>2.77</v>
      </c>
      <c r="J175" s="2">
        <f t="shared" si="62"/>
        <v>2.69</v>
      </c>
      <c r="K175" s="2">
        <f t="shared" si="62"/>
        <v>2.61</v>
      </c>
      <c r="L175" s="2">
        <f t="shared" si="62"/>
        <v>2.5500000000000003</v>
      </c>
      <c r="M175" s="2">
        <f t="shared" si="62"/>
        <v>2.5500000000000003</v>
      </c>
      <c r="N175" s="2">
        <f t="shared" si="62"/>
        <v>2.4500000000000002</v>
      </c>
      <c r="O175" s="2">
        <f t="shared" si="62"/>
        <v>2.34</v>
      </c>
      <c r="P175" s="2">
        <f t="shared" si="62"/>
        <v>2.25</v>
      </c>
      <c r="Q175" s="2">
        <f t="shared" si="62"/>
        <v>1.93</v>
      </c>
      <c r="R175" s="2">
        <f t="shared" si="62"/>
        <v>1.52</v>
      </c>
      <c r="S175" s="2">
        <f t="shared" si="61"/>
        <v>1.41</v>
      </c>
      <c r="T175" s="2">
        <f t="shared" si="61"/>
        <v>1.1000000000000001</v>
      </c>
      <c r="U175" s="2">
        <f t="shared" si="61"/>
        <v>0.9</v>
      </c>
      <c r="V175" s="2">
        <f t="shared" si="61"/>
        <v>0.86</v>
      </c>
      <c r="W175" s="2">
        <f t="shared" si="61"/>
        <v>0.81</v>
      </c>
      <c r="X175" s="2">
        <f t="shared" si="61"/>
        <v>0.77</v>
      </c>
      <c r="Y175" s="2">
        <f t="shared" si="61"/>
        <v>0.73</v>
      </c>
      <c r="Z175" s="2">
        <f t="shared" si="61"/>
        <v>0.74</v>
      </c>
      <c r="AA175" s="2">
        <f t="shared" si="61"/>
        <v>0.73</v>
      </c>
      <c r="AB175" s="2">
        <f t="shared" si="61"/>
        <v>0.73</v>
      </c>
      <c r="AC175" s="2">
        <f t="shared" si="61"/>
        <v>0.70000000000000007</v>
      </c>
      <c r="AD175" s="2">
        <f t="shared" si="61"/>
        <v>0.69000000000000006</v>
      </c>
      <c r="AE175" s="2">
        <f t="shared" si="61"/>
        <v>0.69000000000000006</v>
      </c>
      <c r="AF175" s="2">
        <f t="shared" si="61"/>
        <v>0.68</v>
      </c>
      <c r="AG175" s="2">
        <f t="shared" si="61"/>
        <v>0.67</v>
      </c>
      <c r="AH175" s="2">
        <f t="shared" si="52"/>
        <v>0.67</v>
      </c>
      <c r="AI175" s="2">
        <f t="shared" si="52"/>
        <v>0.66</v>
      </c>
      <c r="AJ175" s="2">
        <f t="shared" si="52"/>
        <v>0.66</v>
      </c>
    </row>
    <row r="176" spans="1:36" x14ac:dyDescent="0.2">
      <c r="A176" t="str">
        <f>"electricity_archetype_"&amp;TEXT(ROUND(Table2[[#This Row],[2016]],1),"0.0")</f>
        <v>electricity_archetype_3.1</v>
      </c>
      <c r="B176" s="2">
        <f t="shared" si="48"/>
        <v>3.1</v>
      </c>
      <c r="C176" s="2">
        <f t="shared" si="62"/>
        <v>3.1</v>
      </c>
      <c r="D176" s="2">
        <f t="shared" si="62"/>
        <v>3.1</v>
      </c>
      <c r="E176" s="2">
        <f t="shared" si="62"/>
        <v>3.0300000000000002</v>
      </c>
      <c r="F176" s="2">
        <f t="shared" si="62"/>
        <v>2.86</v>
      </c>
      <c r="G176" s="2">
        <f t="shared" si="62"/>
        <v>2.91</v>
      </c>
      <c r="H176" s="2">
        <f t="shared" si="62"/>
        <v>2.82</v>
      </c>
      <c r="I176" s="2">
        <f t="shared" si="62"/>
        <v>2.69</v>
      </c>
      <c r="J176" s="2">
        <f t="shared" si="62"/>
        <v>2.61</v>
      </c>
      <c r="K176" s="2">
        <f t="shared" si="62"/>
        <v>2.5300000000000002</v>
      </c>
      <c r="L176" s="2">
        <f t="shared" si="62"/>
        <v>2.48</v>
      </c>
      <c r="M176" s="2">
        <f t="shared" si="62"/>
        <v>2.4700000000000002</v>
      </c>
      <c r="N176" s="2">
        <f t="shared" si="62"/>
        <v>2.38</v>
      </c>
      <c r="O176" s="2">
        <f t="shared" si="62"/>
        <v>2.2800000000000002</v>
      </c>
      <c r="P176" s="2">
        <f t="shared" si="62"/>
        <v>2.19</v>
      </c>
      <c r="Q176" s="2">
        <f t="shared" si="62"/>
        <v>1.8800000000000001</v>
      </c>
      <c r="R176" s="2">
        <f t="shared" si="62"/>
        <v>1.49</v>
      </c>
      <c r="S176" s="2">
        <f t="shared" si="61"/>
        <v>1.3800000000000001</v>
      </c>
      <c r="T176" s="2">
        <f t="shared" si="61"/>
        <v>1.0900000000000001</v>
      </c>
      <c r="U176" s="2">
        <f t="shared" si="61"/>
        <v>0.89</v>
      </c>
      <c r="V176" s="2">
        <f t="shared" si="61"/>
        <v>0.85</v>
      </c>
      <c r="W176" s="2">
        <f t="shared" si="61"/>
        <v>0.8</v>
      </c>
      <c r="X176" s="2">
        <f t="shared" si="61"/>
        <v>0.77</v>
      </c>
      <c r="Y176" s="2">
        <f t="shared" si="61"/>
        <v>0.73</v>
      </c>
      <c r="Z176" s="2">
        <f t="shared" si="61"/>
        <v>0.74</v>
      </c>
      <c r="AA176" s="2">
        <f t="shared" si="61"/>
        <v>0.73</v>
      </c>
      <c r="AB176" s="2">
        <f t="shared" si="61"/>
        <v>0.73</v>
      </c>
      <c r="AC176" s="2">
        <f t="shared" si="61"/>
        <v>0.70000000000000007</v>
      </c>
      <c r="AD176" s="2">
        <f t="shared" si="61"/>
        <v>0.69000000000000006</v>
      </c>
      <c r="AE176" s="2">
        <f t="shared" si="61"/>
        <v>0.68</v>
      </c>
      <c r="AF176" s="2">
        <f t="shared" si="61"/>
        <v>0.67</v>
      </c>
      <c r="AG176" s="2">
        <f t="shared" si="61"/>
        <v>0.67</v>
      </c>
      <c r="AH176" s="2">
        <f t="shared" si="52"/>
        <v>0.67</v>
      </c>
      <c r="AI176" s="2">
        <f t="shared" si="52"/>
        <v>0.66</v>
      </c>
      <c r="AJ176" s="2">
        <f t="shared" si="52"/>
        <v>0.66</v>
      </c>
    </row>
    <row r="177" spans="1:36" x14ac:dyDescent="0.2">
      <c r="A177" t="str">
        <f>"electricity_archetype_"&amp;TEXT(ROUND(Table2[[#This Row],[2016]],1),"0.0")</f>
        <v>electricity_archetype_3.0</v>
      </c>
      <c r="B177" s="2">
        <f t="shared" si="48"/>
        <v>3</v>
      </c>
      <c r="C177" s="2">
        <f t="shared" si="62"/>
        <v>3</v>
      </c>
      <c r="D177" s="2">
        <f t="shared" si="62"/>
        <v>3</v>
      </c>
      <c r="E177" s="2">
        <f t="shared" si="62"/>
        <v>2.93</v>
      </c>
      <c r="F177" s="2">
        <f t="shared" si="62"/>
        <v>2.77</v>
      </c>
      <c r="G177" s="2">
        <f t="shared" si="62"/>
        <v>2.82</v>
      </c>
      <c r="H177" s="2">
        <f t="shared" si="62"/>
        <v>2.74</v>
      </c>
      <c r="I177" s="2">
        <f t="shared" si="62"/>
        <v>2.6</v>
      </c>
      <c r="J177" s="2">
        <f t="shared" si="62"/>
        <v>2.5300000000000002</v>
      </c>
      <c r="K177" s="2">
        <f t="shared" si="62"/>
        <v>2.46</v>
      </c>
      <c r="L177" s="2">
        <f t="shared" si="62"/>
        <v>2.41</v>
      </c>
      <c r="M177" s="2">
        <f t="shared" si="62"/>
        <v>2.4</v>
      </c>
      <c r="N177" s="2">
        <f t="shared" si="62"/>
        <v>2.3000000000000003</v>
      </c>
      <c r="O177" s="2">
        <f t="shared" si="62"/>
        <v>2.21</v>
      </c>
      <c r="P177" s="2">
        <f t="shared" si="62"/>
        <v>2.13</v>
      </c>
      <c r="Q177" s="2">
        <f t="shared" si="62"/>
        <v>1.83</v>
      </c>
      <c r="R177" s="2">
        <f t="shared" si="62"/>
        <v>1.45</v>
      </c>
      <c r="S177" s="2">
        <f t="shared" si="61"/>
        <v>1.35</v>
      </c>
      <c r="T177" s="2">
        <f t="shared" si="61"/>
        <v>1.07</v>
      </c>
      <c r="U177" s="2">
        <f t="shared" si="61"/>
        <v>0.88</v>
      </c>
      <c r="V177" s="2">
        <f t="shared" si="61"/>
        <v>0.85</v>
      </c>
      <c r="W177" s="2">
        <f t="shared" si="61"/>
        <v>0.8</v>
      </c>
      <c r="X177" s="2">
        <f t="shared" si="61"/>
        <v>0.76</v>
      </c>
      <c r="Y177" s="2">
        <f t="shared" si="61"/>
        <v>0.73</v>
      </c>
      <c r="Z177" s="2">
        <f t="shared" si="61"/>
        <v>0.74</v>
      </c>
      <c r="AA177" s="2">
        <f t="shared" si="61"/>
        <v>0.73</v>
      </c>
      <c r="AB177" s="2">
        <f t="shared" si="61"/>
        <v>0.72</v>
      </c>
      <c r="AC177" s="2">
        <f t="shared" si="61"/>
        <v>0.69000000000000006</v>
      </c>
      <c r="AD177" s="2">
        <f t="shared" si="61"/>
        <v>0.69000000000000006</v>
      </c>
      <c r="AE177" s="2">
        <f t="shared" si="61"/>
        <v>0.68</v>
      </c>
      <c r="AF177" s="2">
        <f t="shared" si="61"/>
        <v>0.67</v>
      </c>
      <c r="AG177" s="2">
        <f t="shared" si="61"/>
        <v>0.67</v>
      </c>
      <c r="AH177" s="2">
        <f t="shared" si="52"/>
        <v>0.67</v>
      </c>
      <c r="AI177" s="2">
        <f t="shared" si="52"/>
        <v>0.66</v>
      </c>
      <c r="AJ177" s="2">
        <f t="shared" si="52"/>
        <v>0.66</v>
      </c>
    </row>
    <row r="178" spans="1:36" x14ac:dyDescent="0.2">
      <c r="A178" t="str">
        <f>"electricity_archetype_"&amp;TEXT(ROUND(Table2[[#This Row],[2016]],1),"0.0")</f>
        <v>electricity_archetype_2.9</v>
      </c>
      <c r="B178" s="2">
        <f t="shared" si="48"/>
        <v>2.9000000000000004</v>
      </c>
      <c r="C178" s="2">
        <f t="shared" si="62"/>
        <v>2.9</v>
      </c>
      <c r="D178" s="2">
        <f t="shared" si="62"/>
        <v>2.9</v>
      </c>
      <c r="E178" s="2">
        <f t="shared" si="62"/>
        <v>2.84</v>
      </c>
      <c r="F178" s="2">
        <f t="shared" si="62"/>
        <v>2.68</v>
      </c>
      <c r="G178" s="2">
        <f t="shared" si="62"/>
        <v>2.73</v>
      </c>
      <c r="H178" s="2">
        <f t="shared" si="62"/>
        <v>2.65</v>
      </c>
      <c r="I178" s="2">
        <f t="shared" si="62"/>
        <v>2.52</v>
      </c>
      <c r="J178" s="2">
        <f t="shared" si="62"/>
        <v>2.4500000000000002</v>
      </c>
      <c r="K178" s="2">
        <f t="shared" si="62"/>
        <v>2.38</v>
      </c>
      <c r="L178" s="2">
        <f t="shared" si="62"/>
        <v>2.33</v>
      </c>
      <c r="M178" s="2">
        <f t="shared" si="62"/>
        <v>2.33</v>
      </c>
      <c r="N178" s="2">
        <f t="shared" si="62"/>
        <v>2.23</v>
      </c>
      <c r="O178" s="2">
        <f t="shared" si="62"/>
        <v>2.14</v>
      </c>
      <c r="P178" s="2">
        <f t="shared" si="62"/>
        <v>2.06</v>
      </c>
      <c r="Q178" s="2">
        <f t="shared" si="62"/>
        <v>1.78</v>
      </c>
      <c r="R178" s="2">
        <f t="shared" si="62"/>
        <v>1.42</v>
      </c>
      <c r="S178" s="2">
        <f t="shared" si="61"/>
        <v>1.32</v>
      </c>
      <c r="T178" s="2">
        <f t="shared" si="61"/>
        <v>1.05</v>
      </c>
      <c r="U178" s="2">
        <f t="shared" si="61"/>
        <v>0.87</v>
      </c>
      <c r="V178" s="2">
        <f t="shared" si="61"/>
        <v>0.84</v>
      </c>
      <c r="W178" s="2">
        <f t="shared" si="61"/>
        <v>0.79</v>
      </c>
      <c r="X178" s="2">
        <f t="shared" si="61"/>
        <v>0.76</v>
      </c>
      <c r="Y178" s="2">
        <f t="shared" si="61"/>
        <v>0.72</v>
      </c>
      <c r="Z178" s="2">
        <f t="shared" si="61"/>
        <v>0.73</v>
      </c>
      <c r="AA178" s="2">
        <f t="shared" si="61"/>
        <v>0.73</v>
      </c>
      <c r="AB178" s="2">
        <f t="shared" si="61"/>
        <v>0.72</v>
      </c>
      <c r="AC178" s="2">
        <f t="shared" si="61"/>
        <v>0.69000000000000006</v>
      </c>
      <c r="AD178" s="2">
        <f t="shared" si="61"/>
        <v>0.69000000000000006</v>
      </c>
      <c r="AE178" s="2">
        <f t="shared" si="61"/>
        <v>0.68</v>
      </c>
      <c r="AF178" s="2">
        <f t="shared" si="61"/>
        <v>0.67</v>
      </c>
      <c r="AG178" s="2">
        <f t="shared" si="61"/>
        <v>0.67</v>
      </c>
      <c r="AH178" s="2">
        <f t="shared" si="52"/>
        <v>0.67</v>
      </c>
      <c r="AI178" s="2">
        <f t="shared" si="52"/>
        <v>0.66</v>
      </c>
      <c r="AJ178" s="2">
        <f t="shared" si="52"/>
        <v>0.66</v>
      </c>
    </row>
    <row r="179" spans="1:36" x14ac:dyDescent="0.2">
      <c r="A179" t="str">
        <f>"electricity_archetype_"&amp;TEXT(ROUND(Table2[[#This Row],[2016]],1),"0.0")</f>
        <v>electricity_archetype_2.8</v>
      </c>
      <c r="B179" s="2">
        <f t="shared" si="48"/>
        <v>2.8000000000000003</v>
      </c>
      <c r="C179" s="2">
        <f t="shared" si="62"/>
        <v>2.8000000000000003</v>
      </c>
      <c r="D179" s="2">
        <f t="shared" si="62"/>
        <v>2.8000000000000003</v>
      </c>
      <c r="E179" s="2">
        <f t="shared" si="62"/>
        <v>2.74</v>
      </c>
      <c r="F179" s="2">
        <f t="shared" si="62"/>
        <v>2.59</v>
      </c>
      <c r="G179" s="2">
        <f t="shared" si="62"/>
        <v>2.63</v>
      </c>
      <c r="H179" s="2">
        <f t="shared" si="62"/>
        <v>2.56</v>
      </c>
      <c r="I179" s="2">
        <f t="shared" si="62"/>
        <v>2.44</v>
      </c>
      <c r="J179" s="2">
        <f t="shared" si="62"/>
        <v>2.37</v>
      </c>
      <c r="K179" s="2">
        <f t="shared" si="62"/>
        <v>2.3000000000000003</v>
      </c>
      <c r="L179" s="2">
        <f t="shared" si="62"/>
        <v>2.2600000000000002</v>
      </c>
      <c r="M179" s="2">
        <f t="shared" si="62"/>
        <v>2.25</v>
      </c>
      <c r="N179" s="2">
        <f t="shared" si="62"/>
        <v>2.16</v>
      </c>
      <c r="O179" s="2">
        <f t="shared" si="62"/>
        <v>2.08</v>
      </c>
      <c r="P179" s="2">
        <f t="shared" si="62"/>
        <v>2</v>
      </c>
      <c r="Q179" s="2">
        <f t="shared" si="62"/>
        <v>1.73</v>
      </c>
      <c r="R179" s="2">
        <f t="shared" si="62"/>
        <v>1.3800000000000001</v>
      </c>
      <c r="S179" s="2">
        <f t="shared" si="61"/>
        <v>1.29</v>
      </c>
      <c r="T179" s="2">
        <f t="shared" si="61"/>
        <v>1.03</v>
      </c>
      <c r="U179" s="2">
        <f t="shared" si="61"/>
        <v>0.86</v>
      </c>
      <c r="V179" s="2">
        <f t="shared" si="61"/>
        <v>0.83000000000000007</v>
      </c>
      <c r="W179" s="2">
        <f t="shared" si="61"/>
        <v>0.79</v>
      </c>
      <c r="X179" s="2">
        <f t="shared" si="61"/>
        <v>0.75</v>
      </c>
      <c r="Y179" s="2">
        <f t="shared" si="61"/>
        <v>0.72</v>
      </c>
      <c r="Z179" s="2">
        <f t="shared" si="61"/>
        <v>0.73</v>
      </c>
      <c r="AA179" s="2">
        <f t="shared" si="61"/>
        <v>0.72</v>
      </c>
      <c r="AB179" s="2">
        <f t="shared" si="61"/>
        <v>0.72</v>
      </c>
      <c r="AC179" s="2">
        <f t="shared" si="61"/>
        <v>0.69000000000000006</v>
      </c>
      <c r="AD179" s="2">
        <f t="shared" si="61"/>
        <v>0.69000000000000006</v>
      </c>
      <c r="AE179" s="2">
        <f t="shared" si="61"/>
        <v>0.68</v>
      </c>
      <c r="AF179" s="2">
        <f t="shared" si="61"/>
        <v>0.67</v>
      </c>
      <c r="AG179" s="2">
        <f t="shared" si="61"/>
        <v>0.67</v>
      </c>
      <c r="AH179" s="2">
        <f t="shared" si="52"/>
        <v>0.66</v>
      </c>
      <c r="AI179" s="2">
        <f t="shared" si="52"/>
        <v>0.66</v>
      </c>
      <c r="AJ179" s="2">
        <f t="shared" si="52"/>
        <v>0.66</v>
      </c>
    </row>
    <row r="180" spans="1:36" x14ac:dyDescent="0.2">
      <c r="A180" t="str">
        <f>"electricity_archetype_"&amp;TEXT(ROUND(Table2[[#This Row],[2016]],1),"0.0")</f>
        <v>electricity_archetype_2.7</v>
      </c>
      <c r="B180" s="2">
        <f t="shared" si="48"/>
        <v>2.7</v>
      </c>
      <c r="C180" s="2">
        <f t="shared" si="62"/>
        <v>2.7</v>
      </c>
      <c r="D180" s="2">
        <f t="shared" si="62"/>
        <v>2.7</v>
      </c>
      <c r="E180" s="2">
        <f t="shared" si="62"/>
        <v>2.64</v>
      </c>
      <c r="F180" s="2">
        <f t="shared" si="62"/>
        <v>2.5</v>
      </c>
      <c r="G180" s="2">
        <f t="shared" si="62"/>
        <v>2.54</v>
      </c>
      <c r="H180" s="2">
        <f t="shared" si="62"/>
        <v>2.4700000000000002</v>
      </c>
      <c r="I180" s="2">
        <f t="shared" si="62"/>
        <v>2.35</v>
      </c>
      <c r="J180" s="2">
        <f t="shared" si="62"/>
        <v>2.29</v>
      </c>
      <c r="K180" s="2">
        <f t="shared" si="62"/>
        <v>2.23</v>
      </c>
      <c r="L180" s="2">
        <f t="shared" si="62"/>
        <v>2.1800000000000002</v>
      </c>
      <c r="M180" s="2">
        <f t="shared" si="62"/>
        <v>2.1800000000000002</v>
      </c>
      <c r="N180" s="2">
        <f t="shared" si="62"/>
        <v>2.09</v>
      </c>
      <c r="O180" s="2">
        <f t="shared" si="62"/>
        <v>2.0100000000000002</v>
      </c>
      <c r="P180" s="2">
        <f t="shared" si="62"/>
        <v>1.94</v>
      </c>
      <c r="Q180" s="2">
        <f t="shared" si="62"/>
        <v>1.68</v>
      </c>
      <c r="R180" s="2">
        <f t="shared" si="62"/>
        <v>1.35</v>
      </c>
      <c r="S180" s="2">
        <f t="shared" si="61"/>
        <v>1.26</v>
      </c>
      <c r="T180" s="2">
        <f t="shared" si="61"/>
        <v>1.02</v>
      </c>
      <c r="U180" s="2">
        <f t="shared" si="61"/>
        <v>0.85</v>
      </c>
      <c r="V180" s="2">
        <f t="shared" si="61"/>
        <v>0.82000000000000006</v>
      </c>
      <c r="W180" s="2">
        <f t="shared" si="61"/>
        <v>0.78</v>
      </c>
      <c r="X180" s="2">
        <f t="shared" si="61"/>
        <v>0.75</v>
      </c>
      <c r="Y180" s="2">
        <f t="shared" si="61"/>
        <v>0.72</v>
      </c>
      <c r="Z180" s="2">
        <f t="shared" si="61"/>
        <v>0.73</v>
      </c>
      <c r="AA180" s="2">
        <f t="shared" si="61"/>
        <v>0.72</v>
      </c>
      <c r="AB180" s="2">
        <f t="shared" si="61"/>
        <v>0.72</v>
      </c>
      <c r="AC180" s="2">
        <f t="shared" si="61"/>
        <v>0.69000000000000006</v>
      </c>
      <c r="AD180" s="2">
        <f t="shared" si="61"/>
        <v>0.69000000000000006</v>
      </c>
      <c r="AE180" s="2">
        <f t="shared" si="61"/>
        <v>0.68</v>
      </c>
      <c r="AF180" s="2">
        <f t="shared" si="61"/>
        <v>0.67</v>
      </c>
      <c r="AG180" s="2">
        <f t="shared" si="61"/>
        <v>0.67</v>
      </c>
      <c r="AH180" s="2">
        <f t="shared" si="52"/>
        <v>0.66</v>
      </c>
      <c r="AI180" s="2">
        <f t="shared" si="52"/>
        <v>0.66</v>
      </c>
      <c r="AJ180" s="2">
        <f t="shared" si="52"/>
        <v>0.66</v>
      </c>
    </row>
    <row r="181" spans="1:36" x14ac:dyDescent="0.2">
      <c r="A181" t="str">
        <f>"electricity_archetype_"&amp;TEXT(ROUND(Table2[[#This Row],[2016]],1),"0.0")</f>
        <v>electricity_archetype_2.6</v>
      </c>
      <c r="B181" s="2">
        <f t="shared" si="48"/>
        <v>2.6</v>
      </c>
      <c r="C181" s="2">
        <f t="shared" si="62"/>
        <v>2.6</v>
      </c>
      <c r="D181" s="2">
        <f t="shared" si="62"/>
        <v>2.6</v>
      </c>
      <c r="E181" s="2">
        <f t="shared" si="62"/>
        <v>2.54</v>
      </c>
      <c r="F181" s="2">
        <f t="shared" si="62"/>
        <v>2.41</v>
      </c>
      <c r="G181" s="2">
        <f t="shared" si="62"/>
        <v>2.4500000000000002</v>
      </c>
      <c r="H181" s="2">
        <f t="shared" si="62"/>
        <v>2.38</v>
      </c>
      <c r="I181" s="2">
        <f t="shared" si="62"/>
        <v>2.27</v>
      </c>
      <c r="J181" s="2">
        <f t="shared" si="62"/>
        <v>2.21</v>
      </c>
      <c r="K181" s="2">
        <f t="shared" si="62"/>
        <v>2.15</v>
      </c>
      <c r="L181" s="2">
        <f t="shared" si="62"/>
        <v>2.11</v>
      </c>
      <c r="M181" s="2">
        <f t="shared" si="62"/>
        <v>2.1</v>
      </c>
      <c r="N181" s="2">
        <f t="shared" si="62"/>
        <v>2.02</v>
      </c>
      <c r="O181" s="2">
        <f t="shared" si="62"/>
        <v>1.94</v>
      </c>
      <c r="P181" s="2">
        <f t="shared" si="62"/>
        <v>1.8800000000000001</v>
      </c>
      <c r="Q181" s="2">
        <f t="shared" si="62"/>
        <v>1.6300000000000001</v>
      </c>
      <c r="R181" s="2">
        <f t="shared" si="62"/>
        <v>1.32</v>
      </c>
      <c r="S181" s="2">
        <f t="shared" si="61"/>
        <v>1.23</v>
      </c>
      <c r="T181" s="2">
        <f t="shared" si="61"/>
        <v>1</v>
      </c>
      <c r="U181" s="2">
        <f t="shared" si="61"/>
        <v>0.84</v>
      </c>
      <c r="V181" s="2">
        <f t="shared" si="61"/>
        <v>0.81</v>
      </c>
      <c r="W181" s="2">
        <f t="shared" si="61"/>
        <v>0.77</v>
      </c>
      <c r="X181" s="2">
        <f t="shared" si="61"/>
        <v>0.74</v>
      </c>
      <c r="Y181" s="2">
        <f t="shared" si="61"/>
        <v>0.72</v>
      </c>
      <c r="Z181" s="2">
        <f t="shared" si="61"/>
        <v>0.72</v>
      </c>
      <c r="AA181" s="2">
        <f t="shared" si="61"/>
        <v>0.72</v>
      </c>
      <c r="AB181" s="2">
        <f t="shared" si="61"/>
        <v>0.71</v>
      </c>
      <c r="AC181" s="2">
        <f t="shared" si="61"/>
        <v>0.69000000000000006</v>
      </c>
      <c r="AD181" s="2">
        <f t="shared" si="61"/>
        <v>0.68</v>
      </c>
      <c r="AE181" s="2">
        <f t="shared" si="61"/>
        <v>0.68</v>
      </c>
      <c r="AF181" s="2">
        <f t="shared" si="61"/>
        <v>0.67</v>
      </c>
      <c r="AG181" s="2">
        <f t="shared" si="61"/>
        <v>0.67</v>
      </c>
      <c r="AH181" s="2">
        <f t="shared" si="52"/>
        <v>0.66</v>
      </c>
      <c r="AI181" s="2">
        <f t="shared" si="52"/>
        <v>0.66</v>
      </c>
      <c r="AJ181" s="2">
        <f t="shared" si="52"/>
        <v>0.66</v>
      </c>
    </row>
    <row r="182" spans="1:36" x14ac:dyDescent="0.2">
      <c r="A182" t="str">
        <f>"electricity_archetype_"&amp;TEXT(ROUND(Table2[[#This Row],[2016]],1),"0.0")</f>
        <v>electricity_archetype_2.5</v>
      </c>
      <c r="B182" s="2">
        <f t="shared" si="48"/>
        <v>2.5</v>
      </c>
      <c r="C182" s="2">
        <f t="shared" si="62"/>
        <v>2.5</v>
      </c>
      <c r="D182" s="2">
        <f t="shared" si="62"/>
        <v>2.5</v>
      </c>
      <c r="E182" s="2">
        <f t="shared" si="62"/>
        <v>2.4500000000000002</v>
      </c>
      <c r="F182" s="2">
        <f t="shared" si="62"/>
        <v>2.3199999999999998</v>
      </c>
      <c r="G182" s="2">
        <f t="shared" si="62"/>
        <v>2.36</v>
      </c>
      <c r="H182" s="2">
        <f t="shared" si="62"/>
        <v>2.29</v>
      </c>
      <c r="I182" s="2">
        <f t="shared" si="62"/>
        <v>2.19</v>
      </c>
      <c r="J182" s="2">
        <f t="shared" si="62"/>
        <v>2.13</v>
      </c>
      <c r="K182" s="2">
        <f t="shared" si="62"/>
        <v>2.0699999999999998</v>
      </c>
      <c r="L182" s="2">
        <f t="shared" si="62"/>
        <v>2.0300000000000002</v>
      </c>
      <c r="M182" s="2">
        <f t="shared" si="62"/>
        <v>2.0300000000000002</v>
      </c>
      <c r="N182" s="2">
        <f t="shared" si="62"/>
        <v>1.95</v>
      </c>
      <c r="O182" s="2">
        <f t="shared" si="62"/>
        <v>1.8800000000000001</v>
      </c>
      <c r="P182" s="2">
        <f t="shared" si="62"/>
        <v>1.81</v>
      </c>
      <c r="Q182" s="2">
        <f t="shared" si="62"/>
        <v>1.58</v>
      </c>
      <c r="R182" s="2">
        <f t="shared" si="62"/>
        <v>1.28</v>
      </c>
      <c r="S182" s="2">
        <f t="shared" si="61"/>
        <v>1.2</v>
      </c>
      <c r="T182" s="2">
        <f t="shared" si="61"/>
        <v>0.98</v>
      </c>
      <c r="U182" s="2">
        <f t="shared" si="61"/>
        <v>0.83000000000000007</v>
      </c>
      <c r="V182" s="2">
        <f t="shared" si="61"/>
        <v>0.81</v>
      </c>
      <c r="W182" s="2">
        <f t="shared" si="61"/>
        <v>0.77</v>
      </c>
      <c r="X182" s="2">
        <f t="shared" si="61"/>
        <v>0.74</v>
      </c>
      <c r="Y182" s="2">
        <f t="shared" si="61"/>
        <v>0.71</v>
      </c>
      <c r="Z182" s="2">
        <f t="shared" si="61"/>
        <v>0.72</v>
      </c>
      <c r="AA182" s="2">
        <f t="shared" si="61"/>
        <v>0.71</v>
      </c>
      <c r="AB182" s="2">
        <f t="shared" si="61"/>
        <v>0.71</v>
      </c>
      <c r="AC182" s="2">
        <f t="shared" si="61"/>
        <v>0.69000000000000006</v>
      </c>
      <c r="AD182" s="2">
        <f t="shared" si="61"/>
        <v>0.68</v>
      </c>
      <c r="AE182" s="2">
        <f t="shared" si="61"/>
        <v>0.68</v>
      </c>
      <c r="AF182" s="2">
        <f t="shared" si="61"/>
        <v>0.67</v>
      </c>
      <c r="AG182" s="2">
        <f t="shared" si="61"/>
        <v>0.67</v>
      </c>
      <c r="AH182" s="2">
        <f t="shared" si="52"/>
        <v>0.66</v>
      </c>
      <c r="AI182" s="2">
        <f t="shared" si="52"/>
        <v>0.66</v>
      </c>
      <c r="AJ182" s="2">
        <f t="shared" si="52"/>
        <v>0.66</v>
      </c>
    </row>
    <row r="183" spans="1:36" x14ac:dyDescent="0.2">
      <c r="A183" t="str">
        <f>"electricity_archetype_"&amp;TEXT(ROUND(Table2[[#This Row],[2016]],1),"0.0")</f>
        <v>electricity_archetype_2.4</v>
      </c>
      <c r="B183" s="2">
        <f t="shared" si="48"/>
        <v>2.4000000000000004</v>
      </c>
      <c r="C183" s="2">
        <f t="shared" si="62"/>
        <v>2.4</v>
      </c>
      <c r="D183" s="2">
        <f t="shared" si="62"/>
        <v>2.4</v>
      </c>
      <c r="E183" s="2">
        <f t="shared" si="62"/>
        <v>2.35</v>
      </c>
      <c r="F183" s="2">
        <f t="shared" si="62"/>
        <v>2.23</v>
      </c>
      <c r="G183" s="2">
        <f t="shared" si="62"/>
        <v>2.2600000000000002</v>
      </c>
      <c r="H183" s="2">
        <f t="shared" si="62"/>
        <v>2.2000000000000002</v>
      </c>
      <c r="I183" s="2">
        <f t="shared" si="62"/>
        <v>2.1</v>
      </c>
      <c r="J183" s="2">
        <f t="shared" si="62"/>
        <v>2.0499999999999998</v>
      </c>
      <c r="K183" s="2">
        <f t="shared" si="62"/>
        <v>2</v>
      </c>
      <c r="L183" s="2">
        <f t="shared" si="62"/>
        <v>1.96</v>
      </c>
      <c r="M183" s="2">
        <f t="shared" si="62"/>
        <v>1.95</v>
      </c>
      <c r="N183" s="2">
        <f t="shared" si="62"/>
        <v>1.8800000000000001</v>
      </c>
      <c r="O183" s="2">
        <f t="shared" si="62"/>
        <v>1.81</v>
      </c>
      <c r="P183" s="2">
        <f t="shared" si="62"/>
        <v>1.75</v>
      </c>
      <c r="Q183" s="2">
        <f t="shared" si="62"/>
        <v>1.53</v>
      </c>
      <c r="R183" s="2">
        <f t="shared" si="62"/>
        <v>1.25</v>
      </c>
      <c r="S183" s="2">
        <f t="shared" si="61"/>
        <v>1.17</v>
      </c>
      <c r="T183" s="2">
        <f t="shared" si="61"/>
        <v>0.96</v>
      </c>
      <c r="U183" s="2">
        <f t="shared" si="61"/>
        <v>0.82000000000000006</v>
      </c>
      <c r="V183" s="2">
        <f t="shared" si="61"/>
        <v>0.8</v>
      </c>
      <c r="W183" s="2">
        <f t="shared" si="61"/>
        <v>0.76</v>
      </c>
      <c r="X183" s="2">
        <f t="shared" si="61"/>
        <v>0.73</v>
      </c>
      <c r="Y183" s="2">
        <f t="shared" si="61"/>
        <v>0.71</v>
      </c>
      <c r="Z183" s="2">
        <f t="shared" si="61"/>
        <v>0.72</v>
      </c>
      <c r="AA183" s="2">
        <f t="shared" si="61"/>
        <v>0.71</v>
      </c>
      <c r="AB183" s="2">
        <f t="shared" si="61"/>
        <v>0.71</v>
      </c>
      <c r="AC183" s="2">
        <f t="shared" si="61"/>
        <v>0.68</v>
      </c>
      <c r="AD183" s="2">
        <f t="shared" si="61"/>
        <v>0.68</v>
      </c>
      <c r="AE183" s="2">
        <f t="shared" si="61"/>
        <v>0.68</v>
      </c>
      <c r="AF183" s="2">
        <f t="shared" si="61"/>
        <v>0.67</v>
      </c>
      <c r="AG183" s="2">
        <f t="shared" si="61"/>
        <v>0.67</v>
      </c>
      <c r="AH183" s="2">
        <f t="shared" si="52"/>
        <v>0.66</v>
      </c>
      <c r="AI183" s="2">
        <f t="shared" si="52"/>
        <v>0.66</v>
      </c>
      <c r="AJ183" s="2">
        <f t="shared" si="52"/>
        <v>0.66</v>
      </c>
    </row>
    <row r="184" spans="1:36" x14ac:dyDescent="0.2">
      <c r="A184" t="str">
        <f>"electricity_archetype_"&amp;TEXT(ROUND(Table2[[#This Row],[2016]],1),"0.0")</f>
        <v>electricity_archetype_2.3</v>
      </c>
      <c r="B184" s="2">
        <f t="shared" si="48"/>
        <v>2.3000000000000003</v>
      </c>
      <c r="C184" s="2">
        <f t="shared" si="62"/>
        <v>2.3000000000000003</v>
      </c>
      <c r="D184" s="2">
        <f t="shared" si="62"/>
        <v>2.3000000000000003</v>
      </c>
      <c r="E184" s="2">
        <f t="shared" si="62"/>
        <v>2.25</v>
      </c>
      <c r="F184" s="2">
        <f t="shared" si="62"/>
        <v>2.14</v>
      </c>
      <c r="G184" s="2">
        <f t="shared" si="62"/>
        <v>2.17</v>
      </c>
      <c r="H184" s="2">
        <f t="shared" si="62"/>
        <v>2.11</v>
      </c>
      <c r="I184" s="2">
        <f t="shared" si="62"/>
        <v>2.02</v>
      </c>
      <c r="J184" s="2">
        <f t="shared" si="62"/>
        <v>1.97</v>
      </c>
      <c r="K184" s="2">
        <f t="shared" si="62"/>
        <v>1.92</v>
      </c>
      <c r="L184" s="2">
        <f t="shared" si="62"/>
        <v>1.8800000000000001</v>
      </c>
      <c r="M184" s="2">
        <f t="shared" si="62"/>
        <v>1.8800000000000001</v>
      </c>
      <c r="N184" s="2">
        <f t="shared" si="62"/>
        <v>1.81</v>
      </c>
      <c r="O184" s="2">
        <f t="shared" si="62"/>
        <v>1.75</v>
      </c>
      <c r="P184" s="2">
        <f t="shared" si="62"/>
        <v>1.69</v>
      </c>
      <c r="Q184" s="2">
        <f t="shared" si="62"/>
        <v>1.48</v>
      </c>
      <c r="R184" s="2">
        <f t="shared" si="62"/>
        <v>1.21</v>
      </c>
      <c r="S184" s="2">
        <f t="shared" si="61"/>
        <v>1.1400000000000001</v>
      </c>
      <c r="T184" s="2">
        <f t="shared" si="61"/>
        <v>0.95000000000000007</v>
      </c>
      <c r="U184" s="2">
        <f t="shared" si="61"/>
        <v>0.81</v>
      </c>
      <c r="V184" s="2">
        <f t="shared" si="61"/>
        <v>0.79</v>
      </c>
      <c r="W184" s="2">
        <f t="shared" si="61"/>
        <v>0.76</v>
      </c>
      <c r="X184" s="2">
        <f t="shared" si="61"/>
        <v>0.73</v>
      </c>
      <c r="Y184" s="2">
        <f t="shared" si="61"/>
        <v>0.71</v>
      </c>
      <c r="Z184" s="2">
        <f t="shared" si="61"/>
        <v>0.71</v>
      </c>
      <c r="AA184" s="2">
        <f t="shared" si="61"/>
        <v>0.71</v>
      </c>
      <c r="AB184" s="2">
        <f t="shared" si="61"/>
        <v>0.70000000000000007</v>
      </c>
      <c r="AC184" s="2">
        <f t="shared" si="61"/>
        <v>0.68</v>
      </c>
      <c r="AD184" s="2">
        <f t="shared" si="61"/>
        <v>0.68</v>
      </c>
      <c r="AE184" s="2">
        <f t="shared" si="61"/>
        <v>0.68</v>
      </c>
      <c r="AF184" s="2">
        <f t="shared" si="61"/>
        <v>0.67</v>
      </c>
      <c r="AG184" s="2">
        <f t="shared" si="61"/>
        <v>0.67</v>
      </c>
      <c r="AH184" s="2">
        <f t="shared" si="52"/>
        <v>0.66</v>
      </c>
      <c r="AI184" s="2">
        <f t="shared" si="52"/>
        <v>0.66</v>
      </c>
      <c r="AJ184" s="2">
        <f t="shared" si="52"/>
        <v>0.66</v>
      </c>
    </row>
    <row r="185" spans="1:36" x14ac:dyDescent="0.2">
      <c r="A185" t="str">
        <f>"electricity_archetype_"&amp;TEXT(ROUND(Table2[[#This Row],[2016]],1),"0.0")</f>
        <v>electricity_archetype_2.2</v>
      </c>
      <c r="B185" s="2">
        <f t="shared" si="48"/>
        <v>2.2000000000000002</v>
      </c>
      <c r="C185" s="2">
        <f t="shared" si="62"/>
        <v>2.2000000000000002</v>
      </c>
      <c r="D185" s="2">
        <f t="shared" si="62"/>
        <v>2.2000000000000002</v>
      </c>
      <c r="E185" s="2">
        <f t="shared" si="62"/>
        <v>2.16</v>
      </c>
      <c r="F185" s="2">
        <f t="shared" si="62"/>
        <v>2.0499999999999998</v>
      </c>
      <c r="G185" s="2">
        <f t="shared" si="62"/>
        <v>2.08</v>
      </c>
      <c r="H185" s="2">
        <f t="shared" si="62"/>
        <v>2.0300000000000002</v>
      </c>
      <c r="I185" s="2">
        <f t="shared" si="62"/>
        <v>1.94</v>
      </c>
      <c r="J185" s="2">
        <f t="shared" si="62"/>
        <v>1.8900000000000001</v>
      </c>
      <c r="K185" s="2">
        <f t="shared" si="62"/>
        <v>1.84</v>
      </c>
      <c r="L185" s="2">
        <f t="shared" si="62"/>
        <v>1.81</v>
      </c>
      <c r="M185" s="2">
        <f t="shared" si="62"/>
        <v>1.8</v>
      </c>
      <c r="N185" s="2">
        <f t="shared" si="62"/>
        <v>1.74</v>
      </c>
      <c r="O185" s="2">
        <f t="shared" si="62"/>
        <v>1.68</v>
      </c>
      <c r="P185" s="2">
        <f t="shared" si="62"/>
        <v>1.6300000000000001</v>
      </c>
      <c r="Q185" s="2">
        <f t="shared" si="62"/>
        <v>1.43</v>
      </c>
      <c r="R185" s="2">
        <f t="shared" si="62"/>
        <v>1.18</v>
      </c>
      <c r="S185" s="2">
        <f t="shared" si="61"/>
        <v>1.1100000000000001</v>
      </c>
      <c r="T185" s="2">
        <f t="shared" si="61"/>
        <v>0.93</v>
      </c>
      <c r="U185" s="2">
        <f t="shared" si="61"/>
        <v>0.8</v>
      </c>
      <c r="V185" s="2">
        <f t="shared" si="61"/>
        <v>0.78</v>
      </c>
      <c r="W185" s="2">
        <f t="shared" si="61"/>
        <v>0.75</v>
      </c>
      <c r="X185" s="2">
        <f t="shared" si="61"/>
        <v>0.73</v>
      </c>
      <c r="Y185" s="2">
        <f t="shared" si="61"/>
        <v>0.70000000000000007</v>
      </c>
      <c r="Z185" s="2">
        <f t="shared" si="61"/>
        <v>0.71</v>
      </c>
      <c r="AA185" s="2">
        <f t="shared" si="61"/>
        <v>0.70000000000000007</v>
      </c>
      <c r="AB185" s="2">
        <f t="shared" si="61"/>
        <v>0.70000000000000007</v>
      </c>
      <c r="AC185" s="2">
        <f t="shared" si="61"/>
        <v>0.68</v>
      </c>
      <c r="AD185" s="2">
        <f t="shared" si="61"/>
        <v>0.68</v>
      </c>
      <c r="AE185" s="2">
        <f t="shared" si="61"/>
        <v>0.67</v>
      </c>
      <c r="AF185" s="2">
        <f t="shared" si="61"/>
        <v>0.67</v>
      </c>
      <c r="AG185" s="2">
        <f t="shared" si="61"/>
        <v>0.67</v>
      </c>
      <c r="AH185" s="2">
        <f t="shared" si="52"/>
        <v>0.66</v>
      </c>
      <c r="AI185" s="2">
        <f t="shared" si="52"/>
        <v>0.66</v>
      </c>
      <c r="AJ185" s="2">
        <f t="shared" si="52"/>
        <v>0.66</v>
      </c>
    </row>
    <row r="186" spans="1:36" x14ac:dyDescent="0.2">
      <c r="A186" t="str">
        <f>"electricity_archetype_"&amp;TEXT(ROUND(Table2[[#This Row],[2016]],1),"0.0")</f>
        <v>electricity_archetype_2.1</v>
      </c>
      <c r="B186" s="2">
        <f t="shared" si="48"/>
        <v>2.1</v>
      </c>
      <c r="C186" s="2">
        <f t="shared" si="62"/>
        <v>2.1</v>
      </c>
      <c r="D186" s="2">
        <f t="shared" si="62"/>
        <v>2.1</v>
      </c>
      <c r="E186" s="2">
        <f t="shared" si="62"/>
        <v>2.06</v>
      </c>
      <c r="F186" s="2">
        <f t="shared" si="62"/>
        <v>1.96</v>
      </c>
      <c r="G186" s="2">
        <f t="shared" si="62"/>
        <v>1.99</v>
      </c>
      <c r="H186" s="2">
        <f t="shared" si="62"/>
        <v>1.94</v>
      </c>
      <c r="I186" s="2">
        <f t="shared" si="62"/>
        <v>1.86</v>
      </c>
      <c r="J186" s="2">
        <f t="shared" si="62"/>
        <v>1.81</v>
      </c>
      <c r="K186" s="2">
        <f t="shared" si="62"/>
        <v>1.77</v>
      </c>
      <c r="L186" s="2">
        <f t="shared" si="62"/>
        <v>1.73</v>
      </c>
      <c r="M186" s="2">
        <f t="shared" si="62"/>
        <v>1.73</v>
      </c>
      <c r="N186" s="2">
        <f t="shared" si="62"/>
        <v>1.67</v>
      </c>
      <c r="O186" s="2">
        <f t="shared" si="62"/>
        <v>1.61</v>
      </c>
      <c r="P186" s="2">
        <f t="shared" si="62"/>
        <v>1.56</v>
      </c>
      <c r="Q186" s="2">
        <f t="shared" si="62"/>
        <v>1.3800000000000001</v>
      </c>
      <c r="R186" s="2">
        <f t="shared" si="62"/>
        <v>1.1500000000000001</v>
      </c>
      <c r="S186" s="2">
        <f t="shared" si="61"/>
        <v>1.08</v>
      </c>
      <c r="T186" s="2">
        <f t="shared" si="61"/>
        <v>0.91</v>
      </c>
      <c r="U186" s="2">
        <f t="shared" si="61"/>
        <v>0.79</v>
      </c>
      <c r="V186" s="2">
        <f t="shared" si="61"/>
        <v>0.77</v>
      </c>
      <c r="W186" s="2">
        <f t="shared" si="61"/>
        <v>0.74</v>
      </c>
      <c r="X186" s="2">
        <f t="shared" si="61"/>
        <v>0.72</v>
      </c>
      <c r="Y186" s="2">
        <f t="shared" si="61"/>
        <v>0.70000000000000007</v>
      </c>
      <c r="Z186" s="2">
        <f t="shared" si="61"/>
        <v>0.71</v>
      </c>
      <c r="AA186" s="2">
        <f t="shared" si="61"/>
        <v>0.70000000000000007</v>
      </c>
      <c r="AB186" s="2">
        <f t="shared" si="61"/>
        <v>0.70000000000000007</v>
      </c>
      <c r="AC186" s="2">
        <f t="shared" si="61"/>
        <v>0.68</v>
      </c>
      <c r="AD186" s="2">
        <f t="shared" si="61"/>
        <v>0.68</v>
      </c>
      <c r="AE186" s="2">
        <f t="shared" si="61"/>
        <v>0.67</v>
      </c>
      <c r="AF186" s="2">
        <f t="shared" si="61"/>
        <v>0.67</v>
      </c>
      <c r="AG186" s="2">
        <f t="shared" si="61"/>
        <v>0.67</v>
      </c>
      <c r="AH186" s="2">
        <f t="shared" si="52"/>
        <v>0.66</v>
      </c>
      <c r="AI186" s="2">
        <f t="shared" si="52"/>
        <v>0.66</v>
      </c>
      <c r="AJ186" s="2">
        <f t="shared" si="52"/>
        <v>0.66</v>
      </c>
    </row>
    <row r="187" spans="1:36" x14ac:dyDescent="0.2">
      <c r="A187" t="str">
        <f>"electricity_archetype_"&amp;TEXT(ROUND(Table2[[#This Row],[2016]],1),"0.0")</f>
        <v>electricity_archetype_2.0</v>
      </c>
      <c r="B187" s="2">
        <f t="shared" si="48"/>
        <v>2</v>
      </c>
      <c r="C187" s="2">
        <f t="shared" si="62"/>
        <v>2</v>
      </c>
      <c r="D187" s="2">
        <f t="shared" si="62"/>
        <v>2</v>
      </c>
      <c r="E187" s="2">
        <f t="shared" si="62"/>
        <v>1.96</v>
      </c>
      <c r="F187" s="2">
        <f t="shared" si="62"/>
        <v>1.87</v>
      </c>
      <c r="G187" s="2">
        <f t="shared" si="62"/>
        <v>1.9000000000000001</v>
      </c>
      <c r="H187" s="2">
        <f t="shared" si="62"/>
        <v>1.85</v>
      </c>
      <c r="I187" s="2">
        <f t="shared" si="62"/>
        <v>1.77</v>
      </c>
      <c r="J187" s="2">
        <f t="shared" si="62"/>
        <v>1.73</v>
      </c>
      <c r="K187" s="2">
        <f t="shared" si="62"/>
        <v>1.69</v>
      </c>
      <c r="L187" s="2">
        <f t="shared" si="62"/>
        <v>1.6600000000000001</v>
      </c>
      <c r="M187" s="2">
        <f t="shared" si="62"/>
        <v>1.6600000000000001</v>
      </c>
      <c r="N187" s="2">
        <f t="shared" si="62"/>
        <v>1.6</v>
      </c>
      <c r="O187" s="2">
        <f t="shared" si="62"/>
        <v>1.55</v>
      </c>
      <c r="P187" s="2">
        <f t="shared" si="62"/>
        <v>1.5</v>
      </c>
      <c r="Q187" s="2">
        <f t="shared" si="62"/>
        <v>1.33</v>
      </c>
      <c r="R187" s="2">
        <f t="shared" si="62"/>
        <v>1.1100000000000001</v>
      </c>
      <c r="S187" s="2">
        <f t="shared" si="61"/>
        <v>1.05</v>
      </c>
      <c r="T187" s="2">
        <f t="shared" si="61"/>
        <v>0.89</v>
      </c>
      <c r="U187" s="2">
        <f t="shared" si="61"/>
        <v>0.78</v>
      </c>
      <c r="V187" s="2">
        <f t="shared" si="61"/>
        <v>0.77</v>
      </c>
      <c r="W187" s="2">
        <f t="shared" si="61"/>
        <v>0.74</v>
      </c>
      <c r="X187" s="2">
        <f t="shared" si="61"/>
        <v>0.72</v>
      </c>
      <c r="Y187" s="2">
        <f t="shared" si="61"/>
        <v>0.70000000000000007</v>
      </c>
      <c r="Z187" s="2">
        <f t="shared" si="61"/>
        <v>0.70000000000000007</v>
      </c>
      <c r="AA187" s="2">
        <f t="shared" si="61"/>
        <v>0.70000000000000007</v>
      </c>
      <c r="AB187" s="2">
        <f t="shared" si="61"/>
        <v>0.70000000000000007</v>
      </c>
      <c r="AC187" s="2">
        <f t="shared" si="61"/>
        <v>0.68</v>
      </c>
      <c r="AD187" s="2">
        <f t="shared" si="61"/>
        <v>0.68</v>
      </c>
      <c r="AE187" s="2">
        <f t="shared" si="61"/>
        <v>0.67</v>
      </c>
      <c r="AF187" s="2">
        <f t="shared" si="61"/>
        <v>0.67</v>
      </c>
      <c r="AG187" s="2">
        <f t="shared" si="61"/>
        <v>0.66</v>
      </c>
      <c r="AH187" s="2">
        <f t="shared" si="52"/>
        <v>0.66</v>
      </c>
      <c r="AI187" s="2">
        <f t="shared" si="52"/>
        <v>0.66</v>
      </c>
      <c r="AJ187" s="2">
        <f t="shared" si="52"/>
        <v>0.66</v>
      </c>
    </row>
    <row r="188" spans="1:36" x14ac:dyDescent="0.2">
      <c r="A188" t="str">
        <f>"electricity_archetype_"&amp;TEXT(ROUND(Table2[[#This Row],[2016]],1),"0.0")</f>
        <v>electricity_archetype_1.9</v>
      </c>
      <c r="B188" s="2">
        <f t="shared" si="48"/>
        <v>1.9000000000000001</v>
      </c>
      <c r="C188" s="2">
        <f t="shared" si="62"/>
        <v>1.9000000000000001</v>
      </c>
      <c r="D188" s="2">
        <f t="shared" si="62"/>
        <v>1.9000000000000001</v>
      </c>
      <c r="E188" s="2">
        <f t="shared" si="62"/>
        <v>1.86</v>
      </c>
      <c r="F188" s="2">
        <f t="shared" si="62"/>
        <v>1.78</v>
      </c>
      <c r="G188" s="2">
        <f t="shared" si="62"/>
        <v>1.8</v>
      </c>
      <c r="H188" s="2">
        <f t="shared" si="62"/>
        <v>1.76</v>
      </c>
      <c r="I188" s="2">
        <f t="shared" si="62"/>
        <v>1.69</v>
      </c>
      <c r="J188" s="2">
        <f t="shared" si="62"/>
        <v>1.6500000000000001</v>
      </c>
      <c r="K188" s="2">
        <f t="shared" si="62"/>
        <v>1.61</v>
      </c>
      <c r="L188" s="2">
        <f t="shared" si="62"/>
        <v>1.58</v>
      </c>
      <c r="M188" s="2">
        <f t="shared" si="62"/>
        <v>1.58</v>
      </c>
      <c r="N188" s="2">
        <f t="shared" si="62"/>
        <v>1.53</v>
      </c>
      <c r="O188" s="2">
        <f t="shared" si="62"/>
        <v>1.48</v>
      </c>
      <c r="P188" s="2">
        <f t="shared" si="62"/>
        <v>1.44</v>
      </c>
      <c r="Q188" s="2">
        <f t="shared" si="62"/>
        <v>1.28</v>
      </c>
      <c r="R188" s="2">
        <f t="shared" si="62"/>
        <v>1.08</v>
      </c>
      <c r="S188" s="2">
        <f t="shared" si="61"/>
        <v>1.02</v>
      </c>
      <c r="T188" s="2">
        <f t="shared" si="61"/>
        <v>0.88</v>
      </c>
      <c r="U188" s="2">
        <f t="shared" si="61"/>
        <v>0.77</v>
      </c>
      <c r="V188" s="2">
        <f t="shared" si="61"/>
        <v>0.76</v>
      </c>
      <c r="W188" s="2">
        <f t="shared" si="61"/>
        <v>0.73</v>
      </c>
      <c r="X188" s="2">
        <f t="shared" si="61"/>
        <v>0.71</v>
      </c>
      <c r="Y188" s="2">
        <f t="shared" si="61"/>
        <v>0.69000000000000006</v>
      </c>
      <c r="Z188" s="2">
        <f t="shared" si="61"/>
        <v>0.70000000000000007</v>
      </c>
      <c r="AA188" s="2">
        <f t="shared" si="61"/>
        <v>0.69000000000000006</v>
      </c>
      <c r="AB188" s="2">
        <f t="shared" si="61"/>
        <v>0.69000000000000006</v>
      </c>
      <c r="AC188" s="2">
        <f t="shared" si="61"/>
        <v>0.68</v>
      </c>
      <c r="AD188" s="2">
        <f t="shared" si="61"/>
        <v>0.67</v>
      </c>
      <c r="AE188" s="2">
        <f t="shared" si="61"/>
        <v>0.67</v>
      </c>
      <c r="AF188" s="2">
        <f t="shared" si="61"/>
        <v>0.67</v>
      </c>
      <c r="AG188" s="2">
        <f t="shared" si="61"/>
        <v>0.66</v>
      </c>
      <c r="AH188" s="2">
        <f t="shared" si="52"/>
        <v>0.66</v>
      </c>
      <c r="AI188" s="2">
        <f t="shared" si="52"/>
        <v>0.66</v>
      </c>
      <c r="AJ188" s="2">
        <f t="shared" si="52"/>
        <v>0.66</v>
      </c>
    </row>
    <row r="189" spans="1:36" x14ac:dyDescent="0.2">
      <c r="A189" t="str">
        <f>"electricity_archetype_"&amp;TEXT(ROUND(Table2[[#This Row],[2016]],1),"0.0")</f>
        <v>electricity_archetype_1.8</v>
      </c>
      <c r="B189" s="2">
        <f t="shared" si="48"/>
        <v>1.8</v>
      </c>
      <c r="C189" s="2">
        <f t="shared" si="62"/>
        <v>1.8</v>
      </c>
      <c r="D189" s="2">
        <f t="shared" si="62"/>
        <v>1.8</v>
      </c>
      <c r="E189" s="2">
        <f t="shared" si="62"/>
        <v>1.77</v>
      </c>
      <c r="F189" s="2">
        <f t="shared" si="62"/>
        <v>1.69</v>
      </c>
      <c r="G189" s="2">
        <f t="shared" si="62"/>
        <v>1.71</v>
      </c>
      <c r="H189" s="2">
        <f t="shared" si="62"/>
        <v>1.67</v>
      </c>
      <c r="I189" s="2">
        <f t="shared" si="62"/>
        <v>1.61</v>
      </c>
      <c r="J189" s="2">
        <f t="shared" si="62"/>
        <v>1.57</v>
      </c>
      <c r="K189" s="2">
        <f t="shared" si="62"/>
        <v>1.54</v>
      </c>
      <c r="L189" s="2">
        <f t="shared" si="62"/>
        <v>1.51</v>
      </c>
      <c r="M189" s="2">
        <f t="shared" si="62"/>
        <v>1.51</v>
      </c>
      <c r="N189" s="2">
        <f t="shared" si="62"/>
        <v>1.46</v>
      </c>
      <c r="O189" s="2">
        <f t="shared" si="62"/>
        <v>1.41</v>
      </c>
      <c r="P189" s="2">
        <f t="shared" si="62"/>
        <v>1.37</v>
      </c>
      <c r="Q189" s="2">
        <f t="shared" si="62"/>
        <v>1.23</v>
      </c>
      <c r="R189" s="2">
        <f t="shared" si="62"/>
        <v>1.04</v>
      </c>
      <c r="S189" s="2">
        <f t="shared" si="61"/>
        <v>0.99</v>
      </c>
      <c r="T189" s="2">
        <f t="shared" si="61"/>
        <v>0.86</v>
      </c>
      <c r="U189" s="2">
        <f t="shared" si="61"/>
        <v>0.77</v>
      </c>
      <c r="V189" s="2">
        <f t="shared" si="61"/>
        <v>0.75</v>
      </c>
      <c r="W189" s="2">
        <f t="shared" si="61"/>
        <v>0.73</v>
      </c>
      <c r="X189" s="2">
        <f t="shared" si="61"/>
        <v>0.71</v>
      </c>
      <c r="Y189" s="2">
        <f t="shared" si="61"/>
        <v>0.69000000000000006</v>
      </c>
      <c r="Z189" s="2">
        <f t="shared" si="61"/>
        <v>0.70000000000000007</v>
      </c>
      <c r="AA189" s="2">
        <f t="shared" si="61"/>
        <v>0.69000000000000006</v>
      </c>
      <c r="AB189" s="2">
        <f t="shared" si="61"/>
        <v>0.69000000000000006</v>
      </c>
      <c r="AC189" s="2">
        <f t="shared" si="61"/>
        <v>0.68</v>
      </c>
      <c r="AD189" s="2">
        <f t="shared" si="61"/>
        <v>0.67</v>
      </c>
      <c r="AE189" s="2">
        <f t="shared" si="61"/>
        <v>0.67</v>
      </c>
      <c r="AF189" s="2">
        <f t="shared" si="61"/>
        <v>0.67</v>
      </c>
      <c r="AG189" s="2">
        <f t="shared" si="61"/>
        <v>0.66</v>
      </c>
      <c r="AH189" s="2">
        <f t="shared" si="52"/>
        <v>0.66</v>
      </c>
      <c r="AI189" s="2">
        <f t="shared" si="52"/>
        <v>0.66</v>
      </c>
      <c r="AJ189" s="2">
        <f t="shared" si="52"/>
        <v>0.66</v>
      </c>
    </row>
    <row r="190" spans="1:36" x14ac:dyDescent="0.2">
      <c r="A190" t="str">
        <f>"electricity_archetype_"&amp;TEXT(ROUND(Table2[[#This Row],[2016]],1),"0.0")</f>
        <v>electricity_archetype_1.7</v>
      </c>
      <c r="B190" s="2">
        <f t="shared" si="48"/>
        <v>1.7000000000000002</v>
      </c>
      <c r="C190" s="2">
        <f t="shared" si="62"/>
        <v>1.7</v>
      </c>
      <c r="D190" s="2">
        <f t="shared" si="62"/>
        <v>1.7</v>
      </c>
      <c r="E190" s="2">
        <f t="shared" si="62"/>
        <v>1.67</v>
      </c>
      <c r="F190" s="2">
        <f t="shared" si="62"/>
        <v>1.6</v>
      </c>
      <c r="G190" s="2">
        <f t="shared" si="62"/>
        <v>1.62</v>
      </c>
      <c r="H190" s="2">
        <f t="shared" si="62"/>
        <v>1.58</v>
      </c>
      <c r="I190" s="2">
        <f t="shared" si="62"/>
        <v>1.52</v>
      </c>
      <c r="J190" s="2">
        <f t="shared" si="62"/>
        <v>1.49</v>
      </c>
      <c r="K190" s="2">
        <f t="shared" si="62"/>
        <v>1.46</v>
      </c>
      <c r="L190" s="2">
        <f t="shared" si="62"/>
        <v>1.44</v>
      </c>
      <c r="M190" s="2">
        <f t="shared" si="62"/>
        <v>1.43</v>
      </c>
      <c r="N190" s="2">
        <f t="shared" si="62"/>
        <v>1.3900000000000001</v>
      </c>
      <c r="O190" s="2">
        <f t="shared" si="62"/>
        <v>1.35</v>
      </c>
      <c r="P190" s="2">
        <f t="shared" si="62"/>
        <v>1.31</v>
      </c>
      <c r="Q190" s="2">
        <f t="shared" si="62"/>
        <v>1.18</v>
      </c>
      <c r="R190" s="2">
        <f t="shared" ref="R190:AG200" si="63">MROUND((($B190-$AJ$2)*((R$2-$AJ$2)/($B$2-$AJ$2)))+$AJ$2,0.01)</f>
        <v>1.01</v>
      </c>
      <c r="S190" s="2">
        <f t="shared" si="63"/>
        <v>0.97</v>
      </c>
      <c r="T190" s="2">
        <f t="shared" si="63"/>
        <v>0.84</v>
      </c>
      <c r="U190" s="2">
        <f t="shared" si="63"/>
        <v>0.76</v>
      </c>
      <c r="V190" s="2">
        <f t="shared" si="63"/>
        <v>0.74</v>
      </c>
      <c r="W190" s="2">
        <f t="shared" si="63"/>
        <v>0.72</v>
      </c>
      <c r="X190" s="2">
        <f t="shared" si="63"/>
        <v>0.70000000000000007</v>
      </c>
      <c r="Y190" s="2">
        <f t="shared" si="63"/>
        <v>0.69000000000000006</v>
      </c>
      <c r="Z190" s="2">
        <f t="shared" si="63"/>
        <v>0.69000000000000006</v>
      </c>
      <c r="AA190" s="2">
        <f t="shared" si="63"/>
        <v>0.69000000000000006</v>
      </c>
      <c r="AB190" s="2">
        <f t="shared" si="63"/>
        <v>0.69000000000000006</v>
      </c>
      <c r="AC190" s="2">
        <f t="shared" si="63"/>
        <v>0.67</v>
      </c>
      <c r="AD190" s="2">
        <f t="shared" si="63"/>
        <v>0.67</v>
      </c>
      <c r="AE190" s="2">
        <f t="shared" si="63"/>
        <v>0.67</v>
      </c>
      <c r="AF190" s="2">
        <f t="shared" si="63"/>
        <v>0.66</v>
      </c>
      <c r="AG190" s="2">
        <f t="shared" si="63"/>
        <v>0.66</v>
      </c>
      <c r="AH190" s="2">
        <f t="shared" si="52"/>
        <v>0.66</v>
      </c>
      <c r="AI190" s="2">
        <f t="shared" si="52"/>
        <v>0.66</v>
      </c>
      <c r="AJ190" s="2">
        <f t="shared" si="52"/>
        <v>0.66</v>
      </c>
    </row>
    <row r="191" spans="1:36" x14ac:dyDescent="0.2">
      <c r="A191" t="str">
        <f>"electricity_archetype_"&amp;TEXT(ROUND(Table2[[#This Row],[2016]],1),"0.0")</f>
        <v>electricity_archetype_1.6</v>
      </c>
      <c r="B191" s="2">
        <f t="shared" si="48"/>
        <v>1.6</v>
      </c>
      <c r="C191" s="2">
        <f t="shared" ref="C191:R200" si="64">MROUND((($B191-$AJ$2)*((C$2-$AJ$2)/($B$2-$AJ$2)))+$AJ$2,0.01)</f>
        <v>1.6</v>
      </c>
      <c r="D191" s="2">
        <f t="shared" si="64"/>
        <v>1.6</v>
      </c>
      <c r="E191" s="2">
        <f t="shared" si="64"/>
        <v>1.57</v>
      </c>
      <c r="F191" s="2">
        <f t="shared" si="64"/>
        <v>1.51</v>
      </c>
      <c r="G191" s="2">
        <f t="shared" si="64"/>
        <v>1.53</v>
      </c>
      <c r="H191" s="2">
        <f t="shared" si="64"/>
        <v>1.49</v>
      </c>
      <c r="I191" s="2">
        <f t="shared" si="64"/>
        <v>1.44</v>
      </c>
      <c r="J191" s="2">
        <f t="shared" si="64"/>
        <v>1.41</v>
      </c>
      <c r="K191" s="2">
        <f t="shared" si="64"/>
        <v>1.3800000000000001</v>
      </c>
      <c r="L191" s="2">
        <f t="shared" si="64"/>
        <v>1.36</v>
      </c>
      <c r="M191" s="2">
        <f t="shared" si="64"/>
        <v>1.36</v>
      </c>
      <c r="N191" s="2">
        <f t="shared" si="64"/>
        <v>1.32</v>
      </c>
      <c r="O191" s="2">
        <f t="shared" si="64"/>
        <v>1.28</v>
      </c>
      <c r="P191" s="2">
        <f t="shared" si="64"/>
        <v>1.25</v>
      </c>
      <c r="Q191" s="2">
        <f t="shared" si="64"/>
        <v>1.1300000000000001</v>
      </c>
      <c r="R191" s="2">
        <f t="shared" si="64"/>
        <v>0.98</v>
      </c>
      <c r="S191" s="2">
        <f t="shared" si="63"/>
        <v>0.94000000000000006</v>
      </c>
      <c r="T191" s="2">
        <f t="shared" si="63"/>
        <v>0.82000000000000006</v>
      </c>
      <c r="U191" s="2">
        <f t="shared" si="63"/>
        <v>0.75</v>
      </c>
      <c r="V191" s="2">
        <f t="shared" si="63"/>
        <v>0.73</v>
      </c>
      <c r="W191" s="2">
        <f t="shared" si="63"/>
        <v>0.71</v>
      </c>
      <c r="X191" s="2">
        <f t="shared" si="63"/>
        <v>0.70000000000000007</v>
      </c>
      <c r="Y191" s="2">
        <f t="shared" si="63"/>
        <v>0.69000000000000006</v>
      </c>
      <c r="Z191" s="2">
        <f t="shared" si="63"/>
        <v>0.69000000000000006</v>
      </c>
      <c r="AA191" s="2">
        <f t="shared" si="63"/>
        <v>0.69000000000000006</v>
      </c>
      <c r="AB191" s="2">
        <f t="shared" si="63"/>
        <v>0.68</v>
      </c>
      <c r="AC191" s="2">
        <f t="shared" si="63"/>
        <v>0.67</v>
      </c>
      <c r="AD191" s="2">
        <f t="shared" si="63"/>
        <v>0.67</v>
      </c>
      <c r="AE191" s="2">
        <f t="shared" si="63"/>
        <v>0.67</v>
      </c>
      <c r="AF191" s="2">
        <f t="shared" si="63"/>
        <v>0.66</v>
      </c>
      <c r="AG191" s="2">
        <f t="shared" si="63"/>
        <v>0.66</v>
      </c>
      <c r="AH191" s="2">
        <f t="shared" si="52"/>
        <v>0.66</v>
      </c>
      <c r="AI191" s="2">
        <f t="shared" si="52"/>
        <v>0.66</v>
      </c>
      <c r="AJ191" s="2">
        <f t="shared" si="52"/>
        <v>0.66</v>
      </c>
    </row>
    <row r="192" spans="1:36" x14ac:dyDescent="0.2">
      <c r="A192" t="str">
        <f>"electricity_archetype_"&amp;TEXT(ROUND(Table2[[#This Row],[2016]],1),"0.0")</f>
        <v>electricity_archetype_1.5</v>
      </c>
      <c r="B192" s="2">
        <f t="shared" si="48"/>
        <v>1.5</v>
      </c>
      <c r="C192" s="2">
        <f t="shared" si="64"/>
        <v>1.5</v>
      </c>
      <c r="D192" s="2">
        <f t="shared" si="64"/>
        <v>1.5</v>
      </c>
      <c r="E192" s="2">
        <f t="shared" si="64"/>
        <v>1.48</v>
      </c>
      <c r="F192" s="2">
        <f t="shared" si="64"/>
        <v>1.42</v>
      </c>
      <c r="G192" s="2">
        <f t="shared" si="64"/>
        <v>1.43</v>
      </c>
      <c r="H192" s="2">
        <f t="shared" si="64"/>
        <v>1.4000000000000001</v>
      </c>
      <c r="I192" s="2">
        <f t="shared" si="64"/>
        <v>1.36</v>
      </c>
      <c r="J192" s="2">
        <f t="shared" si="64"/>
        <v>1.33</v>
      </c>
      <c r="K192" s="2">
        <f t="shared" si="64"/>
        <v>1.31</v>
      </c>
      <c r="L192" s="2">
        <f t="shared" si="64"/>
        <v>1.29</v>
      </c>
      <c r="M192" s="2">
        <f t="shared" si="64"/>
        <v>1.28</v>
      </c>
      <c r="N192" s="2">
        <f t="shared" si="64"/>
        <v>1.25</v>
      </c>
      <c r="O192" s="2">
        <f t="shared" si="64"/>
        <v>1.22</v>
      </c>
      <c r="P192" s="2">
        <f t="shared" si="64"/>
        <v>1.19</v>
      </c>
      <c r="Q192" s="2">
        <f t="shared" si="64"/>
        <v>1.08</v>
      </c>
      <c r="R192" s="2">
        <f t="shared" si="64"/>
        <v>0.94000000000000006</v>
      </c>
      <c r="S192" s="2">
        <f t="shared" si="63"/>
        <v>0.91</v>
      </c>
      <c r="T192" s="2">
        <f t="shared" si="63"/>
        <v>0.81</v>
      </c>
      <c r="U192" s="2">
        <f t="shared" si="63"/>
        <v>0.74</v>
      </c>
      <c r="V192" s="2">
        <f t="shared" si="63"/>
        <v>0.72</v>
      </c>
      <c r="W192" s="2">
        <f t="shared" si="63"/>
        <v>0.71</v>
      </c>
      <c r="X192" s="2">
        <f t="shared" si="63"/>
        <v>0.69000000000000006</v>
      </c>
      <c r="Y192" s="2">
        <f t="shared" si="63"/>
        <v>0.68</v>
      </c>
      <c r="Z192" s="2">
        <f t="shared" si="63"/>
        <v>0.69000000000000006</v>
      </c>
      <c r="AA192" s="2">
        <f t="shared" si="63"/>
        <v>0.68</v>
      </c>
      <c r="AB192" s="2">
        <f t="shared" si="63"/>
        <v>0.68</v>
      </c>
      <c r="AC192" s="2">
        <f t="shared" si="63"/>
        <v>0.67</v>
      </c>
      <c r="AD192" s="2">
        <f t="shared" si="63"/>
        <v>0.67</v>
      </c>
      <c r="AE192" s="2">
        <f t="shared" si="63"/>
        <v>0.67</v>
      </c>
      <c r="AF192" s="2">
        <f t="shared" si="63"/>
        <v>0.66</v>
      </c>
      <c r="AG192" s="2">
        <f t="shared" si="63"/>
        <v>0.66</v>
      </c>
      <c r="AH192" s="2">
        <f t="shared" si="52"/>
        <v>0.66</v>
      </c>
      <c r="AI192" s="2">
        <f t="shared" si="52"/>
        <v>0.66</v>
      </c>
      <c r="AJ192" s="2">
        <f t="shared" si="52"/>
        <v>0.66</v>
      </c>
    </row>
    <row r="193" spans="1:36" x14ac:dyDescent="0.2">
      <c r="A193" t="str">
        <f>"electricity_archetype_"&amp;TEXT(ROUND(Table2[[#This Row],[2016]],1),"0.0")</f>
        <v>electricity_archetype_1.4</v>
      </c>
      <c r="B193" s="2">
        <f t="shared" si="48"/>
        <v>1.4000000000000001</v>
      </c>
      <c r="C193" s="2">
        <f t="shared" si="64"/>
        <v>1.4000000000000001</v>
      </c>
      <c r="D193" s="2">
        <f t="shared" si="64"/>
        <v>1.4000000000000001</v>
      </c>
      <c r="E193" s="2">
        <f t="shared" si="64"/>
        <v>1.3800000000000001</v>
      </c>
      <c r="F193" s="2">
        <f t="shared" si="64"/>
        <v>1.33</v>
      </c>
      <c r="G193" s="2">
        <f t="shared" si="64"/>
        <v>1.34</v>
      </c>
      <c r="H193" s="2">
        <f t="shared" si="64"/>
        <v>1.32</v>
      </c>
      <c r="I193" s="2">
        <f t="shared" si="64"/>
        <v>1.27</v>
      </c>
      <c r="J193" s="2">
        <f t="shared" si="64"/>
        <v>1.25</v>
      </c>
      <c r="K193" s="2">
        <f t="shared" si="64"/>
        <v>1.23</v>
      </c>
      <c r="L193" s="2">
        <f t="shared" si="64"/>
        <v>1.21</v>
      </c>
      <c r="M193" s="2">
        <f t="shared" si="64"/>
        <v>1.21</v>
      </c>
      <c r="N193" s="2">
        <f t="shared" si="64"/>
        <v>1.18</v>
      </c>
      <c r="O193" s="2">
        <f t="shared" si="64"/>
        <v>1.1500000000000001</v>
      </c>
      <c r="P193" s="2">
        <f t="shared" si="64"/>
        <v>1.1200000000000001</v>
      </c>
      <c r="Q193" s="2">
        <f t="shared" si="64"/>
        <v>1.03</v>
      </c>
      <c r="R193" s="2">
        <f t="shared" si="64"/>
        <v>0.91</v>
      </c>
      <c r="S193" s="2">
        <f t="shared" si="63"/>
        <v>0.88</v>
      </c>
      <c r="T193" s="2">
        <f t="shared" si="63"/>
        <v>0.79</v>
      </c>
      <c r="U193" s="2">
        <f t="shared" si="63"/>
        <v>0.73</v>
      </c>
      <c r="V193" s="2">
        <f t="shared" si="63"/>
        <v>0.72</v>
      </c>
      <c r="W193" s="2">
        <f t="shared" si="63"/>
        <v>0.70000000000000007</v>
      </c>
      <c r="X193" s="2">
        <f t="shared" si="63"/>
        <v>0.69000000000000006</v>
      </c>
      <c r="Y193" s="2">
        <f t="shared" si="63"/>
        <v>0.68</v>
      </c>
      <c r="Z193" s="2">
        <f t="shared" si="63"/>
        <v>0.68</v>
      </c>
      <c r="AA193" s="2">
        <f t="shared" si="63"/>
        <v>0.68</v>
      </c>
      <c r="AB193" s="2">
        <f t="shared" si="63"/>
        <v>0.68</v>
      </c>
      <c r="AC193" s="2">
        <f t="shared" si="63"/>
        <v>0.67</v>
      </c>
      <c r="AD193" s="2">
        <f t="shared" si="63"/>
        <v>0.67</v>
      </c>
      <c r="AE193" s="2">
        <f t="shared" si="63"/>
        <v>0.67</v>
      </c>
      <c r="AF193" s="2">
        <f t="shared" si="63"/>
        <v>0.66</v>
      </c>
      <c r="AG193" s="2">
        <f t="shared" si="63"/>
        <v>0.66</v>
      </c>
      <c r="AH193" s="2">
        <f t="shared" si="52"/>
        <v>0.66</v>
      </c>
      <c r="AI193" s="2">
        <f t="shared" si="52"/>
        <v>0.66</v>
      </c>
      <c r="AJ193" s="2">
        <f t="shared" si="52"/>
        <v>0.66</v>
      </c>
    </row>
    <row r="194" spans="1:36" x14ac:dyDescent="0.2">
      <c r="A194" t="str">
        <f>"electricity_archetype_"&amp;TEXT(ROUND(Table2[[#This Row],[2016]],1),"0.0")</f>
        <v>electricity_archetype_1.3</v>
      </c>
      <c r="B194" s="2">
        <f t="shared" si="48"/>
        <v>1.3</v>
      </c>
      <c r="C194" s="2">
        <f t="shared" si="64"/>
        <v>1.3</v>
      </c>
      <c r="D194" s="2">
        <f t="shared" si="64"/>
        <v>1.3</v>
      </c>
      <c r="E194" s="2">
        <f t="shared" si="64"/>
        <v>1.28</v>
      </c>
      <c r="F194" s="2">
        <f t="shared" si="64"/>
        <v>1.24</v>
      </c>
      <c r="G194" s="2">
        <f t="shared" si="64"/>
        <v>1.25</v>
      </c>
      <c r="H194" s="2">
        <f t="shared" si="64"/>
        <v>1.23</v>
      </c>
      <c r="I194" s="2">
        <f t="shared" si="64"/>
        <v>1.19</v>
      </c>
      <c r="J194" s="2">
        <f t="shared" si="64"/>
        <v>1.17</v>
      </c>
      <c r="K194" s="2">
        <f t="shared" si="64"/>
        <v>1.1500000000000001</v>
      </c>
      <c r="L194" s="2">
        <f t="shared" si="64"/>
        <v>1.1400000000000001</v>
      </c>
      <c r="M194" s="2">
        <f t="shared" si="64"/>
        <v>1.1400000000000001</v>
      </c>
      <c r="N194" s="2">
        <f t="shared" si="64"/>
        <v>1.1100000000000001</v>
      </c>
      <c r="O194" s="2">
        <f t="shared" si="64"/>
        <v>1.08</v>
      </c>
      <c r="P194" s="2">
        <f t="shared" si="64"/>
        <v>1.06</v>
      </c>
      <c r="Q194" s="2">
        <f t="shared" si="64"/>
        <v>0.98</v>
      </c>
      <c r="R194" s="2">
        <f t="shared" si="64"/>
        <v>0.88</v>
      </c>
      <c r="S194" s="2">
        <f t="shared" si="63"/>
        <v>0.85</v>
      </c>
      <c r="T194" s="2">
        <f t="shared" si="63"/>
        <v>0.77</v>
      </c>
      <c r="U194" s="2">
        <f t="shared" si="63"/>
        <v>0.72</v>
      </c>
      <c r="V194" s="2">
        <f t="shared" si="63"/>
        <v>0.71</v>
      </c>
      <c r="W194" s="2">
        <f t="shared" si="63"/>
        <v>0.70000000000000007</v>
      </c>
      <c r="X194" s="2">
        <f t="shared" si="63"/>
        <v>0.69000000000000006</v>
      </c>
      <c r="Y194" s="2">
        <f t="shared" si="63"/>
        <v>0.68</v>
      </c>
      <c r="Z194" s="2">
        <f t="shared" si="63"/>
        <v>0.68</v>
      </c>
      <c r="AA194" s="2">
        <f t="shared" si="63"/>
        <v>0.68</v>
      </c>
      <c r="AB194" s="2">
        <f t="shared" si="63"/>
        <v>0.68</v>
      </c>
      <c r="AC194" s="2">
        <f t="shared" si="63"/>
        <v>0.67</v>
      </c>
      <c r="AD194" s="2">
        <f t="shared" si="63"/>
        <v>0.67</v>
      </c>
      <c r="AE194" s="2">
        <f t="shared" si="63"/>
        <v>0.66</v>
      </c>
      <c r="AF194" s="2">
        <f t="shared" si="63"/>
        <v>0.66</v>
      </c>
      <c r="AG194" s="2">
        <f t="shared" si="63"/>
        <v>0.66</v>
      </c>
      <c r="AH194" s="2">
        <f t="shared" si="52"/>
        <v>0.66</v>
      </c>
      <c r="AI194" s="2">
        <f t="shared" si="52"/>
        <v>0.66</v>
      </c>
      <c r="AJ194" s="2">
        <f t="shared" si="52"/>
        <v>0.66</v>
      </c>
    </row>
    <row r="195" spans="1:36" x14ac:dyDescent="0.2">
      <c r="A195" t="str">
        <f>"electricity_archetype_"&amp;TEXT(ROUND(Table2[[#This Row],[2016]],1),"0.0")</f>
        <v>electricity_archetype_1.2</v>
      </c>
      <c r="B195" s="2">
        <f t="shared" si="48"/>
        <v>1.2000000000000002</v>
      </c>
      <c r="C195" s="2">
        <f t="shared" si="64"/>
        <v>1.2</v>
      </c>
      <c r="D195" s="2">
        <f t="shared" si="64"/>
        <v>1.2</v>
      </c>
      <c r="E195" s="2">
        <f t="shared" si="64"/>
        <v>1.18</v>
      </c>
      <c r="F195" s="2">
        <f t="shared" si="64"/>
        <v>1.1500000000000001</v>
      </c>
      <c r="G195" s="2">
        <f t="shared" si="64"/>
        <v>1.1599999999999999</v>
      </c>
      <c r="H195" s="2">
        <f t="shared" si="64"/>
        <v>1.1400000000000001</v>
      </c>
      <c r="I195" s="2">
        <f t="shared" si="64"/>
        <v>1.1100000000000001</v>
      </c>
      <c r="J195" s="2">
        <f t="shared" si="64"/>
        <v>1.0900000000000001</v>
      </c>
      <c r="K195" s="2">
        <f t="shared" si="64"/>
        <v>1.07</v>
      </c>
      <c r="L195" s="2">
        <f t="shared" si="64"/>
        <v>1.06</v>
      </c>
      <c r="M195" s="2">
        <f t="shared" si="64"/>
        <v>1.06</v>
      </c>
      <c r="N195" s="2">
        <f t="shared" si="64"/>
        <v>1.04</v>
      </c>
      <c r="O195" s="2">
        <f t="shared" si="64"/>
        <v>1.02</v>
      </c>
      <c r="P195" s="2">
        <f t="shared" si="64"/>
        <v>1</v>
      </c>
      <c r="Q195" s="2">
        <f t="shared" si="64"/>
        <v>0.93</v>
      </c>
      <c r="R195" s="2">
        <f t="shared" si="64"/>
        <v>0.84</v>
      </c>
      <c r="S195" s="2">
        <f t="shared" si="63"/>
        <v>0.82000000000000006</v>
      </c>
      <c r="T195" s="2">
        <f t="shared" si="63"/>
        <v>0.75</v>
      </c>
      <c r="U195" s="2">
        <f t="shared" si="63"/>
        <v>0.71</v>
      </c>
      <c r="V195" s="2">
        <f t="shared" si="63"/>
        <v>0.70000000000000007</v>
      </c>
      <c r="W195" s="2">
        <f t="shared" si="63"/>
        <v>0.69000000000000006</v>
      </c>
      <c r="X195" s="2">
        <f t="shared" si="63"/>
        <v>0.68</v>
      </c>
      <c r="Y195" s="2">
        <f t="shared" si="63"/>
        <v>0.67</v>
      </c>
      <c r="Z195" s="2">
        <f t="shared" si="63"/>
        <v>0.68</v>
      </c>
      <c r="AA195" s="2">
        <f t="shared" si="63"/>
        <v>0.67</v>
      </c>
      <c r="AB195" s="2">
        <f t="shared" si="63"/>
        <v>0.67</v>
      </c>
      <c r="AC195" s="2">
        <f t="shared" si="63"/>
        <v>0.67</v>
      </c>
      <c r="AD195" s="2">
        <f t="shared" si="63"/>
        <v>0.66</v>
      </c>
      <c r="AE195" s="2">
        <f t="shared" si="63"/>
        <v>0.66</v>
      </c>
      <c r="AF195" s="2">
        <f t="shared" si="63"/>
        <v>0.66</v>
      </c>
      <c r="AG195" s="2">
        <f t="shared" si="63"/>
        <v>0.66</v>
      </c>
      <c r="AH195" s="2">
        <f t="shared" si="52"/>
        <v>0.66</v>
      </c>
      <c r="AI195" s="2">
        <f t="shared" si="52"/>
        <v>0.66</v>
      </c>
      <c r="AJ195" s="2">
        <f t="shared" si="52"/>
        <v>0.66</v>
      </c>
    </row>
    <row r="196" spans="1:36" x14ac:dyDescent="0.2">
      <c r="A196" t="str">
        <f>"electricity_archetype_"&amp;TEXT(ROUND(Table2[[#This Row],[2016]],1),"0.0")</f>
        <v>electricity_archetype_1.1</v>
      </c>
      <c r="B196" s="2">
        <f t="shared" si="48"/>
        <v>1.1000000000000001</v>
      </c>
      <c r="C196" s="2">
        <f t="shared" si="64"/>
        <v>1.1000000000000001</v>
      </c>
      <c r="D196" s="2">
        <f t="shared" si="64"/>
        <v>1.1000000000000001</v>
      </c>
      <c r="E196" s="2">
        <f t="shared" si="64"/>
        <v>1.0900000000000001</v>
      </c>
      <c r="F196" s="2">
        <f t="shared" si="64"/>
        <v>1.06</v>
      </c>
      <c r="G196" s="2">
        <f t="shared" si="64"/>
        <v>1.07</v>
      </c>
      <c r="H196" s="2">
        <f t="shared" si="64"/>
        <v>1.05</v>
      </c>
      <c r="I196" s="2">
        <f t="shared" si="64"/>
        <v>1.02</v>
      </c>
      <c r="J196" s="2">
        <f t="shared" si="64"/>
        <v>1.01</v>
      </c>
      <c r="K196" s="2">
        <f t="shared" si="64"/>
        <v>1</v>
      </c>
      <c r="L196" s="2">
        <f t="shared" si="64"/>
        <v>0.99</v>
      </c>
      <c r="M196" s="2">
        <f t="shared" si="64"/>
        <v>0.99</v>
      </c>
      <c r="N196" s="2">
        <f t="shared" si="64"/>
        <v>0.97</v>
      </c>
      <c r="O196" s="2">
        <f t="shared" si="64"/>
        <v>0.95000000000000007</v>
      </c>
      <c r="P196" s="2">
        <f t="shared" si="64"/>
        <v>0.94000000000000006</v>
      </c>
      <c r="Q196" s="2">
        <f t="shared" si="64"/>
        <v>0.88</v>
      </c>
      <c r="R196" s="2">
        <f t="shared" si="64"/>
        <v>0.81</v>
      </c>
      <c r="S196" s="2">
        <f t="shared" si="63"/>
        <v>0.79</v>
      </c>
      <c r="T196" s="2">
        <f t="shared" si="63"/>
        <v>0.74</v>
      </c>
      <c r="U196" s="2">
        <f t="shared" si="63"/>
        <v>0.70000000000000007</v>
      </c>
      <c r="V196" s="2">
        <f t="shared" si="63"/>
        <v>0.69000000000000006</v>
      </c>
      <c r="W196" s="2">
        <f t="shared" si="63"/>
        <v>0.68</v>
      </c>
      <c r="X196" s="2">
        <f t="shared" si="63"/>
        <v>0.68</v>
      </c>
      <c r="Y196" s="2">
        <f t="shared" si="63"/>
        <v>0.67</v>
      </c>
      <c r="Z196" s="2">
        <f t="shared" si="63"/>
        <v>0.67</v>
      </c>
      <c r="AA196" s="2">
        <f t="shared" si="63"/>
        <v>0.67</v>
      </c>
      <c r="AB196" s="2">
        <f t="shared" si="63"/>
        <v>0.67</v>
      </c>
      <c r="AC196" s="2">
        <f t="shared" si="63"/>
        <v>0.66</v>
      </c>
      <c r="AD196" s="2">
        <f t="shared" si="63"/>
        <v>0.66</v>
      </c>
      <c r="AE196" s="2">
        <f t="shared" si="63"/>
        <v>0.66</v>
      </c>
      <c r="AF196" s="2">
        <f t="shared" si="63"/>
        <v>0.66</v>
      </c>
      <c r="AG196" s="2">
        <f t="shared" si="63"/>
        <v>0.66</v>
      </c>
      <c r="AH196" s="2">
        <f t="shared" si="52"/>
        <v>0.66</v>
      </c>
      <c r="AI196" s="2">
        <f t="shared" si="52"/>
        <v>0.66</v>
      </c>
      <c r="AJ196" s="2">
        <f t="shared" si="52"/>
        <v>0.66</v>
      </c>
    </row>
    <row r="197" spans="1:36" x14ac:dyDescent="0.2">
      <c r="A197" t="str">
        <f>"electricity_archetype_"&amp;TEXT(ROUND(Table2[[#This Row],[2016]],1),"0.0")</f>
        <v>electricity_archetype_1.0</v>
      </c>
      <c r="B197" s="2">
        <f t="shared" si="48"/>
        <v>1</v>
      </c>
      <c r="C197" s="2">
        <f t="shared" si="64"/>
        <v>1</v>
      </c>
      <c r="D197" s="2">
        <f t="shared" si="64"/>
        <v>1</v>
      </c>
      <c r="E197" s="2">
        <f t="shared" si="64"/>
        <v>0.99</v>
      </c>
      <c r="F197" s="2">
        <f t="shared" si="64"/>
        <v>0.97</v>
      </c>
      <c r="G197" s="2">
        <f t="shared" si="64"/>
        <v>0.97</v>
      </c>
      <c r="H197" s="2">
        <f t="shared" si="64"/>
        <v>0.96</v>
      </c>
      <c r="I197" s="2">
        <f t="shared" si="64"/>
        <v>0.94000000000000006</v>
      </c>
      <c r="J197" s="2">
        <f t="shared" si="64"/>
        <v>0.93</v>
      </c>
      <c r="K197" s="2">
        <f t="shared" si="64"/>
        <v>0.92</v>
      </c>
      <c r="L197" s="2">
        <f t="shared" si="64"/>
        <v>0.91</v>
      </c>
      <c r="M197" s="2">
        <f t="shared" si="64"/>
        <v>0.91</v>
      </c>
      <c r="N197" s="2">
        <f t="shared" si="64"/>
        <v>0.9</v>
      </c>
      <c r="O197" s="2">
        <f t="shared" si="64"/>
        <v>0.88</v>
      </c>
      <c r="P197" s="2">
        <f t="shared" si="64"/>
        <v>0.87</v>
      </c>
      <c r="Q197" s="2">
        <f t="shared" si="64"/>
        <v>0.83000000000000007</v>
      </c>
      <c r="R197" s="2">
        <f t="shared" si="64"/>
        <v>0.77</v>
      </c>
      <c r="S197" s="2">
        <f t="shared" si="63"/>
        <v>0.76</v>
      </c>
      <c r="T197" s="2">
        <f t="shared" si="63"/>
        <v>0.72</v>
      </c>
      <c r="U197" s="2">
        <f t="shared" si="63"/>
        <v>0.69000000000000006</v>
      </c>
      <c r="V197" s="2">
        <f t="shared" si="63"/>
        <v>0.68</v>
      </c>
      <c r="W197" s="2">
        <f t="shared" si="63"/>
        <v>0.68</v>
      </c>
      <c r="X197" s="2">
        <f t="shared" si="63"/>
        <v>0.67</v>
      </c>
      <c r="Y197" s="2">
        <f t="shared" si="63"/>
        <v>0.67</v>
      </c>
      <c r="Z197" s="2">
        <f t="shared" si="63"/>
        <v>0.67</v>
      </c>
      <c r="AA197" s="2">
        <f t="shared" si="63"/>
        <v>0.67</v>
      </c>
      <c r="AB197" s="2">
        <f t="shared" si="63"/>
        <v>0.67</v>
      </c>
      <c r="AC197" s="2">
        <f t="shared" si="63"/>
        <v>0.66</v>
      </c>
      <c r="AD197" s="2">
        <f t="shared" si="63"/>
        <v>0.66</v>
      </c>
      <c r="AE197" s="2">
        <f t="shared" si="63"/>
        <v>0.66</v>
      </c>
      <c r="AF197" s="2">
        <f t="shared" si="63"/>
        <v>0.66</v>
      </c>
      <c r="AG197" s="2">
        <f t="shared" si="63"/>
        <v>0.66</v>
      </c>
      <c r="AH197" s="2">
        <f t="shared" si="52"/>
        <v>0.66</v>
      </c>
      <c r="AI197" s="2">
        <f t="shared" si="52"/>
        <v>0.66</v>
      </c>
      <c r="AJ197" s="2">
        <f t="shared" si="52"/>
        <v>0.66</v>
      </c>
    </row>
    <row r="198" spans="1:36" x14ac:dyDescent="0.2">
      <c r="A198" t="str">
        <f>"electricity_archetype_"&amp;TEXT(ROUND(Table2[[#This Row],[2016]],1),"0.0")</f>
        <v>electricity_archetype_0.9</v>
      </c>
      <c r="B198" s="2">
        <f t="shared" si="48"/>
        <v>0.9</v>
      </c>
      <c r="C198" s="2">
        <f t="shared" si="64"/>
        <v>0.9</v>
      </c>
      <c r="D198" s="2">
        <f t="shared" si="64"/>
        <v>0.9</v>
      </c>
      <c r="E198" s="2">
        <f t="shared" si="64"/>
        <v>0.89</v>
      </c>
      <c r="F198" s="2">
        <f t="shared" si="64"/>
        <v>0.88</v>
      </c>
      <c r="G198" s="2">
        <f t="shared" si="64"/>
        <v>0.88</v>
      </c>
      <c r="H198" s="2">
        <f t="shared" si="64"/>
        <v>0.87</v>
      </c>
      <c r="I198" s="2">
        <f t="shared" si="64"/>
        <v>0.86</v>
      </c>
      <c r="J198" s="2">
        <f t="shared" si="64"/>
        <v>0.85</v>
      </c>
      <c r="K198" s="2">
        <f t="shared" si="64"/>
        <v>0.84</v>
      </c>
      <c r="L198" s="2">
        <f t="shared" si="64"/>
        <v>0.84</v>
      </c>
      <c r="M198" s="2">
        <f t="shared" si="64"/>
        <v>0.84</v>
      </c>
      <c r="N198" s="2">
        <f t="shared" si="64"/>
        <v>0.83000000000000007</v>
      </c>
      <c r="O198" s="2">
        <f t="shared" si="64"/>
        <v>0.82000000000000006</v>
      </c>
      <c r="P198" s="2">
        <f t="shared" si="64"/>
        <v>0.81</v>
      </c>
      <c r="Q198" s="2">
        <f t="shared" si="64"/>
        <v>0.78</v>
      </c>
      <c r="R198" s="2">
        <f t="shared" si="64"/>
        <v>0.74</v>
      </c>
      <c r="S198" s="2">
        <f t="shared" si="63"/>
        <v>0.73</v>
      </c>
      <c r="T198" s="2">
        <f t="shared" si="63"/>
        <v>0.70000000000000007</v>
      </c>
      <c r="U198" s="2">
        <f t="shared" si="63"/>
        <v>0.68</v>
      </c>
      <c r="V198" s="2">
        <f t="shared" si="63"/>
        <v>0.68</v>
      </c>
      <c r="W198" s="2">
        <f t="shared" si="63"/>
        <v>0.67</v>
      </c>
      <c r="X198" s="2">
        <f t="shared" si="63"/>
        <v>0.67</v>
      </c>
      <c r="Y198" s="2">
        <f t="shared" si="63"/>
        <v>0.66</v>
      </c>
      <c r="Z198" s="2">
        <f t="shared" si="63"/>
        <v>0.67</v>
      </c>
      <c r="AA198" s="2">
        <f t="shared" si="63"/>
        <v>0.66</v>
      </c>
      <c r="AB198" s="2">
        <f t="shared" si="63"/>
        <v>0.66</v>
      </c>
      <c r="AC198" s="2">
        <f t="shared" si="63"/>
        <v>0.66</v>
      </c>
      <c r="AD198" s="2">
        <f t="shared" si="63"/>
        <v>0.66</v>
      </c>
      <c r="AE198" s="2">
        <f t="shared" si="63"/>
        <v>0.66</v>
      </c>
      <c r="AF198" s="2">
        <f t="shared" si="63"/>
        <v>0.66</v>
      </c>
      <c r="AG198" s="2">
        <f t="shared" si="63"/>
        <v>0.66</v>
      </c>
      <c r="AH198" s="2">
        <f t="shared" si="52"/>
        <v>0.66</v>
      </c>
      <c r="AI198" s="2">
        <f t="shared" si="52"/>
        <v>0.66</v>
      </c>
      <c r="AJ198" s="2">
        <f t="shared" si="52"/>
        <v>0.66</v>
      </c>
    </row>
    <row r="199" spans="1:36" x14ac:dyDescent="0.2">
      <c r="A199" t="str">
        <f>"electricity_archetype_"&amp;TEXT(ROUND(Table2[[#This Row],[2016]],1),"0.0")</f>
        <v>electricity_archetype_0.8</v>
      </c>
      <c r="B199" s="2">
        <f t="shared" si="48"/>
        <v>0.8</v>
      </c>
      <c r="C199" s="2">
        <f t="shared" si="64"/>
        <v>0.8</v>
      </c>
      <c r="D199" s="2">
        <f t="shared" si="64"/>
        <v>0.8</v>
      </c>
      <c r="E199" s="2">
        <f t="shared" si="64"/>
        <v>0.8</v>
      </c>
      <c r="F199" s="2">
        <f t="shared" si="64"/>
        <v>0.79</v>
      </c>
      <c r="G199" s="2">
        <f t="shared" si="64"/>
        <v>0.79</v>
      </c>
      <c r="H199" s="2">
        <f t="shared" si="64"/>
        <v>0.78</v>
      </c>
      <c r="I199" s="2">
        <f t="shared" si="64"/>
        <v>0.78</v>
      </c>
      <c r="J199" s="2">
        <f t="shared" si="64"/>
        <v>0.77</v>
      </c>
      <c r="K199" s="2">
        <f t="shared" si="64"/>
        <v>0.77</v>
      </c>
      <c r="L199" s="2">
        <f t="shared" si="64"/>
        <v>0.76</v>
      </c>
      <c r="M199" s="2">
        <f t="shared" si="64"/>
        <v>0.76</v>
      </c>
      <c r="N199" s="2">
        <f t="shared" si="64"/>
        <v>0.76</v>
      </c>
      <c r="O199" s="2">
        <f t="shared" si="64"/>
        <v>0.75</v>
      </c>
      <c r="P199" s="2">
        <f t="shared" si="64"/>
        <v>0.75</v>
      </c>
      <c r="Q199" s="2">
        <f t="shared" si="64"/>
        <v>0.73</v>
      </c>
      <c r="R199" s="2">
        <f t="shared" si="64"/>
        <v>0.71</v>
      </c>
      <c r="S199" s="2">
        <f t="shared" si="63"/>
        <v>0.70000000000000007</v>
      </c>
      <c r="T199" s="2">
        <f t="shared" si="63"/>
        <v>0.68</v>
      </c>
      <c r="U199" s="2">
        <f t="shared" si="63"/>
        <v>0.67</v>
      </c>
      <c r="V199" s="2">
        <f t="shared" si="63"/>
        <v>0.67</v>
      </c>
      <c r="W199" s="2">
        <f t="shared" si="63"/>
        <v>0.67</v>
      </c>
      <c r="X199" s="2">
        <f t="shared" si="63"/>
        <v>0.66</v>
      </c>
      <c r="Y199" s="2">
        <f t="shared" si="63"/>
        <v>0.66</v>
      </c>
      <c r="Z199" s="2">
        <f t="shared" si="63"/>
        <v>0.66</v>
      </c>
      <c r="AA199" s="2">
        <f t="shared" si="63"/>
        <v>0.66</v>
      </c>
      <c r="AB199" s="2">
        <f t="shared" si="63"/>
        <v>0.66</v>
      </c>
      <c r="AC199" s="2">
        <f t="shared" si="63"/>
        <v>0.66</v>
      </c>
      <c r="AD199" s="2">
        <f t="shared" si="63"/>
        <v>0.66</v>
      </c>
      <c r="AE199" s="2">
        <f t="shared" si="63"/>
        <v>0.66</v>
      </c>
      <c r="AF199" s="2">
        <f t="shared" si="63"/>
        <v>0.66</v>
      </c>
      <c r="AG199" s="2">
        <f t="shared" si="63"/>
        <v>0.66</v>
      </c>
      <c r="AH199" s="2">
        <f t="shared" si="52"/>
        <v>0.66</v>
      </c>
      <c r="AI199" s="2">
        <f t="shared" si="52"/>
        <v>0.66</v>
      </c>
      <c r="AJ199" s="2">
        <f t="shared" si="52"/>
        <v>0.66</v>
      </c>
    </row>
    <row r="200" spans="1:36" x14ac:dyDescent="0.2">
      <c r="A200" t="str">
        <f>"electricity_archetype_"&amp;TEXT(ROUND(Table2[[#This Row],[2016]],1),"0.0")</f>
        <v>electricity_archetype_0.7</v>
      </c>
      <c r="B200" s="2">
        <f t="shared" si="48"/>
        <v>0.70000000000000007</v>
      </c>
      <c r="C200" s="2">
        <f t="shared" si="64"/>
        <v>0.70000000000000007</v>
      </c>
      <c r="D200" s="2">
        <f t="shared" si="64"/>
        <v>0.70000000000000007</v>
      </c>
      <c r="E200" s="2">
        <f t="shared" si="64"/>
        <v>0.70000000000000007</v>
      </c>
      <c r="F200" s="2">
        <f t="shared" si="64"/>
        <v>0.70000000000000007</v>
      </c>
      <c r="G200" s="2">
        <f t="shared" si="64"/>
        <v>0.70000000000000007</v>
      </c>
      <c r="H200" s="2">
        <f t="shared" si="64"/>
        <v>0.70000000000000007</v>
      </c>
      <c r="I200" s="2">
        <f t="shared" si="64"/>
        <v>0.69000000000000006</v>
      </c>
      <c r="J200" s="2">
        <f t="shared" si="64"/>
        <v>0.69000000000000006</v>
      </c>
      <c r="K200" s="2">
        <f t="shared" si="64"/>
        <v>0.69000000000000006</v>
      </c>
      <c r="L200" s="2">
        <f t="shared" si="64"/>
        <v>0.69000000000000006</v>
      </c>
      <c r="M200" s="2">
        <f t="shared" si="64"/>
        <v>0.69000000000000006</v>
      </c>
      <c r="N200" s="2">
        <f t="shared" si="64"/>
        <v>0.69000000000000006</v>
      </c>
      <c r="O200" s="2">
        <f t="shared" si="64"/>
        <v>0.69000000000000006</v>
      </c>
      <c r="P200" s="2">
        <f t="shared" si="64"/>
        <v>0.68</v>
      </c>
      <c r="Q200" s="2">
        <f t="shared" si="64"/>
        <v>0.68</v>
      </c>
      <c r="R200" s="2">
        <f t="shared" si="64"/>
        <v>0.67</v>
      </c>
      <c r="S200" s="2">
        <f t="shared" si="63"/>
        <v>0.67</v>
      </c>
      <c r="T200" s="2">
        <f t="shared" si="63"/>
        <v>0.66</v>
      </c>
      <c r="U200" s="2">
        <f t="shared" si="63"/>
        <v>0.66</v>
      </c>
      <c r="V200" s="2">
        <f t="shared" si="63"/>
        <v>0.66</v>
      </c>
      <c r="W200" s="2">
        <f t="shared" si="63"/>
        <v>0.66</v>
      </c>
      <c r="X200" s="2">
        <f t="shared" si="63"/>
        <v>0.66</v>
      </c>
      <c r="Y200" s="2">
        <f t="shared" si="63"/>
        <v>0.66</v>
      </c>
      <c r="Z200" s="2">
        <f t="shared" si="63"/>
        <v>0.66</v>
      </c>
      <c r="AA200" s="2">
        <f t="shared" si="63"/>
        <v>0.66</v>
      </c>
      <c r="AB200" s="2">
        <f t="shared" si="63"/>
        <v>0.66</v>
      </c>
      <c r="AC200" s="2">
        <f t="shared" si="63"/>
        <v>0.66</v>
      </c>
      <c r="AD200" s="2">
        <f t="shared" si="63"/>
        <v>0.66</v>
      </c>
      <c r="AE200" s="2">
        <f t="shared" si="63"/>
        <v>0.66</v>
      </c>
      <c r="AF200" s="2">
        <f t="shared" si="63"/>
        <v>0.66</v>
      </c>
      <c r="AG200" s="2">
        <f t="shared" si="63"/>
        <v>0.66</v>
      </c>
      <c r="AH200" s="2">
        <f t="shared" si="52"/>
        <v>0.66</v>
      </c>
      <c r="AI200" s="2">
        <f t="shared" si="52"/>
        <v>0.66</v>
      </c>
      <c r="AJ200" s="2">
        <f t="shared" si="52"/>
        <v>0.66</v>
      </c>
    </row>
    <row r="201" spans="1:36" x14ac:dyDescent="0.2">
      <c r="A201" t="s">
        <v>213</v>
      </c>
      <c r="B201" s="2">
        <v>0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  <c r="K201" s="2">
        <v>0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0</v>
      </c>
      <c r="AE201" s="2">
        <v>0</v>
      </c>
      <c r="AF201" s="2">
        <v>0</v>
      </c>
      <c r="AG201" s="2">
        <v>0</v>
      </c>
      <c r="AH201" s="2">
        <v>0</v>
      </c>
      <c r="AI201" s="2">
        <v>0</v>
      </c>
      <c r="AJ201" s="2">
        <v>0</v>
      </c>
    </row>
    <row r="203" spans="1:36" x14ac:dyDescent="0.2">
      <c r="A203" t="s">
        <v>214</v>
      </c>
      <c r="B203" t="s">
        <v>175</v>
      </c>
      <c r="C203" t="s">
        <v>176</v>
      </c>
      <c r="D203" t="s">
        <v>177</v>
      </c>
      <c r="E203" t="s">
        <v>178</v>
      </c>
      <c r="F203" t="s">
        <v>179</v>
      </c>
      <c r="G203" t="s">
        <v>68</v>
      </c>
      <c r="H203" t="s">
        <v>180</v>
      </c>
      <c r="I203" t="s">
        <v>181</v>
      </c>
      <c r="J203" t="s">
        <v>182</v>
      </c>
      <c r="K203" t="s">
        <v>183</v>
      </c>
      <c r="L203" t="s">
        <v>184</v>
      </c>
      <c r="M203" t="s">
        <v>185</v>
      </c>
      <c r="N203" t="s">
        <v>186</v>
      </c>
      <c r="O203" t="s">
        <v>187</v>
      </c>
      <c r="P203" t="s">
        <v>188</v>
      </c>
      <c r="Q203" t="s">
        <v>189</v>
      </c>
      <c r="R203" t="s">
        <v>190</v>
      </c>
      <c r="S203" t="s">
        <v>191</v>
      </c>
      <c r="T203" t="s">
        <v>192</v>
      </c>
      <c r="U203" t="s">
        <v>193</v>
      </c>
      <c r="V203" t="s">
        <v>194</v>
      </c>
      <c r="W203" t="s">
        <v>195</v>
      </c>
      <c r="X203" t="s">
        <v>196</v>
      </c>
      <c r="Y203" t="s">
        <v>197</v>
      </c>
      <c r="Z203" t="s">
        <v>198</v>
      </c>
      <c r="AA203" t="s">
        <v>199</v>
      </c>
      <c r="AB203" t="s">
        <v>200</v>
      </c>
      <c r="AC203" t="s">
        <v>201</v>
      </c>
      <c r="AD203" t="s">
        <v>202</v>
      </c>
      <c r="AE203" t="s">
        <v>203</v>
      </c>
      <c r="AF203" t="s">
        <v>204</v>
      </c>
      <c r="AG203" t="s">
        <v>205</v>
      </c>
      <c r="AH203" t="s">
        <v>206</v>
      </c>
      <c r="AI203" t="s">
        <v>207</v>
      </c>
      <c r="AJ203" t="s">
        <v>208</v>
      </c>
    </row>
    <row r="204" spans="1:36" x14ac:dyDescent="0.2">
      <c r="A204" t="str">
        <f>"non-electricity_archetype_"&amp;TEXT(ROUND(Table3[[#This Row],[2016]],1),"0.0")</f>
        <v>non-electricity_archetype_10.0</v>
      </c>
      <c r="B204" s="2">
        <v>10</v>
      </c>
      <c r="C204" s="2">
        <f>(($B204-$AJ$3)*((C$3-$AJ$3)/($B$3-$AJ$3)))+$AJ$3</f>
        <v>10</v>
      </c>
      <c r="D204" s="2">
        <f t="shared" ref="D204:AJ211" si="65">(($B204-$AJ$3)*((D$3-$AJ$3)/($B$3-$AJ$3)))+$AJ$3</f>
        <v>10</v>
      </c>
      <c r="E204" s="2">
        <f t="shared" si="65"/>
        <v>9.9999999999999964</v>
      </c>
      <c r="F204" s="2">
        <f t="shared" si="65"/>
        <v>9.9999999999999964</v>
      </c>
      <c r="G204" s="2">
        <f t="shared" si="65"/>
        <v>9.7789998303512515</v>
      </c>
      <c r="H204" s="2">
        <f t="shared" si="65"/>
        <v>9.8925225895352469</v>
      </c>
      <c r="I204" s="2">
        <f t="shared" si="65"/>
        <v>9.8635887435034224</v>
      </c>
      <c r="J204" s="2">
        <f t="shared" si="65"/>
        <v>9.8036880938021493</v>
      </c>
      <c r="K204" s="2">
        <f t="shared" si="65"/>
        <v>9.7687332596852272</v>
      </c>
      <c r="L204" s="2">
        <f t="shared" si="65"/>
        <v>9.1180083358441664</v>
      </c>
      <c r="M204" s="2">
        <f t="shared" si="65"/>
        <v>9.0337104228106089</v>
      </c>
      <c r="N204" s="2">
        <f t="shared" si="65"/>
        <v>8.9728581894578419</v>
      </c>
      <c r="O204" s="2">
        <f t="shared" si="65"/>
        <v>8.8836401649737624</v>
      </c>
      <c r="P204" s="2">
        <f t="shared" si="65"/>
        <v>8.4982231980067429</v>
      </c>
      <c r="Q204" s="2">
        <f t="shared" si="65"/>
        <v>7.9054131616001184</v>
      </c>
      <c r="R204" s="2">
        <f t="shared" si="65"/>
        <v>6.8541494848611553</v>
      </c>
      <c r="S204" s="2">
        <f t="shared" si="65"/>
        <v>6.3630418867597891</v>
      </c>
      <c r="T204" s="2">
        <f t="shared" si="65"/>
        <v>5.8046108046826097</v>
      </c>
      <c r="U204" s="2">
        <f t="shared" si="65"/>
        <v>4.4123445724962096</v>
      </c>
      <c r="V204" s="2">
        <f t="shared" si="65"/>
        <v>4.2582148541214648</v>
      </c>
      <c r="W204" s="2">
        <f t="shared" si="65"/>
        <v>3.3226417698030102</v>
      </c>
      <c r="X204" s="2">
        <f t="shared" si="65"/>
        <v>2.9571397953297032</v>
      </c>
      <c r="Y204" s="2">
        <f>(($B204-$AJ$3)*((Y$3-$AJ$3)/($B$3-$AJ$3)))+$AJ$3</f>
        <v>2.54860506021295</v>
      </c>
      <c r="Z204" s="2">
        <f t="shared" si="65"/>
        <v>2.3588428301688311</v>
      </c>
      <c r="AA204" s="2">
        <f t="shared" si="65"/>
        <v>1.9726102285533336</v>
      </c>
      <c r="AB204" s="2">
        <f t="shared" si="65"/>
        <v>1.3531150908729646</v>
      </c>
      <c r="AC204" s="2">
        <f t="shared" si="65"/>
        <v>1.0832683902413849</v>
      </c>
      <c r="AD204" s="2">
        <f t="shared" si="65"/>
        <v>1.0397534522898675</v>
      </c>
      <c r="AE204" s="2">
        <f t="shared" si="65"/>
        <v>0.7284000965115438</v>
      </c>
      <c r="AF204" s="2">
        <f t="shared" si="65"/>
        <v>0.71428971287185616</v>
      </c>
      <c r="AG204" s="2">
        <f t="shared" si="65"/>
        <v>0.67621874740678301</v>
      </c>
      <c r="AH204" s="2">
        <f t="shared" si="65"/>
        <v>0.42917866071451055</v>
      </c>
      <c r="AI204" s="2">
        <f t="shared" si="65"/>
        <v>0.30632984968155375</v>
      </c>
      <c r="AJ204" s="2">
        <f t="shared" si="65"/>
        <v>0.26763640800299482</v>
      </c>
    </row>
    <row r="205" spans="1:36" x14ac:dyDescent="0.2">
      <c r="A205" t="str">
        <f>"non-electricity_archetype_"&amp;TEXT(ROUND(Table3[[#This Row],[2016]],1),"0.0")</f>
        <v>non-electricity_archetype_9.9</v>
      </c>
      <c r="B205" s="2">
        <f>MROUND(B204-0.1,0.1)</f>
        <v>9.9</v>
      </c>
      <c r="C205" s="2">
        <f t="shared" ref="C205:R227" si="66">(($B205-$AJ$3)*((C$3-$AJ$3)/($B$3-$AJ$3)))+$AJ$3</f>
        <v>9.9</v>
      </c>
      <c r="D205" s="2">
        <f t="shared" si="65"/>
        <v>9.9</v>
      </c>
      <c r="E205" s="2">
        <f t="shared" si="65"/>
        <v>9.8999999999999968</v>
      </c>
      <c r="F205" s="2">
        <f t="shared" si="65"/>
        <v>9.8999999999999968</v>
      </c>
      <c r="G205" s="2">
        <f t="shared" si="65"/>
        <v>9.681270606279007</v>
      </c>
      <c r="H205" s="2">
        <f t="shared" si="65"/>
        <v>9.7936269195312313</v>
      </c>
      <c r="I205" s="2">
        <f t="shared" si="65"/>
        <v>9.7649903686606336</v>
      </c>
      <c r="J205" s="2">
        <f t="shared" si="65"/>
        <v>9.7057051979140354</v>
      </c>
      <c r="K205" s="2">
        <f t="shared" si="65"/>
        <v>9.6711095245886991</v>
      </c>
      <c r="L205" s="2">
        <f t="shared" si="65"/>
        <v>9.0270707969392401</v>
      </c>
      <c r="M205" s="2">
        <f t="shared" si="65"/>
        <v>8.9436390446510838</v>
      </c>
      <c r="N205" s="2">
        <f t="shared" si="65"/>
        <v>8.8834120677715003</v>
      </c>
      <c r="O205" s="2">
        <f t="shared" si="65"/>
        <v>8.795110758159824</v>
      </c>
      <c r="P205" s="2">
        <f t="shared" si="65"/>
        <v>8.4136539491063846</v>
      </c>
      <c r="Q205" s="2">
        <f t="shared" si="65"/>
        <v>7.8269350336366532</v>
      </c>
      <c r="R205" s="2">
        <f t="shared" si="65"/>
        <v>6.7864730872975221</v>
      </c>
      <c r="S205" s="2">
        <f t="shared" si="65"/>
        <v>6.300411617954695</v>
      </c>
      <c r="T205" s="2">
        <f t="shared" si="65"/>
        <v>5.747718413185515</v>
      </c>
      <c r="U205" s="2">
        <f t="shared" si="65"/>
        <v>4.3697577113980337</v>
      </c>
      <c r="V205" s="2">
        <f t="shared" si="65"/>
        <v>4.2172116753109243</v>
      </c>
      <c r="W205" s="2">
        <f t="shared" si="65"/>
        <v>3.2912516009820245</v>
      </c>
      <c r="X205" s="2">
        <f t="shared" si="65"/>
        <v>2.9295051579479034</v>
      </c>
      <c r="Y205" s="2">
        <f t="shared" si="65"/>
        <v>2.5251681157271766</v>
      </c>
      <c r="Z205" s="2">
        <f t="shared" si="65"/>
        <v>2.3373556918966294</v>
      </c>
      <c r="AA205" s="2">
        <f t="shared" si="65"/>
        <v>1.9550916288377169</v>
      </c>
      <c r="AB205" s="2">
        <f t="shared" si="65"/>
        <v>1.3419618014113732</v>
      </c>
      <c r="AC205" s="2">
        <f t="shared" si="65"/>
        <v>1.0748877746331775</v>
      </c>
      <c r="AD205" s="2">
        <f t="shared" si="65"/>
        <v>1.0318199525085627</v>
      </c>
      <c r="AE205" s="2">
        <f t="shared" si="65"/>
        <v>0.7236657513121163</v>
      </c>
      <c r="AF205" s="2">
        <f t="shared" si="65"/>
        <v>0.70970035181226576</v>
      </c>
      <c r="AG205" s="2">
        <f t="shared" si="65"/>
        <v>0.67202056537688259</v>
      </c>
      <c r="AH205" s="2">
        <f t="shared" si="65"/>
        <v>0.42751881466391339</v>
      </c>
      <c r="AI205" s="2">
        <f t="shared" si="65"/>
        <v>0.30593227471106688</v>
      </c>
      <c r="AJ205" s="2">
        <f t="shared" si="65"/>
        <v>0.26763640800299482</v>
      </c>
    </row>
    <row r="206" spans="1:36" x14ac:dyDescent="0.2">
      <c r="A206" t="str">
        <f>"non-electricity_archetype_"&amp;TEXT(ROUND(Table3[[#This Row],[2016]],1),"0.0")</f>
        <v>non-electricity_archetype_9.8</v>
      </c>
      <c r="B206" s="2">
        <f t="shared" ref="B206:B269" si="67">MROUND(B205-0.1,0.1)</f>
        <v>9.8000000000000007</v>
      </c>
      <c r="C206" s="2">
        <f t="shared" si="66"/>
        <v>9.8000000000000007</v>
      </c>
      <c r="D206" s="2">
        <f t="shared" si="65"/>
        <v>9.8000000000000007</v>
      </c>
      <c r="E206" s="2">
        <f t="shared" si="65"/>
        <v>9.7999999999999972</v>
      </c>
      <c r="F206" s="2">
        <f t="shared" si="65"/>
        <v>9.7999999999999972</v>
      </c>
      <c r="G206" s="2">
        <f t="shared" si="65"/>
        <v>9.5835413822067625</v>
      </c>
      <c r="H206" s="2">
        <f t="shared" si="65"/>
        <v>9.6947312495272175</v>
      </c>
      <c r="I206" s="2">
        <f t="shared" si="65"/>
        <v>9.6663919938178431</v>
      </c>
      <c r="J206" s="2">
        <f t="shared" si="65"/>
        <v>9.6077223020259215</v>
      </c>
      <c r="K206" s="2">
        <f t="shared" si="65"/>
        <v>9.5734857894921692</v>
      </c>
      <c r="L206" s="2">
        <f t="shared" si="65"/>
        <v>8.9361332580343138</v>
      </c>
      <c r="M206" s="2">
        <f t="shared" si="65"/>
        <v>8.8535676664915588</v>
      </c>
      <c r="N206" s="2">
        <f t="shared" si="65"/>
        <v>8.7939659460851587</v>
      </c>
      <c r="O206" s="2">
        <f t="shared" si="65"/>
        <v>8.7065813513458856</v>
      </c>
      <c r="P206" s="2">
        <f t="shared" si="65"/>
        <v>8.3290847002060282</v>
      </c>
      <c r="Q206" s="2">
        <f t="shared" si="65"/>
        <v>7.748456905673188</v>
      </c>
      <c r="R206" s="2">
        <f t="shared" si="65"/>
        <v>6.7187966897338898</v>
      </c>
      <c r="S206" s="2">
        <f t="shared" si="65"/>
        <v>6.2377813491496017</v>
      </c>
      <c r="T206" s="2">
        <f t="shared" si="65"/>
        <v>5.6908260216884212</v>
      </c>
      <c r="U206" s="2">
        <f t="shared" si="65"/>
        <v>4.3271708502998578</v>
      </c>
      <c r="V206" s="2">
        <f t="shared" si="65"/>
        <v>4.1762084965003838</v>
      </c>
      <c r="W206" s="2">
        <f t="shared" si="65"/>
        <v>3.2598614321610389</v>
      </c>
      <c r="X206" s="2">
        <f t="shared" si="65"/>
        <v>2.9018705205661033</v>
      </c>
      <c r="Y206" s="2">
        <f t="shared" si="65"/>
        <v>2.5017311712414037</v>
      </c>
      <c r="Z206" s="2">
        <f t="shared" si="65"/>
        <v>2.3158685536244272</v>
      </c>
      <c r="AA206" s="2">
        <f t="shared" si="65"/>
        <v>1.9375730291221007</v>
      </c>
      <c r="AB206" s="2">
        <f t="shared" si="65"/>
        <v>1.3308085119497814</v>
      </c>
      <c r="AC206" s="2">
        <f t="shared" si="65"/>
        <v>1.0665071590249702</v>
      </c>
      <c r="AD206" s="2">
        <f t="shared" si="65"/>
        <v>1.023886452727258</v>
      </c>
      <c r="AE206" s="2">
        <f t="shared" si="65"/>
        <v>0.71893140611268858</v>
      </c>
      <c r="AF206" s="2">
        <f t="shared" si="65"/>
        <v>0.70511099075267536</v>
      </c>
      <c r="AG206" s="2">
        <f t="shared" si="65"/>
        <v>0.66782238334698218</v>
      </c>
      <c r="AH206" s="2">
        <f t="shared" si="65"/>
        <v>0.42585896861331629</v>
      </c>
      <c r="AI206" s="2">
        <f t="shared" si="65"/>
        <v>0.30553469974057995</v>
      </c>
      <c r="AJ206" s="2">
        <f t="shared" si="65"/>
        <v>0.26763640800299482</v>
      </c>
    </row>
    <row r="207" spans="1:36" x14ac:dyDescent="0.2">
      <c r="A207" t="str">
        <f>"non-electricity_archetype_"&amp;TEXT(ROUND(Table3[[#This Row],[2016]],1),"0.0")</f>
        <v>non-electricity_archetype_9.7</v>
      </c>
      <c r="B207" s="2">
        <f t="shared" si="67"/>
        <v>9.7000000000000011</v>
      </c>
      <c r="C207" s="2">
        <f t="shared" si="66"/>
        <v>9.7000000000000011</v>
      </c>
      <c r="D207" s="2">
        <f t="shared" si="65"/>
        <v>9.7000000000000011</v>
      </c>
      <c r="E207" s="2">
        <f t="shared" si="65"/>
        <v>9.6999999999999975</v>
      </c>
      <c r="F207" s="2">
        <f t="shared" si="65"/>
        <v>9.6999999999999975</v>
      </c>
      <c r="G207" s="2">
        <f t="shared" si="65"/>
        <v>9.4858121581345198</v>
      </c>
      <c r="H207" s="2">
        <f t="shared" si="65"/>
        <v>9.595835579523202</v>
      </c>
      <c r="I207" s="2">
        <f t="shared" si="65"/>
        <v>9.5677936189750543</v>
      </c>
      <c r="J207" s="2">
        <f t="shared" si="65"/>
        <v>9.5097394061378075</v>
      </c>
      <c r="K207" s="2">
        <f t="shared" si="65"/>
        <v>9.4758620543956393</v>
      </c>
      <c r="L207" s="2">
        <f t="shared" si="65"/>
        <v>8.8451957191293875</v>
      </c>
      <c r="M207" s="2">
        <f t="shared" si="65"/>
        <v>8.7634962883320338</v>
      </c>
      <c r="N207" s="2">
        <f t="shared" si="65"/>
        <v>8.7045198243988189</v>
      </c>
      <c r="O207" s="2">
        <f t="shared" si="65"/>
        <v>8.6180519445319455</v>
      </c>
      <c r="P207" s="2">
        <f t="shared" si="65"/>
        <v>8.24451545130567</v>
      </c>
      <c r="Q207" s="2">
        <f t="shared" si="65"/>
        <v>7.6699787777097228</v>
      </c>
      <c r="R207" s="2">
        <f t="shared" si="65"/>
        <v>6.6511202921702575</v>
      </c>
      <c r="S207" s="2">
        <f t="shared" si="65"/>
        <v>6.1751510803445084</v>
      </c>
      <c r="T207" s="2">
        <f t="shared" si="65"/>
        <v>5.6339336301913274</v>
      </c>
      <c r="U207" s="2">
        <f t="shared" si="65"/>
        <v>4.2845839892016819</v>
      </c>
      <c r="V207" s="2">
        <f t="shared" si="65"/>
        <v>4.1352053176898433</v>
      </c>
      <c r="W207" s="2">
        <f t="shared" si="65"/>
        <v>3.2284712633400532</v>
      </c>
      <c r="X207" s="2">
        <f t="shared" si="65"/>
        <v>2.8742358831843031</v>
      </c>
      <c r="Y207" s="2">
        <f t="shared" si="65"/>
        <v>2.4782942267556303</v>
      </c>
      <c r="Z207" s="2">
        <f t="shared" si="65"/>
        <v>2.2943814153522255</v>
      </c>
      <c r="AA207" s="2">
        <f t="shared" si="65"/>
        <v>1.9200544294064845</v>
      </c>
      <c r="AB207" s="2">
        <f t="shared" si="65"/>
        <v>1.3196552224881901</v>
      </c>
      <c r="AC207" s="2">
        <f t="shared" si="65"/>
        <v>1.0581265434167628</v>
      </c>
      <c r="AD207" s="2">
        <f t="shared" si="65"/>
        <v>1.0159529529459532</v>
      </c>
      <c r="AE207" s="2">
        <f t="shared" si="65"/>
        <v>0.71419706091326107</v>
      </c>
      <c r="AF207" s="2">
        <f t="shared" si="65"/>
        <v>0.70052162969308507</v>
      </c>
      <c r="AG207" s="2">
        <f t="shared" si="65"/>
        <v>0.66362420131708177</v>
      </c>
      <c r="AH207" s="2">
        <f t="shared" si="65"/>
        <v>0.42419912256271919</v>
      </c>
      <c r="AI207" s="2">
        <f t="shared" si="65"/>
        <v>0.30513712477009308</v>
      </c>
      <c r="AJ207" s="2">
        <f t="shared" si="65"/>
        <v>0.26763640800299482</v>
      </c>
    </row>
    <row r="208" spans="1:36" x14ac:dyDescent="0.2">
      <c r="A208" t="str">
        <f>"non-electricity_archetype_"&amp;TEXT(ROUND(Table3[[#This Row],[2016]],1),"0.0")</f>
        <v>non-electricity_archetype_9.6</v>
      </c>
      <c r="B208" s="2">
        <f t="shared" si="67"/>
        <v>9.6000000000000014</v>
      </c>
      <c r="C208" s="2">
        <f t="shared" si="66"/>
        <v>9.6000000000000014</v>
      </c>
      <c r="D208" s="2">
        <f t="shared" si="65"/>
        <v>9.6000000000000014</v>
      </c>
      <c r="E208" s="2">
        <f t="shared" si="65"/>
        <v>9.5999999999999979</v>
      </c>
      <c r="F208" s="2">
        <f t="shared" si="65"/>
        <v>9.5999999999999979</v>
      </c>
      <c r="G208" s="2">
        <f t="shared" si="65"/>
        <v>9.3880829340622753</v>
      </c>
      <c r="H208" s="2">
        <f t="shared" si="65"/>
        <v>9.4969399095191882</v>
      </c>
      <c r="I208" s="2">
        <f t="shared" si="65"/>
        <v>9.4691952441322638</v>
      </c>
      <c r="J208" s="2">
        <f t="shared" si="65"/>
        <v>9.4117565102496936</v>
      </c>
      <c r="K208" s="2">
        <f t="shared" si="65"/>
        <v>9.3782383192991112</v>
      </c>
      <c r="L208" s="2">
        <f t="shared" si="65"/>
        <v>8.7542581802244612</v>
      </c>
      <c r="M208" s="2">
        <f t="shared" si="65"/>
        <v>8.6734249101725087</v>
      </c>
      <c r="N208" s="2">
        <f t="shared" si="65"/>
        <v>8.6150737027124773</v>
      </c>
      <c r="O208" s="2">
        <f t="shared" si="65"/>
        <v>8.5295225377180071</v>
      </c>
      <c r="P208" s="2">
        <f t="shared" si="65"/>
        <v>8.1599462024053135</v>
      </c>
      <c r="Q208" s="2">
        <f t="shared" si="65"/>
        <v>7.5915006497462576</v>
      </c>
      <c r="R208" s="2">
        <f t="shared" si="65"/>
        <v>6.5834438946066243</v>
      </c>
      <c r="S208" s="2">
        <f t="shared" si="65"/>
        <v>6.1125208115394152</v>
      </c>
      <c r="T208" s="2">
        <f t="shared" si="65"/>
        <v>5.5770412386942327</v>
      </c>
      <c r="U208" s="2">
        <f t="shared" si="65"/>
        <v>4.241997128103506</v>
      </c>
      <c r="V208" s="2">
        <f t="shared" si="65"/>
        <v>4.0942021388793037</v>
      </c>
      <c r="W208" s="2">
        <f t="shared" si="65"/>
        <v>3.1970810945190675</v>
      </c>
      <c r="X208" s="2">
        <f t="shared" si="65"/>
        <v>2.8466012458025034</v>
      </c>
      <c r="Y208" s="2">
        <f t="shared" si="65"/>
        <v>2.4548572822698569</v>
      </c>
      <c r="Z208" s="2">
        <f t="shared" si="65"/>
        <v>2.2728942770800238</v>
      </c>
      <c r="AA208" s="2">
        <f t="shared" si="65"/>
        <v>1.9025358296908683</v>
      </c>
      <c r="AB208" s="2">
        <f t="shared" si="65"/>
        <v>1.3085019330265988</v>
      </c>
      <c r="AC208" s="2">
        <f t="shared" si="65"/>
        <v>1.0497459278085555</v>
      </c>
      <c r="AD208" s="2">
        <f t="shared" si="65"/>
        <v>1.0080194531646482</v>
      </c>
      <c r="AE208" s="2">
        <f t="shared" si="65"/>
        <v>0.70946271571383357</v>
      </c>
      <c r="AF208" s="2">
        <f t="shared" si="65"/>
        <v>0.69593226863349478</v>
      </c>
      <c r="AG208" s="2">
        <f t="shared" si="65"/>
        <v>0.65942601928718148</v>
      </c>
      <c r="AH208" s="2">
        <f t="shared" si="65"/>
        <v>0.42253927651212203</v>
      </c>
      <c r="AI208" s="2">
        <f t="shared" si="65"/>
        <v>0.30473954979960616</v>
      </c>
      <c r="AJ208" s="2">
        <f t="shared" si="65"/>
        <v>0.26763640800299482</v>
      </c>
    </row>
    <row r="209" spans="1:36" x14ac:dyDescent="0.2">
      <c r="A209" t="str">
        <f>"non-electricity_archetype_"&amp;TEXT(ROUND(Table3[[#This Row],[2016]],1),"0.0")</f>
        <v>non-electricity_archetype_9.5</v>
      </c>
      <c r="B209" s="2">
        <f t="shared" si="67"/>
        <v>9.5</v>
      </c>
      <c r="C209" s="2">
        <f t="shared" si="66"/>
        <v>9.5</v>
      </c>
      <c r="D209" s="2">
        <f t="shared" si="65"/>
        <v>9.5</v>
      </c>
      <c r="E209" s="2">
        <f t="shared" si="65"/>
        <v>9.4999999999999964</v>
      </c>
      <c r="F209" s="2">
        <f t="shared" si="65"/>
        <v>9.4999999999999964</v>
      </c>
      <c r="G209" s="2">
        <f t="shared" si="65"/>
        <v>9.2903537099900309</v>
      </c>
      <c r="H209" s="2">
        <f t="shared" si="65"/>
        <v>9.3980442395151726</v>
      </c>
      <c r="I209" s="2">
        <f t="shared" si="65"/>
        <v>9.3705968692894732</v>
      </c>
      <c r="J209" s="2">
        <f t="shared" si="65"/>
        <v>9.3137736143615779</v>
      </c>
      <c r="K209" s="2">
        <f t="shared" si="65"/>
        <v>9.2806145842025796</v>
      </c>
      <c r="L209" s="2">
        <f t="shared" si="65"/>
        <v>8.6633206413195332</v>
      </c>
      <c r="M209" s="2">
        <f t="shared" si="65"/>
        <v>8.5833535320129819</v>
      </c>
      <c r="N209" s="2">
        <f t="shared" si="65"/>
        <v>8.5256275810261339</v>
      </c>
      <c r="O209" s="2">
        <f t="shared" si="65"/>
        <v>8.4409931309040651</v>
      </c>
      <c r="P209" s="2">
        <f t="shared" si="65"/>
        <v>8.0753769535049535</v>
      </c>
      <c r="Q209" s="2">
        <f t="shared" si="65"/>
        <v>7.5130225217827915</v>
      </c>
      <c r="R209" s="2">
        <f t="shared" si="65"/>
        <v>6.5157674970429902</v>
      </c>
      <c r="S209" s="2">
        <f t="shared" si="65"/>
        <v>6.0498905427343201</v>
      </c>
      <c r="T209" s="2">
        <f t="shared" si="65"/>
        <v>5.5201488471971381</v>
      </c>
      <c r="U209" s="2">
        <f t="shared" si="65"/>
        <v>4.1994102670053293</v>
      </c>
      <c r="V209" s="2">
        <f t="shared" si="65"/>
        <v>4.0531989600687623</v>
      </c>
      <c r="W209" s="2">
        <f t="shared" si="65"/>
        <v>3.1656909256980814</v>
      </c>
      <c r="X209" s="2">
        <f t="shared" si="65"/>
        <v>2.8189666084207028</v>
      </c>
      <c r="Y209" s="2">
        <f t="shared" si="65"/>
        <v>2.4314203377840835</v>
      </c>
      <c r="Z209" s="2">
        <f t="shared" si="65"/>
        <v>2.2514071388078212</v>
      </c>
      <c r="AA209" s="2">
        <f t="shared" si="65"/>
        <v>1.8850172299752517</v>
      </c>
      <c r="AB209" s="2">
        <f t="shared" si="65"/>
        <v>1.297348643565007</v>
      </c>
      <c r="AC209" s="2">
        <f t="shared" si="65"/>
        <v>1.0413653122003481</v>
      </c>
      <c r="AD209" s="2">
        <f t="shared" si="65"/>
        <v>1.0000859533833433</v>
      </c>
      <c r="AE209" s="2">
        <f t="shared" si="65"/>
        <v>0.70472837051440584</v>
      </c>
      <c r="AF209" s="2">
        <f t="shared" si="65"/>
        <v>0.69134290757390426</v>
      </c>
      <c r="AG209" s="2">
        <f t="shared" si="65"/>
        <v>0.65522783725728095</v>
      </c>
      <c r="AH209" s="2">
        <f t="shared" si="65"/>
        <v>0.42087943046152487</v>
      </c>
      <c r="AI209" s="2">
        <f t="shared" si="65"/>
        <v>0.30434197482911929</v>
      </c>
      <c r="AJ209" s="2">
        <f t="shared" si="65"/>
        <v>0.26763640800299482</v>
      </c>
    </row>
    <row r="210" spans="1:36" x14ac:dyDescent="0.2">
      <c r="A210" t="str">
        <f>"non-electricity_archetype_"&amp;TEXT(ROUND(Table3[[#This Row],[2016]],1),"0.0")</f>
        <v>non-electricity_archetype_9.4</v>
      </c>
      <c r="B210" s="2">
        <f t="shared" si="67"/>
        <v>9.4</v>
      </c>
      <c r="C210" s="2">
        <f t="shared" si="66"/>
        <v>9.4</v>
      </c>
      <c r="D210" s="2">
        <f t="shared" si="65"/>
        <v>9.4</v>
      </c>
      <c r="E210" s="2">
        <f t="shared" si="65"/>
        <v>9.3999999999999968</v>
      </c>
      <c r="F210" s="2">
        <f t="shared" si="65"/>
        <v>9.3999999999999968</v>
      </c>
      <c r="G210" s="2">
        <f t="shared" si="65"/>
        <v>9.1926244859177864</v>
      </c>
      <c r="H210" s="2">
        <f t="shared" si="65"/>
        <v>9.2991485695111571</v>
      </c>
      <c r="I210" s="2">
        <f t="shared" si="65"/>
        <v>9.2719984944466827</v>
      </c>
      <c r="J210" s="2">
        <f t="shared" si="65"/>
        <v>9.215790718473464</v>
      </c>
      <c r="K210" s="2">
        <f t="shared" si="65"/>
        <v>9.1829908491060515</v>
      </c>
      <c r="L210" s="2">
        <f t="shared" si="65"/>
        <v>8.5723831024146069</v>
      </c>
      <c r="M210" s="2">
        <f t="shared" si="65"/>
        <v>8.4932821538534551</v>
      </c>
      <c r="N210" s="2">
        <f t="shared" si="65"/>
        <v>8.4361814593397924</v>
      </c>
      <c r="O210" s="2">
        <f t="shared" si="65"/>
        <v>8.3524637240901267</v>
      </c>
      <c r="P210" s="2">
        <f t="shared" si="65"/>
        <v>7.9908077046045962</v>
      </c>
      <c r="Q210" s="2">
        <f t="shared" si="65"/>
        <v>7.4345443938193263</v>
      </c>
      <c r="R210" s="2">
        <f t="shared" si="65"/>
        <v>6.4480910994793579</v>
      </c>
      <c r="S210" s="2">
        <f t="shared" si="65"/>
        <v>5.9872602739292269</v>
      </c>
      <c r="T210" s="2">
        <f t="shared" si="65"/>
        <v>5.4632564557000434</v>
      </c>
      <c r="U210" s="2">
        <f t="shared" si="65"/>
        <v>4.1568234059071543</v>
      </c>
      <c r="V210" s="2">
        <f t="shared" si="65"/>
        <v>4.0121957812582218</v>
      </c>
      <c r="W210" s="2">
        <f t="shared" si="65"/>
        <v>3.1343007568770958</v>
      </c>
      <c r="X210" s="2">
        <f t="shared" si="65"/>
        <v>2.7913319710389026</v>
      </c>
      <c r="Y210" s="2">
        <f t="shared" si="65"/>
        <v>2.4079833932983101</v>
      </c>
      <c r="Z210" s="2">
        <f t="shared" si="65"/>
        <v>2.2299200005356195</v>
      </c>
      <c r="AA210" s="2">
        <f t="shared" si="65"/>
        <v>1.867498630259635</v>
      </c>
      <c r="AB210" s="2">
        <f t="shared" si="65"/>
        <v>1.2861953541034157</v>
      </c>
      <c r="AC210" s="2">
        <f t="shared" si="65"/>
        <v>1.0329846965921408</v>
      </c>
      <c r="AD210" s="2">
        <f t="shared" si="65"/>
        <v>0.99215245360203852</v>
      </c>
      <c r="AE210" s="2">
        <f t="shared" si="65"/>
        <v>0.69999402531497834</v>
      </c>
      <c r="AF210" s="2">
        <f t="shared" si="65"/>
        <v>0.68675354651431397</v>
      </c>
      <c r="AG210" s="2">
        <f t="shared" si="65"/>
        <v>0.65102965522738054</v>
      </c>
      <c r="AH210" s="2">
        <f t="shared" si="65"/>
        <v>0.41921958441092777</v>
      </c>
      <c r="AI210" s="2">
        <f t="shared" si="65"/>
        <v>0.30394439985863242</v>
      </c>
      <c r="AJ210" s="2">
        <f t="shared" si="65"/>
        <v>0.26763640800299482</v>
      </c>
    </row>
    <row r="211" spans="1:36" x14ac:dyDescent="0.2">
      <c r="A211" t="str">
        <f>"non-electricity_archetype_"&amp;TEXT(ROUND(Table3[[#This Row],[2016]],1),"0.0")</f>
        <v>non-electricity_archetype_9.3</v>
      </c>
      <c r="B211" s="2">
        <f t="shared" si="67"/>
        <v>9.3000000000000007</v>
      </c>
      <c r="C211" s="2">
        <f t="shared" si="66"/>
        <v>9.3000000000000007</v>
      </c>
      <c r="D211" s="2">
        <f t="shared" si="65"/>
        <v>9.3000000000000007</v>
      </c>
      <c r="E211" s="2">
        <f t="shared" si="65"/>
        <v>9.2999999999999972</v>
      </c>
      <c r="F211" s="2">
        <f t="shared" si="65"/>
        <v>9.2999999999999972</v>
      </c>
      <c r="G211" s="2">
        <f t="shared" si="65"/>
        <v>9.0948952618455436</v>
      </c>
      <c r="H211" s="2">
        <f t="shared" si="65"/>
        <v>9.2002528995071433</v>
      </c>
      <c r="I211" s="2">
        <f t="shared" si="65"/>
        <v>9.1734001196038939</v>
      </c>
      <c r="J211" s="2">
        <f t="shared" si="65"/>
        <v>9.1178078225853501</v>
      </c>
      <c r="K211" s="2">
        <f t="shared" si="65"/>
        <v>9.0853671140095216</v>
      </c>
      <c r="L211" s="2">
        <f t="shared" si="65"/>
        <v>8.4814455635096806</v>
      </c>
      <c r="M211" s="2">
        <f t="shared" si="65"/>
        <v>8.40321077569393</v>
      </c>
      <c r="N211" s="2">
        <f t="shared" si="65"/>
        <v>8.3467353376534508</v>
      </c>
      <c r="O211" s="2">
        <f t="shared" si="65"/>
        <v>8.2639343172761883</v>
      </c>
      <c r="P211" s="2">
        <f t="shared" si="65"/>
        <v>7.9062384557042389</v>
      </c>
      <c r="Q211" s="2">
        <f t="shared" si="65"/>
        <v>7.3560662658558611</v>
      </c>
      <c r="R211" s="2">
        <f t="shared" si="65"/>
        <v>6.3804147019157247</v>
      </c>
      <c r="S211" s="2">
        <f t="shared" si="65"/>
        <v>5.9246300051241336</v>
      </c>
      <c r="T211" s="2">
        <f t="shared" si="65"/>
        <v>5.4063640642029496</v>
      </c>
      <c r="U211" s="2">
        <f t="shared" si="65"/>
        <v>4.1142365448089784</v>
      </c>
      <c r="V211" s="2">
        <f t="shared" si="65"/>
        <v>3.9711926024476818</v>
      </c>
      <c r="W211" s="2">
        <f t="shared" si="65"/>
        <v>3.1029105880561101</v>
      </c>
      <c r="X211" s="2">
        <f t="shared" si="65"/>
        <v>2.7636973336571029</v>
      </c>
      <c r="Y211" s="2">
        <f t="shared" si="65"/>
        <v>2.3845464488125367</v>
      </c>
      <c r="Z211" s="2">
        <f t="shared" si="65"/>
        <v>2.2084328622634177</v>
      </c>
      <c r="AA211" s="2">
        <f t="shared" si="65"/>
        <v>1.8499800305440188</v>
      </c>
      <c r="AB211" s="2">
        <f t="shared" ref="AB211:AJ211" si="68">(($B211-$AJ$3)*((AB$3-$AJ$3)/($B$3-$AJ$3)))+$AJ$3</f>
        <v>1.2750420646418239</v>
      </c>
      <c r="AC211" s="2">
        <f t="shared" si="68"/>
        <v>1.0246040809839334</v>
      </c>
      <c r="AD211" s="2">
        <f t="shared" si="68"/>
        <v>0.98421895382073377</v>
      </c>
      <c r="AE211" s="2">
        <f t="shared" si="68"/>
        <v>0.69525968011555062</v>
      </c>
      <c r="AF211" s="2">
        <f t="shared" si="68"/>
        <v>0.68216418545472357</v>
      </c>
      <c r="AG211" s="2">
        <f t="shared" si="68"/>
        <v>0.64683147319748013</v>
      </c>
      <c r="AH211" s="2">
        <f t="shared" si="68"/>
        <v>0.41755973836033061</v>
      </c>
      <c r="AI211" s="2">
        <f t="shared" si="68"/>
        <v>0.30354682488814549</v>
      </c>
      <c r="AJ211" s="2">
        <f t="shared" si="68"/>
        <v>0.26763640800299482</v>
      </c>
    </row>
    <row r="212" spans="1:36" x14ac:dyDescent="0.2">
      <c r="A212" t="str">
        <f>"non-electricity_archetype_"&amp;TEXT(ROUND(Table3[[#This Row],[2016]],1),"0.0")</f>
        <v>non-electricity_archetype_9.2</v>
      </c>
      <c r="B212" s="2">
        <f t="shared" si="67"/>
        <v>9.2000000000000011</v>
      </c>
      <c r="C212" s="2">
        <f t="shared" si="66"/>
        <v>9.2000000000000011</v>
      </c>
      <c r="D212" s="2">
        <f t="shared" si="66"/>
        <v>9.2000000000000011</v>
      </c>
      <c r="E212" s="2">
        <f t="shared" si="66"/>
        <v>9.1999999999999975</v>
      </c>
      <c r="F212" s="2">
        <f t="shared" si="66"/>
        <v>9.1999999999999975</v>
      </c>
      <c r="G212" s="2">
        <f t="shared" si="66"/>
        <v>8.9971660377732992</v>
      </c>
      <c r="H212" s="2">
        <f t="shared" si="66"/>
        <v>9.1013572295031278</v>
      </c>
      <c r="I212" s="2">
        <f t="shared" si="66"/>
        <v>9.0748017447611034</v>
      </c>
      <c r="J212" s="2">
        <f t="shared" si="66"/>
        <v>9.0198249266972361</v>
      </c>
      <c r="K212" s="2">
        <f t="shared" si="66"/>
        <v>8.9877433789129935</v>
      </c>
      <c r="L212" s="2">
        <f t="shared" si="66"/>
        <v>8.3905080246047561</v>
      </c>
      <c r="M212" s="2">
        <f t="shared" si="66"/>
        <v>8.313139397534405</v>
      </c>
      <c r="N212" s="2">
        <f t="shared" si="66"/>
        <v>8.257289215967111</v>
      </c>
      <c r="O212" s="2">
        <f t="shared" si="66"/>
        <v>8.1754049104622482</v>
      </c>
      <c r="P212" s="2">
        <f t="shared" si="66"/>
        <v>7.8216692068038816</v>
      </c>
      <c r="Q212" s="2">
        <f t="shared" si="66"/>
        <v>7.2775881378923959</v>
      </c>
      <c r="R212" s="2">
        <f t="shared" si="66"/>
        <v>6.3127383043520924</v>
      </c>
      <c r="S212" s="2">
        <f t="shared" ref="S212:AH228" si="69">(($B212-$AJ$3)*((S$3-$AJ$3)/($B$3-$AJ$3)))+$AJ$3</f>
        <v>5.8619997363190404</v>
      </c>
      <c r="T212" s="2">
        <f t="shared" si="69"/>
        <v>5.3494716727058549</v>
      </c>
      <c r="U212" s="2">
        <f t="shared" si="69"/>
        <v>4.0716496837108025</v>
      </c>
      <c r="V212" s="2">
        <f t="shared" si="69"/>
        <v>3.9301894236371417</v>
      </c>
      <c r="W212" s="2">
        <f t="shared" si="69"/>
        <v>3.0715204192351244</v>
      </c>
      <c r="X212" s="2">
        <f t="shared" si="69"/>
        <v>2.7360626962753027</v>
      </c>
      <c r="Y212" s="2">
        <f t="shared" si="69"/>
        <v>2.3611095043267634</v>
      </c>
      <c r="Z212" s="2">
        <f t="shared" si="69"/>
        <v>2.1869457239912156</v>
      </c>
      <c r="AA212" s="2">
        <f t="shared" si="69"/>
        <v>1.8324614308284026</v>
      </c>
      <c r="AB212" s="2">
        <f t="shared" si="69"/>
        <v>1.2638887751802326</v>
      </c>
      <c r="AC212" s="2">
        <f t="shared" si="69"/>
        <v>1.0162234653757261</v>
      </c>
      <c r="AD212" s="2">
        <f t="shared" si="69"/>
        <v>0.97628545403942901</v>
      </c>
      <c r="AE212" s="2">
        <f t="shared" si="69"/>
        <v>0.69052533491612311</v>
      </c>
      <c r="AF212" s="2">
        <f t="shared" si="69"/>
        <v>0.67757482439513317</v>
      </c>
      <c r="AG212" s="2">
        <f t="shared" si="69"/>
        <v>0.64263329116757983</v>
      </c>
      <c r="AH212" s="2">
        <f t="shared" si="69"/>
        <v>0.41589989230973345</v>
      </c>
      <c r="AI212" s="2">
        <f t="shared" ref="AI212:AJ231" si="70">(($B212-$AJ$3)*((AI$3-$AJ$3)/($B$3-$AJ$3)))+$AJ$3</f>
        <v>0.30314924991765863</v>
      </c>
      <c r="AJ212" s="2">
        <f t="shared" si="70"/>
        <v>0.26763640800299482</v>
      </c>
    </row>
    <row r="213" spans="1:36" x14ac:dyDescent="0.2">
      <c r="A213" t="str">
        <f>"non-electricity_archetype_"&amp;TEXT(ROUND(Table3[[#This Row],[2016]],1),"0.0")</f>
        <v>non-electricity_archetype_9.1</v>
      </c>
      <c r="B213" s="2">
        <f t="shared" si="67"/>
        <v>9.1</v>
      </c>
      <c r="C213" s="2">
        <f t="shared" si="66"/>
        <v>9.1</v>
      </c>
      <c r="D213" s="2">
        <f t="shared" si="66"/>
        <v>9.1</v>
      </c>
      <c r="E213" s="2">
        <f t="shared" si="66"/>
        <v>9.0999999999999961</v>
      </c>
      <c r="F213" s="2">
        <f t="shared" si="66"/>
        <v>9.0999999999999961</v>
      </c>
      <c r="G213" s="2">
        <f t="shared" si="66"/>
        <v>8.8994368137010529</v>
      </c>
      <c r="H213" s="2">
        <f t="shared" si="66"/>
        <v>9.0024615594991122</v>
      </c>
      <c r="I213" s="2">
        <f t="shared" si="66"/>
        <v>8.9762033699183128</v>
      </c>
      <c r="J213" s="2">
        <f t="shared" si="66"/>
        <v>8.9218420308091222</v>
      </c>
      <c r="K213" s="2">
        <f t="shared" si="66"/>
        <v>8.8901196438164618</v>
      </c>
      <c r="L213" s="2">
        <f t="shared" si="66"/>
        <v>8.299570485699828</v>
      </c>
      <c r="M213" s="2">
        <f t="shared" si="66"/>
        <v>8.2230680193748782</v>
      </c>
      <c r="N213" s="2">
        <f t="shared" si="66"/>
        <v>8.1678430942807676</v>
      </c>
      <c r="O213" s="2">
        <f t="shared" si="66"/>
        <v>8.086875503648308</v>
      </c>
      <c r="P213" s="2">
        <f t="shared" si="66"/>
        <v>7.7370999579035225</v>
      </c>
      <c r="Q213" s="2">
        <f t="shared" si="66"/>
        <v>7.1991100099289298</v>
      </c>
      <c r="R213" s="2">
        <f t="shared" si="66"/>
        <v>6.2450619067884583</v>
      </c>
      <c r="S213" s="2">
        <f t="shared" si="69"/>
        <v>5.7993694675139453</v>
      </c>
      <c r="T213" s="2">
        <f t="shared" si="69"/>
        <v>5.2925792812087602</v>
      </c>
      <c r="U213" s="2">
        <f t="shared" si="69"/>
        <v>4.0290628226126257</v>
      </c>
      <c r="V213" s="2">
        <f t="shared" si="69"/>
        <v>3.8891862448266004</v>
      </c>
      <c r="W213" s="2">
        <f t="shared" si="69"/>
        <v>3.0401302504141383</v>
      </c>
      <c r="X213" s="2">
        <f t="shared" si="69"/>
        <v>2.7084280588935021</v>
      </c>
      <c r="Y213" s="2">
        <f t="shared" si="69"/>
        <v>2.33767255984099</v>
      </c>
      <c r="Z213" s="2">
        <f t="shared" si="69"/>
        <v>2.1654585857190134</v>
      </c>
      <c r="AA213" s="2">
        <f t="shared" si="69"/>
        <v>1.814942831112786</v>
      </c>
      <c r="AB213" s="2">
        <f t="shared" si="69"/>
        <v>1.2527354857186408</v>
      </c>
      <c r="AC213" s="2">
        <f t="shared" si="69"/>
        <v>1.0078428497675187</v>
      </c>
      <c r="AD213" s="2">
        <f t="shared" si="69"/>
        <v>0.96835195425812404</v>
      </c>
      <c r="AE213" s="2">
        <f t="shared" si="69"/>
        <v>0.68579098971669539</v>
      </c>
      <c r="AF213" s="2">
        <f t="shared" si="69"/>
        <v>0.67298546333554277</v>
      </c>
      <c r="AG213" s="2">
        <f t="shared" si="69"/>
        <v>0.63843510913767931</v>
      </c>
      <c r="AH213" s="2">
        <f t="shared" si="69"/>
        <v>0.41424004625913635</v>
      </c>
      <c r="AI213" s="2">
        <f t="shared" si="70"/>
        <v>0.3027516749471717</v>
      </c>
      <c r="AJ213" s="2">
        <f t="shared" si="70"/>
        <v>0.26763640800299482</v>
      </c>
    </row>
    <row r="214" spans="1:36" x14ac:dyDescent="0.2">
      <c r="A214" t="str">
        <f>"non-electricity_archetype_"&amp;TEXT(ROUND(Table3[[#This Row],[2016]],1),"0.0")</f>
        <v>non-electricity_archetype_9.0</v>
      </c>
      <c r="B214" s="2">
        <f t="shared" si="67"/>
        <v>9</v>
      </c>
      <c r="C214" s="2">
        <f t="shared" si="66"/>
        <v>9</v>
      </c>
      <c r="D214" s="2">
        <f t="shared" si="66"/>
        <v>9</v>
      </c>
      <c r="E214" s="2">
        <f t="shared" si="66"/>
        <v>8.9999999999999964</v>
      </c>
      <c r="F214" s="2">
        <f t="shared" si="66"/>
        <v>8.9999999999999964</v>
      </c>
      <c r="G214" s="2">
        <f t="shared" si="66"/>
        <v>8.8017075896288102</v>
      </c>
      <c r="H214" s="2">
        <f t="shared" si="66"/>
        <v>8.9035658894950966</v>
      </c>
      <c r="I214" s="2">
        <f t="shared" si="66"/>
        <v>8.8776049950755223</v>
      </c>
      <c r="J214" s="2">
        <f t="shared" si="66"/>
        <v>8.8238591349210083</v>
      </c>
      <c r="K214" s="2">
        <f t="shared" si="66"/>
        <v>8.7924959087199337</v>
      </c>
      <c r="L214" s="2">
        <f t="shared" si="66"/>
        <v>8.2086329467949017</v>
      </c>
      <c r="M214" s="2">
        <f t="shared" si="66"/>
        <v>8.1329966412153532</v>
      </c>
      <c r="N214" s="2">
        <f t="shared" si="66"/>
        <v>8.078396972594426</v>
      </c>
      <c r="O214" s="2">
        <f t="shared" si="66"/>
        <v>7.9983460968343678</v>
      </c>
      <c r="P214" s="2">
        <f t="shared" si="66"/>
        <v>7.6525307090031651</v>
      </c>
      <c r="Q214" s="2">
        <f t="shared" si="66"/>
        <v>7.1206318819654646</v>
      </c>
      <c r="R214" s="2">
        <f t="shared" si="66"/>
        <v>6.177385509224826</v>
      </c>
      <c r="S214" s="2">
        <f t="shared" si="69"/>
        <v>5.7367391987088521</v>
      </c>
      <c r="T214" s="2">
        <f t="shared" si="69"/>
        <v>5.2356868897116655</v>
      </c>
      <c r="U214" s="2">
        <f t="shared" si="69"/>
        <v>3.9864759615144498</v>
      </c>
      <c r="V214" s="2">
        <f t="shared" si="69"/>
        <v>3.8481830660160603</v>
      </c>
      <c r="W214" s="2">
        <f t="shared" si="69"/>
        <v>3.0087400815931526</v>
      </c>
      <c r="X214" s="2">
        <f t="shared" si="69"/>
        <v>2.680793421511702</v>
      </c>
      <c r="Y214" s="2">
        <f t="shared" si="69"/>
        <v>2.3142356153552166</v>
      </c>
      <c r="Z214" s="2">
        <f t="shared" si="69"/>
        <v>2.1439714474468117</v>
      </c>
      <c r="AA214" s="2">
        <f t="shared" si="69"/>
        <v>1.7974242313971698</v>
      </c>
      <c r="AB214" s="2">
        <f t="shared" si="69"/>
        <v>1.2415821962570495</v>
      </c>
      <c r="AC214" s="2">
        <f t="shared" si="69"/>
        <v>0.99946223415931146</v>
      </c>
      <c r="AD214" s="2">
        <f t="shared" si="69"/>
        <v>0.96041845447681928</v>
      </c>
      <c r="AE214" s="2">
        <f t="shared" si="69"/>
        <v>0.68105664451726788</v>
      </c>
      <c r="AF214" s="2">
        <f t="shared" si="69"/>
        <v>0.66839610227595236</v>
      </c>
      <c r="AG214" s="2">
        <f t="shared" si="69"/>
        <v>0.6342369271077789</v>
      </c>
      <c r="AH214" s="2">
        <f t="shared" si="69"/>
        <v>0.41258020020853919</v>
      </c>
      <c r="AI214" s="2">
        <f t="shared" si="70"/>
        <v>0.30235409997668483</v>
      </c>
      <c r="AJ214" s="2">
        <f t="shared" si="70"/>
        <v>0.26763640800299482</v>
      </c>
    </row>
    <row r="215" spans="1:36" x14ac:dyDescent="0.2">
      <c r="A215" t="str">
        <f>"non-electricity_archetype_"&amp;TEXT(ROUND(Table3[[#This Row],[2016]],1),"0.0")</f>
        <v>non-electricity_archetype_8.9</v>
      </c>
      <c r="B215" s="2">
        <f t="shared" si="67"/>
        <v>8.9</v>
      </c>
      <c r="C215" s="2">
        <f t="shared" si="66"/>
        <v>8.9</v>
      </c>
      <c r="D215" s="2">
        <f t="shared" si="66"/>
        <v>8.9</v>
      </c>
      <c r="E215" s="2">
        <f t="shared" si="66"/>
        <v>8.8999999999999968</v>
      </c>
      <c r="F215" s="2">
        <f t="shared" si="66"/>
        <v>8.8999999999999968</v>
      </c>
      <c r="G215" s="2">
        <f t="shared" si="66"/>
        <v>8.7039783655565657</v>
      </c>
      <c r="H215" s="2">
        <f t="shared" si="66"/>
        <v>8.8046702194910829</v>
      </c>
      <c r="I215" s="2">
        <f t="shared" si="66"/>
        <v>8.7790066202327335</v>
      </c>
      <c r="J215" s="2">
        <f t="shared" si="66"/>
        <v>8.7258762390328943</v>
      </c>
      <c r="K215" s="2">
        <f t="shared" si="66"/>
        <v>8.6948721736234038</v>
      </c>
      <c r="L215" s="2">
        <f t="shared" si="66"/>
        <v>8.1176954078899755</v>
      </c>
      <c r="M215" s="2">
        <f t="shared" si="66"/>
        <v>8.0429252630558281</v>
      </c>
      <c r="N215" s="2">
        <f t="shared" si="66"/>
        <v>7.9889508509080844</v>
      </c>
      <c r="O215" s="2">
        <f t="shared" si="66"/>
        <v>7.9098166900204285</v>
      </c>
      <c r="P215" s="2">
        <f t="shared" si="66"/>
        <v>7.5679614601028069</v>
      </c>
      <c r="Q215" s="2">
        <f t="shared" si="66"/>
        <v>7.0421537540019994</v>
      </c>
      <c r="R215" s="2">
        <f t="shared" si="66"/>
        <v>6.1097091116611928</v>
      </c>
      <c r="S215" s="2">
        <f t="shared" si="69"/>
        <v>5.6741089299037588</v>
      </c>
      <c r="T215" s="2">
        <f t="shared" si="69"/>
        <v>5.1787944982145717</v>
      </c>
      <c r="U215" s="2">
        <f t="shared" si="69"/>
        <v>3.9438891004162744</v>
      </c>
      <c r="V215" s="2">
        <f t="shared" si="69"/>
        <v>3.8071798872055198</v>
      </c>
      <c r="W215" s="2">
        <f t="shared" si="69"/>
        <v>2.977349912772167</v>
      </c>
      <c r="X215" s="2">
        <f t="shared" si="69"/>
        <v>2.6531587841299022</v>
      </c>
      <c r="Y215" s="2">
        <f t="shared" si="69"/>
        <v>2.2907986708694432</v>
      </c>
      <c r="Z215" s="2">
        <f t="shared" si="69"/>
        <v>2.12248430917461</v>
      </c>
      <c r="AA215" s="2">
        <f t="shared" si="69"/>
        <v>1.7799056316815536</v>
      </c>
      <c r="AB215" s="2">
        <f t="shared" si="69"/>
        <v>1.2304289067954581</v>
      </c>
      <c r="AC215" s="2">
        <f t="shared" si="69"/>
        <v>0.9910816185511041</v>
      </c>
      <c r="AD215" s="2">
        <f t="shared" si="69"/>
        <v>0.95248495469551442</v>
      </c>
      <c r="AE215" s="2">
        <f t="shared" si="69"/>
        <v>0.67632229931784038</v>
      </c>
      <c r="AF215" s="2">
        <f t="shared" si="69"/>
        <v>0.66380674121636207</v>
      </c>
      <c r="AG215" s="2">
        <f t="shared" si="69"/>
        <v>0.63003874507787849</v>
      </c>
      <c r="AH215" s="2">
        <f t="shared" si="69"/>
        <v>0.41092035415794204</v>
      </c>
      <c r="AI215" s="2">
        <f t="shared" si="70"/>
        <v>0.30195652500619796</v>
      </c>
      <c r="AJ215" s="2">
        <f t="shared" si="70"/>
        <v>0.26763640800299482</v>
      </c>
    </row>
    <row r="216" spans="1:36" x14ac:dyDescent="0.2">
      <c r="A216" t="str">
        <f>"non-electricity_archetype_"&amp;TEXT(ROUND(Table3[[#This Row],[2016]],1),"0.0")</f>
        <v>non-electricity_archetype_8.8</v>
      </c>
      <c r="B216" s="2">
        <f t="shared" si="67"/>
        <v>8.8000000000000007</v>
      </c>
      <c r="C216" s="2">
        <f t="shared" si="66"/>
        <v>8.8000000000000007</v>
      </c>
      <c r="D216" s="2">
        <f t="shared" si="66"/>
        <v>8.8000000000000007</v>
      </c>
      <c r="E216" s="2">
        <f t="shared" si="66"/>
        <v>8.7999999999999972</v>
      </c>
      <c r="F216" s="2">
        <f t="shared" si="66"/>
        <v>8.7999999999999972</v>
      </c>
      <c r="G216" s="2">
        <f t="shared" si="66"/>
        <v>8.606249141484323</v>
      </c>
      <c r="H216" s="2">
        <f t="shared" si="66"/>
        <v>8.7057745494870673</v>
      </c>
      <c r="I216" s="2">
        <f t="shared" si="66"/>
        <v>8.6804082453899429</v>
      </c>
      <c r="J216" s="2">
        <f t="shared" si="66"/>
        <v>8.6278933431447804</v>
      </c>
      <c r="K216" s="2">
        <f t="shared" si="66"/>
        <v>8.5972484385268757</v>
      </c>
      <c r="L216" s="2">
        <f t="shared" si="66"/>
        <v>8.0267578689850492</v>
      </c>
      <c r="M216" s="2">
        <f t="shared" si="66"/>
        <v>7.9528538848963022</v>
      </c>
      <c r="N216" s="2">
        <f t="shared" si="66"/>
        <v>7.8995047292217437</v>
      </c>
      <c r="O216" s="2">
        <f t="shared" si="66"/>
        <v>7.8212872832064892</v>
      </c>
      <c r="P216" s="2">
        <f t="shared" si="66"/>
        <v>7.4833922112024496</v>
      </c>
      <c r="Q216" s="2">
        <f t="shared" si="66"/>
        <v>6.9636756260385342</v>
      </c>
      <c r="R216" s="2">
        <f t="shared" si="66"/>
        <v>6.0420327140975605</v>
      </c>
      <c r="S216" s="2">
        <f t="shared" si="69"/>
        <v>5.6114786610986656</v>
      </c>
      <c r="T216" s="2">
        <f t="shared" si="69"/>
        <v>5.121902106717477</v>
      </c>
      <c r="U216" s="2">
        <f t="shared" si="69"/>
        <v>3.9013022393180985</v>
      </c>
      <c r="V216" s="2">
        <f t="shared" si="69"/>
        <v>3.7661767083949798</v>
      </c>
      <c r="W216" s="2">
        <f t="shared" si="69"/>
        <v>2.9459597439511813</v>
      </c>
      <c r="X216" s="2">
        <f t="shared" si="69"/>
        <v>2.6255241467481021</v>
      </c>
      <c r="Y216" s="2">
        <f t="shared" si="69"/>
        <v>2.2673617263836698</v>
      </c>
      <c r="Z216" s="2">
        <f t="shared" si="69"/>
        <v>2.1009971709024078</v>
      </c>
      <c r="AA216" s="2">
        <f t="shared" si="69"/>
        <v>1.7623870319659369</v>
      </c>
      <c r="AB216" s="2">
        <f t="shared" si="69"/>
        <v>1.2192756173338666</v>
      </c>
      <c r="AC216" s="2">
        <f t="shared" si="69"/>
        <v>0.98270100294289686</v>
      </c>
      <c r="AD216" s="2">
        <f t="shared" si="69"/>
        <v>0.94455145491420966</v>
      </c>
      <c r="AE216" s="2">
        <f t="shared" si="69"/>
        <v>0.67158795411841266</v>
      </c>
      <c r="AF216" s="2">
        <f t="shared" si="69"/>
        <v>0.65921738015677178</v>
      </c>
      <c r="AG216" s="2">
        <f t="shared" si="69"/>
        <v>0.62584056304797819</v>
      </c>
      <c r="AH216" s="2">
        <f t="shared" si="69"/>
        <v>0.40926050810734493</v>
      </c>
      <c r="AI216" s="2">
        <f t="shared" si="70"/>
        <v>0.30155895003571109</v>
      </c>
      <c r="AJ216" s="2">
        <f t="shared" si="70"/>
        <v>0.26763640800299482</v>
      </c>
    </row>
    <row r="217" spans="1:36" x14ac:dyDescent="0.2">
      <c r="A217" t="str">
        <f>"non-electricity_archetype_"&amp;TEXT(ROUND(Table3[[#This Row],[2016]],1),"0.0")</f>
        <v>non-electricity_archetype_8.7</v>
      </c>
      <c r="B217" s="2">
        <f t="shared" si="67"/>
        <v>8.7000000000000011</v>
      </c>
      <c r="C217" s="2">
        <f t="shared" si="66"/>
        <v>8.7000000000000011</v>
      </c>
      <c r="D217" s="2">
        <f t="shared" si="66"/>
        <v>8.7000000000000011</v>
      </c>
      <c r="E217" s="2">
        <f t="shared" si="66"/>
        <v>8.6999999999999975</v>
      </c>
      <c r="F217" s="2">
        <f t="shared" si="66"/>
        <v>8.6999999999999975</v>
      </c>
      <c r="G217" s="2">
        <f t="shared" si="66"/>
        <v>8.5085199174120785</v>
      </c>
      <c r="H217" s="2">
        <f t="shared" si="66"/>
        <v>8.6068788794830535</v>
      </c>
      <c r="I217" s="2">
        <f t="shared" si="66"/>
        <v>8.5818098705471542</v>
      </c>
      <c r="J217" s="2">
        <f t="shared" si="66"/>
        <v>8.5299104472566665</v>
      </c>
      <c r="K217" s="2">
        <f t="shared" si="66"/>
        <v>8.4996247034303458</v>
      </c>
      <c r="L217" s="2">
        <f t="shared" si="66"/>
        <v>7.9358203300801229</v>
      </c>
      <c r="M217" s="2">
        <f t="shared" si="66"/>
        <v>7.8627825067367771</v>
      </c>
      <c r="N217" s="2">
        <f t="shared" si="66"/>
        <v>7.8100586075354022</v>
      </c>
      <c r="O217" s="2">
        <f t="shared" si="66"/>
        <v>7.73275787639255</v>
      </c>
      <c r="P217" s="2">
        <f t="shared" si="66"/>
        <v>7.3988229623020922</v>
      </c>
      <c r="Q217" s="2">
        <f t="shared" si="66"/>
        <v>6.8851974980750699</v>
      </c>
      <c r="R217" s="2">
        <f t="shared" si="66"/>
        <v>5.9743563165339273</v>
      </c>
      <c r="S217" s="2">
        <f t="shared" si="69"/>
        <v>5.5488483922935714</v>
      </c>
      <c r="T217" s="2">
        <f t="shared" si="69"/>
        <v>5.0650097152203832</v>
      </c>
      <c r="U217" s="2">
        <f t="shared" si="69"/>
        <v>3.8587153782199226</v>
      </c>
      <c r="V217" s="2">
        <f t="shared" si="69"/>
        <v>3.7251735295844393</v>
      </c>
      <c r="W217" s="2">
        <f t="shared" si="69"/>
        <v>2.9145695751301957</v>
      </c>
      <c r="X217" s="2">
        <f t="shared" si="69"/>
        <v>2.5978895093663019</v>
      </c>
      <c r="Y217" s="2">
        <f t="shared" si="69"/>
        <v>2.2439247818978965</v>
      </c>
      <c r="Z217" s="2">
        <f t="shared" si="69"/>
        <v>2.0795100326302061</v>
      </c>
      <c r="AA217" s="2">
        <f t="shared" si="69"/>
        <v>1.7448684322503207</v>
      </c>
      <c r="AB217" s="2">
        <f t="shared" si="69"/>
        <v>1.208122327872275</v>
      </c>
      <c r="AC217" s="2">
        <f t="shared" si="69"/>
        <v>0.97432038733468951</v>
      </c>
      <c r="AD217" s="2">
        <f t="shared" si="69"/>
        <v>0.9366179551329048</v>
      </c>
      <c r="AE217" s="2">
        <f t="shared" si="69"/>
        <v>0.66685360891898515</v>
      </c>
      <c r="AF217" s="2">
        <f t="shared" si="69"/>
        <v>0.65462801909718138</v>
      </c>
      <c r="AG217" s="2">
        <f t="shared" si="69"/>
        <v>0.62164238101807778</v>
      </c>
      <c r="AH217" s="2">
        <f t="shared" si="69"/>
        <v>0.40760066205674783</v>
      </c>
      <c r="AI217" s="2">
        <f t="shared" si="70"/>
        <v>0.30116137506522417</v>
      </c>
      <c r="AJ217" s="2">
        <f t="shared" si="70"/>
        <v>0.26763640800299482</v>
      </c>
    </row>
    <row r="218" spans="1:36" x14ac:dyDescent="0.2">
      <c r="A218" t="str">
        <f>"non-electricity_archetype_"&amp;TEXT(ROUND(Table3[[#This Row],[2016]],1),"0.0")</f>
        <v>non-electricity_archetype_8.6</v>
      </c>
      <c r="B218" s="2">
        <f t="shared" si="67"/>
        <v>8.6</v>
      </c>
      <c r="C218" s="2">
        <f t="shared" si="66"/>
        <v>8.6</v>
      </c>
      <c r="D218" s="2">
        <f t="shared" si="66"/>
        <v>8.6</v>
      </c>
      <c r="E218" s="2">
        <f t="shared" si="66"/>
        <v>8.5999999999999961</v>
      </c>
      <c r="F218" s="2">
        <f t="shared" si="66"/>
        <v>8.5999999999999961</v>
      </c>
      <c r="G218" s="2">
        <f t="shared" si="66"/>
        <v>8.410790693339834</v>
      </c>
      <c r="H218" s="2">
        <f t="shared" si="66"/>
        <v>8.507983209479038</v>
      </c>
      <c r="I218" s="2">
        <f t="shared" si="66"/>
        <v>8.4832114957043618</v>
      </c>
      <c r="J218" s="2">
        <f t="shared" si="66"/>
        <v>8.4319275513685508</v>
      </c>
      <c r="K218" s="2">
        <f t="shared" si="66"/>
        <v>8.4020009683338142</v>
      </c>
      <c r="L218" s="2">
        <f t="shared" si="66"/>
        <v>7.8448827911751957</v>
      </c>
      <c r="M218" s="2">
        <f t="shared" si="66"/>
        <v>7.7727111285772503</v>
      </c>
      <c r="N218" s="2">
        <f t="shared" si="66"/>
        <v>7.7206124858490597</v>
      </c>
      <c r="O218" s="2">
        <f t="shared" si="66"/>
        <v>7.6442284695786089</v>
      </c>
      <c r="P218" s="2">
        <f t="shared" si="66"/>
        <v>7.3142537134017331</v>
      </c>
      <c r="Q218" s="2">
        <f t="shared" si="66"/>
        <v>6.8067193701116029</v>
      </c>
      <c r="R218" s="2">
        <f t="shared" si="66"/>
        <v>5.9066799189702941</v>
      </c>
      <c r="S218" s="2">
        <f t="shared" si="69"/>
        <v>5.4862181234884773</v>
      </c>
      <c r="T218" s="2">
        <f t="shared" si="69"/>
        <v>5.0081173237232877</v>
      </c>
      <c r="U218" s="2">
        <f t="shared" si="69"/>
        <v>3.8161285171217458</v>
      </c>
      <c r="V218" s="2">
        <f t="shared" si="69"/>
        <v>3.6841703507738983</v>
      </c>
      <c r="W218" s="2">
        <f t="shared" si="69"/>
        <v>2.8831794063092091</v>
      </c>
      <c r="X218" s="2">
        <f t="shared" si="69"/>
        <v>2.5702548719845018</v>
      </c>
      <c r="Y218" s="2">
        <f t="shared" si="69"/>
        <v>2.2204878374121231</v>
      </c>
      <c r="Z218" s="2">
        <f t="shared" si="69"/>
        <v>2.0580228943580039</v>
      </c>
      <c r="AA218" s="2">
        <f t="shared" si="69"/>
        <v>1.7273498325347041</v>
      </c>
      <c r="AB218" s="2">
        <f t="shared" si="69"/>
        <v>1.1969690384106835</v>
      </c>
      <c r="AC218" s="2">
        <f t="shared" si="69"/>
        <v>0.96593977172648204</v>
      </c>
      <c r="AD218" s="2">
        <f t="shared" si="69"/>
        <v>0.92868445535159994</v>
      </c>
      <c r="AE218" s="2">
        <f t="shared" si="69"/>
        <v>0.66211926371955743</v>
      </c>
      <c r="AF218" s="2">
        <f t="shared" si="69"/>
        <v>0.65003865803759098</v>
      </c>
      <c r="AG218" s="2">
        <f t="shared" si="69"/>
        <v>0.61744419898817726</v>
      </c>
      <c r="AH218" s="2">
        <f t="shared" si="69"/>
        <v>0.40594081600615067</v>
      </c>
      <c r="AI218" s="2">
        <f t="shared" si="70"/>
        <v>0.3007638000947373</v>
      </c>
      <c r="AJ218" s="2">
        <f t="shared" si="70"/>
        <v>0.26763640800299482</v>
      </c>
    </row>
    <row r="219" spans="1:36" x14ac:dyDescent="0.2">
      <c r="A219" t="str">
        <f>"non-electricity_archetype_"&amp;TEXT(ROUND(Table3[[#This Row],[2016]],1),"0.0")</f>
        <v>non-electricity_archetype_8.5</v>
      </c>
      <c r="B219" s="2">
        <f t="shared" si="67"/>
        <v>8.5</v>
      </c>
      <c r="C219" s="2">
        <f t="shared" si="66"/>
        <v>8.5</v>
      </c>
      <c r="D219" s="2">
        <f t="shared" si="66"/>
        <v>8.5</v>
      </c>
      <c r="E219" s="2">
        <f t="shared" si="66"/>
        <v>8.4999999999999964</v>
      </c>
      <c r="F219" s="2">
        <f t="shared" si="66"/>
        <v>8.4999999999999964</v>
      </c>
      <c r="G219" s="2">
        <f t="shared" si="66"/>
        <v>8.3130614692675895</v>
      </c>
      <c r="H219" s="2">
        <f t="shared" si="66"/>
        <v>8.4090875394750224</v>
      </c>
      <c r="I219" s="2">
        <f t="shared" si="66"/>
        <v>8.3846131208615731</v>
      </c>
      <c r="J219" s="2">
        <f t="shared" si="66"/>
        <v>8.3339446554804368</v>
      </c>
      <c r="K219" s="2">
        <f t="shared" si="66"/>
        <v>8.304377233237286</v>
      </c>
      <c r="L219" s="2">
        <f t="shared" si="66"/>
        <v>7.7539452522702694</v>
      </c>
      <c r="M219" s="2">
        <f t="shared" si="66"/>
        <v>7.6826397504177244</v>
      </c>
      <c r="N219" s="2">
        <f t="shared" si="66"/>
        <v>7.6311663641627181</v>
      </c>
      <c r="O219" s="2">
        <f t="shared" si="66"/>
        <v>7.5556990627646696</v>
      </c>
      <c r="P219" s="2">
        <f t="shared" si="66"/>
        <v>7.2296844645013758</v>
      </c>
      <c r="Q219" s="2">
        <f t="shared" si="66"/>
        <v>6.7282412421481377</v>
      </c>
      <c r="R219" s="2">
        <f t="shared" si="66"/>
        <v>5.8390035214066609</v>
      </c>
      <c r="S219" s="2">
        <f t="shared" si="69"/>
        <v>5.423587854683384</v>
      </c>
      <c r="T219" s="2">
        <f t="shared" si="69"/>
        <v>4.9512249322261939</v>
      </c>
      <c r="U219" s="2">
        <f t="shared" si="69"/>
        <v>3.7735416560235699</v>
      </c>
      <c r="V219" s="2">
        <f t="shared" si="69"/>
        <v>3.6431671719633578</v>
      </c>
      <c r="W219" s="2">
        <f t="shared" si="69"/>
        <v>2.8517892374882234</v>
      </c>
      <c r="X219" s="2">
        <f t="shared" si="69"/>
        <v>2.5426202346027016</v>
      </c>
      <c r="Y219" s="2">
        <f t="shared" si="69"/>
        <v>2.1970508929263497</v>
      </c>
      <c r="Z219" s="2">
        <f t="shared" si="69"/>
        <v>2.0365357560858017</v>
      </c>
      <c r="AA219" s="2">
        <f t="shared" si="69"/>
        <v>1.7098312328190879</v>
      </c>
      <c r="AB219" s="2">
        <f t="shared" si="69"/>
        <v>1.1858157489490919</v>
      </c>
      <c r="AC219" s="2">
        <f t="shared" si="69"/>
        <v>0.95755915611827469</v>
      </c>
      <c r="AD219" s="2">
        <f t="shared" si="69"/>
        <v>0.92075095557029507</v>
      </c>
      <c r="AE219" s="2">
        <f t="shared" si="69"/>
        <v>0.65738491852012992</v>
      </c>
      <c r="AF219" s="2">
        <f t="shared" si="69"/>
        <v>0.64544929697800058</v>
      </c>
      <c r="AG219" s="2">
        <f t="shared" si="69"/>
        <v>0.61324601695827685</v>
      </c>
      <c r="AH219" s="2">
        <f t="shared" si="69"/>
        <v>0.40428096995555352</v>
      </c>
      <c r="AI219" s="2">
        <f t="shared" si="70"/>
        <v>0.30036622512425037</v>
      </c>
      <c r="AJ219" s="2">
        <f t="shared" si="70"/>
        <v>0.26763640800299482</v>
      </c>
    </row>
    <row r="220" spans="1:36" x14ac:dyDescent="0.2">
      <c r="A220" t="str">
        <f>"non-electricity_archetype_"&amp;TEXT(ROUND(Table3[[#This Row],[2016]],1),"0.0")</f>
        <v>non-electricity_archetype_8.4</v>
      </c>
      <c r="B220" s="2">
        <f t="shared" si="67"/>
        <v>8.4</v>
      </c>
      <c r="C220" s="2">
        <f t="shared" si="66"/>
        <v>8.4</v>
      </c>
      <c r="D220" s="2">
        <f t="shared" si="66"/>
        <v>8.4</v>
      </c>
      <c r="E220" s="2">
        <f t="shared" si="66"/>
        <v>8.3999999999999968</v>
      </c>
      <c r="F220" s="2">
        <f t="shared" si="66"/>
        <v>8.3999999999999968</v>
      </c>
      <c r="G220" s="2">
        <f t="shared" si="66"/>
        <v>8.2153322451953468</v>
      </c>
      <c r="H220" s="2">
        <f t="shared" si="66"/>
        <v>8.3101918694710086</v>
      </c>
      <c r="I220" s="2">
        <f t="shared" si="66"/>
        <v>8.2860147460187825</v>
      </c>
      <c r="J220" s="2">
        <f t="shared" si="66"/>
        <v>8.2359617595923229</v>
      </c>
      <c r="K220" s="2">
        <f t="shared" si="66"/>
        <v>8.2067534981407579</v>
      </c>
      <c r="L220" s="2">
        <f t="shared" si="66"/>
        <v>7.6630077133653431</v>
      </c>
      <c r="M220" s="2">
        <f t="shared" si="66"/>
        <v>7.5925683722581994</v>
      </c>
      <c r="N220" s="2">
        <f t="shared" si="66"/>
        <v>7.5417202424763765</v>
      </c>
      <c r="O220" s="2">
        <f t="shared" si="66"/>
        <v>7.4671696559507312</v>
      </c>
      <c r="P220" s="2">
        <f t="shared" si="66"/>
        <v>7.1451152156010185</v>
      </c>
      <c r="Q220" s="2">
        <f t="shared" si="66"/>
        <v>6.6497631141846725</v>
      </c>
      <c r="R220" s="2">
        <f t="shared" si="66"/>
        <v>5.7713271238430286</v>
      </c>
      <c r="S220" s="2">
        <f t="shared" si="69"/>
        <v>5.3609575858782899</v>
      </c>
      <c r="T220" s="2">
        <f t="shared" si="69"/>
        <v>4.8943325407290992</v>
      </c>
      <c r="U220" s="2">
        <f t="shared" si="69"/>
        <v>3.7309547949253945</v>
      </c>
      <c r="V220" s="2">
        <f t="shared" si="69"/>
        <v>3.6021639931528178</v>
      </c>
      <c r="W220" s="2">
        <f t="shared" si="69"/>
        <v>2.8203990686672378</v>
      </c>
      <c r="X220" s="2">
        <f t="shared" si="69"/>
        <v>2.5149855972209014</v>
      </c>
      <c r="Y220" s="2">
        <f t="shared" si="69"/>
        <v>2.1736139484405763</v>
      </c>
      <c r="Z220" s="2">
        <f t="shared" si="69"/>
        <v>2.0150486178136</v>
      </c>
      <c r="AA220" s="2">
        <f t="shared" si="69"/>
        <v>1.6923126331034717</v>
      </c>
      <c r="AB220" s="2">
        <f t="shared" si="69"/>
        <v>1.1746624594875006</v>
      </c>
      <c r="AC220" s="2">
        <f t="shared" si="69"/>
        <v>0.94917854051006745</v>
      </c>
      <c r="AD220" s="2">
        <f t="shared" si="69"/>
        <v>0.91281745578899032</v>
      </c>
      <c r="AE220" s="2">
        <f t="shared" si="69"/>
        <v>0.65265057332070242</v>
      </c>
      <c r="AF220" s="2">
        <f t="shared" si="69"/>
        <v>0.64085993591841017</v>
      </c>
      <c r="AG220" s="2">
        <f t="shared" si="69"/>
        <v>0.60904783492837644</v>
      </c>
      <c r="AH220" s="2">
        <f t="shared" si="69"/>
        <v>0.40262112390495641</v>
      </c>
      <c r="AI220" s="2">
        <f t="shared" si="70"/>
        <v>0.29996865015376351</v>
      </c>
      <c r="AJ220" s="2">
        <f t="shared" si="70"/>
        <v>0.26763640800299482</v>
      </c>
    </row>
    <row r="221" spans="1:36" x14ac:dyDescent="0.2">
      <c r="A221" t="str">
        <f>"non-electricity_archetype_"&amp;TEXT(ROUND(Table3[[#This Row],[2016]],1),"0.0")</f>
        <v>non-electricity_archetype_8.3</v>
      </c>
      <c r="B221" s="2">
        <f t="shared" si="67"/>
        <v>8.3000000000000007</v>
      </c>
      <c r="C221" s="2">
        <f t="shared" si="66"/>
        <v>8.3000000000000007</v>
      </c>
      <c r="D221" s="2">
        <f t="shared" si="66"/>
        <v>8.3000000000000007</v>
      </c>
      <c r="E221" s="2">
        <f t="shared" si="66"/>
        <v>8.2999999999999972</v>
      </c>
      <c r="F221" s="2">
        <f t="shared" si="66"/>
        <v>8.2999999999999972</v>
      </c>
      <c r="G221" s="2">
        <f t="shared" si="66"/>
        <v>8.1176030211231023</v>
      </c>
      <c r="H221" s="2">
        <f t="shared" si="66"/>
        <v>8.2112961994669931</v>
      </c>
      <c r="I221" s="2">
        <f t="shared" si="66"/>
        <v>8.1874163711759937</v>
      </c>
      <c r="J221" s="2">
        <f t="shared" si="66"/>
        <v>8.137978863704209</v>
      </c>
      <c r="K221" s="2">
        <f t="shared" si="66"/>
        <v>8.1091297630442281</v>
      </c>
      <c r="L221" s="2">
        <f t="shared" si="66"/>
        <v>7.5720701744604169</v>
      </c>
      <c r="M221" s="2">
        <f t="shared" si="66"/>
        <v>7.5024969940986743</v>
      </c>
      <c r="N221" s="2">
        <f t="shared" si="66"/>
        <v>7.4522741207900358</v>
      </c>
      <c r="O221" s="2">
        <f t="shared" si="66"/>
        <v>7.378640249136792</v>
      </c>
      <c r="P221" s="2">
        <f t="shared" si="66"/>
        <v>7.0605459667006611</v>
      </c>
      <c r="Q221" s="2">
        <f t="shared" si="66"/>
        <v>6.5712849862212073</v>
      </c>
      <c r="R221" s="2">
        <f t="shared" si="66"/>
        <v>5.7036507262793954</v>
      </c>
      <c r="S221" s="2">
        <f t="shared" si="69"/>
        <v>5.2983273170731966</v>
      </c>
      <c r="T221" s="2">
        <f t="shared" si="69"/>
        <v>4.8374401492320054</v>
      </c>
      <c r="U221" s="2">
        <f t="shared" si="69"/>
        <v>3.6883679338272186</v>
      </c>
      <c r="V221" s="2">
        <f t="shared" si="69"/>
        <v>3.5611608143422773</v>
      </c>
      <c r="W221" s="2">
        <f t="shared" si="69"/>
        <v>2.7890088998462521</v>
      </c>
      <c r="X221" s="2">
        <f t="shared" si="69"/>
        <v>2.4873509598391017</v>
      </c>
      <c r="Y221" s="2">
        <f t="shared" si="69"/>
        <v>2.1501770039548034</v>
      </c>
      <c r="Z221" s="2">
        <f t="shared" si="69"/>
        <v>1.9935614795413983</v>
      </c>
      <c r="AA221" s="2">
        <f t="shared" si="69"/>
        <v>1.674794033387855</v>
      </c>
      <c r="AB221" s="2">
        <f t="shared" si="69"/>
        <v>1.1635091700259093</v>
      </c>
      <c r="AC221" s="2">
        <f t="shared" si="69"/>
        <v>0.94079792490186009</v>
      </c>
      <c r="AD221" s="2">
        <f t="shared" si="69"/>
        <v>0.90488395600768556</v>
      </c>
      <c r="AE221" s="2">
        <f t="shared" si="69"/>
        <v>0.6479162281212747</v>
      </c>
      <c r="AF221" s="2">
        <f t="shared" si="69"/>
        <v>0.63627057485881988</v>
      </c>
      <c r="AG221" s="2">
        <f t="shared" si="69"/>
        <v>0.60484965289847614</v>
      </c>
      <c r="AH221" s="2">
        <f t="shared" si="69"/>
        <v>0.40096127785435931</v>
      </c>
      <c r="AI221" s="2">
        <f t="shared" si="70"/>
        <v>0.29957107518327664</v>
      </c>
      <c r="AJ221" s="2">
        <f t="shared" si="70"/>
        <v>0.26763640800299482</v>
      </c>
    </row>
    <row r="222" spans="1:36" x14ac:dyDescent="0.2">
      <c r="A222" t="str">
        <f>"non-electricity_archetype_"&amp;TEXT(ROUND(Table3[[#This Row],[2016]],1),"0.0")</f>
        <v>non-electricity_archetype_8.2</v>
      </c>
      <c r="B222" s="2">
        <f t="shared" si="67"/>
        <v>8.2000000000000011</v>
      </c>
      <c r="C222" s="2">
        <f t="shared" si="66"/>
        <v>8.2000000000000011</v>
      </c>
      <c r="D222" s="2">
        <f t="shared" si="66"/>
        <v>8.2000000000000011</v>
      </c>
      <c r="E222" s="2">
        <f t="shared" si="66"/>
        <v>8.1999999999999993</v>
      </c>
      <c r="F222" s="2">
        <f t="shared" si="66"/>
        <v>8.1999999999999993</v>
      </c>
      <c r="G222" s="2">
        <f t="shared" si="66"/>
        <v>8.0198737970508596</v>
      </c>
      <c r="H222" s="2">
        <f t="shared" si="66"/>
        <v>8.1124005294629793</v>
      </c>
      <c r="I222" s="2">
        <f t="shared" si="66"/>
        <v>8.088817996333205</v>
      </c>
      <c r="J222" s="2">
        <f t="shared" si="66"/>
        <v>8.039995967816095</v>
      </c>
      <c r="K222" s="2">
        <f t="shared" si="66"/>
        <v>8.0115060279476999</v>
      </c>
      <c r="L222" s="2">
        <f t="shared" si="66"/>
        <v>7.4811326355554915</v>
      </c>
      <c r="M222" s="2">
        <f t="shared" si="66"/>
        <v>7.4124256159391493</v>
      </c>
      <c r="N222" s="2">
        <f t="shared" si="66"/>
        <v>7.3628279991036942</v>
      </c>
      <c r="O222" s="2">
        <f t="shared" si="66"/>
        <v>7.2901108423228527</v>
      </c>
      <c r="P222" s="2">
        <f t="shared" si="66"/>
        <v>6.9759767178003038</v>
      </c>
      <c r="Q222" s="2">
        <f t="shared" si="66"/>
        <v>6.492806858257743</v>
      </c>
      <c r="R222" s="2">
        <f t="shared" si="66"/>
        <v>5.6359743287157631</v>
      </c>
      <c r="S222" s="2">
        <f t="shared" si="69"/>
        <v>5.2356970482681033</v>
      </c>
      <c r="T222" s="2">
        <f t="shared" si="69"/>
        <v>4.7805477577349107</v>
      </c>
      <c r="U222" s="2">
        <f t="shared" si="69"/>
        <v>3.6457810727290427</v>
      </c>
      <c r="V222" s="2">
        <f t="shared" si="69"/>
        <v>3.5201576355317372</v>
      </c>
      <c r="W222" s="2">
        <f t="shared" si="69"/>
        <v>2.7576187310252664</v>
      </c>
      <c r="X222" s="2">
        <f t="shared" si="69"/>
        <v>2.4597163224573015</v>
      </c>
      <c r="Y222" s="2">
        <f t="shared" si="69"/>
        <v>2.12674005946903</v>
      </c>
      <c r="Z222" s="2">
        <f t="shared" si="69"/>
        <v>1.9720743412691961</v>
      </c>
      <c r="AA222" s="2">
        <f t="shared" si="69"/>
        <v>1.6572754336722388</v>
      </c>
      <c r="AB222" s="2">
        <f t="shared" si="69"/>
        <v>1.1523558805643177</v>
      </c>
      <c r="AC222" s="2">
        <f t="shared" si="69"/>
        <v>0.93241730929365274</v>
      </c>
      <c r="AD222" s="2">
        <f t="shared" si="69"/>
        <v>0.8969504562263807</v>
      </c>
      <c r="AE222" s="2">
        <f t="shared" si="69"/>
        <v>0.64318188292184719</v>
      </c>
      <c r="AF222" s="2">
        <f t="shared" si="69"/>
        <v>0.63168121379922948</v>
      </c>
      <c r="AG222" s="2">
        <f t="shared" si="69"/>
        <v>0.60065147086857573</v>
      </c>
      <c r="AH222" s="2">
        <f t="shared" si="69"/>
        <v>0.39930143180376215</v>
      </c>
      <c r="AI222" s="2">
        <f t="shared" si="70"/>
        <v>0.29917350021278971</v>
      </c>
      <c r="AJ222" s="2">
        <f t="shared" si="70"/>
        <v>0.26763640800299482</v>
      </c>
    </row>
    <row r="223" spans="1:36" x14ac:dyDescent="0.2">
      <c r="A223" t="str">
        <f>"non-electricity_archetype_"&amp;TEXT(ROUND(Table3[[#This Row],[2016]],1),"0.0")</f>
        <v>non-electricity_archetype_8.1</v>
      </c>
      <c r="B223" s="2">
        <f t="shared" si="67"/>
        <v>8.1</v>
      </c>
      <c r="C223" s="2">
        <f t="shared" si="66"/>
        <v>8.1</v>
      </c>
      <c r="D223" s="2">
        <f t="shared" si="66"/>
        <v>8.1</v>
      </c>
      <c r="E223" s="2">
        <f t="shared" si="66"/>
        <v>8.0999999999999979</v>
      </c>
      <c r="F223" s="2">
        <f t="shared" si="66"/>
        <v>8.0999999999999979</v>
      </c>
      <c r="G223" s="2">
        <f t="shared" si="66"/>
        <v>7.9221445729786124</v>
      </c>
      <c r="H223" s="2">
        <f t="shared" si="66"/>
        <v>8.0135048594589637</v>
      </c>
      <c r="I223" s="2">
        <f t="shared" si="66"/>
        <v>7.9902196214904126</v>
      </c>
      <c r="J223" s="2">
        <f t="shared" si="66"/>
        <v>7.9420130719279793</v>
      </c>
      <c r="K223" s="2">
        <f t="shared" si="66"/>
        <v>7.9138822928511683</v>
      </c>
      <c r="L223" s="2">
        <f t="shared" si="66"/>
        <v>7.3901950966505634</v>
      </c>
      <c r="M223" s="2">
        <f t="shared" si="66"/>
        <v>7.3223542377796216</v>
      </c>
      <c r="N223" s="2">
        <f t="shared" si="66"/>
        <v>7.2733818774173509</v>
      </c>
      <c r="O223" s="2">
        <f t="shared" si="66"/>
        <v>7.2015814355089116</v>
      </c>
      <c r="P223" s="2">
        <f t="shared" si="66"/>
        <v>6.8914074688999447</v>
      </c>
      <c r="Q223" s="2">
        <f t="shared" si="66"/>
        <v>6.414328730294276</v>
      </c>
      <c r="R223" s="2">
        <f t="shared" si="66"/>
        <v>5.568297931152129</v>
      </c>
      <c r="S223" s="2">
        <f t="shared" si="69"/>
        <v>5.1730667794630092</v>
      </c>
      <c r="T223" s="2">
        <f t="shared" si="69"/>
        <v>4.723655366237816</v>
      </c>
      <c r="U223" s="2">
        <f t="shared" si="69"/>
        <v>3.603194211630866</v>
      </c>
      <c r="V223" s="2">
        <f t="shared" si="69"/>
        <v>3.4791544567211958</v>
      </c>
      <c r="W223" s="2">
        <f t="shared" si="69"/>
        <v>2.7262285622042803</v>
      </c>
      <c r="X223" s="2">
        <f t="shared" si="69"/>
        <v>2.4320816850755009</v>
      </c>
      <c r="Y223" s="2">
        <f t="shared" si="69"/>
        <v>2.1033031149832562</v>
      </c>
      <c r="Z223" s="2">
        <f t="shared" si="69"/>
        <v>1.950587202996994</v>
      </c>
      <c r="AA223" s="2">
        <f t="shared" si="69"/>
        <v>1.6397568339566222</v>
      </c>
      <c r="AB223" s="2">
        <f t="shared" si="69"/>
        <v>1.1412025911027261</v>
      </c>
      <c r="AC223" s="2">
        <f t="shared" si="69"/>
        <v>0.92403669368544528</v>
      </c>
      <c r="AD223" s="2">
        <f t="shared" si="69"/>
        <v>0.88901695644507583</v>
      </c>
      <c r="AE223" s="2">
        <f t="shared" si="69"/>
        <v>0.63844753772241947</v>
      </c>
      <c r="AF223" s="2">
        <f t="shared" si="69"/>
        <v>0.62709185273963908</v>
      </c>
      <c r="AG223" s="2">
        <f t="shared" si="69"/>
        <v>0.59645328883867521</v>
      </c>
      <c r="AH223" s="2">
        <f t="shared" si="69"/>
        <v>0.39764158575316499</v>
      </c>
      <c r="AI223" s="2">
        <f t="shared" si="70"/>
        <v>0.29877592524230284</v>
      </c>
      <c r="AJ223" s="2">
        <f t="shared" si="70"/>
        <v>0.26763640800299482</v>
      </c>
    </row>
    <row r="224" spans="1:36" x14ac:dyDescent="0.2">
      <c r="A224" t="str">
        <f>"non-electricity_archetype_"&amp;TEXT(ROUND(Table3[[#This Row],[2016]],1),"0.0")</f>
        <v>non-electricity_archetype_8.0</v>
      </c>
      <c r="B224" s="2">
        <f t="shared" si="67"/>
        <v>8</v>
      </c>
      <c r="C224" s="2">
        <f t="shared" si="66"/>
        <v>8</v>
      </c>
      <c r="D224" s="2">
        <f t="shared" si="66"/>
        <v>8</v>
      </c>
      <c r="E224" s="2">
        <f t="shared" si="66"/>
        <v>7.9999999999999973</v>
      </c>
      <c r="F224" s="2">
        <f t="shared" si="66"/>
        <v>7.9999999999999973</v>
      </c>
      <c r="G224" s="2">
        <f t="shared" si="66"/>
        <v>7.8244153489063688</v>
      </c>
      <c r="H224" s="2">
        <f t="shared" si="66"/>
        <v>7.9146091894549482</v>
      </c>
      <c r="I224" s="2">
        <f t="shared" si="66"/>
        <v>7.891621246647623</v>
      </c>
      <c r="J224" s="2">
        <f t="shared" si="66"/>
        <v>7.8440301760398663</v>
      </c>
      <c r="K224" s="2">
        <f t="shared" si="66"/>
        <v>7.8162585577546384</v>
      </c>
      <c r="L224" s="2">
        <f t="shared" si="66"/>
        <v>7.2992575577456371</v>
      </c>
      <c r="M224" s="2">
        <f t="shared" si="66"/>
        <v>7.2322828596200965</v>
      </c>
      <c r="N224" s="2">
        <f t="shared" si="66"/>
        <v>7.1839357557310102</v>
      </c>
      <c r="O224" s="2">
        <f t="shared" si="66"/>
        <v>7.1130520286949723</v>
      </c>
      <c r="P224" s="2">
        <f t="shared" si="66"/>
        <v>6.8068382199995874</v>
      </c>
      <c r="Q224" s="2">
        <f t="shared" si="66"/>
        <v>6.3358506023308108</v>
      </c>
      <c r="R224" s="2">
        <f t="shared" si="66"/>
        <v>5.5006215335884967</v>
      </c>
      <c r="S224" s="2">
        <f t="shared" si="69"/>
        <v>5.110436510657915</v>
      </c>
      <c r="T224" s="2">
        <f t="shared" si="69"/>
        <v>4.6667629747407213</v>
      </c>
      <c r="U224" s="2">
        <f t="shared" si="69"/>
        <v>3.5606073505326901</v>
      </c>
      <c r="V224" s="2">
        <f t="shared" si="69"/>
        <v>3.4381512779106558</v>
      </c>
      <c r="W224" s="2">
        <f t="shared" si="69"/>
        <v>2.6948383933832947</v>
      </c>
      <c r="X224" s="2">
        <f t="shared" si="69"/>
        <v>2.4044470476937012</v>
      </c>
      <c r="Y224" s="2">
        <f t="shared" si="69"/>
        <v>2.0798661704974828</v>
      </c>
      <c r="Z224" s="2">
        <f t="shared" si="69"/>
        <v>1.9291000647247922</v>
      </c>
      <c r="AA224" s="2">
        <f t="shared" si="69"/>
        <v>1.622238234241006</v>
      </c>
      <c r="AB224" s="2">
        <f t="shared" si="69"/>
        <v>1.1300493016411344</v>
      </c>
      <c r="AC224" s="2">
        <f t="shared" si="69"/>
        <v>0.91565607807723803</v>
      </c>
      <c r="AD224" s="2">
        <f t="shared" si="69"/>
        <v>0.88108345666377097</v>
      </c>
      <c r="AE224" s="2">
        <f t="shared" si="69"/>
        <v>0.63371319252299196</v>
      </c>
      <c r="AF224" s="2">
        <f t="shared" si="69"/>
        <v>0.62250249168004879</v>
      </c>
      <c r="AG224" s="2">
        <f t="shared" si="69"/>
        <v>0.5922551068087748</v>
      </c>
      <c r="AH224" s="2">
        <f t="shared" si="69"/>
        <v>0.39598173970256789</v>
      </c>
      <c r="AI224" s="2">
        <f t="shared" si="70"/>
        <v>0.29837835027181592</v>
      </c>
      <c r="AJ224" s="2">
        <f t="shared" si="70"/>
        <v>0.26763640800299482</v>
      </c>
    </row>
    <row r="225" spans="1:36" x14ac:dyDescent="0.2">
      <c r="A225" t="str">
        <f>"non-electricity_archetype_"&amp;TEXT(ROUND(Table3[[#This Row],[2016]],1),"0.0")</f>
        <v>non-electricity_archetype_7.9</v>
      </c>
      <c r="B225" s="2">
        <f t="shared" si="67"/>
        <v>7.9</v>
      </c>
      <c r="C225" s="2">
        <f t="shared" si="66"/>
        <v>7.9</v>
      </c>
      <c r="D225" s="2">
        <f t="shared" si="66"/>
        <v>7.9</v>
      </c>
      <c r="E225" s="2">
        <f t="shared" si="66"/>
        <v>7.8999999999999977</v>
      </c>
      <c r="F225" s="2">
        <f t="shared" si="66"/>
        <v>7.8999999999999977</v>
      </c>
      <c r="G225" s="2">
        <f t="shared" si="66"/>
        <v>7.7266861248341252</v>
      </c>
      <c r="H225" s="2">
        <f t="shared" si="66"/>
        <v>7.8157135194509335</v>
      </c>
      <c r="I225" s="2">
        <f t="shared" si="66"/>
        <v>7.7930228718048333</v>
      </c>
      <c r="J225" s="2">
        <f t="shared" si="66"/>
        <v>7.7460472801517524</v>
      </c>
      <c r="K225" s="2">
        <f t="shared" si="66"/>
        <v>7.7186348226581094</v>
      </c>
      <c r="L225" s="2">
        <f t="shared" si="66"/>
        <v>7.2083200188407108</v>
      </c>
      <c r="M225" s="2">
        <f t="shared" si="66"/>
        <v>7.1422114814605715</v>
      </c>
      <c r="N225" s="2">
        <f t="shared" si="66"/>
        <v>7.0944896340446686</v>
      </c>
      <c r="O225" s="2">
        <f t="shared" si="66"/>
        <v>7.024522621881033</v>
      </c>
      <c r="P225" s="2">
        <f t="shared" si="66"/>
        <v>6.7222689710992292</v>
      </c>
      <c r="Q225" s="2">
        <f t="shared" si="66"/>
        <v>6.2573724743673456</v>
      </c>
      <c r="R225" s="2">
        <f t="shared" si="66"/>
        <v>5.4329451360248635</v>
      </c>
      <c r="S225" s="2">
        <f t="shared" si="69"/>
        <v>5.0478062418528218</v>
      </c>
      <c r="T225" s="2">
        <f t="shared" si="69"/>
        <v>4.6098705832436275</v>
      </c>
      <c r="U225" s="2">
        <f t="shared" si="69"/>
        <v>3.5180204894345146</v>
      </c>
      <c r="V225" s="2">
        <f t="shared" si="69"/>
        <v>3.3971480991001153</v>
      </c>
      <c r="W225" s="2">
        <f t="shared" si="69"/>
        <v>2.663448224562309</v>
      </c>
      <c r="X225" s="2">
        <f t="shared" si="69"/>
        <v>2.376812410311901</v>
      </c>
      <c r="Y225" s="2">
        <f t="shared" si="69"/>
        <v>2.0564292260117099</v>
      </c>
      <c r="Z225" s="2">
        <f t="shared" si="69"/>
        <v>1.9076129264525905</v>
      </c>
      <c r="AA225" s="2">
        <f t="shared" si="69"/>
        <v>1.6047196345253898</v>
      </c>
      <c r="AB225" s="2">
        <f t="shared" si="69"/>
        <v>1.118896012179543</v>
      </c>
      <c r="AC225" s="2">
        <f t="shared" si="69"/>
        <v>0.90727546246903068</v>
      </c>
      <c r="AD225" s="2">
        <f t="shared" si="69"/>
        <v>0.87314995688246622</v>
      </c>
      <c r="AE225" s="2">
        <f t="shared" si="69"/>
        <v>0.62897884732356446</v>
      </c>
      <c r="AF225" s="2">
        <f t="shared" si="69"/>
        <v>0.61791313062045838</v>
      </c>
      <c r="AG225" s="2">
        <f t="shared" si="69"/>
        <v>0.5880569247788745</v>
      </c>
      <c r="AH225" s="2">
        <f t="shared" si="69"/>
        <v>0.39432189365197073</v>
      </c>
      <c r="AI225" s="2">
        <f t="shared" si="70"/>
        <v>0.29798077530132905</v>
      </c>
      <c r="AJ225" s="2">
        <f t="shared" si="70"/>
        <v>0.26763640800299482</v>
      </c>
    </row>
    <row r="226" spans="1:36" x14ac:dyDescent="0.2">
      <c r="A226" t="str">
        <f>"non-electricity_archetype_"&amp;TEXT(ROUND(Table3[[#This Row],[2016]],1),"0.0")</f>
        <v>non-electricity_archetype_7.8</v>
      </c>
      <c r="B226" s="2">
        <f t="shared" si="67"/>
        <v>7.8000000000000007</v>
      </c>
      <c r="C226" s="2">
        <f t="shared" si="66"/>
        <v>7.8000000000000007</v>
      </c>
      <c r="D226" s="2">
        <f t="shared" si="66"/>
        <v>7.8000000000000007</v>
      </c>
      <c r="E226" s="2">
        <f t="shared" si="66"/>
        <v>7.799999999999998</v>
      </c>
      <c r="F226" s="2">
        <f t="shared" si="66"/>
        <v>7.799999999999998</v>
      </c>
      <c r="G226" s="2">
        <f t="shared" si="66"/>
        <v>7.6289569007618816</v>
      </c>
      <c r="H226" s="2">
        <f t="shared" si="66"/>
        <v>7.7168178494469188</v>
      </c>
      <c r="I226" s="2">
        <f t="shared" si="66"/>
        <v>7.6944244969620437</v>
      </c>
      <c r="J226" s="2">
        <f t="shared" si="66"/>
        <v>7.6480643842636384</v>
      </c>
      <c r="K226" s="2">
        <f t="shared" si="66"/>
        <v>7.6210110875615804</v>
      </c>
      <c r="L226" s="2">
        <f t="shared" si="66"/>
        <v>7.1173824799357854</v>
      </c>
      <c r="M226" s="2">
        <f t="shared" si="66"/>
        <v>7.0521401033010465</v>
      </c>
      <c r="N226" s="2">
        <f t="shared" si="66"/>
        <v>7.005043512358327</v>
      </c>
      <c r="O226" s="2">
        <f t="shared" si="66"/>
        <v>6.9359932150670938</v>
      </c>
      <c r="P226" s="2">
        <f t="shared" si="66"/>
        <v>6.6376997221988718</v>
      </c>
      <c r="Q226" s="2">
        <f t="shared" si="66"/>
        <v>6.1788943464038812</v>
      </c>
      <c r="R226" s="2">
        <f t="shared" si="66"/>
        <v>5.3652687384612312</v>
      </c>
      <c r="S226" s="2">
        <f t="shared" si="69"/>
        <v>4.9851759730477285</v>
      </c>
      <c r="T226" s="2">
        <f t="shared" si="69"/>
        <v>4.5529781917465337</v>
      </c>
      <c r="U226" s="2">
        <f t="shared" si="69"/>
        <v>3.4754336283363387</v>
      </c>
      <c r="V226" s="2">
        <f t="shared" si="69"/>
        <v>3.3561449202895752</v>
      </c>
      <c r="W226" s="2">
        <f t="shared" si="69"/>
        <v>2.6320580557413233</v>
      </c>
      <c r="X226" s="2">
        <f t="shared" si="69"/>
        <v>2.3491777729301009</v>
      </c>
      <c r="Y226" s="2">
        <f t="shared" si="69"/>
        <v>2.0329922815259365</v>
      </c>
      <c r="Z226" s="2">
        <f t="shared" si="69"/>
        <v>1.8861257881803883</v>
      </c>
      <c r="AA226" s="2">
        <f t="shared" si="69"/>
        <v>1.5872010348097731</v>
      </c>
      <c r="AB226" s="2">
        <f t="shared" si="69"/>
        <v>1.1077427227179517</v>
      </c>
      <c r="AC226" s="2">
        <f t="shared" si="69"/>
        <v>0.89889484686082333</v>
      </c>
      <c r="AD226" s="2">
        <f t="shared" si="69"/>
        <v>0.86521645710116146</v>
      </c>
      <c r="AE226" s="2">
        <f t="shared" si="69"/>
        <v>0.62424450212413674</v>
      </c>
      <c r="AF226" s="2">
        <f t="shared" si="69"/>
        <v>0.61332376956086798</v>
      </c>
      <c r="AG226" s="2">
        <f t="shared" si="69"/>
        <v>0.58385874274897409</v>
      </c>
      <c r="AH226" s="2">
        <f t="shared" si="69"/>
        <v>0.39266204760137358</v>
      </c>
      <c r="AI226" s="2">
        <f t="shared" si="70"/>
        <v>0.29758320033084218</v>
      </c>
      <c r="AJ226" s="2">
        <f t="shared" si="70"/>
        <v>0.26763640800299482</v>
      </c>
    </row>
    <row r="227" spans="1:36" x14ac:dyDescent="0.2">
      <c r="A227" t="str">
        <f>"non-electricity_archetype_"&amp;TEXT(ROUND(Table3[[#This Row],[2016]],1),"0.0")</f>
        <v>non-electricity_archetype_7.7</v>
      </c>
      <c r="B227" s="2">
        <f t="shared" si="67"/>
        <v>7.7</v>
      </c>
      <c r="C227" s="2">
        <f t="shared" si="66"/>
        <v>7.7</v>
      </c>
      <c r="D227" s="2">
        <f t="shared" si="66"/>
        <v>7.7</v>
      </c>
      <c r="E227" s="2">
        <f t="shared" si="66"/>
        <v>7.6999999999999975</v>
      </c>
      <c r="F227" s="2">
        <f t="shared" si="66"/>
        <v>7.6999999999999975</v>
      </c>
      <c r="G227" s="2">
        <f t="shared" si="66"/>
        <v>7.5312276766896371</v>
      </c>
      <c r="H227" s="2">
        <f t="shared" si="66"/>
        <v>7.6179221794429033</v>
      </c>
      <c r="I227" s="2">
        <f t="shared" si="66"/>
        <v>7.5958261221192531</v>
      </c>
      <c r="J227" s="2">
        <f t="shared" si="66"/>
        <v>7.5500814883755236</v>
      </c>
      <c r="K227" s="2">
        <f t="shared" ref="K227:Z242" si="71">(($B227-$AJ$3)*((K$3-$AJ$3)/($B$3-$AJ$3)))+$AJ$3</f>
        <v>7.5233873524650505</v>
      </c>
      <c r="L227" s="2">
        <f t="shared" si="71"/>
        <v>7.0264449410308583</v>
      </c>
      <c r="M227" s="2">
        <f t="shared" si="71"/>
        <v>6.9620687251415196</v>
      </c>
      <c r="N227" s="2">
        <f t="shared" si="71"/>
        <v>6.9155973906719854</v>
      </c>
      <c r="O227" s="2">
        <f t="shared" si="71"/>
        <v>6.8474638082531536</v>
      </c>
      <c r="P227" s="2">
        <f t="shared" si="71"/>
        <v>6.5531304732985136</v>
      </c>
      <c r="Q227" s="2">
        <f t="shared" si="71"/>
        <v>6.1004162184404152</v>
      </c>
      <c r="R227" s="2">
        <f t="shared" si="71"/>
        <v>5.297592340897598</v>
      </c>
      <c r="S227" s="2">
        <f t="shared" si="71"/>
        <v>4.9225457042426344</v>
      </c>
      <c r="T227" s="2">
        <f t="shared" si="71"/>
        <v>4.496085800249439</v>
      </c>
      <c r="U227" s="2">
        <f t="shared" si="71"/>
        <v>3.4328467672381624</v>
      </c>
      <c r="V227" s="2">
        <f t="shared" si="71"/>
        <v>3.3151417414790343</v>
      </c>
      <c r="W227" s="2">
        <f t="shared" si="71"/>
        <v>2.6006678869203372</v>
      </c>
      <c r="X227" s="2">
        <f t="shared" si="71"/>
        <v>2.3215431355483007</v>
      </c>
      <c r="Y227" s="2">
        <f t="shared" si="71"/>
        <v>2.0095553370401631</v>
      </c>
      <c r="Z227" s="2">
        <f t="shared" si="71"/>
        <v>1.8646386499081862</v>
      </c>
      <c r="AA227" s="2">
        <f t="shared" si="69"/>
        <v>1.5696824350941569</v>
      </c>
      <c r="AB227" s="2">
        <f t="shared" si="69"/>
        <v>1.0965894332563599</v>
      </c>
      <c r="AC227" s="2">
        <f t="shared" si="69"/>
        <v>0.89051423125261597</v>
      </c>
      <c r="AD227" s="2">
        <f t="shared" si="69"/>
        <v>0.8572829573198566</v>
      </c>
      <c r="AE227" s="2">
        <f t="shared" si="69"/>
        <v>0.61951015692470923</v>
      </c>
      <c r="AF227" s="2">
        <f t="shared" si="69"/>
        <v>0.60873440850127758</v>
      </c>
      <c r="AG227" s="2">
        <f t="shared" si="69"/>
        <v>0.57966056071907368</v>
      </c>
      <c r="AH227" s="2">
        <f t="shared" si="69"/>
        <v>0.39100220155077647</v>
      </c>
      <c r="AI227" s="2">
        <f t="shared" si="70"/>
        <v>0.29718562536035525</v>
      </c>
      <c r="AJ227" s="2">
        <f t="shared" si="70"/>
        <v>0.26763640800299482</v>
      </c>
    </row>
    <row r="228" spans="1:36" x14ac:dyDescent="0.2">
      <c r="A228" t="str">
        <f>"non-electricity_archetype_"&amp;TEXT(ROUND(Table3[[#This Row],[2016]],1),"0.0")</f>
        <v>non-electricity_archetype_7.6</v>
      </c>
      <c r="B228" s="2">
        <f t="shared" si="67"/>
        <v>7.6000000000000005</v>
      </c>
      <c r="C228" s="2">
        <f t="shared" ref="C228:R243" si="72">(($B228-$AJ$3)*((C$3-$AJ$3)/($B$3-$AJ$3)))+$AJ$3</f>
        <v>7.6000000000000005</v>
      </c>
      <c r="D228" s="2">
        <f t="shared" si="72"/>
        <v>7.6000000000000005</v>
      </c>
      <c r="E228" s="2">
        <f t="shared" si="72"/>
        <v>7.5999999999999979</v>
      </c>
      <c r="F228" s="2">
        <f t="shared" si="72"/>
        <v>7.5999999999999979</v>
      </c>
      <c r="G228" s="2">
        <f t="shared" si="72"/>
        <v>7.4334984526173935</v>
      </c>
      <c r="H228" s="2">
        <f t="shared" si="72"/>
        <v>7.5190265094388886</v>
      </c>
      <c r="I228" s="2">
        <f t="shared" si="72"/>
        <v>7.4972277472764635</v>
      </c>
      <c r="J228" s="2">
        <f t="shared" si="72"/>
        <v>7.4520985924874097</v>
      </c>
      <c r="K228" s="2">
        <f t="shared" si="72"/>
        <v>7.4257636173685215</v>
      </c>
      <c r="L228" s="2">
        <f t="shared" si="72"/>
        <v>6.935507402125932</v>
      </c>
      <c r="M228" s="2">
        <f t="shared" si="72"/>
        <v>6.8719973469819946</v>
      </c>
      <c r="N228" s="2">
        <f t="shared" si="72"/>
        <v>6.8261512689856438</v>
      </c>
      <c r="O228" s="2">
        <f t="shared" si="72"/>
        <v>6.7589344014392143</v>
      </c>
      <c r="P228" s="2">
        <f t="shared" si="72"/>
        <v>6.4685612243981563</v>
      </c>
      <c r="Q228" s="2">
        <f t="shared" si="72"/>
        <v>6.0219380904769499</v>
      </c>
      <c r="R228" s="2">
        <f t="shared" si="72"/>
        <v>5.2299159433339648</v>
      </c>
      <c r="S228" s="2">
        <f t="shared" si="71"/>
        <v>4.8599154354375411</v>
      </c>
      <c r="T228" s="2">
        <f t="shared" si="71"/>
        <v>4.4391934087523444</v>
      </c>
      <c r="U228" s="2">
        <f t="shared" si="71"/>
        <v>3.3902599061399865</v>
      </c>
      <c r="V228" s="2">
        <f t="shared" si="71"/>
        <v>3.2741385626684942</v>
      </c>
      <c r="W228" s="2">
        <f t="shared" si="71"/>
        <v>2.5692777180993516</v>
      </c>
      <c r="X228" s="2">
        <f t="shared" si="71"/>
        <v>2.293908498166501</v>
      </c>
      <c r="Y228" s="2">
        <f t="shared" si="71"/>
        <v>1.9861183925543897</v>
      </c>
      <c r="Z228" s="2">
        <f t="shared" si="71"/>
        <v>1.8431515116359845</v>
      </c>
      <c r="AA228" s="2">
        <f t="shared" si="69"/>
        <v>1.5521638353785407</v>
      </c>
      <c r="AB228" s="2">
        <f t="shared" si="69"/>
        <v>1.0854361437947686</v>
      </c>
      <c r="AC228" s="2">
        <f t="shared" si="69"/>
        <v>0.88213361564440862</v>
      </c>
      <c r="AD228" s="2">
        <f t="shared" si="69"/>
        <v>0.84934945753855173</v>
      </c>
      <c r="AE228" s="2">
        <f t="shared" si="69"/>
        <v>0.61477581172528162</v>
      </c>
      <c r="AF228" s="2">
        <f t="shared" si="69"/>
        <v>0.60414504744168718</v>
      </c>
      <c r="AG228" s="2">
        <f t="shared" si="69"/>
        <v>0.57546237868917327</v>
      </c>
      <c r="AH228" s="2">
        <f t="shared" ref="AH228:AH259" si="73">(($B228-$AJ$3)*((AH$3-$AJ$3)/($B$3-$AJ$3)))+$AJ$3</f>
        <v>0.38934235550017932</v>
      </c>
      <c r="AI228" s="2">
        <f t="shared" si="70"/>
        <v>0.29678805038986839</v>
      </c>
      <c r="AJ228" s="2">
        <f t="shared" si="70"/>
        <v>0.26763640800299482</v>
      </c>
    </row>
    <row r="229" spans="1:36" x14ac:dyDescent="0.2">
      <c r="A229" t="str">
        <f>"non-electricity_archetype_"&amp;TEXT(ROUND(Table3[[#This Row],[2016]],1),"0.0")</f>
        <v>non-electricity_archetype_7.5</v>
      </c>
      <c r="B229" s="2">
        <f t="shared" si="67"/>
        <v>7.5</v>
      </c>
      <c r="C229" s="2">
        <f t="shared" si="72"/>
        <v>7.5</v>
      </c>
      <c r="D229" s="2">
        <f t="shared" si="72"/>
        <v>7.5</v>
      </c>
      <c r="E229" s="2">
        <f t="shared" si="72"/>
        <v>7.4999999999999973</v>
      </c>
      <c r="F229" s="2">
        <f t="shared" si="72"/>
        <v>7.4999999999999973</v>
      </c>
      <c r="G229" s="2">
        <f t="shared" si="72"/>
        <v>7.335769228545149</v>
      </c>
      <c r="H229" s="2">
        <f t="shared" si="72"/>
        <v>7.4201308394348731</v>
      </c>
      <c r="I229" s="2">
        <f t="shared" si="72"/>
        <v>7.3986293724336729</v>
      </c>
      <c r="J229" s="2">
        <f t="shared" si="72"/>
        <v>7.3541156965992949</v>
      </c>
      <c r="K229" s="2">
        <f t="shared" si="72"/>
        <v>7.3281398822719916</v>
      </c>
      <c r="L229" s="2">
        <f t="shared" si="72"/>
        <v>6.8445698632210048</v>
      </c>
      <c r="M229" s="2">
        <f t="shared" si="72"/>
        <v>6.7819259688224687</v>
      </c>
      <c r="N229" s="2">
        <f t="shared" si="72"/>
        <v>6.7367051472993023</v>
      </c>
      <c r="O229" s="2">
        <f t="shared" si="72"/>
        <v>6.6704049946252741</v>
      </c>
      <c r="P229" s="2">
        <f t="shared" si="72"/>
        <v>6.3839919754977981</v>
      </c>
      <c r="Q229" s="2">
        <f t="shared" si="72"/>
        <v>5.9434599625134839</v>
      </c>
      <c r="R229" s="2">
        <f t="shared" si="72"/>
        <v>5.1622395457703316</v>
      </c>
      <c r="S229" s="2">
        <f t="shared" si="71"/>
        <v>4.797285166632447</v>
      </c>
      <c r="T229" s="2">
        <f t="shared" si="71"/>
        <v>4.3823010172552497</v>
      </c>
      <c r="U229" s="2">
        <f t="shared" si="71"/>
        <v>3.3476730450418102</v>
      </c>
      <c r="V229" s="2">
        <f t="shared" si="71"/>
        <v>3.2331353838579533</v>
      </c>
      <c r="W229" s="2">
        <f t="shared" si="71"/>
        <v>2.5378875492783659</v>
      </c>
      <c r="X229" s="2">
        <f t="shared" si="71"/>
        <v>2.2662738607847004</v>
      </c>
      <c r="Y229" s="2">
        <f t="shared" si="71"/>
        <v>1.9626814480686163</v>
      </c>
      <c r="Z229" s="2">
        <f t="shared" si="71"/>
        <v>1.8216643733637823</v>
      </c>
      <c r="AA229" s="2">
        <f t="shared" ref="AA229:AG242" si="74">(($B229-$AJ$3)*((AA$3-$AJ$3)/($B$3-$AJ$3)))+$AJ$3</f>
        <v>1.5346452356629241</v>
      </c>
      <c r="AB229" s="2">
        <f t="shared" si="74"/>
        <v>1.0742828543331771</v>
      </c>
      <c r="AC229" s="2">
        <f t="shared" si="74"/>
        <v>0.87375300003620127</v>
      </c>
      <c r="AD229" s="2">
        <f t="shared" si="74"/>
        <v>0.84141595775724687</v>
      </c>
      <c r="AE229" s="2">
        <f t="shared" si="74"/>
        <v>0.610041466525854</v>
      </c>
      <c r="AF229" s="2">
        <f t="shared" si="74"/>
        <v>0.59955568638209678</v>
      </c>
      <c r="AG229" s="2">
        <f t="shared" si="74"/>
        <v>0.57126419665927286</v>
      </c>
      <c r="AH229" s="2">
        <f t="shared" si="73"/>
        <v>0.38768250944958216</v>
      </c>
      <c r="AI229" s="2">
        <f t="shared" si="70"/>
        <v>0.29639047541938152</v>
      </c>
      <c r="AJ229" s="2">
        <f t="shared" si="70"/>
        <v>0.26763640800299482</v>
      </c>
    </row>
    <row r="230" spans="1:36" x14ac:dyDescent="0.2">
      <c r="A230" t="str">
        <f>"non-electricity_archetype_"&amp;TEXT(ROUND(Table3[[#This Row],[2016]],1),"0.0")</f>
        <v>non-electricity_archetype_7.4</v>
      </c>
      <c r="B230" s="2">
        <f t="shared" si="67"/>
        <v>7.4</v>
      </c>
      <c r="C230" s="2">
        <f t="shared" si="72"/>
        <v>7.4</v>
      </c>
      <c r="D230" s="2">
        <f t="shared" si="72"/>
        <v>7.4</v>
      </c>
      <c r="E230" s="2">
        <f t="shared" si="72"/>
        <v>7.3999999999999977</v>
      </c>
      <c r="F230" s="2">
        <f t="shared" si="72"/>
        <v>7.3999999999999977</v>
      </c>
      <c r="G230" s="2">
        <f t="shared" si="72"/>
        <v>7.2380400044729045</v>
      </c>
      <c r="H230" s="2">
        <f t="shared" si="72"/>
        <v>7.3212351694308584</v>
      </c>
      <c r="I230" s="2">
        <f t="shared" si="72"/>
        <v>7.3000309975908833</v>
      </c>
      <c r="J230" s="2">
        <f t="shared" si="72"/>
        <v>7.2561328007111809</v>
      </c>
      <c r="K230" s="2">
        <f t="shared" si="72"/>
        <v>7.2305161471754626</v>
      </c>
      <c r="L230" s="2">
        <f t="shared" si="72"/>
        <v>6.7536323243160794</v>
      </c>
      <c r="M230" s="2">
        <f t="shared" si="72"/>
        <v>6.6918545906629436</v>
      </c>
      <c r="N230" s="2">
        <f t="shared" si="72"/>
        <v>6.6472590256129607</v>
      </c>
      <c r="O230" s="2">
        <f t="shared" si="72"/>
        <v>6.5818755878113357</v>
      </c>
      <c r="P230" s="2">
        <f t="shared" si="72"/>
        <v>6.2994227265974407</v>
      </c>
      <c r="Q230" s="2">
        <f t="shared" si="72"/>
        <v>5.8649818345500195</v>
      </c>
      <c r="R230" s="2">
        <f t="shared" si="72"/>
        <v>5.0945631482066993</v>
      </c>
      <c r="S230" s="2">
        <f t="shared" si="71"/>
        <v>4.7346548978273537</v>
      </c>
      <c r="T230" s="2">
        <f t="shared" si="71"/>
        <v>4.3254086257581559</v>
      </c>
      <c r="U230" s="2">
        <f t="shared" si="71"/>
        <v>3.3050861839436347</v>
      </c>
      <c r="V230" s="2">
        <f t="shared" si="71"/>
        <v>3.1921322050474132</v>
      </c>
      <c r="W230" s="2">
        <f t="shared" si="71"/>
        <v>2.5064973804573802</v>
      </c>
      <c r="X230" s="2">
        <f t="shared" si="71"/>
        <v>2.2386392234029002</v>
      </c>
      <c r="Y230" s="2">
        <f t="shared" si="71"/>
        <v>1.9392445035828429</v>
      </c>
      <c r="Z230" s="2">
        <f t="shared" si="71"/>
        <v>1.8001772350915806</v>
      </c>
      <c r="AA230" s="2">
        <f t="shared" si="74"/>
        <v>1.5171266359473079</v>
      </c>
      <c r="AB230" s="2">
        <f t="shared" si="74"/>
        <v>1.0631295648715855</v>
      </c>
      <c r="AC230" s="2">
        <f t="shared" si="74"/>
        <v>0.86537238442799391</v>
      </c>
      <c r="AD230" s="2">
        <f t="shared" si="74"/>
        <v>0.83348245797594211</v>
      </c>
      <c r="AE230" s="2">
        <f t="shared" si="74"/>
        <v>0.6053071213264265</v>
      </c>
      <c r="AF230" s="2">
        <f t="shared" si="74"/>
        <v>0.59496632532250648</v>
      </c>
      <c r="AG230" s="2">
        <f t="shared" si="74"/>
        <v>0.56706601462937245</v>
      </c>
      <c r="AH230" s="2">
        <f t="shared" si="73"/>
        <v>0.38602266339898506</v>
      </c>
      <c r="AI230" s="2">
        <f t="shared" si="70"/>
        <v>0.29599290044889459</v>
      </c>
      <c r="AJ230" s="2">
        <f t="shared" si="70"/>
        <v>0.26763640800299482</v>
      </c>
    </row>
    <row r="231" spans="1:36" x14ac:dyDescent="0.2">
      <c r="A231" t="str">
        <f>"non-electricity_archetype_"&amp;TEXT(ROUND(Table3[[#This Row],[2016]],1),"0.0")</f>
        <v>non-electricity_archetype_7.3</v>
      </c>
      <c r="B231" s="2">
        <f t="shared" si="67"/>
        <v>7.3000000000000007</v>
      </c>
      <c r="C231" s="2">
        <f t="shared" si="72"/>
        <v>7.3000000000000007</v>
      </c>
      <c r="D231" s="2">
        <f t="shared" si="72"/>
        <v>7.3000000000000007</v>
      </c>
      <c r="E231" s="2">
        <f t="shared" si="72"/>
        <v>7.299999999999998</v>
      </c>
      <c r="F231" s="2">
        <f t="shared" si="72"/>
        <v>7.299999999999998</v>
      </c>
      <c r="G231" s="2">
        <f t="shared" si="72"/>
        <v>7.1403107804006609</v>
      </c>
      <c r="H231" s="2">
        <f t="shared" si="72"/>
        <v>7.2223394994268446</v>
      </c>
      <c r="I231" s="2">
        <f t="shared" si="72"/>
        <v>7.2014326227480936</v>
      </c>
      <c r="J231" s="2">
        <f t="shared" si="72"/>
        <v>7.158149904823067</v>
      </c>
      <c r="K231" s="2">
        <f t="shared" si="72"/>
        <v>7.1328924120789337</v>
      </c>
      <c r="L231" s="2">
        <f t="shared" si="72"/>
        <v>6.6626947854111531</v>
      </c>
      <c r="M231" s="2">
        <f t="shared" si="72"/>
        <v>6.6017832125034177</v>
      </c>
      <c r="N231" s="2">
        <f t="shared" si="72"/>
        <v>6.5578129039266191</v>
      </c>
      <c r="O231" s="2">
        <f t="shared" si="72"/>
        <v>6.4933461809973965</v>
      </c>
      <c r="P231" s="2">
        <f t="shared" si="72"/>
        <v>6.2148534776970834</v>
      </c>
      <c r="Q231" s="2">
        <f t="shared" si="72"/>
        <v>5.7865037065865543</v>
      </c>
      <c r="R231" s="2">
        <f t="shared" si="72"/>
        <v>5.0268867506430661</v>
      </c>
      <c r="S231" s="2">
        <f t="shared" si="71"/>
        <v>4.6720246290222605</v>
      </c>
      <c r="T231" s="2">
        <f t="shared" si="71"/>
        <v>4.2685162342610612</v>
      </c>
      <c r="U231" s="2">
        <f t="shared" si="71"/>
        <v>3.2624993228454588</v>
      </c>
      <c r="V231" s="2">
        <f t="shared" si="71"/>
        <v>3.1511290262368727</v>
      </c>
      <c r="W231" s="2">
        <f t="shared" si="71"/>
        <v>2.4751072116363946</v>
      </c>
      <c r="X231" s="2">
        <f t="shared" si="71"/>
        <v>2.2110045860211005</v>
      </c>
      <c r="Y231" s="2">
        <f t="shared" si="71"/>
        <v>1.9158075590970696</v>
      </c>
      <c r="Z231" s="2">
        <f t="shared" si="71"/>
        <v>1.7786900968193788</v>
      </c>
      <c r="AA231" s="2">
        <f t="shared" si="74"/>
        <v>1.4996080362316917</v>
      </c>
      <c r="AB231" s="2">
        <f t="shared" si="74"/>
        <v>1.0519762754099942</v>
      </c>
      <c r="AC231" s="2">
        <f t="shared" si="74"/>
        <v>0.85699176881978667</v>
      </c>
      <c r="AD231" s="2">
        <f t="shared" si="74"/>
        <v>0.82554895819463725</v>
      </c>
      <c r="AE231" s="2">
        <f t="shared" si="74"/>
        <v>0.60057277612699878</v>
      </c>
      <c r="AF231" s="2">
        <f t="shared" si="74"/>
        <v>0.59037696426291619</v>
      </c>
      <c r="AG231" s="2">
        <f t="shared" si="74"/>
        <v>0.56286783259947204</v>
      </c>
      <c r="AH231" s="2">
        <f t="shared" si="73"/>
        <v>0.38436281734838795</v>
      </c>
      <c r="AI231" s="2">
        <f t="shared" si="70"/>
        <v>0.29559532547840772</v>
      </c>
      <c r="AJ231" s="2">
        <f t="shared" si="70"/>
        <v>0.26763640800299482</v>
      </c>
    </row>
    <row r="232" spans="1:36" x14ac:dyDescent="0.2">
      <c r="A232" t="str">
        <f>"non-electricity_archetype_"&amp;TEXT(ROUND(Table3[[#This Row],[2016]],1),"0.0")</f>
        <v>non-electricity_archetype_7.2</v>
      </c>
      <c r="B232" s="2">
        <f t="shared" si="67"/>
        <v>7.2</v>
      </c>
      <c r="C232" s="2">
        <f t="shared" si="72"/>
        <v>7.2</v>
      </c>
      <c r="D232" s="2">
        <f t="shared" si="72"/>
        <v>7.2</v>
      </c>
      <c r="E232" s="2">
        <f t="shared" si="72"/>
        <v>7.1999999999999975</v>
      </c>
      <c r="F232" s="2">
        <f t="shared" si="72"/>
        <v>7.1999999999999975</v>
      </c>
      <c r="G232" s="2">
        <f t="shared" si="72"/>
        <v>7.0425815563284164</v>
      </c>
      <c r="H232" s="2">
        <f t="shared" si="72"/>
        <v>7.1234438294228291</v>
      </c>
      <c r="I232" s="2">
        <f t="shared" si="72"/>
        <v>7.102834247905303</v>
      </c>
      <c r="J232" s="2">
        <f t="shared" si="72"/>
        <v>7.0601670089349531</v>
      </c>
      <c r="K232" s="2">
        <f t="shared" si="72"/>
        <v>7.0352686769824038</v>
      </c>
      <c r="L232" s="2">
        <f t="shared" si="72"/>
        <v>6.5717572465062259</v>
      </c>
      <c r="M232" s="2">
        <f t="shared" si="72"/>
        <v>6.5117118343438918</v>
      </c>
      <c r="N232" s="2">
        <f t="shared" si="72"/>
        <v>6.4683667822402775</v>
      </c>
      <c r="O232" s="2">
        <f t="shared" si="72"/>
        <v>6.4048167741834563</v>
      </c>
      <c r="P232" s="2">
        <f t="shared" si="72"/>
        <v>6.1302842287967252</v>
      </c>
      <c r="Q232" s="2">
        <f t="shared" si="72"/>
        <v>5.7080255786230882</v>
      </c>
      <c r="R232" s="2">
        <f t="shared" si="72"/>
        <v>4.9592103530794329</v>
      </c>
      <c r="S232" s="2">
        <f t="shared" si="71"/>
        <v>4.6093943602171663</v>
      </c>
      <c r="T232" s="2">
        <f t="shared" si="71"/>
        <v>4.2116238427639665</v>
      </c>
      <c r="U232" s="2">
        <f t="shared" si="71"/>
        <v>3.2199124617472825</v>
      </c>
      <c r="V232" s="2">
        <f t="shared" si="71"/>
        <v>3.1101258474263322</v>
      </c>
      <c r="W232" s="2">
        <f t="shared" si="71"/>
        <v>2.4437170428154085</v>
      </c>
      <c r="X232" s="2">
        <f t="shared" si="71"/>
        <v>2.1833699486393003</v>
      </c>
      <c r="Y232" s="2">
        <f t="shared" si="71"/>
        <v>1.8923706146112962</v>
      </c>
      <c r="Z232" s="2">
        <f t="shared" si="71"/>
        <v>1.7572029585471767</v>
      </c>
      <c r="AA232" s="2">
        <f t="shared" si="74"/>
        <v>1.4820894365160751</v>
      </c>
      <c r="AB232" s="2">
        <f t="shared" si="74"/>
        <v>1.0408229859484026</v>
      </c>
      <c r="AC232" s="2">
        <f t="shared" si="74"/>
        <v>0.84861115321157921</v>
      </c>
      <c r="AD232" s="2">
        <f t="shared" si="74"/>
        <v>0.81761545841333239</v>
      </c>
      <c r="AE232" s="2">
        <f t="shared" si="74"/>
        <v>0.59583843092757127</v>
      </c>
      <c r="AF232" s="2">
        <f t="shared" si="74"/>
        <v>0.58578760320332579</v>
      </c>
      <c r="AG232" s="2">
        <f t="shared" si="74"/>
        <v>0.55866965056957163</v>
      </c>
      <c r="AH232" s="2">
        <f t="shared" si="73"/>
        <v>0.38270297129779079</v>
      </c>
      <c r="AI232" s="2">
        <f t="shared" ref="AI232:AJ251" si="75">(($B232-$AJ$3)*((AI$3-$AJ$3)/($B$3-$AJ$3)))+$AJ$3</f>
        <v>0.2951977505079208</v>
      </c>
      <c r="AJ232" s="2">
        <f t="shared" si="75"/>
        <v>0.26763640800299482</v>
      </c>
    </row>
    <row r="233" spans="1:36" x14ac:dyDescent="0.2">
      <c r="A233" t="str">
        <f>"non-electricity_archetype_"&amp;TEXT(ROUND(Table3[[#This Row],[2016]],1),"0.0")</f>
        <v>non-electricity_archetype_7.1</v>
      </c>
      <c r="B233" s="2">
        <f t="shared" si="67"/>
        <v>7.1000000000000005</v>
      </c>
      <c r="C233" s="2">
        <f t="shared" si="72"/>
        <v>7.1000000000000005</v>
      </c>
      <c r="D233" s="2">
        <f t="shared" si="72"/>
        <v>7.1000000000000005</v>
      </c>
      <c r="E233" s="2">
        <f t="shared" si="72"/>
        <v>7.0999999999999979</v>
      </c>
      <c r="F233" s="2">
        <f t="shared" si="72"/>
        <v>7.0999999999999979</v>
      </c>
      <c r="G233" s="2">
        <f t="shared" si="72"/>
        <v>6.9448523322561728</v>
      </c>
      <c r="H233" s="2">
        <f t="shared" si="72"/>
        <v>7.0245481594188144</v>
      </c>
      <c r="I233" s="2">
        <f t="shared" si="72"/>
        <v>7.0042358730625134</v>
      </c>
      <c r="J233" s="2">
        <f t="shared" si="72"/>
        <v>6.9621841130468392</v>
      </c>
      <c r="K233" s="2">
        <f t="shared" si="72"/>
        <v>6.9376449418858748</v>
      </c>
      <c r="L233" s="2">
        <f t="shared" si="72"/>
        <v>6.4808197076012997</v>
      </c>
      <c r="M233" s="2">
        <f t="shared" si="72"/>
        <v>6.4216404561843667</v>
      </c>
      <c r="N233" s="2">
        <f t="shared" si="72"/>
        <v>6.3789206605539359</v>
      </c>
      <c r="O233" s="2">
        <f t="shared" si="72"/>
        <v>6.316287367369517</v>
      </c>
      <c r="P233" s="2">
        <f t="shared" si="72"/>
        <v>6.0457149798963679</v>
      </c>
      <c r="Q233" s="2">
        <f t="shared" si="72"/>
        <v>5.629547450659623</v>
      </c>
      <c r="R233" s="2">
        <f t="shared" si="72"/>
        <v>4.8915339555158006</v>
      </c>
      <c r="S233" s="2">
        <f t="shared" si="71"/>
        <v>4.546764091412073</v>
      </c>
      <c r="T233" s="2">
        <f t="shared" si="71"/>
        <v>4.1547314512668727</v>
      </c>
      <c r="U233" s="2">
        <f t="shared" si="71"/>
        <v>3.1773256006491066</v>
      </c>
      <c r="V233" s="2">
        <f t="shared" si="71"/>
        <v>3.0691226686157917</v>
      </c>
      <c r="W233" s="2">
        <f t="shared" si="71"/>
        <v>2.4123268739944228</v>
      </c>
      <c r="X233" s="2">
        <f t="shared" si="71"/>
        <v>2.1557353112575002</v>
      </c>
      <c r="Y233" s="2">
        <f t="shared" si="71"/>
        <v>1.8689336701255228</v>
      </c>
      <c r="Z233" s="2">
        <f t="shared" si="71"/>
        <v>1.735715820274975</v>
      </c>
      <c r="AA233" s="2">
        <f t="shared" si="74"/>
        <v>1.4645708368004589</v>
      </c>
      <c r="AB233" s="2">
        <f t="shared" si="74"/>
        <v>1.0296696964868111</v>
      </c>
      <c r="AC233" s="2">
        <f t="shared" si="74"/>
        <v>0.84023053760337196</v>
      </c>
      <c r="AD233" s="2">
        <f t="shared" si="74"/>
        <v>0.80968195863202763</v>
      </c>
      <c r="AE233" s="2">
        <f t="shared" si="74"/>
        <v>0.59110408572814366</v>
      </c>
      <c r="AF233" s="2">
        <f t="shared" si="74"/>
        <v>0.58119824214373539</v>
      </c>
      <c r="AG233" s="2">
        <f t="shared" si="74"/>
        <v>0.55447146853967122</v>
      </c>
      <c r="AH233" s="2">
        <f t="shared" si="73"/>
        <v>0.38104312524719364</v>
      </c>
      <c r="AI233" s="2">
        <f t="shared" si="75"/>
        <v>0.29480017553743393</v>
      </c>
      <c r="AJ233" s="2">
        <f t="shared" si="75"/>
        <v>0.26763640800299482</v>
      </c>
    </row>
    <row r="234" spans="1:36" x14ac:dyDescent="0.2">
      <c r="A234" t="str">
        <f>"non-electricity_archetype_"&amp;TEXT(ROUND(Table3[[#This Row],[2016]],1),"0.0")</f>
        <v>non-electricity_archetype_7.0</v>
      </c>
      <c r="B234" s="2">
        <f t="shared" si="67"/>
        <v>7</v>
      </c>
      <c r="C234" s="2">
        <f t="shared" si="72"/>
        <v>7</v>
      </c>
      <c r="D234" s="2">
        <f t="shared" si="72"/>
        <v>7</v>
      </c>
      <c r="E234" s="2">
        <f t="shared" si="72"/>
        <v>6.9999999999999973</v>
      </c>
      <c r="F234" s="2">
        <f t="shared" si="72"/>
        <v>6.9999999999999973</v>
      </c>
      <c r="G234" s="2">
        <f t="shared" si="72"/>
        <v>6.8471231081839283</v>
      </c>
      <c r="H234" s="2">
        <f t="shared" si="72"/>
        <v>6.9256524894147988</v>
      </c>
      <c r="I234" s="2">
        <f t="shared" si="72"/>
        <v>6.9056374982197228</v>
      </c>
      <c r="J234" s="2">
        <f t="shared" si="72"/>
        <v>6.8642012171587243</v>
      </c>
      <c r="K234" s="2">
        <f t="shared" si="72"/>
        <v>6.8400212067893449</v>
      </c>
      <c r="L234" s="2">
        <f t="shared" si="72"/>
        <v>6.3898821686963734</v>
      </c>
      <c r="M234" s="2">
        <f t="shared" si="72"/>
        <v>6.3315690780248408</v>
      </c>
      <c r="N234" s="2">
        <f t="shared" si="72"/>
        <v>6.2894745388675943</v>
      </c>
      <c r="O234" s="2">
        <f t="shared" si="72"/>
        <v>6.2277579605555768</v>
      </c>
      <c r="P234" s="2">
        <f t="shared" si="72"/>
        <v>5.9611457309960096</v>
      </c>
      <c r="Q234" s="2">
        <f t="shared" si="72"/>
        <v>5.5510693226961578</v>
      </c>
      <c r="R234" s="2">
        <f t="shared" si="72"/>
        <v>4.8238575579521674</v>
      </c>
      <c r="S234" s="2">
        <f t="shared" si="71"/>
        <v>4.4841338226069789</v>
      </c>
      <c r="T234" s="2">
        <f t="shared" si="71"/>
        <v>4.097839059769778</v>
      </c>
      <c r="U234" s="2">
        <f t="shared" si="71"/>
        <v>3.1347387395509303</v>
      </c>
      <c r="V234" s="2">
        <f t="shared" si="71"/>
        <v>3.0281194898052513</v>
      </c>
      <c r="W234" s="2">
        <f t="shared" si="71"/>
        <v>2.3809367051734371</v>
      </c>
      <c r="X234" s="2">
        <f t="shared" si="71"/>
        <v>2.1281006738757</v>
      </c>
      <c r="Y234" s="2">
        <f t="shared" si="71"/>
        <v>1.8454967256397494</v>
      </c>
      <c r="Z234" s="2">
        <f t="shared" si="71"/>
        <v>1.7142286820027728</v>
      </c>
      <c r="AA234" s="2">
        <f t="shared" si="74"/>
        <v>1.4470522370848422</v>
      </c>
      <c r="AB234" s="2">
        <f t="shared" si="74"/>
        <v>1.0185164070252197</v>
      </c>
      <c r="AC234" s="2">
        <f t="shared" si="74"/>
        <v>0.8318499219951645</v>
      </c>
      <c r="AD234" s="2">
        <f t="shared" si="74"/>
        <v>0.80174845885072277</v>
      </c>
      <c r="AE234" s="2">
        <f t="shared" si="74"/>
        <v>0.58636974052871604</v>
      </c>
      <c r="AF234" s="2">
        <f t="shared" si="74"/>
        <v>0.57660888108414499</v>
      </c>
      <c r="AG234" s="2">
        <f t="shared" si="74"/>
        <v>0.55027328650977081</v>
      </c>
      <c r="AH234" s="2">
        <f t="shared" si="73"/>
        <v>0.37938327919659653</v>
      </c>
      <c r="AI234" s="2">
        <f t="shared" si="75"/>
        <v>0.29440260056694706</v>
      </c>
      <c r="AJ234" s="2">
        <f t="shared" si="75"/>
        <v>0.26763640800299482</v>
      </c>
    </row>
    <row r="235" spans="1:36" x14ac:dyDescent="0.2">
      <c r="A235" t="str">
        <f>"non-electricity_archetype_"&amp;TEXT(ROUND(Table3[[#This Row],[2016]],1),"0.0")</f>
        <v>non-electricity_archetype_6.9</v>
      </c>
      <c r="B235" s="2">
        <f t="shared" si="67"/>
        <v>6.9</v>
      </c>
      <c r="C235" s="2">
        <f t="shared" si="72"/>
        <v>6.9</v>
      </c>
      <c r="D235" s="2">
        <f t="shared" si="72"/>
        <v>6.9</v>
      </c>
      <c r="E235" s="2">
        <f t="shared" si="72"/>
        <v>6.8999999999999986</v>
      </c>
      <c r="F235" s="2">
        <f t="shared" si="72"/>
        <v>6.8999999999999986</v>
      </c>
      <c r="G235" s="2">
        <f t="shared" si="72"/>
        <v>6.7493938841116847</v>
      </c>
      <c r="H235" s="2">
        <f t="shared" si="72"/>
        <v>6.8267568194107842</v>
      </c>
      <c r="I235" s="2">
        <f t="shared" si="72"/>
        <v>6.8070391233769332</v>
      </c>
      <c r="J235" s="2">
        <f t="shared" si="72"/>
        <v>6.7662183212706104</v>
      </c>
      <c r="K235" s="2">
        <f t="shared" si="72"/>
        <v>6.742397471692815</v>
      </c>
      <c r="L235" s="2">
        <f t="shared" si="72"/>
        <v>6.2989446297914471</v>
      </c>
      <c r="M235" s="2">
        <f t="shared" si="72"/>
        <v>6.2414976998653149</v>
      </c>
      <c r="N235" s="2">
        <f t="shared" si="72"/>
        <v>6.2000284171812527</v>
      </c>
      <c r="O235" s="2">
        <f t="shared" si="72"/>
        <v>6.1392285537416376</v>
      </c>
      <c r="P235" s="2">
        <f t="shared" si="72"/>
        <v>5.8765764820956514</v>
      </c>
      <c r="Q235" s="2">
        <f t="shared" si="72"/>
        <v>5.4725911947326926</v>
      </c>
      <c r="R235" s="2">
        <f t="shared" si="72"/>
        <v>4.7561811603885342</v>
      </c>
      <c r="S235" s="2">
        <f t="shared" si="71"/>
        <v>4.4215035538018856</v>
      </c>
      <c r="T235" s="2">
        <f t="shared" si="71"/>
        <v>4.0409466682726833</v>
      </c>
      <c r="U235" s="2">
        <f t="shared" si="71"/>
        <v>3.0921518784527549</v>
      </c>
      <c r="V235" s="2">
        <f t="shared" si="71"/>
        <v>2.9871163109947108</v>
      </c>
      <c r="W235" s="2">
        <f t="shared" si="71"/>
        <v>2.3495465363524515</v>
      </c>
      <c r="X235" s="2">
        <f t="shared" si="71"/>
        <v>2.1004660364938998</v>
      </c>
      <c r="Y235" s="2">
        <f t="shared" si="71"/>
        <v>1.822059781153976</v>
      </c>
      <c r="Z235" s="2">
        <f t="shared" si="71"/>
        <v>1.6927415437305711</v>
      </c>
      <c r="AA235" s="2">
        <f t="shared" si="74"/>
        <v>1.429533637369226</v>
      </c>
      <c r="AB235" s="2">
        <f t="shared" si="74"/>
        <v>1.007363117563628</v>
      </c>
      <c r="AC235" s="2">
        <f t="shared" si="74"/>
        <v>0.82346930638695726</v>
      </c>
      <c r="AD235" s="2">
        <f t="shared" si="74"/>
        <v>0.79381495906941801</v>
      </c>
      <c r="AE235" s="2">
        <f t="shared" si="74"/>
        <v>0.58163539532928854</v>
      </c>
      <c r="AF235" s="2">
        <f t="shared" si="74"/>
        <v>0.57201952002455458</v>
      </c>
      <c r="AG235" s="2">
        <f t="shared" si="74"/>
        <v>0.5460751044798704</v>
      </c>
      <c r="AH235" s="2">
        <f t="shared" si="73"/>
        <v>0.37772343314599938</v>
      </c>
      <c r="AI235" s="2">
        <f t="shared" si="75"/>
        <v>0.29400502559646013</v>
      </c>
      <c r="AJ235" s="2">
        <f t="shared" si="75"/>
        <v>0.26763640800299482</v>
      </c>
    </row>
    <row r="236" spans="1:36" x14ac:dyDescent="0.2">
      <c r="A236" t="str">
        <f>"non-electricity_archetype_"&amp;TEXT(ROUND(Table3[[#This Row],[2016]],1),"0.0")</f>
        <v>non-electricity_archetype_6.8</v>
      </c>
      <c r="B236" s="2">
        <f t="shared" si="67"/>
        <v>6.8000000000000007</v>
      </c>
      <c r="C236" s="2">
        <f t="shared" si="72"/>
        <v>6.8000000000000007</v>
      </c>
      <c r="D236" s="2">
        <f t="shared" si="72"/>
        <v>6.8000000000000007</v>
      </c>
      <c r="E236" s="2">
        <f t="shared" si="72"/>
        <v>6.7999999999999989</v>
      </c>
      <c r="F236" s="2">
        <f t="shared" si="72"/>
        <v>6.7999999999999989</v>
      </c>
      <c r="G236" s="2">
        <f t="shared" si="72"/>
        <v>6.6516646600394411</v>
      </c>
      <c r="H236" s="2">
        <f t="shared" si="72"/>
        <v>6.7278611494067695</v>
      </c>
      <c r="I236" s="2">
        <f t="shared" si="72"/>
        <v>6.7084407485341435</v>
      </c>
      <c r="J236" s="2">
        <f t="shared" si="72"/>
        <v>6.6682354253824965</v>
      </c>
      <c r="K236" s="2">
        <f t="shared" si="72"/>
        <v>6.644773736596286</v>
      </c>
      <c r="L236" s="2">
        <f t="shared" si="72"/>
        <v>6.2080070908865208</v>
      </c>
      <c r="M236" s="2">
        <f t="shared" si="72"/>
        <v>6.1514263217057898</v>
      </c>
      <c r="N236" s="2">
        <f t="shared" si="72"/>
        <v>6.1105822954949112</v>
      </c>
      <c r="O236" s="2">
        <f t="shared" si="72"/>
        <v>6.0506991469276983</v>
      </c>
      <c r="P236" s="2">
        <f t="shared" si="72"/>
        <v>5.7920072331952941</v>
      </c>
      <c r="Q236" s="2">
        <f t="shared" si="72"/>
        <v>5.3941130667692274</v>
      </c>
      <c r="R236" s="2">
        <f t="shared" si="72"/>
        <v>4.6885047628249019</v>
      </c>
      <c r="S236" s="2">
        <f t="shared" si="71"/>
        <v>4.3588732849967915</v>
      </c>
      <c r="T236" s="2">
        <f t="shared" si="71"/>
        <v>3.98405427677559</v>
      </c>
      <c r="U236" s="2">
        <f t="shared" si="71"/>
        <v>3.049565017354579</v>
      </c>
      <c r="V236" s="2">
        <f t="shared" si="71"/>
        <v>2.9461131321841707</v>
      </c>
      <c r="W236" s="2">
        <f t="shared" si="71"/>
        <v>2.3181563675314658</v>
      </c>
      <c r="X236" s="2">
        <f t="shared" si="71"/>
        <v>2.0728313991120997</v>
      </c>
      <c r="Y236" s="2">
        <f t="shared" si="71"/>
        <v>1.7986228366682031</v>
      </c>
      <c r="Z236" s="2">
        <f t="shared" si="71"/>
        <v>1.6712544054583689</v>
      </c>
      <c r="AA236" s="2">
        <f t="shared" si="74"/>
        <v>1.4120150376536098</v>
      </c>
      <c r="AB236" s="2">
        <f t="shared" si="74"/>
        <v>0.99620982810203662</v>
      </c>
      <c r="AC236" s="2">
        <f t="shared" si="74"/>
        <v>0.8150886907787499</v>
      </c>
      <c r="AD236" s="2">
        <f t="shared" si="74"/>
        <v>0.78588145928811315</v>
      </c>
      <c r="AE236" s="2">
        <f t="shared" si="74"/>
        <v>0.57690105012986082</v>
      </c>
      <c r="AF236" s="2">
        <f t="shared" si="74"/>
        <v>0.56743015896496429</v>
      </c>
      <c r="AG236" s="2">
        <f t="shared" si="74"/>
        <v>0.54187692244996999</v>
      </c>
      <c r="AH236" s="2">
        <f t="shared" si="73"/>
        <v>0.37606358709540222</v>
      </c>
      <c r="AI236" s="2">
        <f t="shared" si="75"/>
        <v>0.29360745062597327</v>
      </c>
      <c r="AJ236" s="2">
        <f t="shared" si="75"/>
        <v>0.26763640800299482</v>
      </c>
    </row>
    <row r="237" spans="1:36" x14ac:dyDescent="0.2">
      <c r="A237" t="str">
        <f>"non-electricity_archetype_"&amp;TEXT(ROUND(Table3[[#This Row],[2016]],1),"0.0")</f>
        <v>non-electricity_archetype_6.7</v>
      </c>
      <c r="B237" s="2">
        <f t="shared" si="67"/>
        <v>6.7</v>
      </c>
      <c r="C237" s="2">
        <f t="shared" si="72"/>
        <v>6.7</v>
      </c>
      <c r="D237" s="2">
        <f t="shared" si="72"/>
        <v>6.7</v>
      </c>
      <c r="E237" s="2">
        <f t="shared" si="72"/>
        <v>6.6999999999999984</v>
      </c>
      <c r="F237" s="2">
        <f t="shared" si="72"/>
        <v>6.6999999999999984</v>
      </c>
      <c r="G237" s="2">
        <f t="shared" si="72"/>
        <v>6.5539354359671966</v>
      </c>
      <c r="H237" s="2">
        <f t="shared" si="72"/>
        <v>6.6289654794027539</v>
      </c>
      <c r="I237" s="2">
        <f t="shared" si="72"/>
        <v>6.609842373691353</v>
      </c>
      <c r="J237" s="2">
        <f t="shared" si="72"/>
        <v>6.5702525294943817</v>
      </c>
      <c r="K237" s="2">
        <f t="shared" si="72"/>
        <v>6.5471500014997561</v>
      </c>
      <c r="L237" s="2">
        <f t="shared" si="72"/>
        <v>6.1170695519815936</v>
      </c>
      <c r="M237" s="2">
        <f t="shared" si="72"/>
        <v>6.0613549435462639</v>
      </c>
      <c r="N237" s="2">
        <f t="shared" si="72"/>
        <v>6.0211361738085696</v>
      </c>
      <c r="O237" s="2">
        <f t="shared" si="72"/>
        <v>5.9621697401137581</v>
      </c>
      <c r="P237" s="2">
        <f t="shared" si="72"/>
        <v>5.7074379842949359</v>
      </c>
      <c r="Q237" s="2">
        <f t="shared" si="72"/>
        <v>5.3156349388057613</v>
      </c>
      <c r="R237" s="2">
        <f t="shared" si="72"/>
        <v>4.6208283652612687</v>
      </c>
      <c r="S237" s="2">
        <f t="shared" si="71"/>
        <v>4.2962430161916974</v>
      </c>
      <c r="T237" s="2">
        <f t="shared" si="71"/>
        <v>3.9271618852784953</v>
      </c>
      <c r="U237" s="2">
        <f t="shared" si="71"/>
        <v>3.0069781562564026</v>
      </c>
      <c r="V237" s="2">
        <f t="shared" si="71"/>
        <v>2.9051099533736298</v>
      </c>
      <c r="W237" s="2">
        <f t="shared" si="71"/>
        <v>2.2867661987104797</v>
      </c>
      <c r="X237" s="2">
        <f t="shared" si="71"/>
        <v>2.0451967617302995</v>
      </c>
      <c r="Y237" s="2">
        <f t="shared" si="71"/>
        <v>1.7751858921824293</v>
      </c>
      <c r="Z237" s="2">
        <f t="shared" si="71"/>
        <v>1.6497672671861672</v>
      </c>
      <c r="AA237" s="2">
        <f t="shared" si="74"/>
        <v>1.3944964379379932</v>
      </c>
      <c r="AB237" s="2">
        <f t="shared" si="74"/>
        <v>0.98505653864044507</v>
      </c>
      <c r="AC237" s="2">
        <f t="shared" si="74"/>
        <v>0.80670807517054255</v>
      </c>
      <c r="AD237" s="2">
        <f t="shared" si="74"/>
        <v>0.77794795950680828</v>
      </c>
      <c r="AE237" s="2">
        <f t="shared" si="74"/>
        <v>0.57216670493043331</v>
      </c>
      <c r="AF237" s="2">
        <f t="shared" si="74"/>
        <v>0.56284079790537389</v>
      </c>
      <c r="AG237" s="2">
        <f t="shared" si="74"/>
        <v>0.53767874042006958</v>
      </c>
      <c r="AH237" s="2">
        <f t="shared" si="73"/>
        <v>0.37440374104480512</v>
      </c>
      <c r="AI237" s="2">
        <f t="shared" si="75"/>
        <v>0.2932098756554864</v>
      </c>
      <c r="AJ237" s="2">
        <f t="shared" si="75"/>
        <v>0.26763640800299482</v>
      </c>
    </row>
    <row r="238" spans="1:36" x14ac:dyDescent="0.2">
      <c r="A238" t="str">
        <f>"non-electricity_archetype_"&amp;TEXT(ROUND(Table3[[#This Row],[2016]],1),"0.0")</f>
        <v>non-electricity_archetype_6.6</v>
      </c>
      <c r="B238" s="2">
        <f t="shared" si="67"/>
        <v>6.6000000000000005</v>
      </c>
      <c r="C238" s="2">
        <f t="shared" si="72"/>
        <v>6.6000000000000005</v>
      </c>
      <c r="D238" s="2">
        <f t="shared" si="72"/>
        <v>6.6000000000000005</v>
      </c>
      <c r="E238" s="2">
        <f t="shared" si="72"/>
        <v>6.5999999999999988</v>
      </c>
      <c r="F238" s="2">
        <f t="shared" si="72"/>
        <v>6.5999999999999988</v>
      </c>
      <c r="G238" s="2">
        <f t="shared" si="72"/>
        <v>6.4562062118949521</v>
      </c>
      <c r="H238" s="2">
        <f t="shared" si="72"/>
        <v>6.5300698093987393</v>
      </c>
      <c r="I238" s="2">
        <f t="shared" si="72"/>
        <v>6.5112439988485633</v>
      </c>
      <c r="J238" s="2">
        <f t="shared" si="72"/>
        <v>6.4722696336062677</v>
      </c>
      <c r="K238" s="2">
        <f t="shared" si="72"/>
        <v>6.4495262664032271</v>
      </c>
      <c r="L238" s="2">
        <f t="shared" si="72"/>
        <v>6.0261320130766682</v>
      </c>
      <c r="M238" s="2">
        <f t="shared" si="72"/>
        <v>5.971283565386738</v>
      </c>
      <c r="N238" s="2">
        <f t="shared" si="72"/>
        <v>5.931690052122228</v>
      </c>
      <c r="O238" s="2">
        <f t="shared" si="72"/>
        <v>5.8736403332998188</v>
      </c>
      <c r="P238" s="2">
        <f t="shared" si="72"/>
        <v>5.6228687353945785</v>
      </c>
      <c r="Q238" s="2">
        <f t="shared" si="72"/>
        <v>5.2371568108422961</v>
      </c>
      <c r="R238" s="2">
        <f t="shared" si="72"/>
        <v>4.5531519676976355</v>
      </c>
      <c r="S238" s="2">
        <f t="shared" si="71"/>
        <v>4.233612747386605</v>
      </c>
      <c r="T238" s="2">
        <f t="shared" si="71"/>
        <v>3.8702694937814011</v>
      </c>
      <c r="U238" s="2">
        <f t="shared" si="71"/>
        <v>2.9643912951582267</v>
      </c>
      <c r="V238" s="2">
        <f t="shared" si="71"/>
        <v>2.8641067745630897</v>
      </c>
      <c r="W238" s="2">
        <f t="shared" si="71"/>
        <v>2.255376029889494</v>
      </c>
      <c r="X238" s="2">
        <f t="shared" si="71"/>
        <v>2.0175621243484998</v>
      </c>
      <c r="Y238" s="2">
        <f t="shared" si="71"/>
        <v>1.7517489476966563</v>
      </c>
      <c r="Z238" s="2">
        <f t="shared" si="71"/>
        <v>1.628280128913965</v>
      </c>
      <c r="AA238" s="2">
        <f t="shared" si="74"/>
        <v>1.376977838222377</v>
      </c>
      <c r="AB238" s="2">
        <f t="shared" si="74"/>
        <v>0.97390324917885362</v>
      </c>
      <c r="AC238" s="2">
        <f t="shared" si="74"/>
        <v>0.7983274595623352</v>
      </c>
      <c r="AD238" s="2">
        <f t="shared" si="74"/>
        <v>0.77001445972550353</v>
      </c>
      <c r="AE238" s="2">
        <f t="shared" si="74"/>
        <v>0.5674323597310057</v>
      </c>
      <c r="AF238" s="2">
        <f t="shared" si="74"/>
        <v>0.5582514368457836</v>
      </c>
      <c r="AG238" s="2">
        <f t="shared" si="74"/>
        <v>0.53348055839016917</v>
      </c>
      <c r="AH238" s="2">
        <f t="shared" si="73"/>
        <v>0.37274389499420801</v>
      </c>
      <c r="AI238" s="2">
        <f t="shared" si="75"/>
        <v>0.29281230068499947</v>
      </c>
      <c r="AJ238" s="2">
        <f t="shared" si="75"/>
        <v>0.26763640800299482</v>
      </c>
    </row>
    <row r="239" spans="1:36" x14ac:dyDescent="0.2">
      <c r="A239" t="str">
        <f>"non-electricity_archetype_"&amp;TEXT(ROUND(Table3[[#This Row],[2016]],1),"0.0")</f>
        <v>non-electricity_archetype_6.5</v>
      </c>
      <c r="B239" s="2">
        <f t="shared" si="67"/>
        <v>6.5</v>
      </c>
      <c r="C239" s="2">
        <f t="shared" si="72"/>
        <v>6.5</v>
      </c>
      <c r="D239" s="2">
        <f t="shared" si="72"/>
        <v>6.5</v>
      </c>
      <c r="E239" s="2">
        <f t="shared" si="72"/>
        <v>6.4999999999999982</v>
      </c>
      <c r="F239" s="2">
        <f t="shared" si="72"/>
        <v>6.4999999999999982</v>
      </c>
      <c r="G239" s="2">
        <f t="shared" si="72"/>
        <v>6.3584769878227076</v>
      </c>
      <c r="H239" s="2">
        <f t="shared" si="72"/>
        <v>6.4311741393947237</v>
      </c>
      <c r="I239" s="2">
        <f t="shared" si="72"/>
        <v>6.4126456240057728</v>
      </c>
      <c r="J239" s="2">
        <f t="shared" si="72"/>
        <v>6.3742867377181529</v>
      </c>
      <c r="K239" s="2">
        <f t="shared" si="72"/>
        <v>6.3519025313066972</v>
      </c>
      <c r="L239" s="2">
        <f t="shared" si="72"/>
        <v>5.9351944741717411</v>
      </c>
      <c r="M239" s="2">
        <f t="shared" si="72"/>
        <v>5.8812121872272121</v>
      </c>
      <c r="N239" s="2">
        <f t="shared" si="72"/>
        <v>5.8422439304358864</v>
      </c>
      <c r="O239" s="2">
        <f t="shared" si="72"/>
        <v>5.7851109264858787</v>
      </c>
      <c r="P239" s="2">
        <f t="shared" si="72"/>
        <v>5.5382994864942203</v>
      </c>
      <c r="Q239" s="2">
        <f t="shared" si="72"/>
        <v>5.1586786828788309</v>
      </c>
      <c r="R239" s="2">
        <f t="shared" si="72"/>
        <v>4.4854755701340023</v>
      </c>
      <c r="S239" s="2">
        <f t="shared" si="71"/>
        <v>4.1709824785815108</v>
      </c>
      <c r="T239" s="2">
        <f t="shared" si="71"/>
        <v>3.8133771022843064</v>
      </c>
      <c r="U239" s="2">
        <f t="shared" si="71"/>
        <v>2.9218044340600504</v>
      </c>
      <c r="V239" s="2">
        <f t="shared" si="71"/>
        <v>2.8231035957525488</v>
      </c>
      <c r="W239" s="2">
        <f t="shared" si="71"/>
        <v>2.2239858610685079</v>
      </c>
      <c r="X239" s="2">
        <f t="shared" si="71"/>
        <v>1.9899274869666992</v>
      </c>
      <c r="Y239" s="2">
        <f t="shared" si="71"/>
        <v>1.728312003210883</v>
      </c>
      <c r="Z239" s="2">
        <f t="shared" si="71"/>
        <v>1.6067929906417628</v>
      </c>
      <c r="AA239" s="2">
        <f t="shared" si="74"/>
        <v>1.3594592385067603</v>
      </c>
      <c r="AB239" s="2">
        <f t="shared" si="74"/>
        <v>0.96274995971726207</v>
      </c>
      <c r="AC239" s="2">
        <f t="shared" si="74"/>
        <v>0.78994684395412784</v>
      </c>
      <c r="AD239" s="2">
        <f t="shared" si="74"/>
        <v>0.76208095994419867</v>
      </c>
      <c r="AE239" s="2">
        <f t="shared" si="74"/>
        <v>0.56269801453157808</v>
      </c>
      <c r="AF239" s="2">
        <f t="shared" si="74"/>
        <v>0.5536620757861932</v>
      </c>
      <c r="AG239" s="2">
        <f t="shared" si="74"/>
        <v>0.52928237636026876</v>
      </c>
      <c r="AH239" s="2">
        <f t="shared" si="73"/>
        <v>0.37108404894361086</v>
      </c>
      <c r="AI239" s="2">
        <f t="shared" si="75"/>
        <v>0.2924147257145126</v>
      </c>
      <c r="AJ239" s="2">
        <f t="shared" si="75"/>
        <v>0.26763640800299482</v>
      </c>
    </row>
    <row r="240" spans="1:36" x14ac:dyDescent="0.2">
      <c r="A240" t="str">
        <f>"non-electricity_archetype_"&amp;TEXT(ROUND(Table3[[#This Row],[2016]],1),"0.0")</f>
        <v>non-electricity_archetype_6.4</v>
      </c>
      <c r="B240" s="2">
        <f t="shared" si="67"/>
        <v>6.4</v>
      </c>
      <c r="C240" s="2">
        <f t="shared" si="72"/>
        <v>6.4</v>
      </c>
      <c r="D240" s="2">
        <f t="shared" si="72"/>
        <v>6.4</v>
      </c>
      <c r="E240" s="2">
        <f t="shared" si="72"/>
        <v>6.3999999999999986</v>
      </c>
      <c r="F240" s="2">
        <f t="shared" si="72"/>
        <v>6.3999999999999986</v>
      </c>
      <c r="G240" s="2">
        <f t="shared" si="72"/>
        <v>6.260747763750464</v>
      </c>
      <c r="H240" s="2">
        <f t="shared" si="72"/>
        <v>6.3322784693907099</v>
      </c>
      <c r="I240" s="2">
        <f t="shared" si="72"/>
        <v>6.3140472491629831</v>
      </c>
      <c r="J240" s="2">
        <f t="shared" si="72"/>
        <v>6.2763038418300399</v>
      </c>
      <c r="K240" s="2">
        <f t="shared" si="72"/>
        <v>6.2542787962101682</v>
      </c>
      <c r="L240" s="2">
        <f t="shared" si="72"/>
        <v>5.8442569352668148</v>
      </c>
      <c r="M240" s="2">
        <f t="shared" si="72"/>
        <v>5.791140809067687</v>
      </c>
      <c r="N240" s="2">
        <f t="shared" si="72"/>
        <v>5.7527978087495448</v>
      </c>
      <c r="O240" s="2">
        <f t="shared" si="72"/>
        <v>5.6965815196719403</v>
      </c>
      <c r="P240" s="2">
        <f t="shared" si="72"/>
        <v>5.453730237593863</v>
      </c>
      <c r="Q240" s="2">
        <f t="shared" si="72"/>
        <v>5.0802005549153657</v>
      </c>
      <c r="R240" s="2">
        <f t="shared" si="72"/>
        <v>4.41779917257037</v>
      </c>
      <c r="S240" s="2">
        <f t="shared" si="71"/>
        <v>4.1083522097764167</v>
      </c>
      <c r="T240" s="2">
        <f t="shared" si="71"/>
        <v>3.7564847107872121</v>
      </c>
      <c r="U240" s="2">
        <f t="shared" si="71"/>
        <v>2.879217572961875</v>
      </c>
      <c r="V240" s="2">
        <f t="shared" si="71"/>
        <v>2.7821004169420087</v>
      </c>
      <c r="W240" s="2">
        <f t="shared" si="71"/>
        <v>2.1925956922475223</v>
      </c>
      <c r="X240" s="2">
        <f t="shared" si="71"/>
        <v>1.9622928495848995</v>
      </c>
      <c r="Y240" s="2">
        <f t="shared" si="71"/>
        <v>1.7048750587251096</v>
      </c>
      <c r="Z240" s="2">
        <f t="shared" si="71"/>
        <v>1.5853058523695611</v>
      </c>
      <c r="AA240" s="2">
        <f t="shared" si="74"/>
        <v>1.3419406387911441</v>
      </c>
      <c r="AB240" s="2">
        <f t="shared" si="74"/>
        <v>0.95159667025567063</v>
      </c>
      <c r="AC240" s="2">
        <f t="shared" si="74"/>
        <v>0.78156622834592049</v>
      </c>
      <c r="AD240" s="2">
        <f t="shared" si="74"/>
        <v>0.75414746016289391</v>
      </c>
      <c r="AE240" s="2">
        <f t="shared" si="74"/>
        <v>0.55796366933215058</v>
      </c>
      <c r="AF240" s="2">
        <f t="shared" si="74"/>
        <v>0.5490727147266028</v>
      </c>
      <c r="AG240" s="2">
        <f t="shared" si="74"/>
        <v>0.52508419433036835</v>
      </c>
      <c r="AH240" s="2">
        <f t="shared" si="73"/>
        <v>0.3694242028930137</v>
      </c>
      <c r="AI240" s="2">
        <f t="shared" si="75"/>
        <v>0.29201715074402568</v>
      </c>
      <c r="AJ240" s="2">
        <f t="shared" si="75"/>
        <v>0.26763640800299482</v>
      </c>
    </row>
    <row r="241" spans="1:36" x14ac:dyDescent="0.2">
      <c r="A241" t="str">
        <f>"non-electricity_archetype_"&amp;TEXT(ROUND(Table3[[#This Row],[2016]],1),"0.0")</f>
        <v>non-electricity_archetype_6.3</v>
      </c>
      <c r="B241" s="2">
        <f t="shared" si="67"/>
        <v>6.3000000000000007</v>
      </c>
      <c r="C241" s="2">
        <f t="shared" si="72"/>
        <v>6.3000000000000007</v>
      </c>
      <c r="D241" s="2">
        <f t="shared" si="72"/>
        <v>6.3000000000000007</v>
      </c>
      <c r="E241" s="2">
        <f t="shared" si="72"/>
        <v>6.2999999999999989</v>
      </c>
      <c r="F241" s="2">
        <f t="shared" si="72"/>
        <v>6.2999999999999989</v>
      </c>
      <c r="G241" s="2">
        <f t="shared" si="72"/>
        <v>6.1630185396782204</v>
      </c>
      <c r="H241" s="2">
        <f t="shared" si="72"/>
        <v>6.2333827993866953</v>
      </c>
      <c r="I241" s="2">
        <f t="shared" si="72"/>
        <v>6.2154488743201934</v>
      </c>
      <c r="J241" s="2">
        <f t="shared" si="72"/>
        <v>6.1783209459419259</v>
      </c>
      <c r="K241" s="2">
        <f t="shared" si="72"/>
        <v>6.1566550611136392</v>
      </c>
      <c r="L241" s="2">
        <f t="shared" si="72"/>
        <v>5.7533193963618885</v>
      </c>
      <c r="M241" s="2">
        <f t="shared" si="72"/>
        <v>5.701069430908162</v>
      </c>
      <c r="N241" s="2">
        <f t="shared" si="72"/>
        <v>5.6633516870632032</v>
      </c>
      <c r="O241" s="2">
        <f t="shared" si="72"/>
        <v>5.608052112858001</v>
      </c>
      <c r="P241" s="2">
        <f t="shared" si="72"/>
        <v>5.3691609886935057</v>
      </c>
      <c r="Q241" s="2">
        <f t="shared" si="72"/>
        <v>5.0017224269519005</v>
      </c>
      <c r="R241" s="2">
        <f t="shared" si="72"/>
        <v>4.3501227750067368</v>
      </c>
      <c r="S241" s="2">
        <f t="shared" si="71"/>
        <v>4.0457219409713234</v>
      </c>
      <c r="T241" s="2">
        <f t="shared" si="71"/>
        <v>3.6995923192901179</v>
      </c>
      <c r="U241" s="2">
        <f t="shared" si="71"/>
        <v>2.8366307118636991</v>
      </c>
      <c r="V241" s="2">
        <f t="shared" si="71"/>
        <v>2.7410972381314682</v>
      </c>
      <c r="W241" s="2">
        <f t="shared" si="71"/>
        <v>2.1612055234265366</v>
      </c>
      <c r="X241" s="2">
        <f t="shared" si="71"/>
        <v>1.9346582122030993</v>
      </c>
      <c r="Y241" s="2">
        <f t="shared" si="71"/>
        <v>1.6814381142393362</v>
      </c>
      <c r="Z241" s="2">
        <f t="shared" si="71"/>
        <v>1.5638187140973594</v>
      </c>
      <c r="AA241" s="2">
        <f t="shared" si="74"/>
        <v>1.3244220390755279</v>
      </c>
      <c r="AB241" s="2">
        <f t="shared" si="74"/>
        <v>0.94044338079407919</v>
      </c>
      <c r="AC241" s="2">
        <f t="shared" si="74"/>
        <v>0.77318561273771313</v>
      </c>
      <c r="AD241" s="2">
        <f t="shared" si="74"/>
        <v>0.74621396038158905</v>
      </c>
      <c r="AE241" s="2">
        <f t="shared" si="74"/>
        <v>0.55322932413272286</v>
      </c>
      <c r="AF241" s="2">
        <f t="shared" si="74"/>
        <v>0.54448335366701239</v>
      </c>
      <c r="AG241" s="2">
        <f t="shared" si="74"/>
        <v>0.52088601230046794</v>
      </c>
      <c r="AH241" s="2">
        <f t="shared" si="73"/>
        <v>0.3677643568424166</v>
      </c>
      <c r="AI241" s="2">
        <f t="shared" si="75"/>
        <v>0.29161957577353881</v>
      </c>
      <c r="AJ241" s="2">
        <f t="shared" si="75"/>
        <v>0.26763640800299482</v>
      </c>
    </row>
    <row r="242" spans="1:36" x14ac:dyDescent="0.2">
      <c r="A242" t="str">
        <f>"non-electricity_archetype_"&amp;TEXT(ROUND(Table3[[#This Row],[2016]],1),"0.0")</f>
        <v>non-electricity_archetype_6.2</v>
      </c>
      <c r="B242" s="2">
        <f t="shared" si="67"/>
        <v>6.2</v>
      </c>
      <c r="C242" s="2">
        <f t="shared" si="72"/>
        <v>6.2</v>
      </c>
      <c r="D242" s="2">
        <f t="shared" si="72"/>
        <v>6.2</v>
      </c>
      <c r="E242" s="2">
        <f t="shared" si="72"/>
        <v>6.1999999999999984</v>
      </c>
      <c r="F242" s="2">
        <f t="shared" si="72"/>
        <v>6.1999999999999984</v>
      </c>
      <c r="G242" s="2">
        <f t="shared" si="72"/>
        <v>6.065289315605976</v>
      </c>
      <c r="H242" s="2">
        <f t="shared" si="72"/>
        <v>6.1344871293826797</v>
      </c>
      <c r="I242" s="2">
        <f t="shared" si="72"/>
        <v>6.1168504994774029</v>
      </c>
      <c r="J242" s="2">
        <f t="shared" si="72"/>
        <v>6.0803380500538111</v>
      </c>
      <c r="K242" s="2">
        <f t="shared" si="72"/>
        <v>6.0590313260171094</v>
      </c>
      <c r="L242" s="2">
        <f t="shared" si="72"/>
        <v>5.6623818574569622</v>
      </c>
      <c r="M242" s="2">
        <f t="shared" si="72"/>
        <v>5.6109980527486352</v>
      </c>
      <c r="N242" s="2">
        <f t="shared" si="72"/>
        <v>5.5739055653768617</v>
      </c>
      <c r="O242" s="2">
        <f t="shared" si="72"/>
        <v>5.5195227060440608</v>
      </c>
      <c r="P242" s="2">
        <f t="shared" si="72"/>
        <v>5.2845917397931474</v>
      </c>
      <c r="Q242" s="2">
        <f t="shared" si="72"/>
        <v>4.9232442989884344</v>
      </c>
      <c r="R242" s="2">
        <f t="shared" si="72"/>
        <v>4.2824463774431036</v>
      </c>
      <c r="S242" s="2">
        <f t="shared" si="71"/>
        <v>3.9830916721662297</v>
      </c>
      <c r="T242" s="2">
        <f t="shared" si="71"/>
        <v>3.6426999277930232</v>
      </c>
      <c r="U242" s="2">
        <f t="shared" si="71"/>
        <v>2.7940438507655228</v>
      </c>
      <c r="V242" s="2">
        <f t="shared" si="71"/>
        <v>2.7000940593209277</v>
      </c>
      <c r="W242" s="2">
        <f t="shared" si="71"/>
        <v>2.1298153546055505</v>
      </c>
      <c r="X242" s="2">
        <f t="shared" si="71"/>
        <v>1.9070235748212991</v>
      </c>
      <c r="Y242" s="2">
        <f t="shared" si="71"/>
        <v>1.6580011697535628</v>
      </c>
      <c r="Z242" s="2">
        <f t="shared" si="71"/>
        <v>1.5423315758251572</v>
      </c>
      <c r="AA242" s="2">
        <f t="shared" si="74"/>
        <v>1.3069034393599113</v>
      </c>
      <c r="AB242" s="2">
        <f t="shared" si="74"/>
        <v>0.92929009133248763</v>
      </c>
      <c r="AC242" s="2">
        <f t="shared" si="74"/>
        <v>0.76480499712950578</v>
      </c>
      <c r="AD242" s="2">
        <f t="shared" si="74"/>
        <v>0.73828046060028418</v>
      </c>
      <c r="AE242" s="2">
        <f t="shared" si="74"/>
        <v>0.54849497893329535</v>
      </c>
      <c r="AF242" s="2">
        <f t="shared" si="74"/>
        <v>0.53989399260742199</v>
      </c>
      <c r="AG242" s="2">
        <f t="shared" si="74"/>
        <v>0.51668783027056753</v>
      </c>
      <c r="AH242" s="2">
        <f t="shared" si="73"/>
        <v>0.36610451079181944</v>
      </c>
      <c r="AI242" s="2">
        <f t="shared" si="75"/>
        <v>0.29122200080305194</v>
      </c>
      <c r="AJ242" s="2">
        <f t="shared" si="75"/>
        <v>0.26763640800299482</v>
      </c>
    </row>
    <row r="243" spans="1:36" x14ac:dyDescent="0.2">
      <c r="A243" t="str">
        <f>"non-electricity_archetype_"&amp;TEXT(ROUND(Table3[[#This Row],[2016]],1),"0.0")</f>
        <v>non-electricity_archetype_6.1</v>
      </c>
      <c r="B243" s="2">
        <f t="shared" si="67"/>
        <v>6.1000000000000005</v>
      </c>
      <c r="C243" s="2">
        <f t="shared" si="72"/>
        <v>6.1000000000000005</v>
      </c>
      <c r="D243" s="2">
        <f t="shared" si="72"/>
        <v>6.1000000000000005</v>
      </c>
      <c r="E243" s="2">
        <f t="shared" si="72"/>
        <v>6.0999999999999988</v>
      </c>
      <c r="F243" s="2">
        <f t="shared" si="72"/>
        <v>6.0999999999999988</v>
      </c>
      <c r="G243" s="2">
        <f t="shared" si="72"/>
        <v>5.9675600915337323</v>
      </c>
      <c r="H243" s="2">
        <f t="shared" si="72"/>
        <v>6.035591459378665</v>
      </c>
      <c r="I243" s="2">
        <f t="shared" si="72"/>
        <v>6.0182521246346132</v>
      </c>
      <c r="J243" s="2">
        <f t="shared" si="72"/>
        <v>5.9823551541656972</v>
      </c>
      <c r="K243" s="2">
        <f t="shared" si="72"/>
        <v>5.9614075909205804</v>
      </c>
      <c r="L243" s="2">
        <f t="shared" si="72"/>
        <v>5.5714443185520359</v>
      </c>
      <c r="M243" s="2">
        <f t="shared" si="72"/>
        <v>5.5209266745891101</v>
      </c>
      <c r="N243" s="2">
        <f t="shared" si="72"/>
        <v>5.4844594436905201</v>
      </c>
      <c r="O243" s="2">
        <f t="shared" si="72"/>
        <v>5.4309932992301215</v>
      </c>
      <c r="P243" s="2">
        <f t="shared" si="72"/>
        <v>5.2000224908927901</v>
      </c>
      <c r="Q243" s="2">
        <f t="shared" si="72"/>
        <v>4.8447661710249692</v>
      </c>
      <c r="R243" s="2">
        <f t="shared" ref="R243:AG258" si="76">(($B243-$AJ$3)*((R$3-$AJ$3)/($B$3-$AJ$3)))+$AJ$3</f>
        <v>4.2147699798794713</v>
      </c>
      <c r="S243" s="2">
        <f t="shared" si="76"/>
        <v>3.9204614033611365</v>
      </c>
      <c r="T243" s="2">
        <f t="shared" si="76"/>
        <v>3.585807536295929</v>
      </c>
      <c r="U243" s="2">
        <f t="shared" si="76"/>
        <v>2.7514569896673469</v>
      </c>
      <c r="V243" s="2">
        <f t="shared" si="76"/>
        <v>2.6590908805103872</v>
      </c>
      <c r="W243" s="2">
        <f t="shared" si="76"/>
        <v>2.0984251857845648</v>
      </c>
      <c r="X243" s="2">
        <f t="shared" si="76"/>
        <v>1.879388937439499</v>
      </c>
      <c r="Y243" s="2">
        <f t="shared" si="76"/>
        <v>1.6345642252677894</v>
      </c>
      <c r="Z243" s="2">
        <f t="shared" si="76"/>
        <v>1.5208444375529555</v>
      </c>
      <c r="AA243" s="2">
        <f t="shared" si="76"/>
        <v>1.2893848396442951</v>
      </c>
      <c r="AB243" s="2">
        <f t="shared" si="76"/>
        <v>0.91813680187089619</v>
      </c>
      <c r="AC243" s="2">
        <f t="shared" si="76"/>
        <v>0.75642438152129854</v>
      </c>
      <c r="AD243" s="2">
        <f t="shared" si="76"/>
        <v>0.73034696081897943</v>
      </c>
      <c r="AE243" s="2">
        <f t="shared" si="76"/>
        <v>0.54376063373386774</v>
      </c>
      <c r="AF243" s="2">
        <f t="shared" si="76"/>
        <v>0.5353046315478317</v>
      </c>
      <c r="AG243" s="2">
        <f t="shared" si="76"/>
        <v>0.51248964824066712</v>
      </c>
      <c r="AH243" s="2">
        <f t="shared" si="73"/>
        <v>0.36444466474122228</v>
      </c>
      <c r="AI243" s="2">
        <f t="shared" si="75"/>
        <v>0.29082442583256501</v>
      </c>
      <c r="AJ243" s="2">
        <f t="shared" si="75"/>
        <v>0.26763640800299482</v>
      </c>
    </row>
    <row r="244" spans="1:36" x14ac:dyDescent="0.2">
      <c r="A244" t="str">
        <f>"non-electricity_archetype_"&amp;TEXT(ROUND(Table3[[#This Row],[2016]],1),"0.0")</f>
        <v>non-electricity_archetype_6.0</v>
      </c>
      <c r="B244" s="2">
        <f t="shared" si="67"/>
        <v>6</v>
      </c>
      <c r="C244" s="2">
        <f t="shared" ref="C244:R259" si="77">(($B244-$AJ$3)*((C$3-$AJ$3)/($B$3-$AJ$3)))+$AJ$3</f>
        <v>6</v>
      </c>
      <c r="D244" s="2">
        <f t="shared" si="77"/>
        <v>6</v>
      </c>
      <c r="E244" s="2">
        <f t="shared" si="77"/>
        <v>5.9999999999999982</v>
      </c>
      <c r="F244" s="2">
        <f t="shared" si="77"/>
        <v>5.9999999999999982</v>
      </c>
      <c r="G244" s="2">
        <f t="shared" si="77"/>
        <v>5.8698308674614879</v>
      </c>
      <c r="H244" s="2">
        <f t="shared" si="77"/>
        <v>5.9366957893746495</v>
      </c>
      <c r="I244" s="2">
        <f t="shared" si="77"/>
        <v>5.9196537497918227</v>
      </c>
      <c r="J244" s="2">
        <f t="shared" si="77"/>
        <v>5.8843722582775824</v>
      </c>
      <c r="K244" s="2">
        <f t="shared" si="77"/>
        <v>5.8637838558240505</v>
      </c>
      <c r="L244" s="2">
        <f t="shared" si="77"/>
        <v>5.4805067796471088</v>
      </c>
      <c r="M244" s="2">
        <f t="shared" si="77"/>
        <v>5.4308552964295842</v>
      </c>
      <c r="N244" s="2">
        <f t="shared" si="77"/>
        <v>5.3950133220041785</v>
      </c>
      <c r="O244" s="2">
        <f t="shared" si="77"/>
        <v>5.3424638924161814</v>
      </c>
      <c r="P244" s="2">
        <f t="shared" si="77"/>
        <v>5.1154532419924319</v>
      </c>
      <c r="Q244" s="2">
        <f t="shared" si="77"/>
        <v>4.766288043061504</v>
      </c>
      <c r="R244" s="2">
        <f t="shared" si="77"/>
        <v>4.1470935823158381</v>
      </c>
      <c r="S244" s="2">
        <f t="shared" si="76"/>
        <v>3.8578311345560423</v>
      </c>
      <c r="T244" s="2">
        <f t="shared" si="76"/>
        <v>3.5289151447988343</v>
      </c>
      <c r="U244" s="2">
        <f t="shared" si="76"/>
        <v>2.7088701285691705</v>
      </c>
      <c r="V244" s="2">
        <f t="shared" si="76"/>
        <v>2.6180877016998467</v>
      </c>
      <c r="W244" s="2">
        <f t="shared" si="76"/>
        <v>2.0670350169635792</v>
      </c>
      <c r="X244" s="2">
        <f t="shared" si="76"/>
        <v>1.8517543000576988</v>
      </c>
      <c r="Y244" s="2">
        <f t="shared" si="76"/>
        <v>1.6111272807820161</v>
      </c>
      <c r="Z244" s="2">
        <f t="shared" si="76"/>
        <v>1.4993572992807533</v>
      </c>
      <c r="AA244" s="2">
        <f t="shared" si="76"/>
        <v>1.2718662399286784</v>
      </c>
      <c r="AB244" s="2">
        <f t="shared" si="76"/>
        <v>0.90698351240930464</v>
      </c>
      <c r="AC244" s="2">
        <f t="shared" si="76"/>
        <v>0.74804376591309107</v>
      </c>
      <c r="AD244" s="2">
        <f t="shared" si="76"/>
        <v>0.72241346103767456</v>
      </c>
      <c r="AE244" s="2">
        <f t="shared" si="76"/>
        <v>0.53902628853444012</v>
      </c>
      <c r="AF244" s="2">
        <f t="shared" si="76"/>
        <v>0.5307152704882413</v>
      </c>
      <c r="AG244" s="2">
        <f t="shared" si="76"/>
        <v>0.50829146621076671</v>
      </c>
      <c r="AH244" s="2">
        <f t="shared" si="73"/>
        <v>0.36278481869062518</v>
      </c>
      <c r="AI244" s="2">
        <f t="shared" si="75"/>
        <v>0.29042685086207815</v>
      </c>
      <c r="AJ244" s="2">
        <f t="shared" si="75"/>
        <v>0.26763640800299482</v>
      </c>
    </row>
    <row r="245" spans="1:36" x14ac:dyDescent="0.2">
      <c r="A245" t="str">
        <f>"non-electricity_archetype_"&amp;TEXT(ROUND(Table3[[#This Row],[2016]],1),"0.0")</f>
        <v>non-electricity_archetype_5.9</v>
      </c>
      <c r="B245" s="2">
        <f t="shared" si="67"/>
        <v>5.9</v>
      </c>
      <c r="C245" s="2">
        <f t="shared" si="77"/>
        <v>5.9</v>
      </c>
      <c r="D245" s="2">
        <f t="shared" si="77"/>
        <v>5.9</v>
      </c>
      <c r="E245" s="2">
        <f t="shared" si="77"/>
        <v>5.8999999999999986</v>
      </c>
      <c r="F245" s="2">
        <f t="shared" si="77"/>
        <v>5.8999999999999986</v>
      </c>
      <c r="G245" s="2">
        <f t="shared" si="77"/>
        <v>5.7721016433892434</v>
      </c>
      <c r="H245" s="2">
        <f t="shared" si="77"/>
        <v>5.8378001193706348</v>
      </c>
      <c r="I245" s="2">
        <f t="shared" si="77"/>
        <v>5.821055374949033</v>
      </c>
      <c r="J245" s="2">
        <f t="shared" si="77"/>
        <v>5.7863893623894684</v>
      </c>
      <c r="K245" s="2">
        <f t="shared" si="77"/>
        <v>5.7661601207275215</v>
      </c>
      <c r="L245" s="2">
        <f t="shared" si="77"/>
        <v>5.3895692407421825</v>
      </c>
      <c r="M245" s="2">
        <f t="shared" si="77"/>
        <v>5.3407839182700592</v>
      </c>
      <c r="N245" s="2">
        <f t="shared" si="77"/>
        <v>5.3055672003178369</v>
      </c>
      <c r="O245" s="2">
        <f t="shared" si="77"/>
        <v>5.2539344856022421</v>
      </c>
      <c r="P245" s="2">
        <f t="shared" si="77"/>
        <v>5.0308839930920737</v>
      </c>
      <c r="Q245" s="2">
        <f t="shared" si="77"/>
        <v>4.6878099150980388</v>
      </c>
      <c r="R245" s="2">
        <f t="shared" si="77"/>
        <v>4.0794171847522049</v>
      </c>
      <c r="S245" s="2">
        <f t="shared" si="76"/>
        <v>3.7952008657509491</v>
      </c>
      <c r="T245" s="2">
        <f t="shared" si="76"/>
        <v>3.47202275330174</v>
      </c>
      <c r="U245" s="2">
        <f t="shared" si="76"/>
        <v>2.6662832674709951</v>
      </c>
      <c r="V245" s="2">
        <f t="shared" si="76"/>
        <v>2.5770845228893062</v>
      </c>
      <c r="W245" s="2">
        <f t="shared" si="76"/>
        <v>2.0356448481425935</v>
      </c>
      <c r="X245" s="2">
        <f t="shared" si="76"/>
        <v>1.8241196626758986</v>
      </c>
      <c r="Y245" s="2">
        <f t="shared" si="76"/>
        <v>1.5876903362962427</v>
      </c>
      <c r="Z245" s="2">
        <f t="shared" si="76"/>
        <v>1.4778701610085516</v>
      </c>
      <c r="AA245" s="2">
        <f t="shared" si="76"/>
        <v>1.2543476402130622</v>
      </c>
      <c r="AB245" s="2">
        <f t="shared" si="76"/>
        <v>0.8958302229477132</v>
      </c>
      <c r="AC245" s="2">
        <f t="shared" si="76"/>
        <v>0.73966315030488383</v>
      </c>
      <c r="AD245" s="2">
        <f t="shared" si="76"/>
        <v>0.7144799612563697</v>
      </c>
      <c r="AE245" s="2">
        <f t="shared" si="76"/>
        <v>0.53429194333501262</v>
      </c>
      <c r="AF245" s="2">
        <f t="shared" si="76"/>
        <v>0.52612590942865101</v>
      </c>
      <c r="AG245" s="2">
        <f t="shared" si="76"/>
        <v>0.5040932841808663</v>
      </c>
      <c r="AH245" s="2">
        <f t="shared" si="73"/>
        <v>0.36112497264002802</v>
      </c>
      <c r="AI245" s="2">
        <f t="shared" si="75"/>
        <v>0.29002927589159128</v>
      </c>
      <c r="AJ245" s="2">
        <f t="shared" si="75"/>
        <v>0.26763640800299482</v>
      </c>
    </row>
    <row r="246" spans="1:36" x14ac:dyDescent="0.2">
      <c r="A246" t="str">
        <f>"non-electricity_archetype_"&amp;TEXT(ROUND(Table3[[#This Row],[2016]],1),"0.0")</f>
        <v>non-electricity_archetype_5.8</v>
      </c>
      <c r="B246" s="2">
        <f t="shared" si="67"/>
        <v>5.8000000000000007</v>
      </c>
      <c r="C246" s="2">
        <f t="shared" si="77"/>
        <v>5.8000000000000007</v>
      </c>
      <c r="D246" s="2">
        <f t="shared" si="77"/>
        <v>5.8000000000000007</v>
      </c>
      <c r="E246" s="2">
        <f t="shared" si="77"/>
        <v>5.7999999999999989</v>
      </c>
      <c r="F246" s="2">
        <f t="shared" si="77"/>
        <v>5.7999999999999989</v>
      </c>
      <c r="G246" s="2">
        <f t="shared" si="77"/>
        <v>5.6743724193169998</v>
      </c>
      <c r="H246" s="2">
        <f t="shared" si="77"/>
        <v>5.7389044493666201</v>
      </c>
      <c r="I246" s="2">
        <f t="shared" si="77"/>
        <v>5.7224570001062434</v>
      </c>
      <c r="J246" s="2">
        <f t="shared" si="77"/>
        <v>5.6884064665013545</v>
      </c>
      <c r="K246" s="2">
        <f t="shared" si="77"/>
        <v>5.6685363856309925</v>
      </c>
      <c r="L246" s="2">
        <f t="shared" si="77"/>
        <v>5.2986317018372571</v>
      </c>
      <c r="M246" s="2">
        <f t="shared" si="77"/>
        <v>5.2507125401105332</v>
      </c>
      <c r="N246" s="2">
        <f t="shared" si="77"/>
        <v>5.2161210786314953</v>
      </c>
      <c r="O246" s="2">
        <f t="shared" si="77"/>
        <v>5.1654050787883028</v>
      </c>
      <c r="P246" s="2">
        <f t="shared" si="77"/>
        <v>4.9463147441917164</v>
      </c>
      <c r="Q246" s="2">
        <f t="shared" si="77"/>
        <v>4.6093317871345736</v>
      </c>
      <c r="R246" s="2">
        <f t="shared" si="77"/>
        <v>4.0117407871885726</v>
      </c>
      <c r="S246" s="2">
        <f t="shared" si="76"/>
        <v>3.7325705969458554</v>
      </c>
      <c r="T246" s="2">
        <f t="shared" si="76"/>
        <v>3.4151303618046458</v>
      </c>
      <c r="U246" s="2">
        <f t="shared" si="76"/>
        <v>2.6236964063728192</v>
      </c>
      <c r="V246" s="2">
        <f t="shared" si="76"/>
        <v>2.5360813440787662</v>
      </c>
      <c r="W246" s="2">
        <f t="shared" si="76"/>
        <v>2.0042546793216078</v>
      </c>
      <c r="X246" s="2">
        <f t="shared" si="76"/>
        <v>1.7964850252940989</v>
      </c>
      <c r="Y246" s="2">
        <f t="shared" si="76"/>
        <v>1.5642533918104693</v>
      </c>
      <c r="Z246" s="2">
        <f t="shared" si="76"/>
        <v>1.4563830227363495</v>
      </c>
      <c r="AA246" s="2">
        <f t="shared" si="76"/>
        <v>1.236829040497446</v>
      </c>
      <c r="AB246" s="2">
        <f t="shared" si="76"/>
        <v>0.88467693348612164</v>
      </c>
      <c r="AC246" s="2">
        <f t="shared" si="76"/>
        <v>0.73128253469667648</v>
      </c>
      <c r="AD246" s="2">
        <f t="shared" si="76"/>
        <v>0.70654646147506495</v>
      </c>
      <c r="AE246" s="2">
        <f t="shared" si="76"/>
        <v>0.52955759813558489</v>
      </c>
      <c r="AF246" s="2">
        <f t="shared" si="76"/>
        <v>0.5215365483690606</v>
      </c>
      <c r="AG246" s="2">
        <f t="shared" si="76"/>
        <v>0.49989510215096589</v>
      </c>
      <c r="AH246" s="2">
        <f t="shared" si="73"/>
        <v>0.35946512658943092</v>
      </c>
      <c r="AI246" s="2">
        <f t="shared" si="75"/>
        <v>0.28963170092110435</v>
      </c>
      <c r="AJ246" s="2">
        <f t="shared" si="75"/>
        <v>0.26763640800299482</v>
      </c>
    </row>
    <row r="247" spans="1:36" x14ac:dyDescent="0.2">
      <c r="A247" t="str">
        <f>"non-electricity_archetype_"&amp;TEXT(ROUND(Table3[[#This Row],[2016]],1),"0.0")</f>
        <v>non-electricity_archetype_5.7</v>
      </c>
      <c r="B247" s="2">
        <f t="shared" si="67"/>
        <v>5.7</v>
      </c>
      <c r="C247" s="2">
        <f t="shared" si="77"/>
        <v>5.7</v>
      </c>
      <c r="D247" s="2">
        <f t="shared" si="77"/>
        <v>5.7</v>
      </c>
      <c r="E247" s="2">
        <f t="shared" si="77"/>
        <v>5.6999999999999984</v>
      </c>
      <c r="F247" s="2">
        <f t="shared" si="77"/>
        <v>5.6999999999999984</v>
      </c>
      <c r="G247" s="2">
        <f t="shared" si="77"/>
        <v>5.5766431952447553</v>
      </c>
      <c r="H247" s="2">
        <f t="shared" si="77"/>
        <v>5.6400087793626046</v>
      </c>
      <c r="I247" s="2">
        <f t="shared" si="77"/>
        <v>5.6238586252634528</v>
      </c>
      <c r="J247" s="2">
        <f t="shared" si="77"/>
        <v>5.5904235706132397</v>
      </c>
      <c r="K247" s="2">
        <f t="shared" si="77"/>
        <v>5.5709126505344617</v>
      </c>
      <c r="L247" s="2">
        <f t="shared" si="77"/>
        <v>5.2076941629323299</v>
      </c>
      <c r="M247" s="2">
        <f t="shared" si="77"/>
        <v>5.1606411619510073</v>
      </c>
      <c r="N247" s="2">
        <f t="shared" si="77"/>
        <v>5.1266749569451537</v>
      </c>
      <c r="O247" s="2">
        <f t="shared" si="77"/>
        <v>5.0768756719743626</v>
      </c>
      <c r="P247" s="2">
        <f t="shared" si="77"/>
        <v>4.8617454952913581</v>
      </c>
      <c r="Q247" s="2">
        <f t="shared" si="77"/>
        <v>4.5308536591711075</v>
      </c>
      <c r="R247" s="2">
        <f t="shared" si="77"/>
        <v>3.9440643896249394</v>
      </c>
      <c r="S247" s="2">
        <f t="shared" si="76"/>
        <v>3.6699403281407617</v>
      </c>
      <c r="T247" s="2">
        <f t="shared" si="76"/>
        <v>3.3582379703075511</v>
      </c>
      <c r="U247" s="2">
        <f t="shared" si="76"/>
        <v>2.5811095452746429</v>
      </c>
      <c r="V247" s="2">
        <f t="shared" si="76"/>
        <v>2.4950781652682252</v>
      </c>
      <c r="W247" s="2">
        <f t="shared" si="76"/>
        <v>1.9728645105006217</v>
      </c>
      <c r="X247" s="2">
        <f t="shared" si="76"/>
        <v>1.7688503879122983</v>
      </c>
      <c r="Y247" s="2">
        <f t="shared" si="76"/>
        <v>1.5408164473246959</v>
      </c>
      <c r="Z247" s="2">
        <f t="shared" si="76"/>
        <v>1.4348958844641477</v>
      </c>
      <c r="AA247" s="2">
        <f t="shared" si="76"/>
        <v>1.2193104407818294</v>
      </c>
      <c r="AB247" s="2">
        <f t="shared" si="76"/>
        <v>0.87352364402453009</v>
      </c>
      <c r="AC247" s="2">
        <f t="shared" si="76"/>
        <v>0.72290191908846912</v>
      </c>
      <c r="AD247" s="2">
        <f t="shared" si="76"/>
        <v>0.69861296169376008</v>
      </c>
      <c r="AE247" s="2">
        <f t="shared" si="76"/>
        <v>0.52482325293615739</v>
      </c>
      <c r="AF247" s="2">
        <f t="shared" si="76"/>
        <v>0.5169471873094702</v>
      </c>
      <c r="AG247" s="2">
        <f t="shared" si="76"/>
        <v>0.49569692012106548</v>
      </c>
      <c r="AH247" s="2">
        <f t="shared" si="73"/>
        <v>0.35780528053883376</v>
      </c>
      <c r="AI247" s="2">
        <f t="shared" si="75"/>
        <v>0.28923412595061748</v>
      </c>
      <c r="AJ247" s="2">
        <f t="shared" si="75"/>
        <v>0.26763640800299482</v>
      </c>
    </row>
    <row r="248" spans="1:36" x14ac:dyDescent="0.2">
      <c r="A248" t="str">
        <f>"non-electricity_archetype_"&amp;TEXT(ROUND(Table3[[#This Row],[2016]],1),"0.0")</f>
        <v>non-electricity_archetype_5.6</v>
      </c>
      <c r="B248" s="2">
        <f t="shared" si="67"/>
        <v>5.6000000000000005</v>
      </c>
      <c r="C248" s="2">
        <f t="shared" si="77"/>
        <v>5.6000000000000005</v>
      </c>
      <c r="D248" s="2">
        <f t="shared" si="77"/>
        <v>5.6000000000000005</v>
      </c>
      <c r="E248" s="2">
        <f t="shared" si="77"/>
        <v>5.5999999999999988</v>
      </c>
      <c r="F248" s="2">
        <f t="shared" si="77"/>
        <v>5.5999999999999988</v>
      </c>
      <c r="G248" s="2">
        <f t="shared" si="77"/>
        <v>5.4789139711725117</v>
      </c>
      <c r="H248" s="2">
        <f t="shared" si="77"/>
        <v>5.5411131093585899</v>
      </c>
      <c r="I248" s="2">
        <f t="shared" si="77"/>
        <v>5.5252602504206632</v>
      </c>
      <c r="J248" s="2">
        <f t="shared" si="77"/>
        <v>5.4924406747251266</v>
      </c>
      <c r="K248" s="2">
        <f t="shared" si="77"/>
        <v>5.4732889154379327</v>
      </c>
      <c r="L248" s="2">
        <f t="shared" si="77"/>
        <v>5.1167566240274036</v>
      </c>
      <c r="M248" s="2">
        <f t="shared" si="77"/>
        <v>5.0705697837914823</v>
      </c>
      <c r="N248" s="2">
        <f t="shared" si="77"/>
        <v>5.0372288352588122</v>
      </c>
      <c r="O248" s="2">
        <f t="shared" si="77"/>
        <v>4.9883462651604233</v>
      </c>
      <c r="P248" s="2">
        <f t="shared" si="77"/>
        <v>4.7771762463910008</v>
      </c>
      <c r="Q248" s="2">
        <f t="shared" si="77"/>
        <v>4.4523755312076432</v>
      </c>
      <c r="R248" s="2">
        <f t="shared" si="77"/>
        <v>3.8763879920613067</v>
      </c>
      <c r="S248" s="2">
        <f t="shared" si="76"/>
        <v>3.607310059335668</v>
      </c>
      <c r="T248" s="2">
        <f t="shared" si="76"/>
        <v>3.3013455788104569</v>
      </c>
      <c r="U248" s="2">
        <f t="shared" si="76"/>
        <v>2.538522684176467</v>
      </c>
      <c r="V248" s="2">
        <f t="shared" si="76"/>
        <v>2.4540749864576852</v>
      </c>
      <c r="W248" s="2">
        <f t="shared" si="76"/>
        <v>1.9414743416796361</v>
      </c>
      <c r="X248" s="2">
        <f t="shared" si="76"/>
        <v>1.7412157505304986</v>
      </c>
      <c r="Y248" s="2">
        <f t="shared" si="76"/>
        <v>1.5173795028389225</v>
      </c>
      <c r="Z248" s="2">
        <f t="shared" si="76"/>
        <v>1.4134087461919456</v>
      </c>
      <c r="AA248" s="2">
        <f t="shared" si="76"/>
        <v>1.2017918410662132</v>
      </c>
      <c r="AB248" s="2">
        <f t="shared" si="76"/>
        <v>0.86237035456293865</v>
      </c>
      <c r="AC248" s="2">
        <f t="shared" si="76"/>
        <v>0.71452130348026177</v>
      </c>
      <c r="AD248" s="2">
        <f t="shared" si="76"/>
        <v>0.69067946191245522</v>
      </c>
      <c r="AE248" s="2">
        <f t="shared" si="76"/>
        <v>0.52008890773672978</v>
      </c>
      <c r="AF248" s="2">
        <f t="shared" si="76"/>
        <v>0.5123578262498798</v>
      </c>
      <c r="AG248" s="2">
        <f t="shared" si="76"/>
        <v>0.49149873809116507</v>
      </c>
      <c r="AH248" s="2">
        <f t="shared" si="73"/>
        <v>0.35614543448823666</v>
      </c>
      <c r="AI248" s="2">
        <f t="shared" si="75"/>
        <v>0.28883655098013056</v>
      </c>
      <c r="AJ248" s="2">
        <f t="shared" si="75"/>
        <v>0.26763640800299482</v>
      </c>
    </row>
    <row r="249" spans="1:36" x14ac:dyDescent="0.2">
      <c r="A249" t="str">
        <f>"non-electricity_archetype_"&amp;TEXT(ROUND(Table3[[#This Row],[2016]],1),"0.0")</f>
        <v>non-electricity_archetype_5.5</v>
      </c>
      <c r="B249" s="2">
        <f t="shared" si="67"/>
        <v>5.5</v>
      </c>
      <c r="C249" s="2">
        <f t="shared" si="77"/>
        <v>5.5</v>
      </c>
      <c r="D249" s="2">
        <f t="shared" si="77"/>
        <v>5.5</v>
      </c>
      <c r="E249" s="2">
        <f t="shared" si="77"/>
        <v>5.4999999999999982</v>
      </c>
      <c r="F249" s="2">
        <f t="shared" si="77"/>
        <v>5.4999999999999982</v>
      </c>
      <c r="G249" s="2">
        <f t="shared" si="77"/>
        <v>5.3811847471002672</v>
      </c>
      <c r="H249" s="2">
        <f t="shared" si="77"/>
        <v>5.4422174393545752</v>
      </c>
      <c r="I249" s="2">
        <f t="shared" si="77"/>
        <v>5.4266618755778726</v>
      </c>
      <c r="J249" s="2">
        <f t="shared" si="77"/>
        <v>5.3944577788370118</v>
      </c>
      <c r="K249" s="2">
        <f t="shared" si="77"/>
        <v>5.3756651803414028</v>
      </c>
      <c r="L249" s="2">
        <f t="shared" si="77"/>
        <v>5.0258190851224764</v>
      </c>
      <c r="M249" s="2">
        <f t="shared" si="77"/>
        <v>4.9804984056319563</v>
      </c>
      <c r="N249" s="2">
        <f t="shared" si="77"/>
        <v>4.9477827135724697</v>
      </c>
      <c r="O249" s="2">
        <f t="shared" si="77"/>
        <v>4.8998168583464832</v>
      </c>
      <c r="P249" s="2">
        <f t="shared" si="77"/>
        <v>4.6926069974906426</v>
      </c>
      <c r="Q249" s="2">
        <f t="shared" si="77"/>
        <v>4.3738974032441771</v>
      </c>
      <c r="R249" s="2">
        <f t="shared" si="77"/>
        <v>3.8087115944976735</v>
      </c>
      <c r="S249" s="2">
        <f t="shared" si="76"/>
        <v>3.5446797905305742</v>
      </c>
      <c r="T249" s="2">
        <f t="shared" si="76"/>
        <v>3.2444531873133622</v>
      </c>
      <c r="U249" s="2">
        <f t="shared" si="76"/>
        <v>2.4959358230782906</v>
      </c>
      <c r="V249" s="2">
        <f t="shared" si="76"/>
        <v>2.4130718076471442</v>
      </c>
      <c r="W249" s="2">
        <f t="shared" si="76"/>
        <v>1.9100841728586504</v>
      </c>
      <c r="X249" s="2">
        <f t="shared" si="76"/>
        <v>1.7135811131486984</v>
      </c>
      <c r="Y249" s="2">
        <f t="shared" si="76"/>
        <v>1.4939425583531492</v>
      </c>
      <c r="Z249" s="2">
        <f t="shared" si="76"/>
        <v>1.3919216079197438</v>
      </c>
      <c r="AA249" s="2">
        <f t="shared" si="76"/>
        <v>1.1842732413505968</v>
      </c>
      <c r="AB249" s="2">
        <f t="shared" si="76"/>
        <v>0.85121706510134709</v>
      </c>
      <c r="AC249" s="2">
        <f t="shared" si="76"/>
        <v>0.70614068787205442</v>
      </c>
      <c r="AD249" s="2">
        <f t="shared" si="76"/>
        <v>0.68274596213115046</v>
      </c>
      <c r="AE249" s="2">
        <f t="shared" si="76"/>
        <v>0.51535456253730216</v>
      </c>
      <c r="AF249" s="2">
        <f t="shared" si="76"/>
        <v>0.5077684651902894</v>
      </c>
      <c r="AG249" s="2">
        <f t="shared" si="76"/>
        <v>0.48730055606126466</v>
      </c>
      <c r="AH249" s="2">
        <f t="shared" si="73"/>
        <v>0.3544855884376395</v>
      </c>
      <c r="AI249" s="2">
        <f t="shared" si="75"/>
        <v>0.28843897600964369</v>
      </c>
      <c r="AJ249" s="2">
        <f t="shared" si="75"/>
        <v>0.26763640800299482</v>
      </c>
    </row>
    <row r="250" spans="1:36" x14ac:dyDescent="0.2">
      <c r="A250" t="str">
        <f>"non-electricity_archetype_"&amp;TEXT(ROUND(Table3[[#This Row],[2016]],1),"0.0")</f>
        <v>non-electricity_archetype_5.4</v>
      </c>
      <c r="B250" s="2">
        <f t="shared" si="67"/>
        <v>5.4</v>
      </c>
      <c r="C250" s="2">
        <f t="shared" si="77"/>
        <v>5.4</v>
      </c>
      <c r="D250" s="2">
        <f t="shared" si="77"/>
        <v>5.4</v>
      </c>
      <c r="E250" s="2">
        <f t="shared" si="77"/>
        <v>5.3999999999999986</v>
      </c>
      <c r="F250" s="2">
        <f t="shared" si="77"/>
        <v>5.3999999999999986</v>
      </c>
      <c r="G250" s="2">
        <f t="shared" si="77"/>
        <v>5.2834555230280236</v>
      </c>
      <c r="H250" s="2">
        <f t="shared" si="77"/>
        <v>5.3433217693505606</v>
      </c>
      <c r="I250" s="2">
        <f t="shared" si="77"/>
        <v>5.3280635007350829</v>
      </c>
      <c r="J250" s="2">
        <f t="shared" si="77"/>
        <v>5.2964748829488979</v>
      </c>
      <c r="K250" s="2">
        <f t="shared" si="77"/>
        <v>5.2780414452448738</v>
      </c>
      <c r="L250" s="2">
        <f t="shared" si="77"/>
        <v>4.934881546217551</v>
      </c>
      <c r="M250" s="2">
        <f t="shared" si="77"/>
        <v>4.8904270274724304</v>
      </c>
      <c r="N250" s="2">
        <f t="shared" si="77"/>
        <v>4.858336591886129</v>
      </c>
      <c r="O250" s="2">
        <f t="shared" si="77"/>
        <v>4.8112874515325448</v>
      </c>
      <c r="P250" s="2">
        <f t="shared" si="77"/>
        <v>4.6080377485902853</v>
      </c>
      <c r="Q250" s="2">
        <f t="shared" si="77"/>
        <v>4.2954192752807119</v>
      </c>
      <c r="R250" s="2">
        <f t="shared" si="77"/>
        <v>3.7410351969340407</v>
      </c>
      <c r="S250" s="2">
        <f t="shared" si="76"/>
        <v>3.4820495217254805</v>
      </c>
      <c r="T250" s="2">
        <f t="shared" si="76"/>
        <v>3.1875607958162679</v>
      </c>
      <c r="U250" s="2">
        <f t="shared" si="76"/>
        <v>2.4533489619801152</v>
      </c>
      <c r="V250" s="2">
        <f t="shared" si="76"/>
        <v>2.3720686288366042</v>
      </c>
      <c r="W250" s="2">
        <f t="shared" si="76"/>
        <v>1.8786940040376647</v>
      </c>
      <c r="X250" s="2">
        <f t="shared" si="76"/>
        <v>1.6859464757668983</v>
      </c>
      <c r="Y250" s="2">
        <f t="shared" si="76"/>
        <v>1.4705056138673762</v>
      </c>
      <c r="Z250" s="2">
        <f t="shared" si="76"/>
        <v>1.3704344696475417</v>
      </c>
      <c r="AA250" s="2">
        <f t="shared" si="76"/>
        <v>1.1667546416349803</v>
      </c>
      <c r="AB250" s="2">
        <f t="shared" si="76"/>
        <v>0.84006377563975565</v>
      </c>
      <c r="AC250" s="2">
        <f t="shared" si="76"/>
        <v>0.69776007226384706</v>
      </c>
      <c r="AD250" s="2">
        <f t="shared" si="76"/>
        <v>0.67481246234984571</v>
      </c>
      <c r="AE250" s="2">
        <f t="shared" si="76"/>
        <v>0.51062021733787466</v>
      </c>
      <c r="AF250" s="2">
        <f t="shared" si="76"/>
        <v>0.50317910413069911</v>
      </c>
      <c r="AG250" s="2">
        <f t="shared" si="76"/>
        <v>0.48310237403136425</v>
      </c>
      <c r="AH250" s="2">
        <f t="shared" si="73"/>
        <v>0.35282574238704234</v>
      </c>
      <c r="AI250" s="2">
        <f t="shared" si="75"/>
        <v>0.28804140103915682</v>
      </c>
      <c r="AJ250" s="2">
        <f t="shared" si="75"/>
        <v>0.26763640800299482</v>
      </c>
    </row>
    <row r="251" spans="1:36" x14ac:dyDescent="0.2">
      <c r="A251" t="str">
        <f>"non-electricity_archetype_"&amp;TEXT(ROUND(Table3[[#This Row],[2016]],1),"0.0")</f>
        <v>non-electricity_archetype_5.3</v>
      </c>
      <c r="B251" s="2">
        <f t="shared" si="67"/>
        <v>5.3000000000000007</v>
      </c>
      <c r="C251" s="2">
        <f t="shared" si="77"/>
        <v>5.3000000000000007</v>
      </c>
      <c r="D251" s="2">
        <f t="shared" si="77"/>
        <v>5.3000000000000007</v>
      </c>
      <c r="E251" s="2">
        <f t="shared" si="77"/>
        <v>5.2999999999999989</v>
      </c>
      <c r="F251" s="2">
        <f t="shared" si="77"/>
        <v>5.2999999999999989</v>
      </c>
      <c r="G251" s="2">
        <f t="shared" si="77"/>
        <v>5.18572629895578</v>
      </c>
      <c r="H251" s="2">
        <f t="shared" si="77"/>
        <v>5.2444260993465459</v>
      </c>
      <c r="I251" s="2">
        <f t="shared" si="77"/>
        <v>5.2294651258922933</v>
      </c>
      <c r="J251" s="2">
        <f t="shared" si="77"/>
        <v>5.198491987060784</v>
      </c>
      <c r="K251" s="2">
        <f t="shared" si="77"/>
        <v>5.1804177101483448</v>
      </c>
      <c r="L251" s="2">
        <f t="shared" si="77"/>
        <v>4.8439440073126248</v>
      </c>
      <c r="M251" s="2">
        <f t="shared" si="77"/>
        <v>4.8003556493129054</v>
      </c>
      <c r="N251" s="2">
        <f t="shared" si="77"/>
        <v>4.7688904701997874</v>
      </c>
      <c r="O251" s="2">
        <f t="shared" si="77"/>
        <v>4.7227580447186055</v>
      </c>
      <c r="P251" s="2">
        <f t="shared" si="77"/>
        <v>4.5234684996899279</v>
      </c>
      <c r="Q251" s="2">
        <f t="shared" si="77"/>
        <v>4.2169411473172467</v>
      </c>
      <c r="R251" s="2">
        <f t="shared" si="77"/>
        <v>3.673358799370408</v>
      </c>
      <c r="S251" s="2">
        <f t="shared" si="76"/>
        <v>3.4194192529203873</v>
      </c>
      <c r="T251" s="2">
        <f t="shared" si="76"/>
        <v>3.1306684043191737</v>
      </c>
      <c r="U251" s="2">
        <f t="shared" si="76"/>
        <v>2.4107621008819393</v>
      </c>
      <c r="V251" s="2">
        <f t="shared" si="76"/>
        <v>2.3310654500260637</v>
      </c>
      <c r="W251" s="2">
        <f t="shared" si="76"/>
        <v>1.8473038352166791</v>
      </c>
      <c r="X251" s="2">
        <f t="shared" si="76"/>
        <v>1.6583118383850981</v>
      </c>
      <c r="Y251" s="2">
        <f t="shared" si="76"/>
        <v>1.4470686693816028</v>
      </c>
      <c r="Z251" s="2">
        <f t="shared" si="76"/>
        <v>1.34894733137534</v>
      </c>
      <c r="AA251" s="2">
        <f t="shared" si="76"/>
        <v>1.1492360419193641</v>
      </c>
      <c r="AB251" s="2">
        <f t="shared" si="76"/>
        <v>0.82891048617816421</v>
      </c>
      <c r="AC251" s="2">
        <f t="shared" si="76"/>
        <v>0.68937945665563971</v>
      </c>
      <c r="AD251" s="2">
        <f t="shared" si="76"/>
        <v>0.66687896256854085</v>
      </c>
      <c r="AE251" s="2">
        <f t="shared" si="76"/>
        <v>0.50588587213844705</v>
      </c>
      <c r="AF251" s="2">
        <f t="shared" si="76"/>
        <v>0.4985897430711087</v>
      </c>
      <c r="AG251" s="2">
        <f t="shared" si="76"/>
        <v>0.47890419200146384</v>
      </c>
      <c r="AH251" s="2">
        <f t="shared" si="73"/>
        <v>0.35116589633644524</v>
      </c>
      <c r="AI251" s="2">
        <f t="shared" si="75"/>
        <v>0.28764382606866989</v>
      </c>
      <c r="AJ251" s="2">
        <f t="shared" si="75"/>
        <v>0.26763640800299482</v>
      </c>
    </row>
    <row r="252" spans="1:36" x14ac:dyDescent="0.2">
      <c r="A252" t="str">
        <f>"non-electricity_archetype_"&amp;TEXT(ROUND(Table3[[#This Row],[2016]],1),"0.0")</f>
        <v>non-electricity_archetype_5.2</v>
      </c>
      <c r="B252" s="2">
        <f t="shared" si="67"/>
        <v>5.2</v>
      </c>
      <c r="C252" s="2">
        <f t="shared" si="77"/>
        <v>5.2</v>
      </c>
      <c r="D252" s="2">
        <f t="shared" si="77"/>
        <v>5.2</v>
      </c>
      <c r="E252" s="2">
        <f t="shared" si="77"/>
        <v>5.1999999999999984</v>
      </c>
      <c r="F252" s="2">
        <f t="shared" si="77"/>
        <v>5.1999999999999984</v>
      </c>
      <c r="G252" s="2">
        <f t="shared" si="77"/>
        <v>5.0879970748835346</v>
      </c>
      <c r="H252" s="2">
        <f t="shared" si="77"/>
        <v>5.1455304293425304</v>
      </c>
      <c r="I252" s="2">
        <f t="shared" si="77"/>
        <v>5.1308667510495027</v>
      </c>
      <c r="J252" s="2">
        <f t="shared" si="77"/>
        <v>5.1005090911726692</v>
      </c>
      <c r="K252" s="2">
        <f t="shared" si="77"/>
        <v>5.082793975051815</v>
      </c>
      <c r="L252" s="2">
        <f t="shared" si="77"/>
        <v>4.7530064684076976</v>
      </c>
      <c r="M252" s="2">
        <f t="shared" si="77"/>
        <v>4.7102842711533794</v>
      </c>
      <c r="N252" s="2">
        <f t="shared" si="77"/>
        <v>4.6794443485134458</v>
      </c>
      <c r="O252" s="2">
        <f t="shared" si="77"/>
        <v>4.6342286379046653</v>
      </c>
      <c r="P252" s="2">
        <f t="shared" si="77"/>
        <v>4.4388992507895697</v>
      </c>
      <c r="Q252" s="2">
        <f t="shared" si="77"/>
        <v>4.1384630193537815</v>
      </c>
      <c r="R252" s="2">
        <f t="shared" si="77"/>
        <v>3.6056824018067748</v>
      </c>
      <c r="S252" s="2">
        <f t="shared" si="76"/>
        <v>3.3567889841152931</v>
      </c>
      <c r="T252" s="2">
        <f t="shared" si="76"/>
        <v>3.073776012822079</v>
      </c>
      <c r="U252" s="2">
        <f t="shared" si="76"/>
        <v>2.368175239783763</v>
      </c>
      <c r="V252" s="2">
        <f t="shared" si="76"/>
        <v>2.2900622712155232</v>
      </c>
      <c r="W252" s="2">
        <f t="shared" si="76"/>
        <v>1.815913666395693</v>
      </c>
      <c r="X252" s="2">
        <f t="shared" si="76"/>
        <v>1.6306772010032979</v>
      </c>
      <c r="Y252" s="2">
        <f t="shared" si="76"/>
        <v>1.4236317248958295</v>
      </c>
      <c r="Z252" s="2">
        <f t="shared" si="76"/>
        <v>1.3274601931031378</v>
      </c>
      <c r="AA252" s="2">
        <f t="shared" si="76"/>
        <v>1.1317174422037475</v>
      </c>
      <c r="AB252" s="2">
        <f t="shared" si="76"/>
        <v>0.81775719671657265</v>
      </c>
      <c r="AC252" s="2">
        <f t="shared" si="76"/>
        <v>0.68099884104743236</v>
      </c>
      <c r="AD252" s="2">
        <f t="shared" si="76"/>
        <v>0.65894546278723598</v>
      </c>
      <c r="AE252" s="2">
        <f t="shared" si="76"/>
        <v>0.50115152693901943</v>
      </c>
      <c r="AF252" s="2">
        <f t="shared" si="76"/>
        <v>0.4940003820115183</v>
      </c>
      <c r="AG252" s="2">
        <f t="shared" si="76"/>
        <v>0.47470600997156343</v>
      </c>
      <c r="AH252" s="2">
        <f t="shared" si="73"/>
        <v>0.34950605028584808</v>
      </c>
      <c r="AI252" s="2">
        <f t="shared" ref="AI252:AJ271" si="78">(($B252-$AJ$3)*((AI$3-$AJ$3)/($B$3-$AJ$3)))+$AJ$3</f>
        <v>0.28724625109818303</v>
      </c>
      <c r="AJ252" s="2">
        <f t="shared" si="78"/>
        <v>0.26763640800299482</v>
      </c>
    </row>
    <row r="253" spans="1:36" x14ac:dyDescent="0.2">
      <c r="A253" t="str">
        <f>"non-electricity_archetype_"&amp;TEXT(ROUND(Table3[[#This Row],[2016]],1),"0.0")</f>
        <v>non-electricity_archetype_5.1</v>
      </c>
      <c r="B253" s="2">
        <f t="shared" si="67"/>
        <v>5.1000000000000005</v>
      </c>
      <c r="C253" s="2">
        <f t="shared" si="77"/>
        <v>5.1000000000000005</v>
      </c>
      <c r="D253" s="2">
        <f t="shared" si="77"/>
        <v>5.1000000000000005</v>
      </c>
      <c r="E253" s="2">
        <f t="shared" si="77"/>
        <v>5.0999999999999988</v>
      </c>
      <c r="F253" s="2">
        <f t="shared" si="77"/>
        <v>5.0999999999999988</v>
      </c>
      <c r="G253" s="2">
        <f t="shared" si="77"/>
        <v>4.990267850811291</v>
      </c>
      <c r="H253" s="2">
        <f t="shared" si="77"/>
        <v>5.0466347593385157</v>
      </c>
      <c r="I253" s="2">
        <f t="shared" si="77"/>
        <v>5.0322683762067131</v>
      </c>
      <c r="J253" s="2">
        <f t="shared" si="77"/>
        <v>5.0025261952845552</v>
      </c>
      <c r="K253" s="2">
        <f t="shared" si="77"/>
        <v>4.985170239955286</v>
      </c>
      <c r="L253" s="2">
        <f t="shared" si="77"/>
        <v>4.6620689295027713</v>
      </c>
      <c r="M253" s="2">
        <f t="shared" si="77"/>
        <v>4.6202128929938535</v>
      </c>
      <c r="N253" s="2">
        <f t="shared" si="77"/>
        <v>4.5899982268271042</v>
      </c>
      <c r="O253" s="2">
        <f t="shared" si="77"/>
        <v>4.545699231090726</v>
      </c>
      <c r="P253" s="2">
        <f t="shared" si="77"/>
        <v>4.3543300018892124</v>
      </c>
      <c r="Q253" s="2">
        <f t="shared" si="77"/>
        <v>4.0599848913903163</v>
      </c>
      <c r="R253" s="2">
        <f t="shared" si="77"/>
        <v>3.538006004243142</v>
      </c>
      <c r="S253" s="2">
        <f t="shared" si="76"/>
        <v>3.2941587153101999</v>
      </c>
      <c r="T253" s="2">
        <f t="shared" si="76"/>
        <v>3.0168836213249848</v>
      </c>
      <c r="U253" s="2">
        <f t="shared" si="76"/>
        <v>2.3255883786855871</v>
      </c>
      <c r="V253" s="2">
        <f t="shared" si="76"/>
        <v>2.2490590924049827</v>
      </c>
      <c r="W253" s="2">
        <f t="shared" si="76"/>
        <v>1.7845234975747073</v>
      </c>
      <c r="X253" s="2">
        <f t="shared" si="76"/>
        <v>1.6030425636214978</v>
      </c>
      <c r="Y253" s="2">
        <f t="shared" si="76"/>
        <v>1.4001947804100561</v>
      </c>
      <c r="Z253" s="2">
        <f t="shared" si="76"/>
        <v>1.3059730548309361</v>
      </c>
      <c r="AA253" s="2">
        <f t="shared" si="76"/>
        <v>1.1141988424881313</v>
      </c>
      <c r="AB253" s="2">
        <f t="shared" si="76"/>
        <v>0.80660390725498121</v>
      </c>
      <c r="AC253" s="2">
        <f t="shared" si="76"/>
        <v>0.672618225439225</v>
      </c>
      <c r="AD253" s="2">
        <f t="shared" si="76"/>
        <v>0.65101196300593123</v>
      </c>
      <c r="AE253" s="2">
        <f t="shared" si="76"/>
        <v>0.49641718173959182</v>
      </c>
      <c r="AF253" s="2">
        <f t="shared" si="76"/>
        <v>0.48941102095192796</v>
      </c>
      <c r="AG253" s="2">
        <f t="shared" si="76"/>
        <v>0.47050782794166301</v>
      </c>
      <c r="AH253" s="2">
        <f t="shared" si="73"/>
        <v>0.34784620423525098</v>
      </c>
      <c r="AI253" s="2">
        <f t="shared" si="78"/>
        <v>0.28684867612769616</v>
      </c>
      <c r="AJ253" s="2">
        <f t="shared" si="78"/>
        <v>0.26763640800299482</v>
      </c>
    </row>
    <row r="254" spans="1:36" x14ac:dyDescent="0.2">
      <c r="A254" t="str">
        <f>"non-electricity_archetype_"&amp;TEXT(ROUND(Table3[[#This Row],[2016]],1),"0.0")</f>
        <v>non-electricity_archetype_5.0</v>
      </c>
      <c r="B254" s="2">
        <f t="shared" si="67"/>
        <v>5</v>
      </c>
      <c r="C254" s="2">
        <f t="shared" si="77"/>
        <v>5</v>
      </c>
      <c r="D254" s="2">
        <f t="shared" si="77"/>
        <v>5</v>
      </c>
      <c r="E254" s="2">
        <f t="shared" si="77"/>
        <v>4.9999999999999982</v>
      </c>
      <c r="F254" s="2">
        <f t="shared" si="77"/>
        <v>4.9999999999999982</v>
      </c>
      <c r="G254" s="2">
        <f t="shared" si="77"/>
        <v>4.8925386267390465</v>
      </c>
      <c r="H254" s="2">
        <f t="shared" si="77"/>
        <v>4.9477390893345001</v>
      </c>
      <c r="I254" s="2">
        <f t="shared" si="77"/>
        <v>4.9336700013639225</v>
      </c>
      <c r="J254" s="2">
        <f t="shared" si="77"/>
        <v>4.9045432993964404</v>
      </c>
      <c r="K254" s="2">
        <f t="shared" si="77"/>
        <v>4.8875465048587561</v>
      </c>
      <c r="L254" s="2">
        <f t="shared" si="77"/>
        <v>4.571131390597845</v>
      </c>
      <c r="M254" s="2">
        <f t="shared" si="77"/>
        <v>4.5301415148343276</v>
      </c>
      <c r="N254" s="2">
        <f t="shared" si="77"/>
        <v>4.5005521051407618</v>
      </c>
      <c r="O254" s="2">
        <f t="shared" si="77"/>
        <v>4.4571698242767859</v>
      </c>
      <c r="P254" s="2">
        <f t="shared" si="77"/>
        <v>4.2697607529888542</v>
      </c>
      <c r="Q254" s="2">
        <f t="shared" si="77"/>
        <v>3.9815067634268506</v>
      </c>
      <c r="R254" s="2">
        <f t="shared" si="77"/>
        <v>3.4703296066795088</v>
      </c>
      <c r="S254" s="2">
        <f t="shared" si="76"/>
        <v>3.2315284465051057</v>
      </c>
      <c r="T254" s="2">
        <f t="shared" si="76"/>
        <v>2.9599912298278901</v>
      </c>
      <c r="U254" s="2">
        <f t="shared" si="76"/>
        <v>2.2830015175874108</v>
      </c>
      <c r="V254" s="2">
        <f t="shared" si="76"/>
        <v>2.2080559135944422</v>
      </c>
      <c r="W254" s="2">
        <f t="shared" si="76"/>
        <v>1.7531333287537212</v>
      </c>
      <c r="X254" s="2">
        <f t="shared" si="76"/>
        <v>1.5754079262396976</v>
      </c>
      <c r="Y254" s="2">
        <f t="shared" si="76"/>
        <v>1.3767578359242827</v>
      </c>
      <c r="Z254" s="2">
        <f t="shared" si="76"/>
        <v>1.2844859165587339</v>
      </c>
      <c r="AA254" s="2">
        <f t="shared" si="76"/>
        <v>1.0966802427725149</v>
      </c>
      <c r="AB254" s="2">
        <f t="shared" si="76"/>
        <v>0.79545061779338966</v>
      </c>
      <c r="AC254" s="2">
        <f t="shared" si="76"/>
        <v>0.66423760983101765</v>
      </c>
      <c r="AD254" s="2">
        <f t="shared" si="76"/>
        <v>0.64307846322462625</v>
      </c>
      <c r="AE254" s="2">
        <f t="shared" si="76"/>
        <v>0.4916828365401642</v>
      </c>
      <c r="AF254" s="2">
        <f t="shared" si="76"/>
        <v>0.48482165989233755</v>
      </c>
      <c r="AG254" s="2">
        <f t="shared" si="76"/>
        <v>0.4663096459117626</v>
      </c>
      <c r="AH254" s="2">
        <f t="shared" si="73"/>
        <v>0.34618635818465382</v>
      </c>
      <c r="AI254" s="2">
        <f t="shared" si="78"/>
        <v>0.28645110115720923</v>
      </c>
      <c r="AJ254" s="2">
        <f t="shared" si="78"/>
        <v>0.26763640800299482</v>
      </c>
    </row>
    <row r="255" spans="1:36" x14ac:dyDescent="0.2">
      <c r="A255" t="str">
        <f>"non-electricity_archetype_"&amp;TEXT(ROUND(Table3[[#This Row],[2016]],1),"0.0")</f>
        <v>non-electricity_archetype_4.9</v>
      </c>
      <c r="B255" s="2">
        <f t="shared" si="67"/>
        <v>4.9000000000000004</v>
      </c>
      <c r="C255" s="2">
        <f t="shared" si="77"/>
        <v>4.9000000000000004</v>
      </c>
      <c r="D255" s="2">
        <f t="shared" si="77"/>
        <v>4.9000000000000004</v>
      </c>
      <c r="E255" s="2">
        <f t="shared" si="77"/>
        <v>4.8999999999999986</v>
      </c>
      <c r="F255" s="2">
        <f t="shared" si="77"/>
        <v>4.8999999999999986</v>
      </c>
      <c r="G255" s="2">
        <f t="shared" si="77"/>
        <v>4.7948094026668029</v>
      </c>
      <c r="H255" s="2">
        <f t="shared" si="77"/>
        <v>4.8488434193304855</v>
      </c>
      <c r="I255" s="2">
        <f t="shared" si="77"/>
        <v>4.8350716265211329</v>
      </c>
      <c r="J255" s="2">
        <f t="shared" si="77"/>
        <v>4.8065604035083265</v>
      </c>
      <c r="K255" s="2">
        <f t="shared" si="77"/>
        <v>4.7899227697622271</v>
      </c>
      <c r="L255" s="2">
        <f t="shared" si="77"/>
        <v>4.4801938516929187</v>
      </c>
      <c r="M255" s="2">
        <f t="shared" si="77"/>
        <v>4.4400701366748025</v>
      </c>
      <c r="N255" s="2">
        <f t="shared" si="77"/>
        <v>4.4111059834544211</v>
      </c>
      <c r="O255" s="2">
        <f t="shared" si="77"/>
        <v>4.3686404174628466</v>
      </c>
      <c r="P255" s="2">
        <f t="shared" si="77"/>
        <v>4.1851915040884968</v>
      </c>
      <c r="Q255" s="2">
        <f t="shared" si="77"/>
        <v>3.9030286354633854</v>
      </c>
      <c r="R255" s="2">
        <f t="shared" si="77"/>
        <v>3.4026532091158761</v>
      </c>
      <c r="S255" s="2">
        <f t="shared" si="76"/>
        <v>3.1688981777000125</v>
      </c>
      <c r="T255" s="2">
        <f t="shared" si="76"/>
        <v>2.9030988383307959</v>
      </c>
      <c r="U255" s="2">
        <f t="shared" si="76"/>
        <v>2.2404146564892349</v>
      </c>
      <c r="V255" s="2">
        <f t="shared" si="76"/>
        <v>2.1670527347839017</v>
      </c>
      <c r="W255" s="2">
        <f t="shared" si="76"/>
        <v>1.7217431599327355</v>
      </c>
      <c r="X255" s="2">
        <f t="shared" si="76"/>
        <v>1.5477732888578979</v>
      </c>
      <c r="Y255" s="2">
        <f t="shared" si="76"/>
        <v>1.3533208914385093</v>
      </c>
      <c r="Z255" s="2">
        <f t="shared" si="76"/>
        <v>1.2629987782865322</v>
      </c>
      <c r="AA255" s="2">
        <f t="shared" si="76"/>
        <v>1.0791616430568984</v>
      </c>
      <c r="AB255" s="2">
        <f t="shared" si="76"/>
        <v>0.78429732833179822</v>
      </c>
      <c r="AC255" s="2">
        <f t="shared" si="76"/>
        <v>0.6558569942228103</v>
      </c>
      <c r="AD255" s="2">
        <f t="shared" si="76"/>
        <v>0.6351449634433215</v>
      </c>
      <c r="AE255" s="2">
        <f t="shared" si="76"/>
        <v>0.48694849134073664</v>
      </c>
      <c r="AF255" s="2">
        <f t="shared" si="76"/>
        <v>0.48023229883274721</v>
      </c>
      <c r="AG255" s="2">
        <f t="shared" si="76"/>
        <v>0.46211146388186219</v>
      </c>
      <c r="AH255" s="2">
        <f t="shared" si="73"/>
        <v>0.34452651213405672</v>
      </c>
      <c r="AI255" s="2">
        <f t="shared" si="78"/>
        <v>0.28605352618672236</v>
      </c>
      <c r="AJ255" s="2">
        <f t="shared" si="78"/>
        <v>0.26763640800299482</v>
      </c>
    </row>
    <row r="256" spans="1:36" x14ac:dyDescent="0.2">
      <c r="A256" t="str">
        <f>"non-electricity_archetype_"&amp;TEXT(ROUND(Table3[[#This Row],[2016]],1),"0.0")</f>
        <v>non-electricity_archetype_4.8</v>
      </c>
      <c r="B256" s="2">
        <f t="shared" si="67"/>
        <v>4.8000000000000007</v>
      </c>
      <c r="C256" s="2">
        <f t="shared" si="77"/>
        <v>4.8000000000000007</v>
      </c>
      <c r="D256" s="2">
        <f t="shared" si="77"/>
        <v>4.8000000000000007</v>
      </c>
      <c r="E256" s="2">
        <f t="shared" si="77"/>
        <v>4.7999999999999989</v>
      </c>
      <c r="F256" s="2">
        <f t="shared" si="77"/>
        <v>4.7999999999999989</v>
      </c>
      <c r="G256" s="2">
        <f t="shared" si="77"/>
        <v>4.6970801785945593</v>
      </c>
      <c r="H256" s="2">
        <f t="shared" si="77"/>
        <v>4.7499477493264708</v>
      </c>
      <c r="I256" s="2">
        <f t="shared" si="77"/>
        <v>4.7364732516783432</v>
      </c>
      <c r="J256" s="2">
        <f t="shared" si="77"/>
        <v>4.7085775076202134</v>
      </c>
      <c r="K256" s="2">
        <f t="shared" si="77"/>
        <v>4.6922990346656981</v>
      </c>
      <c r="L256" s="2">
        <f t="shared" si="77"/>
        <v>4.3892563127879924</v>
      </c>
      <c r="M256" s="2">
        <f t="shared" si="77"/>
        <v>4.3499987585152775</v>
      </c>
      <c r="N256" s="2">
        <f t="shared" si="77"/>
        <v>4.3216598617680795</v>
      </c>
      <c r="O256" s="2">
        <f t="shared" si="77"/>
        <v>4.2801110106489073</v>
      </c>
      <c r="P256" s="2">
        <f t="shared" si="77"/>
        <v>4.1006222551881386</v>
      </c>
      <c r="Q256" s="2">
        <f t="shared" si="77"/>
        <v>3.8245505074999206</v>
      </c>
      <c r="R256" s="2">
        <f t="shared" si="77"/>
        <v>3.3349768115522433</v>
      </c>
      <c r="S256" s="2">
        <f t="shared" si="76"/>
        <v>3.1062679088949188</v>
      </c>
      <c r="T256" s="2">
        <f t="shared" si="76"/>
        <v>2.8462064468337021</v>
      </c>
      <c r="U256" s="2">
        <f t="shared" si="76"/>
        <v>2.197827795391059</v>
      </c>
      <c r="V256" s="2">
        <f t="shared" si="76"/>
        <v>2.1260495559733612</v>
      </c>
      <c r="W256" s="2">
        <f t="shared" si="76"/>
        <v>1.6903529911117499</v>
      </c>
      <c r="X256" s="2">
        <f t="shared" si="76"/>
        <v>1.5201386514760977</v>
      </c>
      <c r="Y256" s="2">
        <f t="shared" si="76"/>
        <v>1.3298839469527359</v>
      </c>
      <c r="Z256" s="2">
        <f t="shared" si="76"/>
        <v>1.2415116400143302</v>
      </c>
      <c r="AA256" s="2">
        <f t="shared" si="76"/>
        <v>1.0616430433412822</v>
      </c>
      <c r="AB256" s="2">
        <f t="shared" si="76"/>
        <v>0.77314403887020677</v>
      </c>
      <c r="AC256" s="2">
        <f t="shared" si="76"/>
        <v>0.64747637861460294</v>
      </c>
      <c r="AD256" s="2">
        <f t="shared" si="76"/>
        <v>0.62721146366201674</v>
      </c>
      <c r="AE256" s="2">
        <f t="shared" si="76"/>
        <v>0.48221414614130909</v>
      </c>
      <c r="AF256" s="2">
        <f t="shared" si="76"/>
        <v>0.47564293777315686</v>
      </c>
      <c r="AG256" s="2">
        <f t="shared" si="76"/>
        <v>0.45791328185196178</v>
      </c>
      <c r="AH256" s="2">
        <f t="shared" si="73"/>
        <v>0.34286666608345956</v>
      </c>
      <c r="AI256" s="2">
        <f t="shared" si="78"/>
        <v>0.28565595121623544</v>
      </c>
      <c r="AJ256" s="2">
        <f t="shared" si="78"/>
        <v>0.26763640800299482</v>
      </c>
    </row>
    <row r="257" spans="1:36" x14ac:dyDescent="0.2">
      <c r="A257" t="str">
        <f>"non-electricity_archetype_"&amp;TEXT(ROUND(Table3[[#This Row],[2016]],1),"0.0")</f>
        <v>non-electricity_archetype_4.7</v>
      </c>
      <c r="B257" s="2">
        <f t="shared" si="67"/>
        <v>4.7</v>
      </c>
      <c r="C257" s="2">
        <f t="shared" si="77"/>
        <v>4.7</v>
      </c>
      <c r="D257" s="2">
        <f t="shared" si="77"/>
        <v>4.7</v>
      </c>
      <c r="E257" s="2">
        <f t="shared" si="77"/>
        <v>4.6999999999999984</v>
      </c>
      <c r="F257" s="2">
        <f t="shared" si="77"/>
        <v>4.6999999999999984</v>
      </c>
      <c r="G257" s="2">
        <f t="shared" si="77"/>
        <v>4.5993509545223148</v>
      </c>
      <c r="H257" s="2">
        <f t="shared" si="77"/>
        <v>4.6510520793224552</v>
      </c>
      <c r="I257" s="2">
        <f t="shared" si="77"/>
        <v>4.6378748768355527</v>
      </c>
      <c r="J257" s="2">
        <f t="shared" si="77"/>
        <v>4.6105946117320986</v>
      </c>
      <c r="K257" s="2">
        <f t="shared" si="77"/>
        <v>4.5946752995691682</v>
      </c>
      <c r="L257" s="2">
        <f t="shared" si="77"/>
        <v>4.2983187738830653</v>
      </c>
      <c r="M257" s="2">
        <f t="shared" si="77"/>
        <v>4.2599273803557516</v>
      </c>
      <c r="N257" s="2">
        <f t="shared" si="77"/>
        <v>4.2322137400817379</v>
      </c>
      <c r="O257" s="2">
        <f t="shared" si="77"/>
        <v>4.191581603834968</v>
      </c>
      <c r="P257" s="2">
        <f t="shared" si="77"/>
        <v>4.0160530062877804</v>
      </c>
      <c r="Q257" s="2">
        <f t="shared" si="77"/>
        <v>3.7460723795364546</v>
      </c>
      <c r="R257" s="2">
        <f t="shared" si="77"/>
        <v>3.2673004139886102</v>
      </c>
      <c r="S257" s="2">
        <f t="shared" si="76"/>
        <v>3.0436376400898246</v>
      </c>
      <c r="T257" s="2">
        <f t="shared" si="76"/>
        <v>2.7893140553366074</v>
      </c>
      <c r="U257" s="2">
        <f t="shared" si="76"/>
        <v>2.1552409342928831</v>
      </c>
      <c r="V257" s="2">
        <f t="shared" si="76"/>
        <v>2.0850463771628207</v>
      </c>
      <c r="W257" s="2">
        <f t="shared" si="76"/>
        <v>1.6589628222907642</v>
      </c>
      <c r="X257" s="2">
        <f t="shared" si="76"/>
        <v>1.4925040140942976</v>
      </c>
      <c r="Y257" s="2">
        <f t="shared" si="76"/>
        <v>1.3064470024669625</v>
      </c>
      <c r="Z257" s="2">
        <f t="shared" si="76"/>
        <v>1.2200245017421283</v>
      </c>
      <c r="AA257" s="2">
        <f t="shared" si="76"/>
        <v>1.0441244436256658</v>
      </c>
      <c r="AB257" s="2">
        <f t="shared" si="76"/>
        <v>0.76199074940861511</v>
      </c>
      <c r="AC257" s="2">
        <f t="shared" si="76"/>
        <v>0.63909576300639559</v>
      </c>
      <c r="AD257" s="2">
        <f t="shared" si="76"/>
        <v>0.61927796388071188</v>
      </c>
      <c r="AE257" s="2">
        <f t="shared" si="76"/>
        <v>0.47747980094188147</v>
      </c>
      <c r="AF257" s="2">
        <f t="shared" si="76"/>
        <v>0.47105357671356646</v>
      </c>
      <c r="AG257" s="2">
        <f t="shared" si="76"/>
        <v>0.45371509982206137</v>
      </c>
      <c r="AH257" s="2">
        <f t="shared" si="73"/>
        <v>0.3412068200328624</v>
      </c>
      <c r="AI257" s="2">
        <f t="shared" si="78"/>
        <v>0.28525837624574857</v>
      </c>
      <c r="AJ257" s="2">
        <f t="shared" si="78"/>
        <v>0.26763640800299482</v>
      </c>
    </row>
    <row r="258" spans="1:36" x14ac:dyDescent="0.2">
      <c r="A258" t="str">
        <f>"non-electricity_archetype_"&amp;TEXT(ROUND(Table3[[#This Row],[2016]],1),"0.0")</f>
        <v>non-electricity_archetype_4.6</v>
      </c>
      <c r="B258" s="2">
        <f t="shared" si="67"/>
        <v>4.6000000000000005</v>
      </c>
      <c r="C258" s="2">
        <f t="shared" si="77"/>
        <v>4.6000000000000005</v>
      </c>
      <c r="D258" s="2">
        <f t="shared" si="77"/>
        <v>4.6000000000000005</v>
      </c>
      <c r="E258" s="2">
        <f t="shared" si="77"/>
        <v>4.5999999999999988</v>
      </c>
      <c r="F258" s="2">
        <f t="shared" si="77"/>
        <v>4.5999999999999988</v>
      </c>
      <c r="G258" s="2">
        <f t="shared" si="77"/>
        <v>4.5016217304500712</v>
      </c>
      <c r="H258" s="2">
        <f t="shared" si="77"/>
        <v>4.5521564093184415</v>
      </c>
      <c r="I258" s="2">
        <f t="shared" si="77"/>
        <v>4.539276501992763</v>
      </c>
      <c r="J258" s="2">
        <f t="shared" si="77"/>
        <v>4.5126117158439847</v>
      </c>
      <c r="K258" s="2">
        <f t="shared" si="77"/>
        <v>4.4970515644726383</v>
      </c>
      <c r="L258" s="2">
        <f t="shared" si="77"/>
        <v>4.2073812349781399</v>
      </c>
      <c r="M258" s="2">
        <f t="shared" si="77"/>
        <v>4.1698560021962257</v>
      </c>
      <c r="N258" s="2">
        <f t="shared" si="77"/>
        <v>4.1427676183953963</v>
      </c>
      <c r="O258" s="2">
        <f t="shared" si="77"/>
        <v>4.1030521970210287</v>
      </c>
      <c r="P258" s="2">
        <f t="shared" si="77"/>
        <v>3.9314837573874235</v>
      </c>
      <c r="Q258" s="2">
        <f t="shared" si="77"/>
        <v>3.6675942515729898</v>
      </c>
      <c r="R258" s="2">
        <f t="shared" si="77"/>
        <v>3.1996240164249774</v>
      </c>
      <c r="S258" s="2">
        <f t="shared" si="76"/>
        <v>2.9810073712847314</v>
      </c>
      <c r="T258" s="2">
        <f t="shared" si="76"/>
        <v>2.7324216638395131</v>
      </c>
      <c r="U258" s="2">
        <f t="shared" si="76"/>
        <v>2.1126540731947072</v>
      </c>
      <c r="V258" s="2">
        <f t="shared" si="76"/>
        <v>2.0440431983522802</v>
      </c>
      <c r="W258" s="2">
        <f t="shared" si="76"/>
        <v>1.6275726534697785</v>
      </c>
      <c r="X258" s="2">
        <f t="shared" si="76"/>
        <v>1.4648693767124974</v>
      </c>
      <c r="Y258" s="2">
        <f t="shared" si="76"/>
        <v>1.2830100579811892</v>
      </c>
      <c r="Z258" s="2">
        <f t="shared" si="76"/>
        <v>1.1985373634699261</v>
      </c>
      <c r="AA258" s="2">
        <f t="shared" si="76"/>
        <v>1.0266058439100494</v>
      </c>
      <c r="AB258" s="2">
        <f t="shared" si="76"/>
        <v>0.75083745994702378</v>
      </c>
      <c r="AC258" s="2">
        <f t="shared" si="76"/>
        <v>0.63071514739818824</v>
      </c>
      <c r="AD258" s="2">
        <f t="shared" si="76"/>
        <v>0.61134446409940701</v>
      </c>
      <c r="AE258" s="2">
        <f t="shared" si="76"/>
        <v>0.47274545574245386</v>
      </c>
      <c r="AF258" s="2">
        <f t="shared" si="76"/>
        <v>0.46646421565397611</v>
      </c>
      <c r="AG258" s="2">
        <f t="shared" si="76"/>
        <v>0.44951691779216096</v>
      </c>
      <c r="AH258" s="2">
        <f t="shared" si="73"/>
        <v>0.3395469739822653</v>
      </c>
      <c r="AI258" s="2">
        <f t="shared" si="78"/>
        <v>0.2848608012752617</v>
      </c>
      <c r="AJ258" s="2">
        <f t="shared" si="78"/>
        <v>0.26763640800299482</v>
      </c>
    </row>
    <row r="259" spans="1:36" x14ac:dyDescent="0.2">
      <c r="A259" t="str">
        <f>"non-electricity_archetype_"&amp;TEXT(ROUND(Table3[[#This Row],[2016]],1),"0.0")</f>
        <v>non-electricity_archetype_4.5</v>
      </c>
      <c r="B259" s="2">
        <f t="shared" si="67"/>
        <v>4.5</v>
      </c>
      <c r="C259" s="2">
        <f t="shared" si="77"/>
        <v>4.5</v>
      </c>
      <c r="D259" s="2">
        <f t="shared" si="77"/>
        <v>4.5</v>
      </c>
      <c r="E259" s="2">
        <f t="shared" si="77"/>
        <v>4.4999999999999982</v>
      </c>
      <c r="F259" s="2">
        <f t="shared" si="77"/>
        <v>4.4999999999999982</v>
      </c>
      <c r="G259" s="2">
        <f t="shared" si="77"/>
        <v>4.4038925063778258</v>
      </c>
      <c r="H259" s="2">
        <f t="shared" si="77"/>
        <v>4.4532607393144259</v>
      </c>
      <c r="I259" s="2">
        <f t="shared" si="77"/>
        <v>4.4406781271499725</v>
      </c>
      <c r="J259" s="2">
        <f t="shared" si="77"/>
        <v>4.4146288199558699</v>
      </c>
      <c r="K259" s="2">
        <f t="shared" si="77"/>
        <v>4.3994278293761084</v>
      </c>
      <c r="L259" s="2">
        <f t="shared" si="77"/>
        <v>4.1164436960732127</v>
      </c>
      <c r="M259" s="2">
        <f t="shared" si="77"/>
        <v>4.0797846240366997</v>
      </c>
      <c r="N259" s="2">
        <f t="shared" si="77"/>
        <v>4.0533214967090547</v>
      </c>
      <c r="O259" s="2">
        <f t="shared" si="77"/>
        <v>4.0145227902070886</v>
      </c>
      <c r="P259" s="2">
        <f t="shared" si="77"/>
        <v>3.8469145084870653</v>
      </c>
      <c r="Q259" s="2">
        <f t="shared" si="77"/>
        <v>3.5891161236095237</v>
      </c>
      <c r="R259" s="2">
        <f t="shared" ref="R259:AG274" si="79">(($B259-$AJ$3)*((R$3-$AJ$3)/($B$3-$AJ$3)))+$AJ$3</f>
        <v>3.1319476188613438</v>
      </c>
      <c r="S259" s="2">
        <f t="shared" si="79"/>
        <v>2.9183771024796372</v>
      </c>
      <c r="T259" s="2">
        <f t="shared" si="79"/>
        <v>2.6755292723424184</v>
      </c>
      <c r="U259" s="2">
        <f t="shared" si="79"/>
        <v>2.0700672120965309</v>
      </c>
      <c r="V259" s="2">
        <f t="shared" si="79"/>
        <v>2.0030400195417397</v>
      </c>
      <c r="W259" s="2">
        <f t="shared" si="79"/>
        <v>1.5961824846487924</v>
      </c>
      <c r="X259" s="2">
        <f t="shared" si="79"/>
        <v>1.4372347393306972</v>
      </c>
      <c r="Y259" s="2">
        <f t="shared" si="79"/>
        <v>1.2595731134954158</v>
      </c>
      <c r="Z259" s="2">
        <f t="shared" si="79"/>
        <v>1.1770502251977242</v>
      </c>
      <c r="AA259" s="2">
        <f t="shared" si="79"/>
        <v>1.0090872441944332</v>
      </c>
      <c r="AB259" s="2">
        <f t="shared" si="79"/>
        <v>0.73968417048543222</v>
      </c>
      <c r="AC259" s="2">
        <f t="shared" si="79"/>
        <v>0.62233453178998088</v>
      </c>
      <c r="AD259" s="2">
        <f t="shared" si="79"/>
        <v>0.60341096431810226</v>
      </c>
      <c r="AE259" s="2">
        <f t="shared" si="79"/>
        <v>0.46801111054302624</v>
      </c>
      <c r="AF259" s="2">
        <f t="shared" si="79"/>
        <v>0.46187485459438571</v>
      </c>
      <c r="AG259" s="2">
        <f t="shared" si="79"/>
        <v>0.44531873576226055</v>
      </c>
      <c r="AH259" s="2">
        <f t="shared" si="73"/>
        <v>0.33788712793166814</v>
      </c>
      <c r="AI259" s="2">
        <f t="shared" si="78"/>
        <v>0.28446322630477477</v>
      </c>
      <c r="AJ259" s="2">
        <f t="shared" si="78"/>
        <v>0.26763640800299482</v>
      </c>
    </row>
    <row r="260" spans="1:36" x14ac:dyDescent="0.2">
      <c r="A260" t="str">
        <f>"non-electricity_archetype_"&amp;TEXT(ROUND(Table3[[#This Row],[2016]],1),"0.0")</f>
        <v>non-electricity_archetype_4.4</v>
      </c>
      <c r="B260" s="2">
        <f t="shared" si="67"/>
        <v>4.4000000000000004</v>
      </c>
      <c r="C260" s="2">
        <f t="shared" ref="C260:R275" si="80">(($B260-$AJ$3)*((C$3-$AJ$3)/($B$3-$AJ$3)))+$AJ$3</f>
        <v>4.4000000000000004</v>
      </c>
      <c r="D260" s="2">
        <f t="shared" si="80"/>
        <v>4.4000000000000004</v>
      </c>
      <c r="E260" s="2">
        <f t="shared" si="80"/>
        <v>4.3999999999999986</v>
      </c>
      <c r="F260" s="2">
        <f t="shared" si="80"/>
        <v>4.3999999999999986</v>
      </c>
      <c r="G260" s="2">
        <f t="shared" si="80"/>
        <v>4.3061632823055822</v>
      </c>
      <c r="H260" s="2">
        <f t="shared" si="80"/>
        <v>4.3543650693104112</v>
      </c>
      <c r="I260" s="2">
        <f t="shared" si="80"/>
        <v>4.3420797523071828</v>
      </c>
      <c r="J260" s="2">
        <f t="shared" si="80"/>
        <v>4.3166459240677559</v>
      </c>
      <c r="K260" s="2">
        <f t="shared" si="80"/>
        <v>4.3018040942795794</v>
      </c>
      <c r="L260" s="2">
        <f t="shared" si="80"/>
        <v>4.0255061571682864</v>
      </c>
      <c r="M260" s="2">
        <f t="shared" si="80"/>
        <v>3.9897132458771747</v>
      </c>
      <c r="N260" s="2">
        <f t="shared" si="80"/>
        <v>3.9638753750227131</v>
      </c>
      <c r="O260" s="2">
        <f t="shared" si="80"/>
        <v>3.9259933833931493</v>
      </c>
      <c r="P260" s="2">
        <f t="shared" si="80"/>
        <v>3.762345259586708</v>
      </c>
      <c r="Q260" s="2">
        <f t="shared" si="80"/>
        <v>3.5106379956460589</v>
      </c>
      <c r="R260" s="2">
        <f t="shared" si="80"/>
        <v>3.0642712212977115</v>
      </c>
      <c r="S260" s="2">
        <f t="shared" si="79"/>
        <v>2.855746833674544</v>
      </c>
      <c r="T260" s="2">
        <f t="shared" si="79"/>
        <v>2.6186368808453242</v>
      </c>
      <c r="U260" s="2">
        <f t="shared" si="79"/>
        <v>2.027480350998355</v>
      </c>
      <c r="V260" s="2">
        <f t="shared" si="79"/>
        <v>1.9620368407311997</v>
      </c>
      <c r="W260" s="2">
        <f t="shared" si="79"/>
        <v>1.5647923158278068</v>
      </c>
      <c r="X260" s="2">
        <f t="shared" si="79"/>
        <v>1.4096001019488971</v>
      </c>
      <c r="Y260" s="2">
        <f t="shared" si="79"/>
        <v>1.2361361690096424</v>
      </c>
      <c r="Z260" s="2">
        <f t="shared" si="79"/>
        <v>1.1555630869255222</v>
      </c>
      <c r="AA260" s="2">
        <f t="shared" si="79"/>
        <v>0.99156864447881676</v>
      </c>
      <c r="AB260" s="2">
        <f t="shared" si="79"/>
        <v>0.72853088102384067</v>
      </c>
      <c r="AC260" s="2">
        <f t="shared" si="79"/>
        <v>0.61395391618177353</v>
      </c>
      <c r="AD260" s="2">
        <f t="shared" si="79"/>
        <v>0.5954774645367974</v>
      </c>
      <c r="AE260" s="2">
        <f t="shared" si="79"/>
        <v>0.46327676534359868</v>
      </c>
      <c r="AF260" s="2">
        <f t="shared" si="79"/>
        <v>0.45728549353479536</v>
      </c>
      <c r="AG260" s="2">
        <f t="shared" si="79"/>
        <v>0.44112055373236014</v>
      </c>
      <c r="AH260" s="2">
        <f t="shared" ref="AH260:AH281" si="81">(($B260-$AJ$3)*((AH$3-$AJ$3)/($B$3-$AJ$3)))+$AJ$3</f>
        <v>0.33622728188107098</v>
      </c>
      <c r="AI260" s="2">
        <f t="shared" si="78"/>
        <v>0.28406565133428791</v>
      </c>
      <c r="AJ260" s="2">
        <f t="shared" si="78"/>
        <v>0.26763640800299482</v>
      </c>
    </row>
    <row r="261" spans="1:36" x14ac:dyDescent="0.2">
      <c r="A261" t="str">
        <f>"non-electricity_archetype_"&amp;TEXT(ROUND(Table3[[#This Row],[2016]],1),"0.0")</f>
        <v>non-electricity_archetype_4.3</v>
      </c>
      <c r="B261" s="2">
        <f t="shared" si="67"/>
        <v>4.3</v>
      </c>
      <c r="C261" s="2">
        <f t="shared" si="80"/>
        <v>4.3</v>
      </c>
      <c r="D261" s="2">
        <f t="shared" si="80"/>
        <v>4.3</v>
      </c>
      <c r="E261" s="2">
        <f t="shared" si="80"/>
        <v>4.299999999999998</v>
      </c>
      <c r="F261" s="2">
        <f t="shared" si="80"/>
        <v>4.299999999999998</v>
      </c>
      <c r="G261" s="2">
        <f t="shared" si="80"/>
        <v>4.2084340582333377</v>
      </c>
      <c r="H261" s="2">
        <f t="shared" si="80"/>
        <v>4.2554693993063957</v>
      </c>
      <c r="I261" s="2">
        <f t="shared" si="80"/>
        <v>4.2434813774643931</v>
      </c>
      <c r="J261" s="2">
        <f t="shared" si="80"/>
        <v>4.2186630281796411</v>
      </c>
      <c r="K261" s="2">
        <f t="shared" si="80"/>
        <v>4.2041803591830496</v>
      </c>
      <c r="L261" s="2">
        <f t="shared" si="80"/>
        <v>3.9345686182633601</v>
      </c>
      <c r="M261" s="2">
        <f t="shared" si="80"/>
        <v>3.8996418677176488</v>
      </c>
      <c r="N261" s="2">
        <f t="shared" si="80"/>
        <v>3.8744292533363711</v>
      </c>
      <c r="O261" s="2">
        <f t="shared" si="80"/>
        <v>3.8374639765792091</v>
      </c>
      <c r="P261" s="2">
        <f t="shared" si="80"/>
        <v>3.6777760106863497</v>
      </c>
      <c r="Q261" s="2">
        <f t="shared" si="80"/>
        <v>3.4321598676825928</v>
      </c>
      <c r="R261" s="2">
        <f t="shared" si="80"/>
        <v>2.9965948237340778</v>
      </c>
      <c r="S261" s="2">
        <f t="shared" si="79"/>
        <v>2.7931165648694498</v>
      </c>
      <c r="T261" s="2">
        <f t="shared" si="79"/>
        <v>2.5617444893482295</v>
      </c>
      <c r="U261" s="2">
        <f t="shared" si="79"/>
        <v>1.9848934899001791</v>
      </c>
      <c r="V261" s="2">
        <f t="shared" si="79"/>
        <v>1.9210336619206587</v>
      </c>
      <c r="W261" s="2">
        <f t="shared" si="79"/>
        <v>1.5334021470068206</v>
      </c>
      <c r="X261" s="2">
        <f t="shared" si="79"/>
        <v>1.3819654645670969</v>
      </c>
      <c r="Y261" s="2">
        <f t="shared" si="79"/>
        <v>1.212699224523869</v>
      </c>
      <c r="Z261" s="2">
        <f t="shared" si="79"/>
        <v>1.1340759486533203</v>
      </c>
      <c r="AA261" s="2">
        <f t="shared" si="79"/>
        <v>0.97405004476320023</v>
      </c>
      <c r="AB261" s="2">
        <f t="shared" si="79"/>
        <v>0.71737759156224912</v>
      </c>
      <c r="AC261" s="2">
        <f t="shared" si="79"/>
        <v>0.60557330057356618</v>
      </c>
      <c r="AD261" s="2">
        <f t="shared" si="79"/>
        <v>0.58754396475549253</v>
      </c>
      <c r="AE261" s="2">
        <f t="shared" si="79"/>
        <v>0.45854242014417101</v>
      </c>
      <c r="AF261" s="2">
        <f t="shared" si="79"/>
        <v>0.45269613247520496</v>
      </c>
      <c r="AG261" s="2">
        <f t="shared" si="79"/>
        <v>0.43692237170245973</v>
      </c>
      <c r="AH261" s="2">
        <f t="shared" si="81"/>
        <v>0.33456743583047388</v>
      </c>
      <c r="AI261" s="2">
        <f t="shared" si="78"/>
        <v>0.28366807636380104</v>
      </c>
      <c r="AJ261" s="2">
        <f t="shared" si="78"/>
        <v>0.26763640800299482</v>
      </c>
    </row>
    <row r="262" spans="1:36" x14ac:dyDescent="0.2">
      <c r="A262" t="str">
        <f>"non-electricity_archetype_"&amp;TEXT(ROUND(Table3[[#This Row],[2016]],1),"0.0")</f>
        <v>non-electricity_archetype_4.2</v>
      </c>
      <c r="B262" s="2">
        <f t="shared" si="67"/>
        <v>4.2</v>
      </c>
      <c r="C262" s="2">
        <f t="shared" si="80"/>
        <v>4.2</v>
      </c>
      <c r="D262" s="2">
        <f t="shared" si="80"/>
        <v>4.2</v>
      </c>
      <c r="E262" s="2">
        <f t="shared" si="80"/>
        <v>4.1999999999999984</v>
      </c>
      <c r="F262" s="2">
        <f t="shared" si="80"/>
        <v>4.1999999999999984</v>
      </c>
      <c r="G262" s="2">
        <f t="shared" si="80"/>
        <v>4.1107048341610941</v>
      </c>
      <c r="H262" s="2">
        <f t="shared" si="80"/>
        <v>4.156573729302381</v>
      </c>
      <c r="I262" s="2">
        <f t="shared" si="80"/>
        <v>4.1448830026216026</v>
      </c>
      <c r="J262" s="2">
        <f t="shared" si="80"/>
        <v>4.1206801322915272</v>
      </c>
      <c r="K262" s="2">
        <f t="shared" si="80"/>
        <v>4.1065566240865206</v>
      </c>
      <c r="L262" s="2">
        <f t="shared" si="80"/>
        <v>3.8436310793584334</v>
      </c>
      <c r="M262" s="2">
        <f t="shared" si="80"/>
        <v>3.8095704895581228</v>
      </c>
      <c r="N262" s="2">
        <f t="shared" si="80"/>
        <v>3.7849831316500295</v>
      </c>
      <c r="O262" s="2">
        <f t="shared" si="80"/>
        <v>3.7489345697652698</v>
      </c>
      <c r="P262" s="2">
        <f t="shared" si="80"/>
        <v>3.593206761785992</v>
      </c>
      <c r="Q262" s="2">
        <f t="shared" si="80"/>
        <v>3.3536817397191276</v>
      </c>
      <c r="R262" s="2">
        <f t="shared" si="80"/>
        <v>2.9289184261704451</v>
      </c>
      <c r="S262" s="2">
        <f t="shared" si="79"/>
        <v>2.7304862960643561</v>
      </c>
      <c r="T262" s="2">
        <f t="shared" si="79"/>
        <v>2.5048520978511348</v>
      </c>
      <c r="U262" s="2">
        <f t="shared" si="79"/>
        <v>1.9423066288020028</v>
      </c>
      <c r="V262" s="2">
        <f t="shared" si="79"/>
        <v>1.8800304831101182</v>
      </c>
      <c r="W262" s="2">
        <f t="shared" si="79"/>
        <v>1.502011978185835</v>
      </c>
      <c r="X262" s="2">
        <f t="shared" si="79"/>
        <v>1.3543308271852967</v>
      </c>
      <c r="Y262" s="2">
        <f t="shared" si="79"/>
        <v>1.1892622800380956</v>
      </c>
      <c r="Z262" s="2">
        <f t="shared" si="79"/>
        <v>1.1125888103811183</v>
      </c>
      <c r="AA262" s="2">
        <f t="shared" si="79"/>
        <v>0.95653144504758392</v>
      </c>
      <c r="AB262" s="2">
        <f t="shared" si="79"/>
        <v>0.70622430210065756</v>
      </c>
      <c r="AC262" s="2">
        <f t="shared" si="79"/>
        <v>0.59719268496535882</v>
      </c>
      <c r="AD262" s="2">
        <f t="shared" si="79"/>
        <v>0.57961046497418778</v>
      </c>
      <c r="AE262" s="2">
        <f t="shared" si="79"/>
        <v>0.45380807494474346</v>
      </c>
      <c r="AF262" s="2">
        <f t="shared" si="79"/>
        <v>0.44810677141561461</v>
      </c>
      <c r="AG262" s="2">
        <f t="shared" si="79"/>
        <v>0.43272418967255932</v>
      </c>
      <c r="AH262" s="2">
        <f t="shared" si="81"/>
        <v>0.33290758977987672</v>
      </c>
      <c r="AI262" s="2">
        <f t="shared" si="78"/>
        <v>0.28327050139331411</v>
      </c>
      <c r="AJ262" s="2">
        <f t="shared" si="78"/>
        <v>0.26763640800299482</v>
      </c>
    </row>
    <row r="263" spans="1:36" x14ac:dyDescent="0.2">
      <c r="A263" t="str">
        <f>"non-electricity_archetype_"&amp;TEXT(ROUND(Table3[[#This Row],[2016]],1),"0.0")</f>
        <v>non-electricity_archetype_4.1</v>
      </c>
      <c r="B263" s="2">
        <f t="shared" si="67"/>
        <v>4.1000000000000005</v>
      </c>
      <c r="C263" s="2">
        <f t="shared" si="80"/>
        <v>4.1000000000000005</v>
      </c>
      <c r="D263" s="2">
        <f t="shared" si="80"/>
        <v>4.1000000000000005</v>
      </c>
      <c r="E263" s="2">
        <f t="shared" si="80"/>
        <v>4.0999999999999988</v>
      </c>
      <c r="F263" s="2">
        <f t="shared" si="80"/>
        <v>4.0999999999999988</v>
      </c>
      <c r="G263" s="2">
        <f t="shared" si="80"/>
        <v>4.0129756100888505</v>
      </c>
      <c r="H263" s="2">
        <f t="shared" si="80"/>
        <v>4.0576780592983663</v>
      </c>
      <c r="I263" s="2">
        <f t="shared" si="80"/>
        <v>4.0462846277788129</v>
      </c>
      <c r="J263" s="2">
        <f t="shared" si="80"/>
        <v>4.0226972364034133</v>
      </c>
      <c r="K263" s="2">
        <f t="shared" si="80"/>
        <v>4.0089328889899916</v>
      </c>
      <c r="L263" s="2">
        <f t="shared" si="80"/>
        <v>3.7526935404535076</v>
      </c>
      <c r="M263" s="2">
        <f t="shared" si="80"/>
        <v>3.7194991113985978</v>
      </c>
      <c r="N263" s="2">
        <f t="shared" si="80"/>
        <v>3.6955370099636884</v>
      </c>
      <c r="O263" s="2">
        <f t="shared" si="80"/>
        <v>3.6604051629513306</v>
      </c>
      <c r="P263" s="2">
        <f t="shared" si="80"/>
        <v>3.5086375128856342</v>
      </c>
      <c r="Q263" s="2">
        <f t="shared" si="80"/>
        <v>3.2752036117556624</v>
      </c>
      <c r="R263" s="2">
        <f t="shared" si="80"/>
        <v>2.8612420286068123</v>
      </c>
      <c r="S263" s="2">
        <f t="shared" si="79"/>
        <v>2.6678560272592629</v>
      </c>
      <c r="T263" s="2">
        <f t="shared" si="79"/>
        <v>2.4479597063540406</v>
      </c>
      <c r="U263" s="2">
        <f t="shared" si="79"/>
        <v>1.8997197677038269</v>
      </c>
      <c r="V263" s="2">
        <f t="shared" si="79"/>
        <v>1.8390273042995782</v>
      </c>
      <c r="W263" s="2">
        <f t="shared" si="79"/>
        <v>1.4706218093648493</v>
      </c>
      <c r="X263" s="2">
        <f t="shared" si="79"/>
        <v>1.3266961898034966</v>
      </c>
      <c r="Y263" s="2">
        <f t="shared" si="79"/>
        <v>1.1658253355523223</v>
      </c>
      <c r="Z263" s="2">
        <f t="shared" si="79"/>
        <v>1.0911016721089166</v>
      </c>
      <c r="AA263" s="2">
        <f t="shared" si="79"/>
        <v>0.9390128453319676</v>
      </c>
      <c r="AB263" s="2">
        <f t="shared" si="79"/>
        <v>0.69507101263906623</v>
      </c>
      <c r="AC263" s="2">
        <f t="shared" si="79"/>
        <v>0.58881206935715147</v>
      </c>
      <c r="AD263" s="2">
        <f t="shared" si="79"/>
        <v>0.57167696519288291</v>
      </c>
      <c r="AE263" s="2">
        <f t="shared" si="79"/>
        <v>0.4490737297453159</v>
      </c>
      <c r="AF263" s="2">
        <f t="shared" si="79"/>
        <v>0.44351741035602421</v>
      </c>
      <c r="AG263" s="2">
        <f t="shared" si="79"/>
        <v>0.42852600764265891</v>
      </c>
      <c r="AH263" s="2">
        <f t="shared" si="81"/>
        <v>0.33124774372927962</v>
      </c>
      <c r="AI263" s="2">
        <f t="shared" si="78"/>
        <v>0.28287292642282724</v>
      </c>
      <c r="AJ263" s="2">
        <f t="shared" si="78"/>
        <v>0.26763640800299482</v>
      </c>
    </row>
    <row r="264" spans="1:36" x14ac:dyDescent="0.2">
      <c r="A264" t="str">
        <f>"non-electricity_archetype_"&amp;TEXT(ROUND(Table3[[#This Row],[2016]],1),"0.0")</f>
        <v>non-electricity_archetype_4.0</v>
      </c>
      <c r="B264" s="2">
        <f t="shared" si="67"/>
        <v>4</v>
      </c>
      <c r="C264" s="2">
        <f t="shared" si="80"/>
        <v>4</v>
      </c>
      <c r="D264" s="2">
        <f t="shared" si="80"/>
        <v>4</v>
      </c>
      <c r="E264" s="2">
        <f t="shared" si="80"/>
        <v>3.9999999999999987</v>
      </c>
      <c r="F264" s="2">
        <f t="shared" si="80"/>
        <v>3.9999999999999987</v>
      </c>
      <c r="G264" s="2">
        <f t="shared" si="80"/>
        <v>3.915246386016606</v>
      </c>
      <c r="H264" s="2">
        <f t="shared" si="80"/>
        <v>3.9587823892943512</v>
      </c>
      <c r="I264" s="2">
        <f t="shared" si="80"/>
        <v>3.9476862529360228</v>
      </c>
      <c r="J264" s="2">
        <f t="shared" si="80"/>
        <v>3.9247143405152989</v>
      </c>
      <c r="K264" s="2">
        <f t="shared" si="80"/>
        <v>3.9113091538934617</v>
      </c>
      <c r="L264" s="2">
        <f t="shared" si="80"/>
        <v>3.6617560015485804</v>
      </c>
      <c r="M264" s="2">
        <f t="shared" si="80"/>
        <v>3.6294277332390714</v>
      </c>
      <c r="N264" s="2">
        <f t="shared" si="80"/>
        <v>3.6060908882773464</v>
      </c>
      <c r="O264" s="2">
        <f t="shared" si="80"/>
        <v>3.5718757561373904</v>
      </c>
      <c r="P264" s="2">
        <f t="shared" si="80"/>
        <v>3.424068263985276</v>
      </c>
      <c r="Q264" s="2">
        <f t="shared" si="80"/>
        <v>3.1967254837921968</v>
      </c>
      <c r="R264" s="2">
        <f t="shared" si="80"/>
        <v>2.7935656310431791</v>
      </c>
      <c r="S264" s="2">
        <f t="shared" si="79"/>
        <v>2.6052257584541687</v>
      </c>
      <c r="T264" s="2">
        <f t="shared" si="79"/>
        <v>2.3910673148569459</v>
      </c>
      <c r="U264" s="2">
        <f t="shared" si="79"/>
        <v>1.857132906605651</v>
      </c>
      <c r="V264" s="2">
        <f t="shared" si="79"/>
        <v>1.7980241254890372</v>
      </c>
      <c r="W264" s="2">
        <f t="shared" si="79"/>
        <v>1.4392316405438637</v>
      </c>
      <c r="X264" s="2">
        <f t="shared" si="79"/>
        <v>1.2990615524216964</v>
      </c>
      <c r="Y264" s="2">
        <f t="shared" si="79"/>
        <v>1.1423883910665489</v>
      </c>
      <c r="Z264" s="2">
        <f t="shared" si="79"/>
        <v>1.0696145338367145</v>
      </c>
      <c r="AA264" s="2">
        <f t="shared" si="79"/>
        <v>0.92149424561635107</v>
      </c>
      <c r="AB264" s="2">
        <f t="shared" si="79"/>
        <v>0.68391772317747468</v>
      </c>
      <c r="AC264" s="2">
        <f t="shared" si="79"/>
        <v>0.58043145374894412</v>
      </c>
      <c r="AD264" s="2">
        <f t="shared" si="79"/>
        <v>0.56374346541157805</v>
      </c>
      <c r="AE264" s="2">
        <f t="shared" si="79"/>
        <v>0.44433938454588828</v>
      </c>
      <c r="AF264" s="2">
        <f t="shared" si="79"/>
        <v>0.43892804929643381</v>
      </c>
      <c r="AG264" s="2">
        <f t="shared" si="79"/>
        <v>0.4243278256127585</v>
      </c>
      <c r="AH264" s="2">
        <f t="shared" si="81"/>
        <v>0.32958789767868246</v>
      </c>
      <c r="AI264" s="2">
        <f t="shared" si="78"/>
        <v>0.28247535145234032</v>
      </c>
      <c r="AJ264" s="2">
        <f t="shared" si="78"/>
        <v>0.26763640800299482</v>
      </c>
    </row>
    <row r="265" spans="1:36" x14ac:dyDescent="0.2">
      <c r="A265" t="str">
        <f>"non-electricity_archetype_"&amp;TEXT(ROUND(Table3[[#This Row],[2016]],1),"0.0")</f>
        <v>non-electricity_archetype_3.9</v>
      </c>
      <c r="B265" s="2">
        <f t="shared" si="67"/>
        <v>3.9000000000000004</v>
      </c>
      <c r="C265" s="2">
        <f t="shared" si="80"/>
        <v>3.9000000000000004</v>
      </c>
      <c r="D265" s="2">
        <f t="shared" si="80"/>
        <v>3.9000000000000004</v>
      </c>
      <c r="E265" s="2">
        <f t="shared" si="80"/>
        <v>3.899999999999999</v>
      </c>
      <c r="F265" s="2">
        <f t="shared" si="80"/>
        <v>3.899999999999999</v>
      </c>
      <c r="G265" s="2">
        <f t="shared" si="80"/>
        <v>3.817517161944362</v>
      </c>
      <c r="H265" s="2">
        <f t="shared" si="80"/>
        <v>3.8598867192903366</v>
      </c>
      <c r="I265" s="2">
        <f t="shared" si="80"/>
        <v>3.8490878780932332</v>
      </c>
      <c r="J265" s="2">
        <f t="shared" si="80"/>
        <v>3.826731444627185</v>
      </c>
      <c r="K265" s="2">
        <f t="shared" si="80"/>
        <v>3.8136854187969327</v>
      </c>
      <c r="L265" s="2">
        <f t="shared" si="80"/>
        <v>3.5708184626436545</v>
      </c>
      <c r="M265" s="2">
        <f t="shared" si="80"/>
        <v>3.5393563550795464</v>
      </c>
      <c r="N265" s="2">
        <f t="shared" si="80"/>
        <v>3.5166447665910048</v>
      </c>
      <c r="O265" s="2">
        <f t="shared" si="80"/>
        <v>3.4833463493234511</v>
      </c>
      <c r="P265" s="2">
        <f t="shared" si="80"/>
        <v>3.3394990150849186</v>
      </c>
      <c r="Q265" s="2">
        <f t="shared" si="80"/>
        <v>3.1182473558287316</v>
      </c>
      <c r="R265" s="2">
        <f t="shared" si="80"/>
        <v>2.7258892334795464</v>
      </c>
      <c r="S265" s="2">
        <f t="shared" si="79"/>
        <v>2.5425954896490754</v>
      </c>
      <c r="T265" s="2">
        <f t="shared" si="79"/>
        <v>2.3341749233598517</v>
      </c>
      <c r="U265" s="2">
        <f t="shared" si="79"/>
        <v>1.8145460455074751</v>
      </c>
      <c r="V265" s="2">
        <f t="shared" si="79"/>
        <v>1.7570209466784972</v>
      </c>
      <c r="W265" s="2">
        <f t="shared" si="79"/>
        <v>1.407841471722878</v>
      </c>
      <c r="X265" s="2">
        <f t="shared" si="79"/>
        <v>1.2714269150398967</v>
      </c>
      <c r="Y265" s="2">
        <f t="shared" si="79"/>
        <v>1.1189514465807757</v>
      </c>
      <c r="Z265" s="2">
        <f t="shared" si="79"/>
        <v>1.0481273955645125</v>
      </c>
      <c r="AA265" s="2">
        <f t="shared" si="79"/>
        <v>0.90397564590073476</v>
      </c>
      <c r="AB265" s="2">
        <f t="shared" si="79"/>
        <v>0.67276443371588313</v>
      </c>
      <c r="AC265" s="2">
        <f t="shared" si="79"/>
        <v>0.57205083814073676</v>
      </c>
      <c r="AD265" s="2">
        <f t="shared" si="79"/>
        <v>0.55580996563027329</v>
      </c>
      <c r="AE265" s="2">
        <f t="shared" si="79"/>
        <v>0.43960503934646067</v>
      </c>
      <c r="AF265" s="2">
        <f t="shared" si="79"/>
        <v>0.43433868823684346</v>
      </c>
      <c r="AG265" s="2">
        <f t="shared" si="79"/>
        <v>0.42012964358285809</v>
      </c>
      <c r="AH265" s="2">
        <f t="shared" si="81"/>
        <v>0.32792805162808536</v>
      </c>
      <c r="AI265" s="2">
        <f t="shared" si="78"/>
        <v>0.28207777648185345</v>
      </c>
      <c r="AJ265" s="2">
        <f t="shared" si="78"/>
        <v>0.26763640800299482</v>
      </c>
    </row>
    <row r="266" spans="1:36" x14ac:dyDescent="0.2">
      <c r="A266" t="str">
        <f>"non-electricity_archetype_"&amp;TEXT(ROUND(Table3[[#This Row],[2016]],1),"0.0")</f>
        <v>non-electricity_archetype_3.8</v>
      </c>
      <c r="B266" s="2">
        <f t="shared" si="67"/>
        <v>3.8000000000000003</v>
      </c>
      <c r="C266" s="2">
        <f t="shared" si="80"/>
        <v>3.8000000000000003</v>
      </c>
      <c r="D266" s="2">
        <f t="shared" si="80"/>
        <v>3.8000000000000003</v>
      </c>
      <c r="E266" s="2">
        <f t="shared" si="80"/>
        <v>3.7999999999999989</v>
      </c>
      <c r="F266" s="2">
        <f t="shared" si="80"/>
        <v>3.7999999999999989</v>
      </c>
      <c r="G266" s="2">
        <f t="shared" si="80"/>
        <v>3.7197879378721179</v>
      </c>
      <c r="H266" s="2">
        <f t="shared" si="80"/>
        <v>3.7609910492863214</v>
      </c>
      <c r="I266" s="2">
        <f t="shared" si="80"/>
        <v>3.7504895032504431</v>
      </c>
      <c r="J266" s="2">
        <f t="shared" si="80"/>
        <v>3.728748548739071</v>
      </c>
      <c r="K266" s="2">
        <f t="shared" si="80"/>
        <v>3.7160616837004032</v>
      </c>
      <c r="L266" s="2">
        <f t="shared" si="80"/>
        <v>3.4798809237387278</v>
      </c>
      <c r="M266" s="2">
        <f t="shared" si="80"/>
        <v>3.4492849769200205</v>
      </c>
      <c r="N266" s="2">
        <f t="shared" si="80"/>
        <v>3.4271986449046632</v>
      </c>
      <c r="O266" s="2">
        <f t="shared" si="80"/>
        <v>3.3948169425095114</v>
      </c>
      <c r="P266" s="2">
        <f t="shared" si="80"/>
        <v>3.2549297661845609</v>
      </c>
      <c r="Q266" s="2">
        <f t="shared" si="80"/>
        <v>3.0397692278652664</v>
      </c>
      <c r="R266" s="2">
        <f t="shared" si="80"/>
        <v>2.6582128359159132</v>
      </c>
      <c r="S266" s="2">
        <f t="shared" si="79"/>
        <v>2.4799652208439817</v>
      </c>
      <c r="T266" s="2">
        <f t="shared" si="79"/>
        <v>2.2772825318627574</v>
      </c>
      <c r="U266" s="2">
        <f t="shared" si="79"/>
        <v>1.7719591844092992</v>
      </c>
      <c r="V266" s="2">
        <f t="shared" si="79"/>
        <v>1.7160177678679567</v>
      </c>
      <c r="W266" s="2">
        <f t="shared" si="79"/>
        <v>1.3764513029018919</v>
      </c>
      <c r="X266" s="2">
        <f t="shared" si="79"/>
        <v>1.2437922776580963</v>
      </c>
      <c r="Y266" s="2">
        <f t="shared" si="79"/>
        <v>1.0955145020950023</v>
      </c>
      <c r="Z266" s="2">
        <f t="shared" si="79"/>
        <v>1.0266402572923106</v>
      </c>
      <c r="AA266" s="2">
        <f t="shared" si="79"/>
        <v>0.88645704618511845</v>
      </c>
      <c r="AB266" s="2">
        <f t="shared" si="79"/>
        <v>0.66161114425429168</v>
      </c>
      <c r="AC266" s="2">
        <f t="shared" si="79"/>
        <v>0.56367022253252941</v>
      </c>
      <c r="AD266" s="2">
        <f t="shared" si="79"/>
        <v>0.54787646584896843</v>
      </c>
      <c r="AE266" s="2">
        <f t="shared" si="79"/>
        <v>0.43487069414703305</v>
      </c>
      <c r="AF266" s="2">
        <f t="shared" si="79"/>
        <v>0.42974932717725312</v>
      </c>
      <c r="AG266" s="2">
        <f t="shared" si="79"/>
        <v>0.41593146155295768</v>
      </c>
      <c r="AH266" s="2">
        <f t="shared" si="81"/>
        <v>0.3262682055774882</v>
      </c>
      <c r="AI266" s="2">
        <f t="shared" si="78"/>
        <v>0.28168020151136658</v>
      </c>
      <c r="AJ266" s="2">
        <f t="shared" si="78"/>
        <v>0.26763640800299482</v>
      </c>
    </row>
    <row r="267" spans="1:36" x14ac:dyDescent="0.2">
      <c r="A267" t="str">
        <f>"non-electricity_archetype_"&amp;TEXT(ROUND(Table3[[#This Row],[2016]],1),"0.0")</f>
        <v>non-electricity_archetype_3.7</v>
      </c>
      <c r="B267" s="2">
        <f t="shared" si="67"/>
        <v>3.7</v>
      </c>
      <c r="C267" s="2">
        <f t="shared" si="80"/>
        <v>3.7</v>
      </c>
      <c r="D267" s="2">
        <f t="shared" si="80"/>
        <v>3.7</v>
      </c>
      <c r="E267" s="2">
        <f t="shared" si="80"/>
        <v>3.6999999999999988</v>
      </c>
      <c r="F267" s="2">
        <f t="shared" si="80"/>
        <v>3.6999999999999988</v>
      </c>
      <c r="G267" s="2">
        <f t="shared" si="80"/>
        <v>3.6220587137998739</v>
      </c>
      <c r="H267" s="2">
        <f t="shared" si="80"/>
        <v>3.6620953792823063</v>
      </c>
      <c r="I267" s="2">
        <f t="shared" si="80"/>
        <v>3.651891128407653</v>
      </c>
      <c r="J267" s="2">
        <f t="shared" si="80"/>
        <v>3.6307656528509566</v>
      </c>
      <c r="K267" s="2">
        <f t="shared" si="80"/>
        <v>3.6184379486038734</v>
      </c>
      <c r="L267" s="2">
        <f t="shared" si="80"/>
        <v>3.3889433848338015</v>
      </c>
      <c r="M267" s="2">
        <f t="shared" si="80"/>
        <v>3.359213598760495</v>
      </c>
      <c r="N267" s="2">
        <f t="shared" si="80"/>
        <v>3.3377525232183216</v>
      </c>
      <c r="O267" s="2">
        <f t="shared" si="80"/>
        <v>3.3062875356955721</v>
      </c>
      <c r="P267" s="2">
        <f t="shared" si="80"/>
        <v>3.1703605172842031</v>
      </c>
      <c r="Q267" s="2">
        <f t="shared" si="80"/>
        <v>2.9612910999018007</v>
      </c>
      <c r="R267" s="2">
        <f t="shared" si="80"/>
        <v>2.5905364383522804</v>
      </c>
      <c r="S267" s="2">
        <f t="shared" si="79"/>
        <v>2.417334952038888</v>
      </c>
      <c r="T267" s="2">
        <f t="shared" si="79"/>
        <v>2.2203901403656627</v>
      </c>
      <c r="U267" s="2">
        <f t="shared" si="79"/>
        <v>1.7293723233111229</v>
      </c>
      <c r="V267" s="2">
        <f t="shared" si="79"/>
        <v>1.6750145890574162</v>
      </c>
      <c r="W267" s="2">
        <f t="shared" si="79"/>
        <v>1.3450611340809062</v>
      </c>
      <c r="X267" s="2">
        <f t="shared" si="79"/>
        <v>1.2161576402762964</v>
      </c>
      <c r="Y267" s="2">
        <f t="shared" si="79"/>
        <v>1.072077557609229</v>
      </c>
      <c r="Z267" s="2">
        <f t="shared" si="79"/>
        <v>1.0051531190201086</v>
      </c>
      <c r="AA267" s="2">
        <f t="shared" si="79"/>
        <v>0.86893844646950202</v>
      </c>
      <c r="AB267" s="2">
        <f t="shared" si="79"/>
        <v>0.65045785479270013</v>
      </c>
      <c r="AC267" s="2">
        <f t="shared" si="79"/>
        <v>0.55528960692432205</v>
      </c>
      <c r="AD267" s="2">
        <f>(($B267-$AJ$3)*((AD$3-$AJ$3)/($B$3-$AJ$3)))+$AJ$3</f>
        <v>0.53994296606766357</v>
      </c>
      <c r="AE267" s="2">
        <f t="shared" si="79"/>
        <v>0.4301363489476055</v>
      </c>
      <c r="AF267" s="2">
        <f t="shared" si="79"/>
        <v>0.42515996611766271</v>
      </c>
      <c r="AG267" s="2">
        <f t="shared" si="79"/>
        <v>0.41173327952305727</v>
      </c>
      <c r="AH267" s="2">
        <f t="shared" si="81"/>
        <v>0.32460835952689104</v>
      </c>
      <c r="AI267" s="2">
        <f t="shared" si="78"/>
        <v>0.28128262654087965</v>
      </c>
      <c r="AJ267" s="2">
        <f t="shared" si="78"/>
        <v>0.26763640800299482</v>
      </c>
    </row>
    <row r="268" spans="1:36" x14ac:dyDescent="0.2">
      <c r="A268" t="str">
        <f>"non-electricity_archetype_"&amp;TEXT(ROUND(Table3[[#This Row],[2016]],1),"0.0")</f>
        <v>non-electricity_archetype_3.6</v>
      </c>
      <c r="B268" s="2">
        <f t="shared" si="67"/>
        <v>3.6</v>
      </c>
      <c r="C268" s="2">
        <f t="shared" si="80"/>
        <v>3.6</v>
      </c>
      <c r="D268" s="2">
        <f t="shared" si="80"/>
        <v>3.6</v>
      </c>
      <c r="E268" s="2">
        <f t="shared" si="80"/>
        <v>3.5999999999999992</v>
      </c>
      <c r="F268" s="2">
        <f t="shared" si="80"/>
        <v>3.5999999999999992</v>
      </c>
      <c r="G268" s="2">
        <f t="shared" si="80"/>
        <v>3.5243294897276298</v>
      </c>
      <c r="H268" s="2">
        <f t="shared" si="80"/>
        <v>3.5631997092782912</v>
      </c>
      <c r="I268" s="2">
        <f t="shared" si="80"/>
        <v>3.5532927535648628</v>
      </c>
      <c r="J268" s="2">
        <f t="shared" si="80"/>
        <v>3.5327827569628423</v>
      </c>
      <c r="K268" s="2">
        <f t="shared" si="80"/>
        <v>3.5208142135073439</v>
      </c>
      <c r="L268" s="2">
        <f t="shared" si="80"/>
        <v>3.2980058459288748</v>
      </c>
      <c r="M268" s="2">
        <f t="shared" si="80"/>
        <v>3.269142220600969</v>
      </c>
      <c r="N268" s="2">
        <f t="shared" si="80"/>
        <v>3.24830640153198</v>
      </c>
      <c r="O268" s="2">
        <f t="shared" si="80"/>
        <v>3.2177581288816324</v>
      </c>
      <c r="P268" s="2">
        <f t="shared" si="80"/>
        <v>3.0857912683838449</v>
      </c>
      <c r="Q268" s="2">
        <f t="shared" si="80"/>
        <v>2.8828129719383355</v>
      </c>
      <c r="R268" s="2">
        <f t="shared" si="80"/>
        <v>2.5228600407886472</v>
      </c>
      <c r="S268" s="2">
        <f t="shared" si="79"/>
        <v>2.3547046832337943</v>
      </c>
      <c r="T268" s="2">
        <f t="shared" si="79"/>
        <v>2.1634977488685685</v>
      </c>
      <c r="U268" s="2">
        <f t="shared" si="79"/>
        <v>1.686785462212947</v>
      </c>
      <c r="V268" s="2">
        <f t="shared" si="79"/>
        <v>1.6340114102468757</v>
      </c>
      <c r="W268" s="2">
        <f t="shared" si="79"/>
        <v>1.3136709652599206</v>
      </c>
      <c r="X268" s="2">
        <f t="shared" si="79"/>
        <v>1.1885230028944962</v>
      </c>
      <c r="Y268" s="2">
        <f t="shared" si="79"/>
        <v>1.0486406131234556</v>
      </c>
      <c r="Z268" s="2">
        <f t="shared" si="79"/>
        <v>0.98366598074790668</v>
      </c>
      <c r="AA268" s="2">
        <f t="shared" si="79"/>
        <v>0.8514198467538856</v>
      </c>
      <c r="AB268" s="2">
        <f t="shared" si="79"/>
        <v>0.63930456533110869</v>
      </c>
      <c r="AC268" s="2">
        <f t="shared" si="79"/>
        <v>0.5469089913161147</v>
      </c>
      <c r="AD268" s="2">
        <f t="shared" si="79"/>
        <v>0.53200946628635881</v>
      </c>
      <c r="AE268" s="2">
        <f t="shared" si="79"/>
        <v>0.42540200374817794</v>
      </c>
      <c r="AF268" s="2">
        <f t="shared" si="79"/>
        <v>0.42057060505807231</v>
      </c>
      <c r="AG268" s="2">
        <f t="shared" si="79"/>
        <v>0.40753509749315686</v>
      </c>
      <c r="AH268" s="2">
        <f t="shared" si="81"/>
        <v>0.32294851347629394</v>
      </c>
      <c r="AI268" s="2">
        <f t="shared" si="78"/>
        <v>0.28088505157039279</v>
      </c>
      <c r="AJ268" s="2">
        <f t="shared" si="78"/>
        <v>0.26763640800299482</v>
      </c>
    </row>
    <row r="269" spans="1:36" x14ac:dyDescent="0.2">
      <c r="A269" t="str">
        <f>"non-electricity_archetype_"&amp;TEXT(ROUND(Table3[[#This Row],[2016]],1),"0.0")</f>
        <v>non-electricity_archetype_3.5</v>
      </c>
      <c r="B269" s="2">
        <f t="shared" si="67"/>
        <v>3.5</v>
      </c>
      <c r="C269" s="2">
        <f t="shared" si="80"/>
        <v>3.5</v>
      </c>
      <c r="D269" s="2">
        <f t="shared" si="80"/>
        <v>3.5</v>
      </c>
      <c r="E269" s="2">
        <f t="shared" si="80"/>
        <v>3.4999999999999991</v>
      </c>
      <c r="F269" s="2">
        <f t="shared" si="80"/>
        <v>3.4999999999999991</v>
      </c>
      <c r="G269" s="2">
        <f t="shared" si="80"/>
        <v>3.4266002656553853</v>
      </c>
      <c r="H269" s="2">
        <f t="shared" si="80"/>
        <v>3.4643040392742765</v>
      </c>
      <c r="I269" s="2">
        <f t="shared" si="80"/>
        <v>3.4546943787220727</v>
      </c>
      <c r="J269" s="2">
        <f t="shared" si="80"/>
        <v>3.4347998610747279</v>
      </c>
      <c r="K269" s="2">
        <f t="shared" si="80"/>
        <v>3.4231904784108145</v>
      </c>
      <c r="L269" s="2">
        <f t="shared" si="80"/>
        <v>3.2070683070239485</v>
      </c>
      <c r="M269" s="2">
        <f t="shared" si="80"/>
        <v>3.1790708424414436</v>
      </c>
      <c r="N269" s="2">
        <f t="shared" si="80"/>
        <v>3.1588602798456384</v>
      </c>
      <c r="O269" s="2">
        <f t="shared" si="80"/>
        <v>3.1292287220676926</v>
      </c>
      <c r="P269" s="2">
        <f t="shared" si="80"/>
        <v>3.0012220194834871</v>
      </c>
      <c r="Q269" s="2">
        <f t="shared" si="80"/>
        <v>2.8043348439748699</v>
      </c>
      <c r="R269" s="2">
        <f t="shared" si="80"/>
        <v>2.455183643225014</v>
      </c>
      <c r="S269" s="2">
        <f t="shared" si="79"/>
        <v>2.2920744144287006</v>
      </c>
      <c r="T269" s="2">
        <f t="shared" si="79"/>
        <v>2.1066053573714738</v>
      </c>
      <c r="U269" s="2">
        <f t="shared" si="79"/>
        <v>1.6441986011147711</v>
      </c>
      <c r="V269" s="2">
        <f t="shared" si="79"/>
        <v>1.5930082314363352</v>
      </c>
      <c r="W269" s="2">
        <f t="shared" si="79"/>
        <v>1.2822807964389344</v>
      </c>
      <c r="X269" s="2">
        <f t="shared" si="79"/>
        <v>1.160888365512696</v>
      </c>
      <c r="Y269" s="2">
        <f t="shared" si="79"/>
        <v>1.0252036686376822</v>
      </c>
      <c r="Z269" s="2">
        <f t="shared" si="79"/>
        <v>0.96217884247570473</v>
      </c>
      <c r="AA269" s="2">
        <f t="shared" si="79"/>
        <v>0.83390124703826929</v>
      </c>
      <c r="AB269" s="2">
        <f t="shared" si="79"/>
        <v>0.62815127586951713</v>
      </c>
      <c r="AC269" s="2">
        <f t="shared" si="79"/>
        <v>0.53852837570790735</v>
      </c>
      <c r="AD269" s="2">
        <f t="shared" si="79"/>
        <v>0.52407596650505395</v>
      </c>
      <c r="AE269" s="2">
        <f t="shared" si="79"/>
        <v>0.42066765854875032</v>
      </c>
      <c r="AF269" s="2">
        <f t="shared" si="79"/>
        <v>0.41598124399848196</v>
      </c>
      <c r="AG269" s="2">
        <f t="shared" si="79"/>
        <v>0.40333691546325645</v>
      </c>
      <c r="AH269" s="2">
        <f t="shared" si="81"/>
        <v>0.32128866742569678</v>
      </c>
      <c r="AI269" s="2">
        <f t="shared" si="78"/>
        <v>0.28048747659990592</v>
      </c>
      <c r="AJ269" s="2">
        <f t="shared" si="78"/>
        <v>0.26763640800299482</v>
      </c>
    </row>
    <row r="270" spans="1:36" x14ac:dyDescent="0.2">
      <c r="A270" t="str">
        <f>"non-electricity_archetype_"&amp;TEXT(ROUND(Table3[[#This Row],[2016]],1),"0.0")</f>
        <v>non-electricity_archetype_3.4</v>
      </c>
      <c r="B270" s="2">
        <f t="shared" ref="B270:B301" si="82">MROUND(B269-0.1,0.1)</f>
        <v>3.4000000000000004</v>
      </c>
      <c r="C270" s="2">
        <f t="shared" si="80"/>
        <v>3.4000000000000004</v>
      </c>
      <c r="D270" s="2">
        <f t="shared" si="80"/>
        <v>3.4000000000000004</v>
      </c>
      <c r="E270" s="2">
        <f t="shared" si="80"/>
        <v>3.3999999999999995</v>
      </c>
      <c r="F270" s="2">
        <f t="shared" si="80"/>
        <v>3.3999999999999995</v>
      </c>
      <c r="G270" s="2">
        <f t="shared" si="80"/>
        <v>3.3288710415831417</v>
      </c>
      <c r="H270" s="2">
        <f t="shared" si="80"/>
        <v>3.3654083692702619</v>
      </c>
      <c r="I270" s="2">
        <f t="shared" si="80"/>
        <v>3.3560960038792835</v>
      </c>
      <c r="J270" s="2">
        <f t="shared" si="80"/>
        <v>3.3368169651866144</v>
      </c>
      <c r="K270" s="2">
        <f t="shared" si="80"/>
        <v>3.3255667433142855</v>
      </c>
      <c r="L270" s="2">
        <f t="shared" si="80"/>
        <v>3.1161307681190222</v>
      </c>
      <c r="M270" s="2">
        <f t="shared" si="80"/>
        <v>3.0889994642819181</v>
      </c>
      <c r="N270" s="2">
        <f t="shared" si="80"/>
        <v>3.0694141581592969</v>
      </c>
      <c r="O270" s="2">
        <f t="shared" si="80"/>
        <v>3.0406993152537534</v>
      </c>
      <c r="P270" s="2">
        <f t="shared" si="80"/>
        <v>2.9166527705831298</v>
      </c>
      <c r="Q270" s="2">
        <f t="shared" si="80"/>
        <v>2.7258567160114047</v>
      </c>
      <c r="R270" s="2">
        <f t="shared" si="80"/>
        <v>2.3875072456613817</v>
      </c>
      <c r="S270" s="2">
        <f t="shared" si="79"/>
        <v>2.2294441456236069</v>
      </c>
      <c r="T270" s="2">
        <f t="shared" si="79"/>
        <v>2.0497129658743796</v>
      </c>
      <c r="U270" s="2">
        <f t="shared" si="79"/>
        <v>1.6016117400165952</v>
      </c>
      <c r="V270" s="2">
        <f t="shared" si="79"/>
        <v>1.5520050526257947</v>
      </c>
      <c r="W270" s="2">
        <f t="shared" si="79"/>
        <v>1.2508906276179488</v>
      </c>
      <c r="X270" s="2">
        <f t="shared" si="79"/>
        <v>1.1332537281308959</v>
      </c>
      <c r="Y270" s="2">
        <f t="shared" si="79"/>
        <v>1.001766724151909</v>
      </c>
      <c r="Z270" s="2">
        <f t="shared" si="79"/>
        <v>0.9406917042035029</v>
      </c>
      <c r="AA270" s="2">
        <f t="shared" si="79"/>
        <v>0.81638264732265298</v>
      </c>
      <c r="AB270" s="2">
        <f t="shared" si="79"/>
        <v>0.61699798640792569</v>
      </c>
      <c r="AC270" s="2">
        <f t="shared" si="79"/>
        <v>0.5301477600997001</v>
      </c>
      <c r="AD270" s="2">
        <f t="shared" si="79"/>
        <v>0.51614246672374908</v>
      </c>
      <c r="AE270" s="2">
        <f t="shared" si="79"/>
        <v>0.41593331334932271</v>
      </c>
      <c r="AF270" s="2">
        <f t="shared" si="79"/>
        <v>0.41139188293889162</v>
      </c>
      <c r="AG270" s="2">
        <f t="shared" si="79"/>
        <v>0.39913873343335604</v>
      </c>
      <c r="AH270" s="2">
        <f t="shared" si="81"/>
        <v>0.31962882137509968</v>
      </c>
      <c r="AI270" s="2">
        <f t="shared" si="78"/>
        <v>0.28008990162941899</v>
      </c>
      <c r="AJ270" s="2">
        <f t="shared" si="78"/>
        <v>0.26763640800299482</v>
      </c>
    </row>
    <row r="271" spans="1:36" x14ac:dyDescent="0.2">
      <c r="A271" t="str">
        <f>"non-electricity_archetype_"&amp;TEXT(ROUND(Table3[[#This Row],[2016]],1),"0.0")</f>
        <v>non-electricity_archetype_3.3</v>
      </c>
      <c r="B271" s="2">
        <f t="shared" si="82"/>
        <v>3.3000000000000003</v>
      </c>
      <c r="C271" s="2">
        <f t="shared" si="80"/>
        <v>3.3000000000000003</v>
      </c>
      <c r="D271" s="2">
        <f t="shared" si="80"/>
        <v>3.3000000000000003</v>
      </c>
      <c r="E271" s="2">
        <f t="shared" si="80"/>
        <v>3.2999999999999994</v>
      </c>
      <c r="F271" s="2">
        <f t="shared" si="80"/>
        <v>3.2999999999999994</v>
      </c>
      <c r="G271" s="2">
        <f t="shared" si="80"/>
        <v>3.2311418175108977</v>
      </c>
      <c r="H271" s="2">
        <f t="shared" si="80"/>
        <v>3.2665126992662468</v>
      </c>
      <c r="I271" s="2">
        <f t="shared" si="80"/>
        <v>3.2574976290364934</v>
      </c>
      <c r="J271" s="2">
        <f t="shared" si="80"/>
        <v>3.2388340692985</v>
      </c>
      <c r="K271" s="2">
        <f t="shared" si="80"/>
        <v>3.227943008217756</v>
      </c>
      <c r="L271" s="2">
        <f t="shared" si="80"/>
        <v>3.0251932292140959</v>
      </c>
      <c r="M271" s="2">
        <f t="shared" si="80"/>
        <v>2.9989280861223926</v>
      </c>
      <c r="N271" s="2">
        <f t="shared" si="80"/>
        <v>2.9799680364729553</v>
      </c>
      <c r="O271" s="2">
        <f t="shared" si="80"/>
        <v>2.9521699084398136</v>
      </c>
      <c r="P271" s="2">
        <f t="shared" si="80"/>
        <v>2.832083521682772</v>
      </c>
      <c r="Q271" s="2">
        <f t="shared" si="80"/>
        <v>2.6473785880479395</v>
      </c>
      <c r="R271" s="2">
        <f t="shared" si="80"/>
        <v>2.3198308480977485</v>
      </c>
      <c r="S271" s="2">
        <f t="shared" si="79"/>
        <v>2.1668138768185132</v>
      </c>
      <c r="T271" s="2">
        <f t="shared" si="79"/>
        <v>1.9928205743772853</v>
      </c>
      <c r="U271" s="2">
        <f t="shared" si="79"/>
        <v>1.5590248789184193</v>
      </c>
      <c r="V271" s="2">
        <f t="shared" si="79"/>
        <v>1.5110018738152542</v>
      </c>
      <c r="W271" s="2">
        <f t="shared" si="79"/>
        <v>1.2195004587969631</v>
      </c>
      <c r="X271" s="2">
        <f t="shared" si="79"/>
        <v>1.1056190907490957</v>
      </c>
      <c r="Y271" s="2">
        <f t="shared" si="79"/>
        <v>0.97832977966613555</v>
      </c>
      <c r="Z271" s="2">
        <f t="shared" si="79"/>
        <v>0.91920456593130084</v>
      </c>
      <c r="AA271" s="2">
        <f t="shared" si="79"/>
        <v>0.79886404760703655</v>
      </c>
      <c r="AB271" s="2">
        <f t="shared" si="79"/>
        <v>0.60584469694633425</v>
      </c>
      <c r="AC271" s="2">
        <f t="shared" si="79"/>
        <v>0.52176714449149275</v>
      </c>
      <c r="AD271" s="2">
        <f t="shared" si="79"/>
        <v>0.50820896694244433</v>
      </c>
      <c r="AE271" s="2">
        <f t="shared" si="79"/>
        <v>0.41119896814989509</v>
      </c>
      <c r="AF271" s="2">
        <f t="shared" si="79"/>
        <v>0.40680252187930122</v>
      </c>
      <c r="AG271" s="2">
        <f t="shared" si="79"/>
        <v>0.39494055140345563</v>
      </c>
      <c r="AH271" s="2">
        <f t="shared" si="81"/>
        <v>0.31796897532450252</v>
      </c>
      <c r="AI271" s="2">
        <f t="shared" si="78"/>
        <v>0.27969232665893212</v>
      </c>
      <c r="AJ271" s="2">
        <f t="shared" si="78"/>
        <v>0.26763640800299482</v>
      </c>
    </row>
    <row r="272" spans="1:36" x14ac:dyDescent="0.2">
      <c r="A272" t="str">
        <f>"non-electricity_archetype_"&amp;TEXT(ROUND(Table3[[#This Row],[2016]],1),"0.0")</f>
        <v>non-electricity_archetype_3.2</v>
      </c>
      <c r="B272" s="2">
        <f t="shared" si="82"/>
        <v>3.2</v>
      </c>
      <c r="C272" s="2">
        <f t="shared" si="80"/>
        <v>3.2</v>
      </c>
      <c r="D272" s="2">
        <f t="shared" si="80"/>
        <v>3.2</v>
      </c>
      <c r="E272" s="2">
        <f t="shared" si="80"/>
        <v>3.1999999999999993</v>
      </c>
      <c r="F272" s="2">
        <f t="shared" si="80"/>
        <v>3.1999999999999993</v>
      </c>
      <c r="G272" s="2">
        <f t="shared" si="80"/>
        <v>3.1334125934386532</v>
      </c>
      <c r="H272" s="2">
        <f t="shared" si="80"/>
        <v>3.1676170292622317</v>
      </c>
      <c r="I272" s="2">
        <f t="shared" si="80"/>
        <v>3.1588992541937033</v>
      </c>
      <c r="J272" s="2">
        <f t="shared" si="80"/>
        <v>3.1408511734103857</v>
      </c>
      <c r="K272" s="2">
        <f t="shared" si="80"/>
        <v>3.1303192731212266</v>
      </c>
      <c r="L272" s="2">
        <f t="shared" si="80"/>
        <v>2.9342556903091692</v>
      </c>
      <c r="M272" s="2">
        <f t="shared" si="80"/>
        <v>2.9088567079628667</v>
      </c>
      <c r="N272" s="2">
        <f t="shared" si="80"/>
        <v>2.8905219147866137</v>
      </c>
      <c r="O272" s="2">
        <f t="shared" si="80"/>
        <v>2.8636405016258744</v>
      </c>
      <c r="P272" s="2">
        <f t="shared" si="80"/>
        <v>2.7475142727824142</v>
      </c>
      <c r="Q272" s="2">
        <f t="shared" si="80"/>
        <v>2.5689004600844738</v>
      </c>
      <c r="R272" s="2">
        <f t="shared" si="80"/>
        <v>2.2521544505341153</v>
      </c>
      <c r="S272" s="2">
        <f t="shared" si="79"/>
        <v>2.1041836080134195</v>
      </c>
      <c r="T272" s="2">
        <f t="shared" si="79"/>
        <v>1.9359281828801906</v>
      </c>
      <c r="U272" s="2">
        <f t="shared" si="79"/>
        <v>1.516438017820243</v>
      </c>
      <c r="V272" s="2">
        <f t="shared" si="79"/>
        <v>1.4699986950047137</v>
      </c>
      <c r="W272" s="2">
        <f t="shared" si="79"/>
        <v>1.1881102899759775</v>
      </c>
      <c r="X272" s="2">
        <f t="shared" si="79"/>
        <v>1.0779844533672955</v>
      </c>
      <c r="Y272" s="2">
        <f t="shared" si="79"/>
        <v>0.95489283518036217</v>
      </c>
      <c r="Z272" s="2">
        <f t="shared" si="79"/>
        <v>0.8977174276590989</v>
      </c>
      <c r="AA272" s="2">
        <f t="shared" si="79"/>
        <v>0.78134544789142013</v>
      </c>
      <c r="AB272" s="2">
        <f t="shared" si="79"/>
        <v>0.5946914074847427</v>
      </c>
      <c r="AC272" s="2">
        <f t="shared" si="79"/>
        <v>0.5133865288832854</v>
      </c>
      <c r="AD272" s="2">
        <f t="shared" si="79"/>
        <v>0.50027546716113946</v>
      </c>
      <c r="AE272" s="2">
        <f t="shared" si="79"/>
        <v>0.40646462295046754</v>
      </c>
      <c r="AF272" s="2">
        <f t="shared" si="79"/>
        <v>0.40221316081971087</v>
      </c>
      <c r="AG272" s="2">
        <f t="shared" si="79"/>
        <v>0.39074236937355522</v>
      </c>
      <c r="AH272" s="2">
        <f t="shared" si="81"/>
        <v>0.31630912927390537</v>
      </c>
      <c r="AI272" s="2">
        <f t="shared" ref="AI272:AJ281" si="83">(($B272-$AJ$3)*((AI$3-$AJ$3)/($B$3-$AJ$3)))+$AJ$3</f>
        <v>0.2792947516884452</v>
      </c>
      <c r="AJ272" s="2">
        <f t="shared" si="83"/>
        <v>0.26763640800299482</v>
      </c>
    </row>
    <row r="273" spans="1:36" x14ac:dyDescent="0.2">
      <c r="A273" t="str">
        <f>"non-electricity_archetype_"&amp;TEXT(ROUND(Table3[[#This Row],[2016]],1),"0.0")</f>
        <v>non-electricity_archetype_3.1</v>
      </c>
      <c r="B273" s="2">
        <f t="shared" si="82"/>
        <v>3.1</v>
      </c>
      <c r="C273" s="2">
        <f t="shared" si="80"/>
        <v>3.1</v>
      </c>
      <c r="D273" s="2">
        <f t="shared" si="80"/>
        <v>3.1</v>
      </c>
      <c r="E273" s="2">
        <f t="shared" si="80"/>
        <v>3.0999999999999992</v>
      </c>
      <c r="F273" s="2">
        <f t="shared" si="80"/>
        <v>3.0999999999999992</v>
      </c>
      <c r="G273" s="2">
        <f t="shared" si="80"/>
        <v>3.0356833693664091</v>
      </c>
      <c r="H273" s="2">
        <f t="shared" si="80"/>
        <v>3.068721359258217</v>
      </c>
      <c r="I273" s="2">
        <f t="shared" si="80"/>
        <v>3.0603008793509132</v>
      </c>
      <c r="J273" s="2">
        <f t="shared" si="80"/>
        <v>3.0428682775222713</v>
      </c>
      <c r="K273" s="2">
        <f t="shared" si="80"/>
        <v>3.0326955380246967</v>
      </c>
      <c r="L273" s="2">
        <f t="shared" si="80"/>
        <v>2.8433181514042429</v>
      </c>
      <c r="M273" s="2">
        <f t="shared" si="80"/>
        <v>2.8187853298033412</v>
      </c>
      <c r="N273" s="2">
        <f t="shared" si="80"/>
        <v>2.8010757931002721</v>
      </c>
      <c r="O273" s="2">
        <f t="shared" si="80"/>
        <v>2.7751110948119346</v>
      </c>
      <c r="P273" s="2">
        <f t="shared" si="80"/>
        <v>2.662945023882056</v>
      </c>
      <c r="Q273" s="2">
        <f t="shared" si="80"/>
        <v>2.4904223321210086</v>
      </c>
      <c r="R273" s="2">
        <f t="shared" si="80"/>
        <v>2.1844780529704826</v>
      </c>
      <c r="S273" s="2">
        <f t="shared" si="79"/>
        <v>2.0415533392083258</v>
      </c>
      <c r="T273" s="2">
        <f t="shared" si="79"/>
        <v>1.8790357913830964</v>
      </c>
      <c r="U273" s="2">
        <f t="shared" si="79"/>
        <v>1.4738511567220671</v>
      </c>
      <c r="V273" s="2">
        <f t="shared" si="79"/>
        <v>1.4289955161941732</v>
      </c>
      <c r="W273" s="2">
        <f t="shared" si="79"/>
        <v>1.1567201211549913</v>
      </c>
      <c r="X273" s="2">
        <f t="shared" si="79"/>
        <v>1.0503498159854954</v>
      </c>
      <c r="Y273" s="2">
        <f t="shared" si="79"/>
        <v>0.93145589069458889</v>
      </c>
      <c r="Z273" s="2">
        <f t="shared" si="79"/>
        <v>0.87623028938689695</v>
      </c>
      <c r="AA273" s="2">
        <f t="shared" si="79"/>
        <v>0.76382684817580371</v>
      </c>
      <c r="AB273" s="2">
        <f t="shared" si="79"/>
        <v>0.58353811802315114</v>
      </c>
      <c r="AC273" s="2">
        <f t="shared" si="79"/>
        <v>0.50500591327507804</v>
      </c>
      <c r="AD273" s="2">
        <f t="shared" si="79"/>
        <v>0.49234196737983466</v>
      </c>
      <c r="AE273" s="2">
        <f t="shared" si="79"/>
        <v>0.40173027775103998</v>
      </c>
      <c r="AF273" s="2">
        <f t="shared" si="79"/>
        <v>0.39762379976012052</v>
      </c>
      <c r="AG273" s="2">
        <f t="shared" si="79"/>
        <v>0.38654418734365481</v>
      </c>
      <c r="AH273" s="2">
        <f t="shared" si="81"/>
        <v>0.31464928322330826</v>
      </c>
      <c r="AI273" s="2">
        <f t="shared" si="83"/>
        <v>0.27889717671795833</v>
      </c>
      <c r="AJ273" s="2">
        <f t="shared" si="83"/>
        <v>0.26763640800299482</v>
      </c>
    </row>
    <row r="274" spans="1:36" x14ac:dyDescent="0.2">
      <c r="A274" t="str">
        <f>"non-electricity_archetype_"&amp;TEXT(ROUND(Table3[[#This Row],[2016]],1),"0.0")</f>
        <v>non-electricity_archetype_3.0</v>
      </c>
      <c r="B274" s="2">
        <f t="shared" si="82"/>
        <v>3</v>
      </c>
      <c r="C274" s="2">
        <f t="shared" si="80"/>
        <v>3</v>
      </c>
      <c r="D274" s="2">
        <f t="shared" si="80"/>
        <v>3</v>
      </c>
      <c r="E274" s="2">
        <f t="shared" si="80"/>
        <v>2.9999999999999991</v>
      </c>
      <c r="F274" s="2">
        <f t="shared" si="80"/>
        <v>2.9999999999999991</v>
      </c>
      <c r="G274" s="2">
        <f t="shared" si="80"/>
        <v>2.9379541452941651</v>
      </c>
      <c r="H274" s="2">
        <f t="shared" si="80"/>
        <v>2.9698256892542019</v>
      </c>
      <c r="I274" s="2">
        <f t="shared" si="80"/>
        <v>2.9617025045081231</v>
      </c>
      <c r="J274" s="2">
        <f t="shared" si="80"/>
        <v>2.9448853816341574</v>
      </c>
      <c r="K274" s="2">
        <f t="shared" si="80"/>
        <v>2.9350718029281673</v>
      </c>
      <c r="L274" s="2">
        <f t="shared" si="80"/>
        <v>2.7523806124993162</v>
      </c>
      <c r="M274" s="2">
        <f t="shared" si="80"/>
        <v>2.7287139516438152</v>
      </c>
      <c r="N274" s="2">
        <f t="shared" si="80"/>
        <v>2.7116296714139301</v>
      </c>
      <c r="O274" s="2">
        <f t="shared" si="80"/>
        <v>2.6865816879979949</v>
      </c>
      <c r="P274" s="2">
        <f t="shared" si="80"/>
        <v>2.5783757749816982</v>
      </c>
      <c r="Q274" s="2">
        <f t="shared" si="80"/>
        <v>2.411944204157543</v>
      </c>
      <c r="R274" s="2">
        <f t="shared" si="80"/>
        <v>2.1168016554068494</v>
      </c>
      <c r="S274" s="2">
        <f t="shared" si="79"/>
        <v>1.9789230704032321</v>
      </c>
      <c r="T274" s="2">
        <f t="shared" si="79"/>
        <v>1.8221433998860022</v>
      </c>
      <c r="U274" s="2">
        <f t="shared" si="79"/>
        <v>1.4312642956238912</v>
      </c>
      <c r="V274" s="2">
        <f t="shared" si="79"/>
        <v>1.3879923373836327</v>
      </c>
      <c r="W274" s="2">
        <f t="shared" si="79"/>
        <v>1.1253299523340057</v>
      </c>
      <c r="X274" s="2">
        <f t="shared" si="79"/>
        <v>1.0227151786036954</v>
      </c>
      <c r="Y274" s="2">
        <f t="shared" si="79"/>
        <v>0.90801894620881551</v>
      </c>
      <c r="Z274" s="2">
        <f t="shared" si="79"/>
        <v>0.85474315111469501</v>
      </c>
      <c r="AA274" s="2">
        <f t="shared" si="79"/>
        <v>0.7463082484601874</v>
      </c>
      <c r="AB274" s="2">
        <f t="shared" si="79"/>
        <v>0.57238482856155959</v>
      </c>
      <c r="AC274" s="2">
        <f t="shared" si="79"/>
        <v>0.49662529766687069</v>
      </c>
      <c r="AD274" s="2">
        <f t="shared" si="79"/>
        <v>0.48440846759852985</v>
      </c>
      <c r="AE274" s="2">
        <f t="shared" si="79"/>
        <v>0.39699593255161236</v>
      </c>
      <c r="AF274" s="2">
        <f t="shared" si="79"/>
        <v>0.39303443870053012</v>
      </c>
      <c r="AG274" s="2">
        <f t="shared" si="79"/>
        <v>0.3823460053137544</v>
      </c>
      <c r="AH274" s="2">
        <f t="shared" si="81"/>
        <v>0.3129894371727111</v>
      </c>
      <c r="AI274" s="2">
        <f t="shared" si="83"/>
        <v>0.27849960174747146</v>
      </c>
      <c r="AJ274" s="2">
        <f t="shared" si="83"/>
        <v>0.26763640800299482</v>
      </c>
    </row>
    <row r="275" spans="1:36" x14ac:dyDescent="0.2">
      <c r="A275" t="str">
        <f>"non-electricity_archetype_"&amp;TEXT(ROUND(Table3[[#This Row],[2016]],1),"0.0")</f>
        <v>non-electricity_archetype_2.9</v>
      </c>
      <c r="B275" s="2">
        <f t="shared" si="82"/>
        <v>2.9000000000000004</v>
      </c>
      <c r="C275" s="2">
        <f t="shared" si="80"/>
        <v>2.9000000000000004</v>
      </c>
      <c r="D275" s="2">
        <f t="shared" si="80"/>
        <v>2.9000000000000004</v>
      </c>
      <c r="E275" s="2">
        <f t="shared" si="80"/>
        <v>2.8999999999999995</v>
      </c>
      <c r="F275" s="2">
        <f t="shared" si="80"/>
        <v>2.8999999999999995</v>
      </c>
      <c r="G275" s="2">
        <f t="shared" si="80"/>
        <v>2.8402249212219215</v>
      </c>
      <c r="H275" s="2">
        <f t="shared" si="80"/>
        <v>2.8709300192501872</v>
      </c>
      <c r="I275" s="2">
        <f t="shared" si="80"/>
        <v>2.8631041296653335</v>
      </c>
      <c r="J275" s="2">
        <f t="shared" si="80"/>
        <v>2.8469024857460434</v>
      </c>
      <c r="K275" s="2">
        <f t="shared" si="80"/>
        <v>2.8374480678316383</v>
      </c>
      <c r="L275" s="2">
        <f t="shared" si="80"/>
        <v>2.6614430735943904</v>
      </c>
      <c r="M275" s="2">
        <f t="shared" si="80"/>
        <v>2.6386425734842898</v>
      </c>
      <c r="N275" s="2">
        <f t="shared" si="80"/>
        <v>2.6221835497275889</v>
      </c>
      <c r="O275" s="2">
        <f t="shared" si="80"/>
        <v>2.5980522811840556</v>
      </c>
      <c r="P275" s="2">
        <f t="shared" si="80"/>
        <v>2.4938065260813409</v>
      </c>
      <c r="Q275" s="2">
        <f t="shared" si="80"/>
        <v>2.3334660761940782</v>
      </c>
      <c r="R275" s="2">
        <f t="shared" ref="R275:AG290" si="84">(($B275-$AJ$3)*((R$3-$AJ$3)/($B$3-$AJ$3)))+$AJ$3</f>
        <v>2.0491252578432166</v>
      </c>
      <c r="S275" s="2">
        <f t="shared" si="84"/>
        <v>1.9162928015981384</v>
      </c>
      <c r="T275" s="2">
        <f t="shared" si="84"/>
        <v>1.7652510083889079</v>
      </c>
      <c r="U275" s="2">
        <f t="shared" si="84"/>
        <v>1.3886774345257153</v>
      </c>
      <c r="V275" s="2">
        <f t="shared" si="84"/>
        <v>1.3469891585730926</v>
      </c>
      <c r="W275" s="2">
        <f t="shared" si="84"/>
        <v>1.09393978351302</v>
      </c>
      <c r="X275" s="2">
        <f t="shared" si="84"/>
        <v>0.99508054122189538</v>
      </c>
      <c r="Y275" s="2">
        <f t="shared" si="84"/>
        <v>0.88458200172304224</v>
      </c>
      <c r="Z275" s="2">
        <f t="shared" si="84"/>
        <v>0.83325601284249318</v>
      </c>
      <c r="AA275" s="2">
        <f t="shared" si="84"/>
        <v>0.72878964874457108</v>
      </c>
      <c r="AB275" s="2">
        <f t="shared" si="84"/>
        <v>0.56123153909996826</v>
      </c>
      <c r="AC275" s="2">
        <f t="shared" si="84"/>
        <v>0.48824468205866334</v>
      </c>
      <c r="AD275" s="2">
        <f t="shared" si="84"/>
        <v>0.47647496781722504</v>
      </c>
      <c r="AE275" s="2">
        <f t="shared" si="84"/>
        <v>0.39226158735218475</v>
      </c>
      <c r="AF275" s="2">
        <f t="shared" si="84"/>
        <v>0.38844507764093977</v>
      </c>
      <c r="AG275" s="2">
        <f t="shared" si="84"/>
        <v>0.37814782328385399</v>
      </c>
      <c r="AH275" s="2">
        <f t="shared" si="81"/>
        <v>0.311329591122114</v>
      </c>
      <c r="AI275" s="2">
        <f t="shared" si="83"/>
        <v>0.27810202677698453</v>
      </c>
      <c r="AJ275" s="2">
        <f t="shared" si="83"/>
        <v>0.26763640800299482</v>
      </c>
    </row>
    <row r="276" spans="1:36" x14ac:dyDescent="0.2">
      <c r="A276" t="str">
        <f>"non-electricity_archetype_"&amp;TEXT(ROUND(Table3[[#This Row],[2016]],1),"0.0")</f>
        <v>non-electricity_archetype_2.8</v>
      </c>
      <c r="B276" s="2">
        <f t="shared" si="82"/>
        <v>2.8000000000000003</v>
      </c>
      <c r="C276" s="2">
        <f t="shared" ref="C276:R291" si="85">(($B276-$AJ$3)*((C$3-$AJ$3)/($B$3-$AJ$3)))+$AJ$3</f>
        <v>2.8000000000000003</v>
      </c>
      <c r="D276" s="2">
        <f t="shared" si="85"/>
        <v>2.8000000000000003</v>
      </c>
      <c r="E276" s="2">
        <f t="shared" si="85"/>
        <v>2.7999999999999994</v>
      </c>
      <c r="F276" s="2">
        <f t="shared" si="85"/>
        <v>2.7999999999999994</v>
      </c>
      <c r="G276" s="2">
        <f t="shared" si="85"/>
        <v>2.742495697149677</v>
      </c>
      <c r="H276" s="2">
        <f t="shared" si="85"/>
        <v>2.7720343492461721</v>
      </c>
      <c r="I276" s="2">
        <f t="shared" si="85"/>
        <v>2.7645057548225433</v>
      </c>
      <c r="J276" s="2">
        <f t="shared" si="85"/>
        <v>2.7489195898579291</v>
      </c>
      <c r="K276" s="2">
        <f t="shared" si="85"/>
        <v>2.7398243327351088</v>
      </c>
      <c r="L276" s="2">
        <f t="shared" si="85"/>
        <v>2.5705055346894636</v>
      </c>
      <c r="M276" s="2">
        <f t="shared" si="85"/>
        <v>2.5485711953247643</v>
      </c>
      <c r="N276" s="2">
        <f t="shared" si="85"/>
        <v>2.5327374280412474</v>
      </c>
      <c r="O276" s="2">
        <f t="shared" si="85"/>
        <v>2.5095228743701159</v>
      </c>
      <c r="P276" s="2">
        <f t="shared" si="85"/>
        <v>2.4092372771809831</v>
      </c>
      <c r="Q276" s="2">
        <f t="shared" si="85"/>
        <v>2.2549879482306125</v>
      </c>
      <c r="R276" s="2">
        <f t="shared" si="85"/>
        <v>1.9814488602795839</v>
      </c>
      <c r="S276" s="2">
        <f t="shared" si="84"/>
        <v>1.8536625327930447</v>
      </c>
      <c r="T276" s="2">
        <f t="shared" si="84"/>
        <v>1.7083586168918132</v>
      </c>
      <c r="U276" s="2">
        <f t="shared" si="84"/>
        <v>1.3460905734275395</v>
      </c>
      <c r="V276" s="2">
        <f t="shared" si="84"/>
        <v>1.3059859797625522</v>
      </c>
      <c r="W276" s="2">
        <f t="shared" si="84"/>
        <v>1.0625496146920343</v>
      </c>
      <c r="X276" s="2">
        <f t="shared" si="84"/>
        <v>0.96744590384009521</v>
      </c>
      <c r="Y276" s="2">
        <f t="shared" si="84"/>
        <v>0.86114505723726886</v>
      </c>
      <c r="Z276" s="2">
        <f t="shared" si="84"/>
        <v>0.81176887457029123</v>
      </c>
      <c r="AA276" s="2">
        <f t="shared" si="84"/>
        <v>0.71127104902895466</v>
      </c>
      <c r="AB276" s="2">
        <f t="shared" si="84"/>
        <v>0.5500782496383767</v>
      </c>
      <c r="AC276" s="2">
        <f t="shared" si="84"/>
        <v>0.47986406645045598</v>
      </c>
      <c r="AD276" s="2">
        <f t="shared" si="84"/>
        <v>0.46854146803592023</v>
      </c>
      <c r="AE276" s="2">
        <f t="shared" si="84"/>
        <v>0.38752724215275719</v>
      </c>
      <c r="AF276" s="2">
        <f t="shared" si="84"/>
        <v>0.38385571658134937</v>
      </c>
      <c r="AG276" s="2">
        <f t="shared" si="84"/>
        <v>0.37394964125395358</v>
      </c>
      <c r="AH276" s="2">
        <f t="shared" si="81"/>
        <v>0.30966974507151684</v>
      </c>
      <c r="AI276" s="2">
        <f t="shared" si="83"/>
        <v>0.27770445180649767</v>
      </c>
      <c r="AJ276" s="2">
        <f t="shared" si="83"/>
        <v>0.26763640800299482</v>
      </c>
    </row>
    <row r="277" spans="1:36" x14ac:dyDescent="0.2">
      <c r="A277" t="str">
        <f>"non-electricity_archetype_"&amp;TEXT(ROUND(Table3[[#This Row],[2016]],1),"0.0")</f>
        <v>non-electricity_archetype_2.7</v>
      </c>
      <c r="B277" s="2">
        <f t="shared" si="82"/>
        <v>2.7</v>
      </c>
      <c r="C277" s="2">
        <f t="shared" si="85"/>
        <v>2.7</v>
      </c>
      <c r="D277" s="2">
        <f t="shared" si="85"/>
        <v>2.7</v>
      </c>
      <c r="E277" s="2">
        <f t="shared" si="85"/>
        <v>2.6999999999999993</v>
      </c>
      <c r="F277" s="2">
        <f t="shared" si="85"/>
        <v>2.6999999999999993</v>
      </c>
      <c r="G277" s="2">
        <f t="shared" si="85"/>
        <v>2.644766473077433</v>
      </c>
      <c r="H277" s="2">
        <f t="shared" si="85"/>
        <v>2.673138679242157</v>
      </c>
      <c r="I277" s="2">
        <f t="shared" si="85"/>
        <v>2.6659073799797532</v>
      </c>
      <c r="J277" s="2">
        <f t="shared" si="85"/>
        <v>2.6509366939698147</v>
      </c>
      <c r="K277" s="2">
        <f t="shared" si="85"/>
        <v>2.6422005976385794</v>
      </c>
      <c r="L277" s="2">
        <f t="shared" si="85"/>
        <v>2.4795679957845373</v>
      </c>
      <c r="M277" s="2">
        <f t="shared" si="85"/>
        <v>2.4584998171652384</v>
      </c>
      <c r="N277" s="2">
        <f t="shared" si="85"/>
        <v>2.4432913063549058</v>
      </c>
      <c r="O277" s="2">
        <f t="shared" si="85"/>
        <v>2.4209934675561766</v>
      </c>
      <c r="P277" s="2">
        <f t="shared" si="85"/>
        <v>2.3246680282806254</v>
      </c>
      <c r="Q277" s="2">
        <f t="shared" si="85"/>
        <v>2.1765098202671469</v>
      </c>
      <c r="R277" s="2">
        <f t="shared" si="85"/>
        <v>1.9137724627159507</v>
      </c>
      <c r="S277" s="2">
        <f t="shared" si="84"/>
        <v>1.791032263987951</v>
      </c>
      <c r="T277" s="2">
        <f t="shared" si="84"/>
        <v>1.651466225394719</v>
      </c>
      <c r="U277" s="2">
        <f t="shared" si="84"/>
        <v>1.3035037123293631</v>
      </c>
      <c r="V277" s="2">
        <f t="shared" si="84"/>
        <v>1.2649828009520117</v>
      </c>
      <c r="W277" s="2">
        <f t="shared" si="84"/>
        <v>1.0311594458710485</v>
      </c>
      <c r="X277" s="2">
        <f t="shared" si="84"/>
        <v>0.93981126645829516</v>
      </c>
      <c r="Y277" s="2">
        <f t="shared" si="84"/>
        <v>0.83770811275149548</v>
      </c>
      <c r="Z277" s="2">
        <f t="shared" si="84"/>
        <v>0.79028173629808918</v>
      </c>
      <c r="AA277" s="2">
        <f t="shared" si="84"/>
        <v>0.69375244931333824</v>
      </c>
      <c r="AB277" s="2">
        <f t="shared" si="84"/>
        <v>0.53892496017678515</v>
      </c>
      <c r="AC277" s="2">
        <f t="shared" si="84"/>
        <v>0.47148345084224863</v>
      </c>
      <c r="AD277" s="2">
        <f t="shared" si="84"/>
        <v>0.46060796825461536</v>
      </c>
      <c r="AE277" s="2">
        <f t="shared" si="84"/>
        <v>0.38279289695332958</v>
      </c>
      <c r="AF277" s="2">
        <f t="shared" si="84"/>
        <v>0.37926635552175902</v>
      </c>
      <c r="AG277" s="2">
        <f t="shared" si="84"/>
        <v>0.36975145922405317</v>
      </c>
      <c r="AH277" s="2">
        <f t="shared" si="81"/>
        <v>0.30800989902091969</v>
      </c>
      <c r="AI277" s="2">
        <f t="shared" si="83"/>
        <v>0.2773068768360108</v>
      </c>
      <c r="AJ277" s="2">
        <f t="shared" si="83"/>
        <v>0.26763640800299482</v>
      </c>
    </row>
    <row r="278" spans="1:36" x14ac:dyDescent="0.2">
      <c r="A278" t="str">
        <f>"non-electricity_archetype_"&amp;TEXT(ROUND(Table3[[#This Row],[2016]],1),"0.0")</f>
        <v>non-electricity_archetype_2.6</v>
      </c>
      <c r="B278" s="2">
        <f t="shared" si="82"/>
        <v>2.6</v>
      </c>
      <c r="C278" s="2">
        <f t="shared" si="85"/>
        <v>2.6</v>
      </c>
      <c r="D278" s="2">
        <f t="shared" si="85"/>
        <v>2.6</v>
      </c>
      <c r="E278" s="2">
        <f t="shared" si="85"/>
        <v>2.5999999999999992</v>
      </c>
      <c r="F278" s="2">
        <f t="shared" si="85"/>
        <v>2.5999999999999992</v>
      </c>
      <c r="G278" s="2">
        <f t="shared" si="85"/>
        <v>2.5470372490051889</v>
      </c>
      <c r="H278" s="2">
        <f t="shared" si="85"/>
        <v>2.5742430092381423</v>
      </c>
      <c r="I278" s="2">
        <f t="shared" si="85"/>
        <v>2.5673090051369631</v>
      </c>
      <c r="J278" s="2">
        <f t="shared" si="85"/>
        <v>2.5529537980817008</v>
      </c>
      <c r="K278" s="2">
        <f t="shared" si="85"/>
        <v>2.5445768625420495</v>
      </c>
      <c r="L278" s="2">
        <f t="shared" si="85"/>
        <v>2.3886304568796106</v>
      </c>
      <c r="M278" s="2">
        <f t="shared" si="85"/>
        <v>2.3684284390057129</v>
      </c>
      <c r="N278" s="2">
        <f t="shared" si="85"/>
        <v>2.3538451846685642</v>
      </c>
      <c r="O278" s="2">
        <f t="shared" si="85"/>
        <v>2.3324640607422369</v>
      </c>
      <c r="P278" s="2">
        <f t="shared" si="85"/>
        <v>2.2400987793802671</v>
      </c>
      <c r="Q278" s="2">
        <f t="shared" si="85"/>
        <v>2.0980316923036817</v>
      </c>
      <c r="R278" s="2">
        <f t="shared" si="85"/>
        <v>1.8460960651523179</v>
      </c>
      <c r="S278" s="2">
        <f t="shared" si="84"/>
        <v>1.7284019951828573</v>
      </c>
      <c r="T278" s="2">
        <f t="shared" si="84"/>
        <v>1.5945738338976243</v>
      </c>
      <c r="U278" s="2">
        <f t="shared" si="84"/>
        <v>1.2609168512311872</v>
      </c>
      <c r="V278" s="2">
        <f t="shared" si="84"/>
        <v>1.2239796221414712</v>
      </c>
      <c r="W278" s="2">
        <f t="shared" si="84"/>
        <v>0.99976927705006258</v>
      </c>
      <c r="X278" s="2">
        <f t="shared" si="84"/>
        <v>0.91217662907649499</v>
      </c>
      <c r="Y278" s="2">
        <f t="shared" si="84"/>
        <v>0.8142711682657221</v>
      </c>
      <c r="Z278" s="2">
        <f t="shared" si="84"/>
        <v>0.76879459802588723</v>
      </c>
      <c r="AA278" s="2">
        <f t="shared" si="84"/>
        <v>0.67623384959772193</v>
      </c>
      <c r="AB278" s="2">
        <f t="shared" si="84"/>
        <v>0.52777167071519371</v>
      </c>
      <c r="AC278" s="2">
        <f t="shared" si="84"/>
        <v>0.46310283523404128</v>
      </c>
      <c r="AD278" s="2">
        <f t="shared" si="84"/>
        <v>0.4526744684733105</v>
      </c>
      <c r="AE278" s="2">
        <f t="shared" si="84"/>
        <v>0.37805855175390196</v>
      </c>
      <c r="AF278" s="2">
        <f t="shared" si="84"/>
        <v>0.37467699446216862</v>
      </c>
      <c r="AG278" s="2">
        <f t="shared" si="84"/>
        <v>0.36555327719415276</v>
      </c>
      <c r="AH278" s="2">
        <f t="shared" si="81"/>
        <v>0.30635005297032258</v>
      </c>
      <c r="AI278" s="2">
        <f t="shared" si="83"/>
        <v>0.27690930186552387</v>
      </c>
      <c r="AJ278" s="2">
        <f t="shared" si="83"/>
        <v>0.26763640800299482</v>
      </c>
    </row>
    <row r="279" spans="1:36" x14ac:dyDescent="0.2">
      <c r="A279" t="str">
        <f>"non-electricity_archetype_"&amp;TEXT(ROUND(Table3[[#This Row],[2016]],1),"0.0")</f>
        <v>non-electricity_archetype_2.5</v>
      </c>
      <c r="B279" s="2">
        <f t="shared" si="82"/>
        <v>2.5</v>
      </c>
      <c r="C279" s="2">
        <f t="shared" si="85"/>
        <v>2.5</v>
      </c>
      <c r="D279" s="2">
        <f t="shared" si="85"/>
        <v>2.5</v>
      </c>
      <c r="E279" s="2">
        <f t="shared" si="85"/>
        <v>2.4999999999999991</v>
      </c>
      <c r="F279" s="2">
        <f t="shared" si="85"/>
        <v>2.4999999999999991</v>
      </c>
      <c r="G279" s="2">
        <f t="shared" si="85"/>
        <v>2.4493080249329449</v>
      </c>
      <c r="H279" s="2">
        <f t="shared" si="85"/>
        <v>2.4753473392341272</v>
      </c>
      <c r="I279" s="2">
        <f t="shared" si="85"/>
        <v>2.468710630294173</v>
      </c>
      <c r="J279" s="2">
        <f t="shared" si="85"/>
        <v>2.4549709021935864</v>
      </c>
      <c r="K279" s="2">
        <f t="shared" si="85"/>
        <v>2.4469531274455201</v>
      </c>
      <c r="L279" s="2">
        <f t="shared" si="85"/>
        <v>2.2976929179746843</v>
      </c>
      <c r="M279" s="2">
        <f t="shared" si="85"/>
        <v>2.2783570608461869</v>
      </c>
      <c r="N279" s="2">
        <f t="shared" si="85"/>
        <v>2.2643990629822222</v>
      </c>
      <c r="O279" s="2">
        <f t="shared" si="85"/>
        <v>2.2439346539282972</v>
      </c>
      <c r="P279" s="2">
        <f t="shared" si="85"/>
        <v>2.1555295304799094</v>
      </c>
      <c r="Q279" s="2">
        <f t="shared" si="85"/>
        <v>2.019553564340216</v>
      </c>
      <c r="R279" s="2">
        <f t="shared" si="85"/>
        <v>1.7784196675886847</v>
      </c>
      <c r="S279" s="2">
        <f t="shared" si="84"/>
        <v>1.6657717263777636</v>
      </c>
      <c r="T279" s="2">
        <f t="shared" si="84"/>
        <v>1.5376814424005301</v>
      </c>
      <c r="U279" s="2">
        <f t="shared" si="84"/>
        <v>1.2183299901330114</v>
      </c>
      <c r="V279" s="2">
        <f t="shared" si="84"/>
        <v>1.1829764433309307</v>
      </c>
      <c r="W279" s="2">
        <f t="shared" si="84"/>
        <v>0.9683791082290768</v>
      </c>
      <c r="X279" s="2">
        <f t="shared" si="84"/>
        <v>0.88454199169469483</v>
      </c>
      <c r="Y279" s="2">
        <f t="shared" si="84"/>
        <v>0.79083422377994872</v>
      </c>
      <c r="Z279" s="2">
        <f t="shared" si="84"/>
        <v>0.74730745975368529</v>
      </c>
      <c r="AA279" s="2">
        <f t="shared" si="84"/>
        <v>0.65871524988210561</v>
      </c>
      <c r="AB279" s="2">
        <f t="shared" si="84"/>
        <v>0.51661838125360215</v>
      </c>
      <c r="AC279" s="2">
        <f t="shared" si="84"/>
        <v>0.45472221962583392</v>
      </c>
      <c r="AD279" s="2">
        <f t="shared" si="84"/>
        <v>0.44474096869200574</v>
      </c>
      <c r="AE279" s="2">
        <f t="shared" si="84"/>
        <v>0.3733242065544744</v>
      </c>
      <c r="AF279" s="2">
        <f t="shared" si="84"/>
        <v>0.37008763340257822</v>
      </c>
      <c r="AG279" s="2">
        <f t="shared" si="84"/>
        <v>0.36135509516425235</v>
      </c>
      <c r="AH279" s="2">
        <f t="shared" si="81"/>
        <v>0.30469020691972543</v>
      </c>
      <c r="AI279" s="2">
        <f t="shared" si="83"/>
        <v>0.276511726895037</v>
      </c>
      <c r="AJ279" s="2">
        <f t="shared" si="83"/>
        <v>0.26763640800299482</v>
      </c>
    </row>
    <row r="280" spans="1:36" x14ac:dyDescent="0.2">
      <c r="A280" t="str">
        <f>"non-electricity_archetype_"&amp;TEXT(ROUND(Table3[[#This Row],[2016]],1),"0.0")</f>
        <v>non-electricity_archetype_2.4</v>
      </c>
      <c r="B280" s="2">
        <f t="shared" si="82"/>
        <v>2.4000000000000004</v>
      </c>
      <c r="C280" s="2">
        <f t="shared" si="85"/>
        <v>2.4000000000000004</v>
      </c>
      <c r="D280" s="2">
        <f t="shared" si="85"/>
        <v>2.4000000000000004</v>
      </c>
      <c r="E280" s="2">
        <f t="shared" si="85"/>
        <v>2.3999999999999995</v>
      </c>
      <c r="F280" s="2">
        <f t="shared" si="85"/>
        <v>2.3999999999999995</v>
      </c>
      <c r="G280" s="2">
        <f t="shared" si="85"/>
        <v>2.3515788008607008</v>
      </c>
      <c r="H280" s="2">
        <f t="shared" si="85"/>
        <v>2.3764516692301125</v>
      </c>
      <c r="I280" s="2">
        <f t="shared" si="85"/>
        <v>2.3701122554513834</v>
      </c>
      <c r="J280" s="2">
        <f t="shared" si="85"/>
        <v>2.3569880063054724</v>
      </c>
      <c r="K280" s="2">
        <f t="shared" si="85"/>
        <v>2.3493293923489911</v>
      </c>
      <c r="L280" s="2">
        <f t="shared" si="85"/>
        <v>2.206755379069758</v>
      </c>
      <c r="M280" s="2">
        <f t="shared" si="85"/>
        <v>2.1882856826866619</v>
      </c>
      <c r="N280" s="2">
        <f t="shared" si="85"/>
        <v>2.174952941295881</v>
      </c>
      <c r="O280" s="2">
        <f t="shared" si="85"/>
        <v>2.1554052471143579</v>
      </c>
      <c r="P280" s="2">
        <f t="shared" si="85"/>
        <v>2.070960281579552</v>
      </c>
      <c r="Q280" s="2">
        <f t="shared" si="85"/>
        <v>1.9410754363767513</v>
      </c>
      <c r="R280" s="2">
        <f t="shared" si="85"/>
        <v>1.710743270025052</v>
      </c>
      <c r="S280" s="2">
        <f t="shared" si="84"/>
        <v>1.6031414575726703</v>
      </c>
      <c r="T280" s="2">
        <f t="shared" si="84"/>
        <v>1.4807890509034358</v>
      </c>
      <c r="U280" s="2">
        <f t="shared" si="84"/>
        <v>1.1757431290348355</v>
      </c>
      <c r="V280" s="2">
        <f t="shared" si="84"/>
        <v>1.1419732645203902</v>
      </c>
      <c r="W280" s="2">
        <f t="shared" si="84"/>
        <v>0.93698893940809114</v>
      </c>
      <c r="X280" s="2">
        <f t="shared" si="84"/>
        <v>0.85690735431289489</v>
      </c>
      <c r="Y280" s="2">
        <f t="shared" si="84"/>
        <v>0.76739727929417545</v>
      </c>
      <c r="Z280" s="2">
        <f t="shared" si="84"/>
        <v>0.72582032148148345</v>
      </c>
      <c r="AA280" s="2">
        <f t="shared" si="84"/>
        <v>0.64119665016648919</v>
      </c>
      <c r="AB280" s="2">
        <f t="shared" si="84"/>
        <v>0.50546509179201071</v>
      </c>
      <c r="AC280" s="2">
        <f t="shared" si="84"/>
        <v>0.44634160401762668</v>
      </c>
      <c r="AD280" s="2">
        <f t="shared" si="84"/>
        <v>0.43680746891070088</v>
      </c>
      <c r="AE280" s="2">
        <f t="shared" si="84"/>
        <v>0.36858986135504679</v>
      </c>
      <c r="AF280" s="2">
        <f t="shared" si="84"/>
        <v>0.36549827234298793</v>
      </c>
      <c r="AG280" s="2">
        <f t="shared" si="84"/>
        <v>0.35715691313435194</v>
      </c>
      <c r="AH280" s="2">
        <f t="shared" si="81"/>
        <v>0.30303036086912832</v>
      </c>
      <c r="AI280" s="2">
        <f t="shared" si="83"/>
        <v>0.27611415192455008</v>
      </c>
      <c r="AJ280" s="2">
        <f t="shared" si="83"/>
        <v>0.26763640800299482</v>
      </c>
    </row>
    <row r="281" spans="1:36" x14ac:dyDescent="0.2">
      <c r="A281" t="str">
        <f>"non-electricity_archetype_"&amp;TEXT(ROUND(Table3[[#This Row],[2016]],1),"0.0")</f>
        <v>non-electricity_archetype_2.3</v>
      </c>
      <c r="B281" s="2">
        <f t="shared" si="82"/>
        <v>2.3000000000000003</v>
      </c>
      <c r="C281" s="2">
        <f t="shared" si="85"/>
        <v>2.3000000000000003</v>
      </c>
      <c r="D281" s="2">
        <f t="shared" si="85"/>
        <v>2.3000000000000003</v>
      </c>
      <c r="E281" s="2">
        <f t="shared" si="85"/>
        <v>2.2999999999999994</v>
      </c>
      <c r="F281" s="2">
        <f t="shared" si="85"/>
        <v>2.2999999999999994</v>
      </c>
      <c r="G281" s="2">
        <f t="shared" si="85"/>
        <v>2.2538495767884568</v>
      </c>
      <c r="H281" s="2">
        <f t="shared" si="85"/>
        <v>2.2775559992260974</v>
      </c>
      <c r="I281" s="2">
        <f t="shared" si="85"/>
        <v>2.2715138806085933</v>
      </c>
      <c r="J281" s="2">
        <f t="shared" si="85"/>
        <v>2.2590051104173581</v>
      </c>
      <c r="K281" s="2">
        <f t="shared" si="85"/>
        <v>2.2517056572524616</v>
      </c>
      <c r="L281" s="2">
        <f t="shared" si="85"/>
        <v>2.1158178401648318</v>
      </c>
      <c r="M281" s="2">
        <f t="shared" si="85"/>
        <v>2.098214304527136</v>
      </c>
      <c r="N281" s="2">
        <f t="shared" si="85"/>
        <v>2.0855068196095394</v>
      </c>
      <c r="O281" s="2">
        <f t="shared" si="85"/>
        <v>2.0668758403004182</v>
      </c>
      <c r="P281" s="2">
        <f t="shared" si="85"/>
        <v>1.9863910326791938</v>
      </c>
      <c r="Q281" s="2">
        <f t="shared" si="85"/>
        <v>1.8625973084132856</v>
      </c>
      <c r="R281" s="2">
        <f t="shared" si="85"/>
        <v>1.6430668724614192</v>
      </c>
      <c r="S281" s="2">
        <f t="shared" si="84"/>
        <v>1.5405111887675766</v>
      </c>
      <c r="T281" s="2">
        <f t="shared" si="84"/>
        <v>1.4238966594063411</v>
      </c>
      <c r="U281" s="2">
        <f t="shared" si="84"/>
        <v>1.1331562679366594</v>
      </c>
      <c r="V281" s="2">
        <f t="shared" si="84"/>
        <v>1.1009700857098497</v>
      </c>
      <c r="W281" s="2">
        <f t="shared" si="84"/>
        <v>0.90559877058710536</v>
      </c>
      <c r="X281" s="2">
        <f t="shared" si="84"/>
        <v>0.82927271693109472</v>
      </c>
      <c r="Y281" s="2">
        <f t="shared" si="84"/>
        <v>0.74396033480840207</v>
      </c>
      <c r="Z281" s="2">
        <f t="shared" si="84"/>
        <v>0.7043331832092814</v>
      </c>
      <c r="AA281" s="2">
        <f t="shared" si="84"/>
        <v>0.62367805045087277</v>
      </c>
      <c r="AB281" s="2">
        <f t="shared" si="84"/>
        <v>0.49431180233041921</v>
      </c>
      <c r="AC281" s="2">
        <f t="shared" si="84"/>
        <v>0.43796098840941933</v>
      </c>
      <c r="AD281" s="2">
        <f t="shared" si="84"/>
        <v>0.42887396912939607</v>
      </c>
      <c r="AE281" s="2">
        <f t="shared" si="84"/>
        <v>0.36385551615561923</v>
      </c>
      <c r="AF281" s="2">
        <f t="shared" si="84"/>
        <v>0.36090891128339753</v>
      </c>
      <c r="AG281" s="2">
        <f t="shared" si="84"/>
        <v>0.35295873110445153</v>
      </c>
      <c r="AH281" s="2">
        <f t="shared" si="81"/>
        <v>0.30137051481853117</v>
      </c>
      <c r="AI281" s="2">
        <f t="shared" si="83"/>
        <v>0.27571657695406321</v>
      </c>
      <c r="AJ281" s="2">
        <f t="shared" si="83"/>
        <v>0.26763640800299482</v>
      </c>
    </row>
    <row r="282" spans="1:36" x14ac:dyDescent="0.2">
      <c r="A282" t="str">
        <f>"non-electricity_archetype_"&amp;TEXT(ROUND(Table3[[#This Row],[2016]],1),"0.0")</f>
        <v>non-electricity_archetype_2.2</v>
      </c>
      <c r="B282" s="2">
        <f t="shared" si="82"/>
        <v>2.2000000000000002</v>
      </c>
      <c r="C282" s="2">
        <f t="shared" si="85"/>
        <v>2.2000000000000002</v>
      </c>
      <c r="D282" s="2">
        <f t="shared" si="85"/>
        <v>2.2000000000000002</v>
      </c>
      <c r="E282" s="2">
        <f t="shared" si="85"/>
        <v>2.1999999999999993</v>
      </c>
      <c r="F282" s="2">
        <f t="shared" si="85"/>
        <v>2.1999999999999993</v>
      </c>
      <c r="G282" s="2">
        <f t="shared" si="85"/>
        <v>2.1561203527162123</v>
      </c>
      <c r="H282" s="2">
        <f t="shared" si="85"/>
        <v>2.1786603292220823</v>
      </c>
      <c r="I282" s="2">
        <f t="shared" si="85"/>
        <v>2.1729155057658032</v>
      </c>
      <c r="J282" s="2">
        <f t="shared" si="85"/>
        <v>2.1610222145292437</v>
      </c>
      <c r="K282" s="2">
        <f t="shared" si="85"/>
        <v>2.1540819221559322</v>
      </c>
      <c r="L282" s="2">
        <f t="shared" si="85"/>
        <v>2.024880301259905</v>
      </c>
      <c r="M282" s="2">
        <f t="shared" si="85"/>
        <v>2.0081429263676105</v>
      </c>
      <c r="N282" s="2">
        <f t="shared" si="85"/>
        <v>1.9960606979231974</v>
      </c>
      <c r="O282" s="2">
        <f t="shared" si="85"/>
        <v>1.9783464334864784</v>
      </c>
      <c r="P282" s="2">
        <f t="shared" si="85"/>
        <v>1.901821783778836</v>
      </c>
      <c r="Q282" s="2">
        <f t="shared" si="85"/>
        <v>1.7841191804498204</v>
      </c>
      <c r="R282" s="2">
        <f t="shared" si="85"/>
        <v>1.5753904748977861</v>
      </c>
      <c r="S282" s="2">
        <f t="shared" si="84"/>
        <v>1.4778809199624825</v>
      </c>
      <c r="T282" s="2">
        <f t="shared" si="84"/>
        <v>1.3670042679092469</v>
      </c>
      <c r="U282" s="2">
        <f t="shared" si="84"/>
        <v>1.0905694068384832</v>
      </c>
      <c r="V282" s="2">
        <f t="shared" si="84"/>
        <v>1.0599669068993092</v>
      </c>
      <c r="W282" s="2">
        <f t="shared" si="84"/>
        <v>0.87420860176611959</v>
      </c>
      <c r="X282" s="2">
        <f t="shared" si="84"/>
        <v>0.80163807954929456</v>
      </c>
      <c r="Y282" s="2">
        <f t="shared" si="84"/>
        <v>0.72052339032262869</v>
      </c>
      <c r="Z282" s="2">
        <f t="shared" si="84"/>
        <v>0.68284604493707945</v>
      </c>
      <c r="AA282" s="2">
        <f t="shared" si="84"/>
        <v>0.60615945073525646</v>
      </c>
      <c r="AB282" s="2">
        <f t="shared" si="84"/>
        <v>0.48315851286882772</v>
      </c>
      <c r="AC282" s="2">
        <f t="shared" si="84"/>
        <v>0.42958037280121197</v>
      </c>
      <c r="AD282" s="2">
        <f t="shared" si="84"/>
        <v>0.42094046934809126</v>
      </c>
      <c r="AE282" s="2">
        <f t="shared" si="84"/>
        <v>0.35912117095619162</v>
      </c>
      <c r="AF282" s="2">
        <f t="shared" si="84"/>
        <v>0.35631955022380712</v>
      </c>
      <c r="AG282" s="2">
        <f t="shared" si="84"/>
        <v>0.34876054907455112</v>
      </c>
      <c r="AH282" s="2">
        <f t="shared" ref="AH282:AJ301" si="86">(($B282-$AJ$3)*((AH$3-$AJ$3)/($B$3-$AJ$3)))+$AJ$3</f>
        <v>0.29971066876793406</v>
      </c>
      <c r="AI282" s="2">
        <f t="shared" si="86"/>
        <v>0.27531900198357634</v>
      </c>
      <c r="AJ282" s="2">
        <f t="shared" si="86"/>
        <v>0.26763640800299482</v>
      </c>
    </row>
    <row r="283" spans="1:36" x14ac:dyDescent="0.2">
      <c r="A283" t="str">
        <f>"non-electricity_archetype_"&amp;TEXT(ROUND(Table3[[#This Row],[2016]],1),"0.0")</f>
        <v>non-electricity_archetype_2.1</v>
      </c>
      <c r="B283" s="2">
        <f t="shared" si="82"/>
        <v>2.1</v>
      </c>
      <c r="C283" s="2">
        <f t="shared" si="85"/>
        <v>2.1</v>
      </c>
      <c r="D283" s="2">
        <f t="shared" si="85"/>
        <v>2.1</v>
      </c>
      <c r="E283" s="2">
        <f t="shared" si="85"/>
        <v>2.0999999999999992</v>
      </c>
      <c r="F283" s="2">
        <f t="shared" si="85"/>
        <v>2.0999999999999992</v>
      </c>
      <c r="G283" s="2">
        <f t="shared" si="85"/>
        <v>2.0583911286439682</v>
      </c>
      <c r="H283" s="2">
        <f t="shared" si="85"/>
        <v>2.0797646592180676</v>
      </c>
      <c r="I283" s="2">
        <f t="shared" si="85"/>
        <v>2.0743171309230131</v>
      </c>
      <c r="J283" s="2">
        <f t="shared" si="85"/>
        <v>2.0630393186411298</v>
      </c>
      <c r="K283" s="2">
        <f t="shared" si="85"/>
        <v>2.0564581870594023</v>
      </c>
      <c r="L283" s="2">
        <f t="shared" si="85"/>
        <v>1.9339427623549788</v>
      </c>
      <c r="M283" s="2">
        <f t="shared" si="85"/>
        <v>1.9180715482080846</v>
      </c>
      <c r="N283" s="2">
        <f t="shared" si="85"/>
        <v>1.9066145762368558</v>
      </c>
      <c r="O283" s="2">
        <f t="shared" si="85"/>
        <v>1.8898170266725391</v>
      </c>
      <c r="P283" s="2">
        <f t="shared" si="85"/>
        <v>1.8172525348784783</v>
      </c>
      <c r="Q283" s="2">
        <f t="shared" si="85"/>
        <v>1.7056410524863548</v>
      </c>
      <c r="R283" s="2">
        <f t="shared" si="85"/>
        <v>1.5077140773341529</v>
      </c>
      <c r="S283" s="2">
        <f t="shared" si="84"/>
        <v>1.4152506511573888</v>
      </c>
      <c r="T283" s="2">
        <f t="shared" si="84"/>
        <v>1.3101118764121527</v>
      </c>
      <c r="U283" s="2">
        <f t="shared" si="84"/>
        <v>1.0479825457403074</v>
      </c>
      <c r="V283" s="2">
        <f t="shared" si="84"/>
        <v>1.0189637280887687</v>
      </c>
      <c r="W283" s="2">
        <f t="shared" si="84"/>
        <v>0.8428184329451337</v>
      </c>
      <c r="X283" s="2">
        <f t="shared" si="84"/>
        <v>0.77400344216749439</v>
      </c>
      <c r="Y283" s="2">
        <f t="shared" si="84"/>
        <v>0.69708644583685531</v>
      </c>
      <c r="Z283" s="2">
        <f t="shared" si="84"/>
        <v>0.66135890666487751</v>
      </c>
      <c r="AA283" s="2">
        <f t="shared" si="84"/>
        <v>0.58864085101964014</v>
      </c>
      <c r="AB283" s="2">
        <f t="shared" si="84"/>
        <v>0.47200522340723616</v>
      </c>
      <c r="AC283" s="2">
        <f t="shared" si="84"/>
        <v>0.42119975719300462</v>
      </c>
      <c r="AD283" s="2">
        <f t="shared" si="84"/>
        <v>0.4130069695667864</v>
      </c>
      <c r="AE283" s="2">
        <f t="shared" si="84"/>
        <v>0.354386825756764</v>
      </c>
      <c r="AF283" s="2">
        <f t="shared" si="84"/>
        <v>0.35173018916421678</v>
      </c>
      <c r="AG283" s="2">
        <f t="shared" si="84"/>
        <v>0.34456236704465071</v>
      </c>
      <c r="AH283" s="2">
        <f t="shared" si="86"/>
        <v>0.29805082271733691</v>
      </c>
      <c r="AI283" s="2">
        <f t="shared" si="86"/>
        <v>0.27492142701308941</v>
      </c>
      <c r="AJ283" s="2">
        <f t="shared" si="86"/>
        <v>0.26763640800299482</v>
      </c>
    </row>
    <row r="284" spans="1:36" x14ac:dyDescent="0.2">
      <c r="A284" t="str">
        <f>"non-electricity_archetype_"&amp;TEXT(ROUND(Table3[[#This Row],[2016]],1),"0.0")</f>
        <v>non-electricity_archetype_2.0</v>
      </c>
      <c r="B284" s="2">
        <f t="shared" si="82"/>
        <v>2</v>
      </c>
      <c r="C284" s="2">
        <f t="shared" si="85"/>
        <v>2</v>
      </c>
      <c r="D284" s="2">
        <f t="shared" si="85"/>
        <v>2</v>
      </c>
      <c r="E284" s="2">
        <f t="shared" si="85"/>
        <v>1.9999999999999991</v>
      </c>
      <c r="F284" s="2">
        <f t="shared" si="85"/>
        <v>1.9999999999999991</v>
      </c>
      <c r="G284" s="2">
        <f t="shared" si="85"/>
        <v>1.9606619045717242</v>
      </c>
      <c r="H284" s="2">
        <f t="shared" si="85"/>
        <v>1.9808689892140525</v>
      </c>
      <c r="I284" s="2">
        <f t="shared" si="85"/>
        <v>1.975718756080223</v>
      </c>
      <c r="J284" s="2">
        <f t="shared" si="85"/>
        <v>1.9650564227530154</v>
      </c>
      <c r="K284" s="2">
        <f t="shared" si="85"/>
        <v>1.9588344519628729</v>
      </c>
      <c r="L284" s="2">
        <f t="shared" si="85"/>
        <v>1.843005223450052</v>
      </c>
      <c r="M284" s="2">
        <f t="shared" si="85"/>
        <v>1.8280001700485591</v>
      </c>
      <c r="N284" s="2">
        <f t="shared" si="85"/>
        <v>1.8171684545505142</v>
      </c>
      <c r="O284" s="2">
        <f t="shared" si="85"/>
        <v>1.8012876198585994</v>
      </c>
      <c r="P284" s="2">
        <f t="shared" si="85"/>
        <v>1.7326832859781205</v>
      </c>
      <c r="Q284" s="2">
        <f t="shared" si="85"/>
        <v>1.6271629245228896</v>
      </c>
      <c r="R284" s="2">
        <f t="shared" si="85"/>
        <v>1.4400376797705201</v>
      </c>
      <c r="S284" s="2">
        <f t="shared" si="84"/>
        <v>1.3526203823522951</v>
      </c>
      <c r="T284" s="2">
        <f t="shared" si="84"/>
        <v>1.253219484915058</v>
      </c>
      <c r="U284" s="2">
        <f t="shared" si="84"/>
        <v>1.0053956846421315</v>
      </c>
      <c r="V284" s="2">
        <f t="shared" si="84"/>
        <v>0.97796054927822829</v>
      </c>
      <c r="W284" s="2">
        <f t="shared" si="84"/>
        <v>0.81142826412414792</v>
      </c>
      <c r="X284" s="2">
        <f t="shared" si="84"/>
        <v>0.74636880478569423</v>
      </c>
      <c r="Y284" s="2">
        <f t="shared" si="84"/>
        <v>0.67364950135108193</v>
      </c>
      <c r="Z284" s="2">
        <f t="shared" si="84"/>
        <v>0.63987176839267557</v>
      </c>
      <c r="AA284" s="2">
        <f t="shared" si="84"/>
        <v>0.57112225130402372</v>
      </c>
      <c r="AB284" s="2">
        <f t="shared" si="84"/>
        <v>0.46085193394564472</v>
      </c>
      <c r="AC284" s="2">
        <f t="shared" si="84"/>
        <v>0.41281914158479727</v>
      </c>
      <c r="AD284" s="2">
        <f t="shared" si="84"/>
        <v>0.40507346978548159</v>
      </c>
      <c r="AE284" s="2">
        <f t="shared" si="84"/>
        <v>0.34965248055733644</v>
      </c>
      <c r="AF284" s="2">
        <f t="shared" si="84"/>
        <v>0.34714082810462638</v>
      </c>
      <c r="AG284" s="2">
        <f t="shared" si="84"/>
        <v>0.3403641850147503</v>
      </c>
      <c r="AH284" s="2">
        <f t="shared" si="86"/>
        <v>0.29639097666673975</v>
      </c>
      <c r="AI284" s="2">
        <f t="shared" si="86"/>
        <v>0.27452385204260255</v>
      </c>
      <c r="AJ284" s="2">
        <f t="shared" si="86"/>
        <v>0.26763640800299482</v>
      </c>
    </row>
    <row r="285" spans="1:36" x14ac:dyDescent="0.2">
      <c r="A285" t="str">
        <f>"non-electricity_archetype_"&amp;TEXT(ROUND(Table3[[#This Row],[2016]],1),"0.0")</f>
        <v>non-electricity_archetype_1.9</v>
      </c>
      <c r="B285" s="2">
        <f t="shared" si="82"/>
        <v>1.9000000000000001</v>
      </c>
      <c r="C285" s="2">
        <f t="shared" si="85"/>
        <v>1.9000000000000004</v>
      </c>
      <c r="D285" s="2">
        <f t="shared" si="85"/>
        <v>1.9000000000000004</v>
      </c>
      <c r="E285" s="2">
        <f t="shared" si="85"/>
        <v>1.9</v>
      </c>
      <c r="F285" s="2">
        <f t="shared" si="85"/>
        <v>1.9</v>
      </c>
      <c r="G285" s="2">
        <f t="shared" si="85"/>
        <v>1.8629326804994806</v>
      </c>
      <c r="H285" s="2">
        <f t="shared" si="85"/>
        <v>1.8819733192100379</v>
      </c>
      <c r="I285" s="2">
        <f t="shared" si="85"/>
        <v>1.8771203812374333</v>
      </c>
      <c r="J285" s="2">
        <f t="shared" si="85"/>
        <v>1.8670735268649015</v>
      </c>
      <c r="K285" s="2">
        <f t="shared" si="85"/>
        <v>1.8612107168663439</v>
      </c>
      <c r="L285" s="2">
        <f t="shared" si="85"/>
        <v>1.7520676845451262</v>
      </c>
      <c r="M285" s="2">
        <f t="shared" si="85"/>
        <v>1.7379287918890336</v>
      </c>
      <c r="N285" s="2">
        <f t="shared" si="85"/>
        <v>1.7277223328641731</v>
      </c>
      <c r="O285" s="2">
        <f t="shared" si="85"/>
        <v>1.7127582130446601</v>
      </c>
      <c r="P285" s="2">
        <f t="shared" si="85"/>
        <v>1.6481140370777632</v>
      </c>
      <c r="Q285" s="2">
        <f t="shared" si="85"/>
        <v>1.5486847965594244</v>
      </c>
      <c r="R285" s="2">
        <f t="shared" si="85"/>
        <v>1.3723612822068874</v>
      </c>
      <c r="S285" s="2">
        <f t="shared" si="84"/>
        <v>1.2899901135472018</v>
      </c>
      <c r="T285" s="2">
        <f t="shared" si="84"/>
        <v>1.1963270934179637</v>
      </c>
      <c r="U285" s="2">
        <f t="shared" si="84"/>
        <v>0.96280882354395558</v>
      </c>
      <c r="V285" s="2">
        <f t="shared" si="84"/>
        <v>0.93695737046768801</v>
      </c>
      <c r="W285" s="2">
        <f t="shared" si="84"/>
        <v>0.78003809530316226</v>
      </c>
      <c r="X285" s="2">
        <f t="shared" si="84"/>
        <v>0.71873416740389429</v>
      </c>
      <c r="Y285" s="2">
        <f t="shared" si="84"/>
        <v>0.65021255686530877</v>
      </c>
      <c r="Z285" s="2">
        <f t="shared" si="84"/>
        <v>0.61838463012047373</v>
      </c>
      <c r="AA285" s="2">
        <f t="shared" si="84"/>
        <v>0.5536036515884073</v>
      </c>
      <c r="AB285" s="2">
        <f t="shared" si="84"/>
        <v>0.44969864448405328</v>
      </c>
      <c r="AC285" s="2">
        <f t="shared" si="84"/>
        <v>0.40443852597658991</v>
      </c>
      <c r="AD285" s="2">
        <f t="shared" si="84"/>
        <v>0.39713997000417678</v>
      </c>
      <c r="AE285" s="2">
        <f t="shared" si="84"/>
        <v>0.34491813535790883</v>
      </c>
      <c r="AF285" s="2">
        <f t="shared" si="84"/>
        <v>0.34255146704503603</v>
      </c>
      <c r="AG285" s="2">
        <f t="shared" si="84"/>
        <v>0.33616600298484989</v>
      </c>
      <c r="AH285" s="2">
        <f t="shared" si="86"/>
        <v>0.29473113061614264</v>
      </c>
      <c r="AI285" s="2">
        <f t="shared" si="86"/>
        <v>0.27412627707211568</v>
      </c>
      <c r="AJ285" s="2">
        <f t="shared" si="86"/>
        <v>0.26763640800299482</v>
      </c>
    </row>
    <row r="286" spans="1:36" x14ac:dyDescent="0.2">
      <c r="A286" t="str">
        <f>"non-electricity_archetype_"&amp;TEXT(ROUND(Table3[[#This Row],[2016]],1),"0.0")</f>
        <v>non-electricity_archetype_1.8</v>
      </c>
      <c r="B286" s="2">
        <f t="shared" si="82"/>
        <v>1.8</v>
      </c>
      <c r="C286" s="2">
        <f t="shared" si="85"/>
        <v>1.8000000000000003</v>
      </c>
      <c r="D286" s="2">
        <f t="shared" si="85"/>
        <v>1.8000000000000003</v>
      </c>
      <c r="E286" s="2">
        <f t="shared" si="85"/>
        <v>1.7999999999999998</v>
      </c>
      <c r="F286" s="2">
        <f t="shared" si="85"/>
        <v>1.7999999999999998</v>
      </c>
      <c r="G286" s="2">
        <f t="shared" si="85"/>
        <v>1.7652034564272361</v>
      </c>
      <c r="H286" s="2">
        <f t="shared" si="85"/>
        <v>1.7830776492060227</v>
      </c>
      <c r="I286" s="2">
        <f t="shared" si="85"/>
        <v>1.7785220063946432</v>
      </c>
      <c r="J286" s="2">
        <f t="shared" si="85"/>
        <v>1.7690906309767871</v>
      </c>
      <c r="K286" s="2">
        <f t="shared" si="85"/>
        <v>1.7635869817698144</v>
      </c>
      <c r="L286" s="2">
        <f t="shared" si="85"/>
        <v>1.6611301456401995</v>
      </c>
      <c r="M286" s="2">
        <f t="shared" si="85"/>
        <v>1.6478574137295077</v>
      </c>
      <c r="N286" s="2">
        <f t="shared" si="85"/>
        <v>1.6382762111778311</v>
      </c>
      <c r="O286" s="2">
        <f t="shared" si="85"/>
        <v>1.6242288062307204</v>
      </c>
      <c r="P286" s="2">
        <f t="shared" si="85"/>
        <v>1.5635447881774049</v>
      </c>
      <c r="Q286" s="2">
        <f t="shared" si="85"/>
        <v>1.4702066685959587</v>
      </c>
      <c r="R286" s="2">
        <f t="shared" si="85"/>
        <v>1.3046848846432542</v>
      </c>
      <c r="S286" s="2">
        <f t="shared" si="84"/>
        <v>1.2273598447421081</v>
      </c>
      <c r="T286" s="2">
        <f t="shared" si="84"/>
        <v>1.1394347019208695</v>
      </c>
      <c r="U286" s="2">
        <f t="shared" si="84"/>
        <v>0.92022196244577947</v>
      </c>
      <c r="V286" s="2">
        <f t="shared" si="84"/>
        <v>0.89595419165714751</v>
      </c>
      <c r="W286" s="2">
        <f t="shared" si="84"/>
        <v>0.74864792648217648</v>
      </c>
      <c r="X286" s="2">
        <f t="shared" si="84"/>
        <v>0.69109953002209412</v>
      </c>
      <c r="Y286" s="2">
        <f t="shared" si="84"/>
        <v>0.62677561237953539</v>
      </c>
      <c r="Z286" s="2">
        <f t="shared" si="84"/>
        <v>0.59689749184827179</v>
      </c>
      <c r="AA286" s="2">
        <f t="shared" si="84"/>
        <v>0.53608505187279099</v>
      </c>
      <c r="AB286" s="2">
        <f t="shared" si="84"/>
        <v>0.43854535502246172</v>
      </c>
      <c r="AC286" s="2">
        <f t="shared" si="84"/>
        <v>0.39605791036838256</v>
      </c>
      <c r="AD286" s="2">
        <f t="shared" si="84"/>
        <v>0.38920647022287197</v>
      </c>
      <c r="AE286" s="2">
        <f t="shared" si="84"/>
        <v>0.34018379015848127</v>
      </c>
      <c r="AF286" s="2">
        <f t="shared" si="84"/>
        <v>0.33796210598544568</v>
      </c>
      <c r="AG286" s="2">
        <f t="shared" si="84"/>
        <v>0.33196782095494948</v>
      </c>
      <c r="AH286" s="2">
        <f t="shared" si="86"/>
        <v>0.29307128456554549</v>
      </c>
      <c r="AI286" s="2">
        <f t="shared" si="86"/>
        <v>0.27372870210162875</v>
      </c>
      <c r="AJ286" s="2">
        <f t="shared" si="86"/>
        <v>0.26763640800299482</v>
      </c>
    </row>
    <row r="287" spans="1:36" x14ac:dyDescent="0.2">
      <c r="A287" t="str">
        <f>"non-electricity_archetype_"&amp;TEXT(ROUND(Table3[[#This Row],[2016]],1),"0.0")</f>
        <v>non-electricity_archetype_1.7</v>
      </c>
      <c r="B287" s="2">
        <f t="shared" si="82"/>
        <v>1.7000000000000002</v>
      </c>
      <c r="C287" s="2">
        <f t="shared" si="85"/>
        <v>1.7000000000000002</v>
      </c>
      <c r="D287" s="2">
        <f t="shared" si="85"/>
        <v>1.7000000000000002</v>
      </c>
      <c r="E287" s="2">
        <f t="shared" si="85"/>
        <v>1.6999999999999997</v>
      </c>
      <c r="F287" s="2">
        <f t="shared" si="85"/>
        <v>1.6999999999999997</v>
      </c>
      <c r="G287" s="2">
        <f t="shared" si="85"/>
        <v>1.667474232354992</v>
      </c>
      <c r="H287" s="2">
        <f t="shared" si="85"/>
        <v>1.6841819792020076</v>
      </c>
      <c r="I287" s="2">
        <f t="shared" si="85"/>
        <v>1.6799236315518531</v>
      </c>
      <c r="J287" s="2">
        <f t="shared" si="85"/>
        <v>1.6711077350886732</v>
      </c>
      <c r="K287" s="2">
        <f t="shared" si="85"/>
        <v>1.665963246673285</v>
      </c>
      <c r="L287" s="2">
        <f t="shared" si="85"/>
        <v>1.5701926067352732</v>
      </c>
      <c r="M287" s="2">
        <f t="shared" si="85"/>
        <v>1.5577860355699822</v>
      </c>
      <c r="N287" s="2">
        <f t="shared" si="85"/>
        <v>1.5488300894914895</v>
      </c>
      <c r="O287" s="2">
        <f t="shared" si="85"/>
        <v>1.5356993994167807</v>
      </c>
      <c r="P287" s="2">
        <f t="shared" si="85"/>
        <v>1.4789755392770472</v>
      </c>
      <c r="Q287" s="2">
        <f t="shared" si="85"/>
        <v>1.3917285406324935</v>
      </c>
      <c r="R287" s="2">
        <f t="shared" si="85"/>
        <v>1.2370084870796214</v>
      </c>
      <c r="S287" s="2">
        <f t="shared" si="84"/>
        <v>1.1647295759370144</v>
      </c>
      <c r="T287" s="2">
        <f t="shared" si="84"/>
        <v>1.0825423104237748</v>
      </c>
      <c r="U287" s="2">
        <f t="shared" si="84"/>
        <v>0.87763510134760347</v>
      </c>
      <c r="V287" s="2">
        <f t="shared" si="84"/>
        <v>0.85495101284660702</v>
      </c>
      <c r="W287" s="2">
        <f t="shared" si="84"/>
        <v>0.71725775766119071</v>
      </c>
      <c r="X287" s="2">
        <f t="shared" si="84"/>
        <v>0.66346489264029396</v>
      </c>
      <c r="Y287" s="2">
        <f t="shared" si="84"/>
        <v>0.603338667893762</v>
      </c>
      <c r="Z287" s="2">
        <f t="shared" si="84"/>
        <v>0.57541035357606973</v>
      </c>
      <c r="AA287" s="2">
        <f t="shared" si="84"/>
        <v>0.51856645215717467</v>
      </c>
      <c r="AB287" s="2">
        <f t="shared" si="84"/>
        <v>0.42739206556087023</v>
      </c>
      <c r="AC287" s="2">
        <f t="shared" si="84"/>
        <v>0.38767729476017521</v>
      </c>
      <c r="AD287" s="2">
        <f t="shared" si="84"/>
        <v>0.38127297044156716</v>
      </c>
      <c r="AE287" s="2">
        <f t="shared" si="84"/>
        <v>0.33544944495905366</v>
      </c>
      <c r="AF287" s="2">
        <f t="shared" si="84"/>
        <v>0.33337274492585528</v>
      </c>
      <c r="AG287" s="2">
        <f t="shared" si="84"/>
        <v>0.32776963892504907</v>
      </c>
      <c r="AH287" s="2">
        <f t="shared" si="86"/>
        <v>0.29141143851494838</v>
      </c>
      <c r="AI287" s="2">
        <f t="shared" si="86"/>
        <v>0.27333112713114188</v>
      </c>
      <c r="AJ287" s="2">
        <f t="shared" si="86"/>
        <v>0.26763640800299482</v>
      </c>
    </row>
    <row r="288" spans="1:36" x14ac:dyDescent="0.2">
      <c r="A288" t="str">
        <f>"non-electricity_archetype_"&amp;TEXT(ROUND(Table3[[#This Row],[2016]],1),"0.0")</f>
        <v>non-electricity_archetype_1.6</v>
      </c>
      <c r="B288" s="2">
        <f t="shared" si="82"/>
        <v>1.6</v>
      </c>
      <c r="C288" s="2">
        <f t="shared" si="85"/>
        <v>1.6</v>
      </c>
      <c r="D288" s="2">
        <f t="shared" si="85"/>
        <v>1.6</v>
      </c>
      <c r="E288" s="2">
        <f t="shared" si="85"/>
        <v>1.5999999999999996</v>
      </c>
      <c r="F288" s="2">
        <f t="shared" si="85"/>
        <v>1.5999999999999996</v>
      </c>
      <c r="G288" s="2">
        <f t="shared" si="85"/>
        <v>1.569745008282748</v>
      </c>
      <c r="H288" s="2">
        <f t="shared" si="85"/>
        <v>1.585286309197993</v>
      </c>
      <c r="I288" s="2">
        <f t="shared" si="85"/>
        <v>1.581325256709063</v>
      </c>
      <c r="J288" s="2">
        <f t="shared" si="85"/>
        <v>1.5731248392005588</v>
      </c>
      <c r="K288" s="2">
        <f t="shared" si="85"/>
        <v>1.5683395115767551</v>
      </c>
      <c r="L288" s="2">
        <f t="shared" si="85"/>
        <v>1.4792550678303464</v>
      </c>
      <c r="M288" s="2">
        <f t="shared" si="85"/>
        <v>1.4677146574104563</v>
      </c>
      <c r="N288" s="2">
        <f t="shared" si="85"/>
        <v>1.4593839678051479</v>
      </c>
      <c r="O288" s="2">
        <f t="shared" si="85"/>
        <v>1.4471699926028414</v>
      </c>
      <c r="P288" s="2">
        <f t="shared" si="85"/>
        <v>1.3944062903766894</v>
      </c>
      <c r="Q288" s="2">
        <f t="shared" si="85"/>
        <v>1.3132504126690279</v>
      </c>
      <c r="R288" s="2">
        <f t="shared" si="85"/>
        <v>1.1693320895159882</v>
      </c>
      <c r="S288" s="2">
        <f t="shared" si="84"/>
        <v>1.1020993071319207</v>
      </c>
      <c r="T288" s="2">
        <f t="shared" si="84"/>
        <v>1.0256499189266806</v>
      </c>
      <c r="U288" s="2">
        <f t="shared" si="84"/>
        <v>0.83504824024942748</v>
      </c>
      <c r="V288" s="2">
        <f t="shared" si="84"/>
        <v>0.81394783403606652</v>
      </c>
      <c r="W288" s="2">
        <f t="shared" si="84"/>
        <v>0.68586758884020482</v>
      </c>
      <c r="X288" s="2">
        <f t="shared" si="84"/>
        <v>0.6358302552584939</v>
      </c>
      <c r="Y288" s="2">
        <f t="shared" si="84"/>
        <v>0.57990172340798862</v>
      </c>
      <c r="Z288" s="2">
        <f t="shared" si="84"/>
        <v>0.55392321530386779</v>
      </c>
      <c r="AA288" s="2">
        <f t="shared" si="84"/>
        <v>0.50104785244155825</v>
      </c>
      <c r="AB288" s="2">
        <f t="shared" si="84"/>
        <v>0.41623877609927873</v>
      </c>
      <c r="AC288" s="2">
        <f t="shared" si="84"/>
        <v>0.37929667915196785</v>
      </c>
      <c r="AD288" s="2">
        <f t="shared" si="84"/>
        <v>0.3733394706602623</v>
      </c>
      <c r="AE288" s="2">
        <f t="shared" si="84"/>
        <v>0.33071509975962604</v>
      </c>
      <c r="AF288" s="2">
        <f t="shared" si="84"/>
        <v>0.32878338386626493</v>
      </c>
      <c r="AG288" s="2">
        <f t="shared" si="84"/>
        <v>0.32357145689514866</v>
      </c>
      <c r="AH288" s="2">
        <f t="shared" si="86"/>
        <v>0.28975159246435123</v>
      </c>
      <c r="AI288" s="2">
        <f t="shared" si="86"/>
        <v>0.27293355216065496</v>
      </c>
      <c r="AJ288" s="2">
        <f t="shared" si="86"/>
        <v>0.26763640800299482</v>
      </c>
    </row>
    <row r="289" spans="1:36" x14ac:dyDescent="0.2">
      <c r="A289" t="str">
        <f>"non-electricity_archetype_"&amp;TEXT(ROUND(Table3[[#This Row],[2016]],1),"0.0")</f>
        <v>non-electricity_archetype_1.5</v>
      </c>
      <c r="B289" s="2">
        <f t="shared" si="82"/>
        <v>1.5</v>
      </c>
      <c r="C289" s="2">
        <f t="shared" si="85"/>
        <v>1.5</v>
      </c>
      <c r="D289" s="2">
        <f t="shared" si="85"/>
        <v>1.5</v>
      </c>
      <c r="E289" s="2">
        <f t="shared" si="85"/>
        <v>1.4999999999999996</v>
      </c>
      <c r="F289" s="2">
        <f t="shared" si="85"/>
        <v>1.4999999999999996</v>
      </c>
      <c r="G289" s="2">
        <f t="shared" si="85"/>
        <v>1.4720157842105039</v>
      </c>
      <c r="H289" s="2">
        <f t="shared" si="85"/>
        <v>1.4863906391939778</v>
      </c>
      <c r="I289" s="2">
        <f t="shared" si="85"/>
        <v>1.4827268818662729</v>
      </c>
      <c r="J289" s="2">
        <f t="shared" si="85"/>
        <v>1.4751419433124444</v>
      </c>
      <c r="K289" s="2">
        <f t="shared" si="85"/>
        <v>1.4707157764802257</v>
      </c>
      <c r="L289" s="2">
        <f t="shared" si="85"/>
        <v>1.3883175289254202</v>
      </c>
      <c r="M289" s="2">
        <f t="shared" si="85"/>
        <v>1.3776432792509308</v>
      </c>
      <c r="N289" s="2">
        <f t="shared" si="85"/>
        <v>1.3699378461188063</v>
      </c>
      <c r="O289" s="2">
        <f t="shared" si="85"/>
        <v>1.3586405857889017</v>
      </c>
      <c r="P289" s="2">
        <f t="shared" si="85"/>
        <v>1.3098370414763316</v>
      </c>
      <c r="Q289" s="2">
        <f t="shared" si="85"/>
        <v>1.2347722847055627</v>
      </c>
      <c r="R289" s="2">
        <f t="shared" si="85"/>
        <v>1.1016556919523555</v>
      </c>
      <c r="S289" s="2">
        <f t="shared" si="84"/>
        <v>1.039469038326827</v>
      </c>
      <c r="T289" s="2">
        <f t="shared" si="84"/>
        <v>0.96875752742958599</v>
      </c>
      <c r="U289" s="2">
        <f t="shared" si="84"/>
        <v>0.79246137915125148</v>
      </c>
      <c r="V289" s="2">
        <f t="shared" si="84"/>
        <v>0.77294465522552602</v>
      </c>
      <c r="W289" s="2">
        <f t="shared" si="84"/>
        <v>0.65447742001921905</v>
      </c>
      <c r="X289" s="2">
        <f t="shared" si="84"/>
        <v>0.60819561787669374</v>
      </c>
      <c r="Y289" s="2">
        <f t="shared" si="84"/>
        <v>0.55646477892221524</v>
      </c>
      <c r="Z289" s="2">
        <f t="shared" si="84"/>
        <v>0.53243607703166584</v>
      </c>
      <c r="AA289" s="2">
        <f t="shared" si="84"/>
        <v>0.48352925272594183</v>
      </c>
      <c r="AB289" s="2">
        <f t="shared" si="84"/>
        <v>0.40508548663768718</v>
      </c>
      <c r="AC289" s="2">
        <f t="shared" si="84"/>
        <v>0.3709160635437605</v>
      </c>
      <c r="AD289" s="2">
        <f t="shared" si="84"/>
        <v>0.36540597087895749</v>
      </c>
      <c r="AE289" s="2">
        <f t="shared" si="84"/>
        <v>0.32598075456019848</v>
      </c>
      <c r="AF289" s="2">
        <f t="shared" si="84"/>
        <v>0.32419402280667453</v>
      </c>
      <c r="AG289" s="2">
        <f t="shared" si="84"/>
        <v>0.31937327486524825</v>
      </c>
      <c r="AH289" s="2">
        <f t="shared" si="86"/>
        <v>0.28809174641375407</v>
      </c>
      <c r="AI289" s="2">
        <f t="shared" si="86"/>
        <v>0.27253597719016809</v>
      </c>
      <c r="AJ289" s="2">
        <f t="shared" si="86"/>
        <v>0.26763640800299482</v>
      </c>
    </row>
    <row r="290" spans="1:36" x14ac:dyDescent="0.2">
      <c r="A290" t="str">
        <f>"non-electricity_archetype_"&amp;TEXT(ROUND(Table3[[#This Row],[2016]],1),"0.0")</f>
        <v>non-electricity_archetype_1.4</v>
      </c>
      <c r="B290" s="2">
        <f t="shared" si="82"/>
        <v>1.4000000000000001</v>
      </c>
      <c r="C290" s="2">
        <f t="shared" si="85"/>
        <v>1.4000000000000004</v>
      </c>
      <c r="D290" s="2">
        <f t="shared" si="85"/>
        <v>1.4000000000000004</v>
      </c>
      <c r="E290" s="2">
        <f t="shared" si="85"/>
        <v>1.4</v>
      </c>
      <c r="F290" s="2">
        <f t="shared" si="85"/>
        <v>1.4</v>
      </c>
      <c r="G290" s="2">
        <f t="shared" si="85"/>
        <v>1.3742865601382599</v>
      </c>
      <c r="H290" s="2">
        <f t="shared" si="85"/>
        <v>1.3874949691899632</v>
      </c>
      <c r="I290" s="2">
        <f t="shared" si="85"/>
        <v>1.3841285070234832</v>
      </c>
      <c r="J290" s="2">
        <f t="shared" si="85"/>
        <v>1.3771590474243305</v>
      </c>
      <c r="K290" s="2">
        <f t="shared" si="85"/>
        <v>1.3730920413836967</v>
      </c>
      <c r="L290" s="2">
        <f t="shared" si="85"/>
        <v>1.2973799900204939</v>
      </c>
      <c r="M290" s="2">
        <f t="shared" si="85"/>
        <v>1.2875719010914053</v>
      </c>
      <c r="N290" s="2">
        <f t="shared" si="85"/>
        <v>1.2804917244324647</v>
      </c>
      <c r="O290" s="2">
        <f t="shared" si="85"/>
        <v>1.2701111789749624</v>
      </c>
      <c r="P290" s="2">
        <f t="shared" si="85"/>
        <v>1.2252677925759741</v>
      </c>
      <c r="Q290" s="2">
        <f t="shared" si="85"/>
        <v>1.1562941567420975</v>
      </c>
      <c r="R290" s="2">
        <f t="shared" si="85"/>
        <v>1.0339792943887227</v>
      </c>
      <c r="S290" s="2">
        <f t="shared" si="84"/>
        <v>0.97683876952173343</v>
      </c>
      <c r="T290" s="2">
        <f t="shared" si="84"/>
        <v>0.91186513593249185</v>
      </c>
      <c r="U290" s="2">
        <f t="shared" si="84"/>
        <v>0.7498745180530757</v>
      </c>
      <c r="V290" s="2">
        <f t="shared" si="84"/>
        <v>0.73194147641498564</v>
      </c>
      <c r="W290" s="2">
        <f t="shared" si="84"/>
        <v>0.62308725119823338</v>
      </c>
      <c r="X290" s="2">
        <f t="shared" si="84"/>
        <v>0.58056098049489369</v>
      </c>
      <c r="Y290" s="2">
        <f t="shared" si="84"/>
        <v>0.53302783443644197</v>
      </c>
      <c r="Z290" s="2">
        <f t="shared" si="84"/>
        <v>0.51094893875946401</v>
      </c>
      <c r="AA290" s="2">
        <f t="shared" si="84"/>
        <v>0.46601065301032552</v>
      </c>
      <c r="AB290" s="2">
        <f t="shared" si="84"/>
        <v>0.39393219717609573</v>
      </c>
      <c r="AC290" s="2">
        <f t="shared" si="84"/>
        <v>0.3625354479355532</v>
      </c>
      <c r="AD290" s="2">
        <f t="shared" si="84"/>
        <v>0.35747247109765268</v>
      </c>
      <c r="AE290" s="2">
        <f t="shared" si="84"/>
        <v>0.32124640936077087</v>
      </c>
      <c r="AF290" s="2">
        <f t="shared" si="84"/>
        <v>0.31960466174708418</v>
      </c>
      <c r="AG290" s="2">
        <f t="shared" si="84"/>
        <v>0.31517509283534789</v>
      </c>
      <c r="AH290" s="2">
        <f t="shared" si="86"/>
        <v>0.28643190036315697</v>
      </c>
      <c r="AI290" s="2">
        <f t="shared" si="86"/>
        <v>0.27213840221968122</v>
      </c>
      <c r="AJ290" s="2">
        <f t="shared" si="86"/>
        <v>0.26763640800299482</v>
      </c>
    </row>
    <row r="291" spans="1:36" x14ac:dyDescent="0.2">
      <c r="A291" t="str">
        <f>"non-electricity_archetype_"&amp;TEXT(ROUND(Table3[[#This Row],[2016]],1),"0.0")</f>
        <v>non-electricity_archetype_1.3</v>
      </c>
      <c r="B291" s="2">
        <f t="shared" si="82"/>
        <v>1.3</v>
      </c>
      <c r="C291" s="2">
        <f t="shared" si="85"/>
        <v>1.3000000000000003</v>
      </c>
      <c r="D291" s="2">
        <f t="shared" si="85"/>
        <v>1.3000000000000003</v>
      </c>
      <c r="E291" s="2">
        <f t="shared" si="85"/>
        <v>1.2999999999999998</v>
      </c>
      <c r="F291" s="2">
        <f t="shared" si="85"/>
        <v>1.2999999999999998</v>
      </c>
      <c r="G291" s="2">
        <f t="shared" si="85"/>
        <v>1.2765573360660158</v>
      </c>
      <c r="H291" s="2">
        <f t="shared" si="85"/>
        <v>1.2885992991859481</v>
      </c>
      <c r="I291" s="2">
        <f t="shared" si="85"/>
        <v>1.2855301321806931</v>
      </c>
      <c r="J291" s="2">
        <f t="shared" si="85"/>
        <v>1.2791761515362166</v>
      </c>
      <c r="K291" s="2">
        <f t="shared" si="85"/>
        <v>1.2754683062871672</v>
      </c>
      <c r="L291" s="2">
        <f t="shared" si="85"/>
        <v>1.2064424511155674</v>
      </c>
      <c r="M291" s="2">
        <f t="shared" si="85"/>
        <v>1.1975005229318798</v>
      </c>
      <c r="N291" s="2">
        <f t="shared" si="85"/>
        <v>1.1910456027461231</v>
      </c>
      <c r="O291" s="2">
        <f t="shared" si="85"/>
        <v>1.1815817721610227</v>
      </c>
      <c r="P291" s="2">
        <f t="shared" si="85"/>
        <v>1.1406985436756163</v>
      </c>
      <c r="Q291" s="2">
        <f t="shared" si="85"/>
        <v>1.0778160287786323</v>
      </c>
      <c r="R291" s="2">
        <f t="shared" ref="R291:AG301" si="87">(($B291-$AJ$3)*((R$3-$AJ$3)/($B$3-$AJ$3)))+$AJ$3</f>
        <v>0.96630289682508963</v>
      </c>
      <c r="S291" s="2">
        <f t="shared" si="87"/>
        <v>0.91420850071663973</v>
      </c>
      <c r="T291" s="2">
        <f t="shared" si="87"/>
        <v>0.85497274443539739</v>
      </c>
      <c r="U291" s="2">
        <f t="shared" si="87"/>
        <v>0.70728765695489959</v>
      </c>
      <c r="V291" s="2">
        <f t="shared" si="87"/>
        <v>0.69093829760444514</v>
      </c>
      <c r="W291" s="2">
        <f t="shared" si="87"/>
        <v>0.59169708237724761</v>
      </c>
      <c r="X291" s="2">
        <f t="shared" si="87"/>
        <v>0.55292634311309363</v>
      </c>
      <c r="Y291" s="2">
        <f t="shared" si="87"/>
        <v>0.50959088995066859</v>
      </c>
      <c r="Z291" s="2">
        <f t="shared" si="87"/>
        <v>0.48946180048726207</v>
      </c>
      <c r="AA291" s="2">
        <f t="shared" si="87"/>
        <v>0.44849205329470915</v>
      </c>
      <c r="AB291" s="2">
        <f t="shared" si="87"/>
        <v>0.38277890771450424</v>
      </c>
      <c r="AC291" s="2">
        <f t="shared" si="87"/>
        <v>0.35415483232734585</v>
      </c>
      <c r="AD291" s="2">
        <f t="shared" si="87"/>
        <v>0.34953897131634787</v>
      </c>
      <c r="AE291" s="2">
        <f t="shared" si="87"/>
        <v>0.31651206416134331</v>
      </c>
      <c r="AF291" s="2">
        <f t="shared" si="87"/>
        <v>0.31501530068749378</v>
      </c>
      <c r="AG291" s="2">
        <f t="shared" si="87"/>
        <v>0.31097691080544748</v>
      </c>
      <c r="AH291" s="2">
        <f t="shared" si="86"/>
        <v>0.28477205431255981</v>
      </c>
      <c r="AI291" s="2">
        <f t="shared" si="86"/>
        <v>0.27174082724919429</v>
      </c>
      <c r="AJ291" s="2">
        <f t="shared" si="86"/>
        <v>0.26763640800299482</v>
      </c>
    </row>
    <row r="292" spans="1:36" x14ac:dyDescent="0.2">
      <c r="A292" t="str">
        <f>"non-electricity_archetype_"&amp;TEXT(ROUND(Table3[[#This Row],[2016]],1),"0.0")</f>
        <v>non-electricity_archetype_1.2</v>
      </c>
      <c r="B292" s="2">
        <f t="shared" si="82"/>
        <v>1.2000000000000002</v>
      </c>
      <c r="C292" s="2">
        <f t="shared" ref="C292:R301" si="88">(($B292-$AJ$3)*((C$3-$AJ$3)/($B$3-$AJ$3)))+$AJ$3</f>
        <v>1.2000000000000002</v>
      </c>
      <c r="D292" s="2">
        <f t="shared" si="88"/>
        <v>1.2000000000000002</v>
      </c>
      <c r="E292" s="2">
        <f t="shared" si="88"/>
        <v>1.1999999999999997</v>
      </c>
      <c r="F292" s="2">
        <f t="shared" si="88"/>
        <v>1.1999999999999997</v>
      </c>
      <c r="G292" s="2">
        <f t="shared" si="88"/>
        <v>1.1788281119937718</v>
      </c>
      <c r="H292" s="2">
        <f t="shared" si="88"/>
        <v>1.1897036291819334</v>
      </c>
      <c r="I292" s="2">
        <f t="shared" si="88"/>
        <v>1.1869317573379032</v>
      </c>
      <c r="J292" s="2">
        <f t="shared" si="88"/>
        <v>1.1811932556481022</v>
      </c>
      <c r="K292" s="2">
        <f t="shared" si="88"/>
        <v>1.1778445711906378</v>
      </c>
      <c r="L292" s="2">
        <f t="shared" si="88"/>
        <v>1.1155049122106409</v>
      </c>
      <c r="M292" s="2">
        <f t="shared" si="88"/>
        <v>1.1074291447723541</v>
      </c>
      <c r="N292" s="2">
        <f t="shared" si="88"/>
        <v>1.1015994810597816</v>
      </c>
      <c r="O292" s="2">
        <f t="shared" si="88"/>
        <v>1.0930523653470832</v>
      </c>
      <c r="P292" s="2">
        <f t="shared" si="88"/>
        <v>1.0561292947752585</v>
      </c>
      <c r="Q292" s="2">
        <f t="shared" si="88"/>
        <v>0.99933790081516671</v>
      </c>
      <c r="R292" s="2">
        <f t="shared" si="88"/>
        <v>0.89862649926145677</v>
      </c>
      <c r="S292" s="2">
        <f t="shared" si="87"/>
        <v>0.85157823191154614</v>
      </c>
      <c r="T292" s="2">
        <f t="shared" si="87"/>
        <v>0.79808035293830304</v>
      </c>
      <c r="U292" s="2">
        <f t="shared" si="87"/>
        <v>0.6647007958567237</v>
      </c>
      <c r="V292" s="2">
        <f t="shared" si="87"/>
        <v>0.64993511879390475</v>
      </c>
      <c r="W292" s="2">
        <f t="shared" si="87"/>
        <v>0.56030691355626183</v>
      </c>
      <c r="X292" s="2">
        <f t="shared" si="87"/>
        <v>0.52529170573129358</v>
      </c>
      <c r="Y292" s="2">
        <f t="shared" si="87"/>
        <v>0.48615394546489532</v>
      </c>
      <c r="Z292" s="2">
        <f t="shared" si="87"/>
        <v>0.46797466221506012</v>
      </c>
      <c r="AA292" s="2">
        <f t="shared" si="87"/>
        <v>0.43097345357909278</v>
      </c>
      <c r="AB292" s="2">
        <f t="shared" si="87"/>
        <v>0.37162561825291274</v>
      </c>
      <c r="AC292" s="2">
        <f t="shared" si="87"/>
        <v>0.34577421671913849</v>
      </c>
      <c r="AD292" s="2">
        <f t="shared" si="87"/>
        <v>0.34160547153504306</v>
      </c>
      <c r="AE292" s="2">
        <f t="shared" si="87"/>
        <v>0.3117777189619157</v>
      </c>
      <c r="AF292" s="2">
        <f t="shared" si="87"/>
        <v>0.31042593962790344</v>
      </c>
      <c r="AG292" s="2">
        <f t="shared" si="87"/>
        <v>0.30677872877554707</v>
      </c>
      <c r="AH292" s="2">
        <f t="shared" si="86"/>
        <v>0.28311220826196271</v>
      </c>
      <c r="AI292" s="2">
        <f t="shared" si="86"/>
        <v>0.27134325227870743</v>
      </c>
      <c r="AJ292" s="2">
        <f t="shared" si="86"/>
        <v>0.26763640800299482</v>
      </c>
    </row>
    <row r="293" spans="1:36" x14ac:dyDescent="0.2">
      <c r="A293" t="str">
        <f>"non-electricity_archetype_"&amp;TEXT(ROUND(Table3[[#This Row],[2016]],1),"0.0")</f>
        <v>non-electricity_archetype_1.1</v>
      </c>
      <c r="B293" s="2">
        <f t="shared" si="82"/>
        <v>1.1000000000000001</v>
      </c>
      <c r="C293" s="2">
        <f t="shared" si="88"/>
        <v>1.1000000000000001</v>
      </c>
      <c r="D293" s="2">
        <f t="shared" si="88"/>
        <v>1.1000000000000001</v>
      </c>
      <c r="E293" s="2">
        <f t="shared" si="88"/>
        <v>1.0999999999999999</v>
      </c>
      <c r="F293" s="2">
        <f t="shared" si="88"/>
        <v>1.0999999999999999</v>
      </c>
      <c r="G293" s="2">
        <f t="shared" si="88"/>
        <v>1.0810988879215278</v>
      </c>
      <c r="H293" s="2">
        <f t="shared" si="88"/>
        <v>1.0908079591779183</v>
      </c>
      <c r="I293" s="2">
        <f t="shared" si="88"/>
        <v>1.0883333824951134</v>
      </c>
      <c r="J293" s="2">
        <f t="shared" si="88"/>
        <v>1.0832103597599878</v>
      </c>
      <c r="K293" s="2">
        <f t="shared" si="88"/>
        <v>1.0802208360941083</v>
      </c>
      <c r="L293" s="2">
        <f t="shared" si="88"/>
        <v>1.0245673733057146</v>
      </c>
      <c r="M293" s="2">
        <f t="shared" si="88"/>
        <v>1.0173577666128284</v>
      </c>
      <c r="N293" s="2">
        <f t="shared" si="88"/>
        <v>1.01215335937344</v>
      </c>
      <c r="O293" s="2">
        <f t="shared" si="88"/>
        <v>1.0045229585331437</v>
      </c>
      <c r="P293" s="2">
        <f t="shared" si="88"/>
        <v>0.97156004587490064</v>
      </c>
      <c r="Q293" s="2">
        <f t="shared" si="88"/>
        <v>0.92085977285170129</v>
      </c>
      <c r="R293" s="2">
        <f t="shared" si="88"/>
        <v>0.83095010169782368</v>
      </c>
      <c r="S293" s="2">
        <f t="shared" si="87"/>
        <v>0.78894796310645232</v>
      </c>
      <c r="T293" s="2">
        <f t="shared" si="87"/>
        <v>0.74118796144120846</v>
      </c>
      <c r="U293" s="2">
        <f t="shared" si="87"/>
        <v>0.62211393475854759</v>
      </c>
      <c r="V293" s="2">
        <f t="shared" si="87"/>
        <v>0.60893193998336426</v>
      </c>
      <c r="W293" s="2">
        <f t="shared" si="87"/>
        <v>0.52891674473527606</v>
      </c>
      <c r="X293" s="2">
        <f t="shared" si="87"/>
        <v>0.49765706834949341</v>
      </c>
      <c r="Y293" s="2">
        <f t="shared" si="87"/>
        <v>0.46271700097912194</v>
      </c>
      <c r="Z293" s="2">
        <f t="shared" si="87"/>
        <v>0.44648752394285818</v>
      </c>
      <c r="AA293" s="2">
        <f t="shared" si="87"/>
        <v>0.41345485386347636</v>
      </c>
      <c r="AB293" s="2">
        <f t="shared" si="87"/>
        <v>0.36047232879132124</v>
      </c>
      <c r="AC293" s="2">
        <f t="shared" si="87"/>
        <v>0.33739360111093114</v>
      </c>
      <c r="AD293" s="2">
        <f t="shared" si="87"/>
        <v>0.33367197175373819</v>
      </c>
      <c r="AE293" s="2">
        <f t="shared" si="87"/>
        <v>0.30704337376248814</v>
      </c>
      <c r="AF293" s="2">
        <f t="shared" si="87"/>
        <v>0.30583657856831303</v>
      </c>
      <c r="AG293" s="2">
        <f t="shared" si="87"/>
        <v>0.30258054674564666</v>
      </c>
      <c r="AH293" s="2">
        <f t="shared" si="86"/>
        <v>0.28145236221136555</v>
      </c>
      <c r="AI293" s="2">
        <f t="shared" si="86"/>
        <v>0.27094567730822056</v>
      </c>
      <c r="AJ293" s="2">
        <f t="shared" si="86"/>
        <v>0.26763640800299482</v>
      </c>
    </row>
    <row r="294" spans="1:36" x14ac:dyDescent="0.2">
      <c r="A294" t="str">
        <f>"non-electricity_archetype_"&amp;TEXT(ROUND(Table3[[#This Row],[2016]],1),"0.0")</f>
        <v>non-electricity_archetype_1.0</v>
      </c>
      <c r="B294" s="2">
        <f t="shared" si="82"/>
        <v>1</v>
      </c>
      <c r="C294" s="2">
        <f t="shared" si="88"/>
        <v>1</v>
      </c>
      <c r="D294" s="2">
        <f t="shared" si="88"/>
        <v>1</v>
      </c>
      <c r="E294" s="2">
        <f t="shared" si="88"/>
        <v>0.99999999999999978</v>
      </c>
      <c r="F294" s="2">
        <f t="shared" si="88"/>
        <v>0.99999999999999978</v>
      </c>
      <c r="G294" s="2">
        <f t="shared" si="88"/>
        <v>0.98336966384928348</v>
      </c>
      <c r="H294" s="2">
        <f t="shared" si="88"/>
        <v>0.99191228917390328</v>
      </c>
      <c r="I294" s="2">
        <f t="shared" si="88"/>
        <v>0.98973500765232314</v>
      </c>
      <c r="J294" s="2">
        <f t="shared" si="88"/>
        <v>0.98522746387187365</v>
      </c>
      <c r="K294" s="2">
        <f t="shared" si="88"/>
        <v>0.9825971009975788</v>
      </c>
      <c r="L294" s="2">
        <f t="shared" si="88"/>
        <v>0.93362983440078795</v>
      </c>
      <c r="M294" s="2">
        <f t="shared" si="88"/>
        <v>0.92728638845330269</v>
      </c>
      <c r="N294" s="2">
        <f t="shared" si="88"/>
        <v>0.92270723768709839</v>
      </c>
      <c r="O294" s="2">
        <f t="shared" si="88"/>
        <v>0.91599355171920394</v>
      </c>
      <c r="P294" s="2">
        <f t="shared" si="88"/>
        <v>0.88699079697454286</v>
      </c>
      <c r="Q294" s="2">
        <f t="shared" si="88"/>
        <v>0.84238164488823586</v>
      </c>
      <c r="R294" s="2">
        <f t="shared" si="88"/>
        <v>0.76327370413419071</v>
      </c>
      <c r="S294" s="2">
        <f t="shared" si="87"/>
        <v>0.72631769430135862</v>
      </c>
      <c r="T294" s="2">
        <f t="shared" si="87"/>
        <v>0.68429556994411411</v>
      </c>
      <c r="U294" s="2">
        <f t="shared" si="87"/>
        <v>0.57952707366037171</v>
      </c>
      <c r="V294" s="2">
        <f t="shared" si="87"/>
        <v>0.56792876117282376</v>
      </c>
      <c r="W294" s="2">
        <f t="shared" si="87"/>
        <v>0.49752657591429023</v>
      </c>
      <c r="X294" s="2">
        <f t="shared" si="87"/>
        <v>0.47002243096769325</v>
      </c>
      <c r="Y294" s="2">
        <f t="shared" si="87"/>
        <v>0.43928005649334856</v>
      </c>
      <c r="Z294" s="2">
        <f t="shared" si="87"/>
        <v>0.42500038567065623</v>
      </c>
      <c r="AA294" s="2">
        <f t="shared" si="87"/>
        <v>0.39593625414785999</v>
      </c>
      <c r="AB294" s="2">
        <f t="shared" si="87"/>
        <v>0.34931903932972974</v>
      </c>
      <c r="AC294" s="2">
        <f t="shared" si="87"/>
        <v>0.32901298550272379</v>
      </c>
      <c r="AD294" s="2">
        <f t="shared" si="87"/>
        <v>0.32573847197243339</v>
      </c>
      <c r="AE294" s="2">
        <f t="shared" si="87"/>
        <v>0.30230902856306052</v>
      </c>
      <c r="AF294" s="2">
        <f t="shared" si="87"/>
        <v>0.30124721750872269</v>
      </c>
      <c r="AG294" s="2">
        <f t="shared" si="87"/>
        <v>0.29838236471574625</v>
      </c>
      <c r="AH294" s="2">
        <f t="shared" si="86"/>
        <v>0.27979251616076845</v>
      </c>
      <c r="AI294" s="2">
        <f t="shared" si="86"/>
        <v>0.27054810233773363</v>
      </c>
      <c r="AJ294" s="2">
        <f t="shared" si="86"/>
        <v>0.26763640800299482</v>
      </c>
    </row>
    <row r="295" spans="1:36" x14ac:dyDescent="0.2">
      <c r="A295" t="str">
        <f>"non-electricity_archetype_"&amp;TEXT(ROUND(Table3[[#This Row],[2016]],1),"0.0")</f>
        <v>non-electricity_archetype_0.9</v>
      </c>
      <c r="B295" s="2">
        <f t="shared" si="82"/>
        <v>0.9</v>
      </c>
      <c r="C295" s="2">
        <f t="shared" si="88"/>
        <v>0.9</v>
      </c>
      <c r="D295" s="2">
        <f t="shared" si="88"/>
        <v>0.9</v>
      </c>
      <c r="E295" s="2">
        <f t="shared" si="88"/>
        <v>0.8999999999999998</v>
      </c>
      <c r="F295" s="2">
        <f t="shared" si="88"/>
        <v>0.8999999999999998</v>
      </c>
      <c r="G295" s="2">
        <f t="shared" si="88"/>
        <v>0.88564043977703932</v>
      </c>
      <c r="H295" s="2">
        <f t="shared" si="88"/>
        <v>0.89301661916988839</v>
      </c>
      <c r="I295" s="2">
        <f t="shared" si="88"/>
        <v>0.89113663280953315</v>
      </c>
      <c r="J295" s="2">
        <f t="shared" si="88"/>
        <v>0.8872445679837595</v>
      </c>
      <c r="K295" s="2">
        <f t="shared" si="88"/>
        <v>0.88497336590104936</v>
      </c>
      <c r="L295" s="2">
        <f t="shared" si="88"/>
        <v>0.84269229549586155</v>
      </c>
      <c r="M295" s="2">
        <f t="shared" si="88"/>
        <v>0.8372150102937771</v>
      </c>
      <c r="N295" s="2">
        <f t="shared" si="88"/>
        <v>0.83326111600075681</v>
      </c>
      <c r="O295" s="2">
        <f t="shared" si="88"/>
        <v>0.82746414490526443</v>
      </c>
      <c r="P295" s="2">
        <f t="shared" si="88"/>
        <v>0.80242154807418509</v>
      </c>
      <c r="Q295" s="2">
        <f t="shared" si="88"/>
        <v>0.76390351692477054</v>
      </c>
      <c r="R295" s="2">
        <f t="shared" si="88"/>
        <v>0.69559730657055785</v>
      </c>
      <c r="S295" s="2">
        <f t="shared" si="87"/>
        <v>0.66368742549626503</v>
      </c>
      <c r="T295" s="2">
        <f t="shared" si="87"/>
        <v>0.62740317844701976</v>
      </c>
      <c r="U295" s="2">
        <f t="shared" si="87"/>
        <v>0.53694021256219571</v>
      </c>
      <c r="V295" s="2">
        <f t="shared" si="87"/>
        <v>0.52692558236228337</v>
      </c>
      <c r="W295" s="2">
        <f t="shared" si="87"/>
        <v>0.46613640709330445</v>
      </c>
      <c r="X295" s="2">
        <f t="shared" si="87"/>
        <v>0.44238779358589314</v>
      </c>
      <c r="Y295" s="2">
        <f t="shared" si="87"/>
        <v>0.41584311200757518</v>
      </c>
      <c r="Z295" s="2">
        <f t="shared" si="87"/>
        <v>0.40351324739845429</v>
      </c>
      <c r="AA295" s="2">
        <f t="shared" si="87"/>
        <v>0.37841765443224362</v>
      </c>
      <c r="AB295" s="2">
        <f t="shared" si="87"/>
        <v>0.33816574986813824</v>
      </c>
      <c r="AC295" s="2">
        <f t="shared" si="87"/>
        <v>0.32063236989451643</v>
      </c>
      <c r="AD295" s="2">
        <f t="shared" si="87"/>
        <v>0.31780497219112858</v>
      </c>
      <c r="AE295" s="2">
        <f t="shared" si="87"/>
        <v>0.29757468336363291</v>
      </c>
      <c r="AF295" s="2">
        <f t="shared" si="87"/>
        <v>0.29665785644913234</v>
      </c>
      <c r="AG295" s="2">
        <f t="shared" si="87"/>
        <v>0.29418418268584584</v>
      </c>
      <c r="AH295" s="2">
        <f t="shared" si="86"/>
        <v>0.27813267011017129</v>
      </c>
      <c r="AI295" s="2">
        <f t="shared" si="86"/>
        <v>0.27015052736724676</v>
      </c>
      <c r="AJ295" s="2">
        <f t="shared" si="86"/>
        <v>0.26763640800299482</v>
      </c>
    </row>
    <row r="296" spans="1:36" x14ac:dyDescent="0.2">
      <c r="A296" t="str">
        <f>"non-electricity_archetype_"&amp;TEXT(ROUND(Table3[[#This Row],[2016]],1),"0.0")</f>
        <v>non-electricity_archetype_0.8</v>
      </c>
      <c r="B296" s="2">
        <f t="shared" si="82"/>
        <v>0.8</v>
      </c>
      <c r="C296" s="2">
        <f t="shared" si="88"/>
        <v>0.8</v>
      </c>
      <c r="D296" s="2">
        <f t="shared" si="88"/>
        <v>0.8</v>
      </c>
      <c r="E296" s="2">
        <f t="shared" si="88"/>
        <v>0.79999999999999982</v>
      </c>
      <c r="F296" s="2">
        <f t="shared" si="88"/>
        <v>0.79999999999999982</v>
      </c>
      <c r="G296" s="2">
        <f t="shared" si="88"/>
        <v>0.78791121570479528</v>
      </c>
      <c r="H296" s="2">
        <f t="shared" si="88"/>
        <v>0.7941209491658735</v>
      </c>
      <c r="I296" s="2">
        <f t="shared" si="88"/>
        <v>0.79253825796674315</v>
      </c>
      <c r="J296" s="2">
        <f t="shared" si="88"/>
        <v>0.78926167209564535</v>
      </c>
      <c r="K296" s="2">
        <f t="shared" si="88"/>
        <v>0.78734963080451992</v>
      </c>
      <c r="L296" s="2">
        <f t="shared" si="88"/>
        <v>0.75175475659093527</v>
      </c>
      <c r="M296" s="2">
        <f t="shared" si="88"/>
        <v>0.7471436321342515</v>
      </c>
      <c r="N296" s="2">
        <f t="shared" si="88"/>
        <v>0.74381499431441522</v>
      </c>
      <c r="O296" s="2">
        <f t="shared" si="88"/>
        <v>0.73893473809132493</v>
      </c>
      <c r="P296" s="2">
        <f t="shared" si="88"/>
        <v>0.71785229917382731</v>
      </c>
      <c r="Q296" s="2">
        <f t="shared" si="88"/>
        <v>0.68542538896130523</v>
      </c>
      <c r="R296" s="2">
        <f t="shared" si="88"/>
        <v>0.62792090900692488</v>
      </c>
      <c r="S296" s="2">
        <f t="shared" si="87"/>
        <v>0.60105715669117132</v>
      </c>
      <c r="T296" s="2">
        <f t="shared" si="87"/>
        <v>0.5705107869499253</v>
      </c>
      <c r="U296" s="2">
        <f t="shared" si="87"/>
        <v>0.49435335146401971</v>
      </c>
      <c r="V296" s="2">
        <f t="shared" si="87"/>
        <v>0.48592240355174288</v>
      </c>
      <c r="W296" s="2">
        <f t="shared" si="87"/>
        <v>0.43474623827231867</v>
      </c>
      <c r="X296" s="2">
        <f t="shared" si="87"/>
        <v>0.41475315620409303</v>
      </c>
      <c r="Y296" s="2">
        <f t="shared" si="87"/>
        <v>0.39240616752180185</v>
      </c>
      <c r="Z296" s="2">
        <f t="shared" si="87"/>
        <v>0.38202610912625234</v>
      </c>
      <c r="AA296" s="2">
        <f t="shared" si="87"/>
        <v>0.36089905471662725</v>
      </c>
      <c r="AB296" s="2">
        <f t="shared" si="87"/>
        <v>0.32701246040654675</v>
      </c>
      <c r="AC296" s="2">
        <f t="shared" si="87"/>
        <v>0.31225175428630914</v>
      </c>
      <c r="AD296" s="2">
        <f t="shared" si="87"/>
        <v>0.30987147240982371</v>
      </c>
      <c r="AE296" s="2">
        <f t="shared" si="87"/>
        <v>0.29284033816420535</v>
      </c>
      <c r="AF296" s="2">
        <f t="shared" si="87"/>
        <v>0.29206849538954194</v>
      </c>
      <c r="AG296" s="2">
        <f t="shared" si="87"/>
        <v>0.28998600065594543</v>
      </c>
      <c r="AH296" s="2">
        <f t="shared" si="86"/>
        <v>0.27647282405957413</v>
      </c>
      <c r="AI296" s="2">
        <f t="shared" si="86"/>
        <v>0.26975295239675984</v>
      </c>
      <c r="AJ296" s="2">
        <f t="shared" si="86"/>
        <v>0.26763640800299482</v>
      </c>
    </row>
    <row r="297" spans="1:36" x14ac:dyDescent="0.2">
      <c r="A297" t="str">
        <f>"non-electricity_archetype_"&amp;TEXT(ROUND(Table3[[#This Row],[2016]],1),"0.0")</f>
        <v>non-electricity_archetype_0.7</v>
      </c>
      <c r="B297" s="2">
        <f t="shared" si="82"/>
        <v>0.70000000000000007</v>
      </c>
      <c r="C297" s="2">
        <f t="shared" si="88"/>
        <v>0.70000000000000007</v>
      </c>
      <c r="D297" s="2">
        <f t="shared" si="88"/>
        <v>0.70000000000000007</v>
      </c>
      <c r="E297" s="2">
        <f t="shared" si="88"/>
        <v>0.7</v>
      </c>
      <c r="F297" s="2">
        <f t="shared" si="88"/>
        <v>0.7</v>
      </c>
      <c r="G297" s="2">
        <f t="shared" si="88"/>
        <v>0.69018199163255123</v>
      </c>
      <c r="H297" s="2">
        <f t="shared" si="88"/>
        <v>0.69522527916185861</v>
      </c>
      <c r="I297" s="2">
        <f t="shared" si="88"/>
        <v>0.69393988312395316</v>
      </c>
      <c r="J297" s="2">
        <f t="shared" si="88"/>
        <v>0.6912787762075312</v>
      </c>
      <c r="K297" s="2">
        <f t="shared" si="88"/>
        <v>0.68972589570799059</v>
      </c>
      <c r="L297" s="2">
        <f t="shared" si="88"/>
        <v>0.66081721768600876</v>
      </c>
      <c r="M297" s="2">
        <f t="shared" si="88"/>
        <v>0.65707225397472591</v>
      </c>
      <c r="N297" s="2">
        <f t="shared" si="88"/>
        <v>0.65436887262807364</v>
      </c>
      <c r="O297" s="2">
        <f t="shared" si="88"/>
        <v>0.65040533127738542</v>
      </c>
      <c r="P297" s="2">
        <f t="shared" si="88"/>
        <v>0.63328305027346954</v>
      </c>
      <c r="Q297" s="2">
        <f t="shared" si="88"/>
        <v>0.60694726099783991</v>
      </c>
      <c r="R297" s="2">
        <f t="shared" si="88"/>
        <v>0.5602445114432919</v>
      </c>
      <c r="S297" s="2">
        <f t="shared" si="87"/>
        <v>0.53842688788607762</v>
      </c>
      <c r="T297" s="2">
        <f t="shared" si="87"/>
        <v>0.51361839545283094</v>
      </c>
      <c r="U297" s="2">
        <f t="shared" si="87"/>
        <v>0.45176649036584371</v>
      </c>
      <c r="V297" s="2">
        <f t="shared" si="87"/>
        <v>0.44491922474120249</v>
      </c>
      <c r="W297" s="2">
        <f t="shared" si="87"/>
        <v>0.4033560694513329</v>
      </c>
      <c r="X297" s="2">
        <f t="shared" si="87"/>
        <v>0.38711851882229292</v>
      </c>
      <c r="Y297" s="2">
        <f t="shared" si="87"/>
        <v>0.36896922303602853</v>
      </c>
      <c r="Z297" s="2">
        <f t="shared" si="87"/>
        <v>0.3605389708540504</v>
      </c>
      <c r="AA297" s="2">
        <f t="shared" si="87"/>
        <v>0.34338045500101089</v>
      </c>
      <c r="AB297" s="2">
        <f t="shared" si="87"/>
        <v>0.31585917094495525</v>
      </c>
      <c r="AC297" s="2">
        <f t="shared" si="87"/>
        <v>0.30387113867810178</v>
      </c>
      <c r="AD297" s="2">
        <f t="shared" si="87"/>
        <v>0.3019379726285189</v>
      </c>
      <c r="AE297" s="2">
        <f t="shared" si="87"/>
        <v>0.28810599296477774</v>
      </c>
      <c r="AF297" s="2">
        <f t="shared" si="87"/>
        <v>0.28747913432995159</v>
      </c>
      <c r="AG297" s="2">
        <f t="shared" si="87"/>
        <v>0.28578781862604502</v>
      </c>
      <c r="AH297" s="2">
        <f t="shared" si="86"/>
        <v>0.27481297800897703</v>
      </c>
      <c r="AI297" s="2">
        <f t="shared" si="86"/>
        <v>0.26935537742627297</v>
      </c>
      <c r="AJ297" s="2">
        <f t="shared" si="86"/>
        <v>0.26763640800299482</v>
      </c>
    </row>
    <row r="298" spans="1:36" x14ac:dyDescent="0.2">
      <c r="A298" t="str">
        <f>"non-electricity_archetype_"&amp;TEXT(ROUND(Table3[[#This Row],[2016]],1),"0.0")</f>
        <v>non-electricity_archetype_0.6</v>
      </c>
      <c r="B298" s="2">
        <f t="shared" si="82"/>
        <v>0.60000000000000009</v>
      </c>
      <c r="C298" s="2">
        <f t="shared" si="88"/>
        <v>0.60000000000000009</v>
      </c>
      <c r="D298" s="2">
        <f t="shared" si="88"/>
        <v>0.60000000000000009</v>
      </c>
      <c r="E298" s="2">
        <f t="shared" si="88"/>
        <v>0.6</v>
      </c>
      <c r="F298" s="2">
        <f t="shared" si="88"/>
        <v>0.6</v>
      </c>
      <c r="G298" s="2">
        <f t="shared" si="88"/>
        <v>0.59245276756030718</v>
      </c>
      <c r="H298" s="2">
        <f t="shared" si="88"/>
        <v>0.59632960915784372</v>
      </c>
      <c r="I298" s="2">
        <f t="shared" si="88"/>
        <v>0.59534150828116328</v>
      </c>
      <c r="J298" s="2">
        <f t="shared" si="88"/>
        <v>0.59329588031941705</v>
      </c>
      <c r="K298" s="2">
        <f t="shared" si="88"/>
        <v>0.59210216061146115</v>
      </c>
      <c r="L298" s="2">
        <f t="shared" si="88"/>
        <v>0.56987967878108237</v>
      </c>
      <c r="M298" s="2">
        <f t="shared" si="88"/>
        <v>0.56700087581520031</v>
      </c>
      <c r="N298" s="2">
        <f t="shared" si="88"/>
        <v>0.56492275094173205</v>
      </c>
      <c r="O298" s="2">
        <f t="shared" si="88"/>
        <v>0.56187592446344592</v>
      </c>
      <c r="P298" s="2">
        <f t="shared" si="88"/>
        <v>0.54871380137311188</v>
      </c>
      <c r="Q298" s="2">
        <f t="shared" si="88"/>
        <v>0.52846913303437448</v>
      </c>
      <c r="R298" s="2">
        <f t="shared" si="88"/>
        <v>0.49256811387965904</v>
      </c>
      <c r="S298" s="2">
        <f t="shared" si="87"/>
        <v>0.47579661908098403</v>
      </c>
      <c r="T298" s="2">
        <f t="shared" si="87"/>
        <v>0.45672600395573659</v>
      </c>
      <c r="U298" s="2">
        <f t="shared" si="87"/>
        <v>0.40917962926766777</v>
      </c>
      <c r="V298" s="2">
        <f t="shared" si="87"/>
        <v>0.40391604593066199</v>
      </c>
      <c r="W298" s="2">
        <f t="shared" si="87"/>
        <v>0.37196590063034712</v>
      </c>
      <c r="X298" s="2">
        <f t="shared" si="87"/>
        <v>0.35948388144049281</v>
      </c>
      <c r="Y298" s="2">
        <f t="shared" si="87"/>
        <v>0.34553227855025515</v>
      </c>
      <c r="Z298" s="2">
        <f t="shared" si="87"/>
        <v>0.33905183258184846</v>
      </c>
      <c r="AA298" s="2">
        <f t="shared" si="87"/>
        <v>0.32586185528539452</v>
      </c>
      <c r="AB298" s="2">
        <f t="shared" si="87"/>
        <v>0.30470588148336375</v>
      </c>
      <c r="AC298" s="2">
        <f t="shared" si="87"/>
        <v>0.29549052306989443</v>
      </c>
      <c r="AD298" s="2">
        <f t="shared" si="87"/>
        <v>0.29400447284721409</v>
      </c>
      <c r="AE298" s="2">
        <f t="shared" si="87"/>
        <v>0.28337164776535012</v>
      </c>
      <c r="AF298" s="2">
        <f t="shared" si="87"/>
        <v>0.28288977327036119</v>
      </c>
      <c r="AG298" s="2">
        <f t="shared" si="87"/>
        <v>0.28158963659614461</v>
      </c>
      <c r="AH298" s="2">
        <f t="shared" si="86"/>
        <v>0.27315313195837987</v>
      </c>
      <c r="AI298" s="2">
        <f t="shared" si="86"/>
        <v>0.2689578024557861</v>
      </c>
      <c r="AJ298" s="2">
        <f t="shared" si="86"/>
        <v>0.26763640800299482</v>
      </c>
    </row>
    <row r="299" spans="1:36" x14ac:dyDescent="0.2">
      <c r="A299" t="str">
        <f>"non-electricity_archetype_"&amp;TEXT(ROUND(Table3[[#This Row],[2016]],1),"0.0")</f>
        <v>non-electricity_archetype_0.5</v>
      </c>
      <c r="B299" s="2">
        <f t="shared" si="82"/>
        <v>0.5</v>
      </c>
      <c r="C299" s="2">
        <f t="shared" si="88"/>
        <v>0.5</v>
      </c>
      <c r="D299" s="2">
        <f t="shared" si="88"/>
        <v>0.5</v>
      </c>
      <c r="E299" s="2">
        <f t="shared" si="88"/>
        <v>0.49999999999999989</v>
      </c>
      <c r="F299" s="2">
        <f t="shared" si="88"/>
        <v>0.49999999999999989</v>
      </c>
      <c r="G299" s="2">
        <f t="shared" si="88"/>
        <v>0.49472354348806302</v>
      </c>
      <c r="H299" s="2">
        <f t="shared" si="88"/>
        <v>0.49743393915382872</v>
      </c>
      <c r="I299" s="2">
        <f t="shared" si="88"/>
        <v>0.49674313343837317</v>
      </c>
      <c r="J299" s="2">
        <f t="shared" si="88"/>
        <v>0.49531298443130278</v>
      </c>
      <c r="K299" s="2">
        <f t="shared" si="88"/>
        <v>0.4944784255149316</v>
      </c>
      <c r="L299" s="2">
        <f t="shared" si="88"/>
        <v>0.47894213987615586</v>
      </c>
      <c r="M299" s="2">
        <f t="shared" si="88"/>
        <v>0.47692949765567461</v>
      </c>
      <c r="N299" s="2">
        <f t="shared" si="88"/>
        <v>0.47547662925539036</v>
      </c>
      <c r="O299" s="2">
        <f t="shared" si="88"/>
        <v>0.47334651764950619</v>
      </c>
      <c r="P299" s="2">
        <f t="shared" si="88"/>
        <v>0.46414455247275394</v>
      </c>
      <c r="Q299" s="2">
        <f t="shared" si="88"/>
        <v>0.44999100507090911</v>
      </c>
      <c r="R299" s="2">
        <f t="shared" si="88"/>
        <v>0.42489171631602601</v>
      </c>
      <c r="S299" s="2">
        <f t="shared" si="87"/>
        <v>0.41316635027589033</v>
      </c>
      <c r="T299" s="2">
        <f t="shared" si="87"/>
        <v>0.39983361245864213</v>
      </c>
      <c r="U299" s="2">
        <f t="shared" si="87"/>
        <v>0.36659276816949177</v>
      </c>
      <c r="V299" s="2">
        <f t="shared" si="87"/>
        <v>0.3629128671201215</v>
      </c>
      <c r="W299" s="2">
        <f t="shared" si="87"/>
        <v>0.34057573180936135</v>
      </c>
      <c r="X299" s="2">
        <f t="shared" si="87"/>
        <v>0.33184924405869271</v>
      </c>
      <c r="Y299" s="2">
        <f t="shared" si="87"/>
        <v>0.32209533406448182</v>
      </c>
      <c r="Z299" s="2">
        <f t="shared" si="87"/>
        <v>0.31756469430964651</v>
      </c>
      <c r="AA299" s="2">
        <f t="shared" si="87"/>
        <v>0.30834325556977815</v>
      </c>
      <c r="AB299" s="2">
        <f t="shared" si="87"/>
        <v>0.29355259202177225</v>
      </c>
      <c r="AC299" s="2">
        <f t="shared" si="87"/>
        <v>0.28710990746168707</v>
      </c>
      <c r="AD299" s="2">
        <f t="shared" si="87"/>
        <v>0.28607097306590923</v>
      </c>
      <c r="AE299" s="2">
        <f t="shared" si="87"/>
        <v>0.27863730256592256</v>
      </c>
      <c r="AF299" s="2">
        <f t="shared" si="87"/>
        <v>0.27830041221077084</v>
      </c>
      <c r="AG299" s="2">
        <f t="shared" si="87"/>
        <v>0.2773914545662442</v>
      </c>
      <c r="AH299" s="2">
        <f t="shared" si="86"/>
        <v>0.27149328590778277</v>
      </c>
      <c r="AI299" s="2">
        <f t="shared" si="86"/>
        <v>0.26856022748529917</v>
      </c>
      <c r="AJ299" s="2">
        <f t="shared" si="86"/>
        <v>0.26763640800299482</v>
      </c>
    </row>
    <row r="300" spans="1:36" x14ac:dyDescent="0.2">
      <c r="A300" t="str">
        <f>"non-electricity_archetype_"&amp;TEXT(ROUND(Table3[[#This Row],[2016]],1),"0.0")</f>
        <v>non-electricity_archetype_0.4</v>
      </c>
      <c r="B300" s="2">
        <f t="shared" si="82"/>
        <v>0.4</v>
      </c>
      <c r="C300" s="2">
        <f t="shared" si="88"/>
        <v>0.4</v>
      </c>
      <c r="D300" s="2">
        <f t="shared" si="88"/>
        <v>0.4</v>
      </c>
      <c r="E300" s="2">
        <f t="shared" si="88"/>
        <v>0.39999999999999997</v>
      </c>
      <c r="F300" s="2">
        <f t="shared" si="88"/>
        <v>0.39999999999999997</v>
      </c>
      <c r="G300" s="2">
        <f t="shared" si="88"/>
        <v>0.39699431941581897</v>
      </c>
      <c r="H300" s="2">
        <f t="shared" si="88"/>
        <v>0.39853826914981383</v>
      </c>
      <c r="I300" s="2">
        <f t="shared" si="88"/>
        <v>0.39814475859558318</v>
      </c>
      <c r="J300" s="2">
        <f t="shared" si="88"/>
        <v>0.39733008854318863</v>
      </c>
      <c r="K300" s="2">
        <f t="shared" si="88"/>
        <v>0.39685469041840221</v>
      </c>
      <c r="L300" s="2">
        <f t="shared" si="88"/>
        <v>0.38800460097122946</v>
      </c>
      <c r="M300" s="2">
        <f t="shared" si="88"/>
        <v>0.38685811949614896</v>
      </c>
      <c r="N300" s="2">
        <f t="shared" si="88"/>
        <v>0.38603050756904878</v>
      </c>
      <c r="O300" s="2">
        <f t="shared" si="88"/>
        <v>0.38481711083556669</v>
      </c>
      <c r="P300" s="2">
        <f t="shared" si="88"/>
        <v>0.37957530357239622</v>
      </c>
      <c r="Q300" s="2">
        <f t="shared" si="88"/>
        <v>0.37151287710744374</v>
      </c>
      <c r="R300" s="2">
        <f t="shared" si="88"/>
        <v>0.3572153187523931</v>
      </c>
      <c r="S300" s="2">
        <f t="shared" si="87"/>
        <v>0.35053608147079662</v>
      </c>
      <c r="T300" s="2">
        <f t="shared" si="87"/>
        <v>0.34294122096154772</v>
      </c>
      <c r="U300" s="2">
        <f t="shared" si="87"/>
        <v>0.32400590707131582</v>
      </c>
      <c r="V300" s="2">
        <f t="shared" si="87"/>
        <v>0.32190968830958105</v>
      </c>
      <c r="W300" s="2">
        <f t="shared" si="87"/>
        <v>0.30918556298837557</v>
      </c>
      <c r="X300" s="2">
        <f t="shared" si="87"/>
        <v>0.3042146066768926</v>
      </c>
      <c r="Y300" s="2">
        <f t="shared" si="87"/>
        <v>0.29865838957870844</v>
      </c>
      <c r="Z300" s="2">
        <f t="shared" si="87"/>
        <v>0.29607755603744457</v>
      </c>
      <c r="AA300" s="2">
        <f t="shared" si="87"/>
        <v>0.29082465585416178</v>
      </c>
      <c r="AB300" s="2">
        <f t="shared" si="87"/>
        <v>0.28239930256018075</v>
      </c>
      <c r="AC300" s="2">
        <f t="shared" si="87"/>
        <v>0.27872929185347972</v>
      </c>
      <c r="AD300" s="2">
        <f t="shared" si="87"/>
        <v>0.27813747328460442</v>
      </c>
      <c r="AE300" s="2">
        <f t="shared" si="87"/>
        <v>0.27390295736649495</v>
      </c>
      <c r="AF300" s="2">
        <f t="shared" si="87"/>
        <v>0.27371105115118044</v>
      </c>
      <c r="AG300" s="2">
        <f t="shared" si="87"/>
        <v>0.27319327253634379</v>
      </c>
      <c r="AH300" s="2">
        <f t="shared" si="86"/>
        <v>0.26983343985718561</v>
      </c>
      <c r="AI300" s="2">
        <f t="shared" si="86"/>
        <v>0.26816265251481231</v>
      </c>
      <c r="AJ300" s="2">
        <f t="shared" si="86"/>
        <v>0.26763640800299482</v>
      </c>
    </row>
    <row r="301" spans="1:36" x14ac:dyDescent="0.2">
      <c r="A301" t="str">
        <f>"non-electricity_archetype_"&amp;TEXT(ROUND(Table3[[#This Row],[2016]],1),"0.0")</f>
        <v>non-electricity_archetype_0.3</v>
      </c>
      <c r="B301" s="2">
        <f t="shared" si="82"/>
        <v>0.30000000000000004</v>
      </c>
      <c r="C301" s="2">
        <f t="shared" si="88"/>
        <v>0.30000000000000004</v>
      </c>
      <c r="D301" s="2">
        <f t="shared" si="88"/>
        <v>0.30000000000000004</v>
      </c>
      <c r="E301" s="2">
        <f t="shared" si="88"/>
        <v>0.30000000000000004</v>
      </c>
      <c r="F301" s="2">
        <f t="shared" si="88"/>
        <v>0.30000000000000004</v>
      </c>
      <c r="G301" s="2">
        <f t="shared" si="88"/>
        <v>0.29926509534357493</v>
      </c>
      <c r="H301" s="2">
        <f t="shared" si="88"/>
        <v>0.29964259914579888</v>
      </c>
      <c r="I301" s="2">
        <f t="shared" si="88"/>
        <v>0.29954638375279319</v>
      </c>
      <c r="J301" s="2">
        <f t="shared" si="88"/>
        <v>0.29934719265507448</v>
      </c>
      <c r="K301" s="2">
        <f t="shared" si="88"/>
        <v>0.29923095532187283</v>
      </c>
      <c r="L301" s="2">
        <f t="shared" si="88"/>
        <v>0.29706706206630312</v>
      </c>
      <c r="M301" s="2">
        <f t="shared" si="88"/>
        <v>0.29678674133662336</v>
      </c>
      <c r="N301" s="2">
        <f t="shared" si="88"/>
        <v>0.29658438588270725</v>
      </c>
      <c r="O301" s="2">
        <f t="shared" si="88"/>
        <v>0.29628770402162719</v>
      </c>
      <c r="P301" s="2">
        <f t="shared" si="88"/>
        <v>0.29500605467203844</v>
      </c>
      <c r="Q301" s="2">
        <f t="shared" si="88"/>
        <v>0.29303474914397842</v>
      </c>
      <c r="R301" s="2">
        <f t="shared" si="88"/>
        <v>0.28953892118876018</v>
      </c>
      <c r="S301" s="2">
        <f t="shared" si="87"/>
        <v>0.28790581266570298</v>
      </c>
      <c r="T301" s="2">
        <f t="shared" si="87"/>
        <v>0.28604882946445331</v>
      </c>
      <c r="U301" s="2">
        <f t="shared" si="87"/>
        <v>0.28141904597313983</v>
      </c>
      <c r="V301" s="2">
        <f t="shared" si="87"/>
        <v>0.28090650949904061</v>
      </c>
      <c r="W301" s="2">
        <f t="shared" si="87"/>
        <v>0.2777953941673898</v>
      </c>
      <c r="X301" s="2">
        <f t="shared" si="87"/>
        <v>0.27657996929509249</v>
      </c>
      <c r="Y301" s="2">
        <f t="shared" si="87"/>
        <v>0.27522144509293511</v>
      </c>
      <c r="Z301" s="2">
        <f t="shared" si="87"/>
        <v>0.27459041776524262</v>
      </c>
      <c r="AA301" s="2">
        <f t="shared" si="87"/>
        <v>0.27330605613854542</v>
      </c>
      <c r="AB301" s="2">
        <f t="shared" si="87"/>
        <v>0.27124601309858926</v>
      </c>
      <c r="AC301" s="2">
        <f t="shared" si="87"/>
        <v>0.27034867624527237</v>
      </c>
      <c r="AD301" s="2">
        <f t="shared" si="87"/>
        <v>0.27020397350329961</v>
      </c>
      <c r="AE301" s="2">
        <f t="shared" si="87"/>
        <v>0.26916861216706739</v>
      </c>
      <c r="AF301" s="2">
        <f t="shared" si="87"/>
        <v>0.26912169009159009</v>
      </c>
      <c r="AG301" s="2">
        <f t="shared" si="87"/>
        <v>0.26899509050644338</v>
      </c>
      <c r="AH301" s="2">
        <f t="shared" si="86"/>
        <v>0.26817359380658851</v>
      </c>
      <c r="AI301" s="2">
        <f t="shared" si="86"/>
        <v>0.26776507754432544</v>
      </c>
      <c r="AJ301" s="2">
        <f t="shared" si="86"/>
        <v>0.26763640800299482</v>
      </c>
    </row>
    <row r="302" spans="1:36" x14ac:dyDescent="0.2">
      <c r="A302" t="s">
        <v>213</v>
      </c>
      <c r="B302" s="2">
        <v>0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0</v>
      </c>
      <c r="K302" s="2">
        <v>0</v>
      </c>
      <c r="L302" s="2">
        <v>0</v>
      </c>
      <c r="M302" s="2">
        <v>0</v>
      </c>
      <c r="N302" s="2">
        <v>0</v>
      </c>
      <c r="O302" s="2">
        <v>0</v>
      </c>
      <c r="P302" s="2">
        <v>0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  <c r="X302" s="2">
        <v>0</v>
      </c>
      <c r="Y302" s="2">
        <v>0</v>
      </c>
      <c r="Z302" s="2">
        <v>0</v>
      </c>
      <c r="AA302" s="2">
        <v>0</v>
      </c>
      <c r="AB302" s="2">
        <v>0</v>
      </c>
      <c r="AC302" s="2">
        <v>0</v>
      </c>
      <c r="AD302" s="2">
        <v>0</v>
      </c>
      <c r="AE302" s="2">
        <v>0</v>
      </c>
      <c r="AF302" s="2">
        <v>0</v>
      </c>
      <c r="AG302" s="2">
        <v>0</v>
      </c>
      <c r="AH302" s="2">
        <v>0</v>
      </c>
      <c r="AI302" s="2">
        <v>0</v>
      </c>
      <c r="AJ302" s="2">
        <v>0</v>
      </c>
    </row>
  </sheetData>
  <phoneticPr fontId="2" type="noConversion"/>
  <pageMargins left="0.7" right="0.7" top="0.75" bottom="0.75" header="0.3" footer="0.3"/>
  <pageSetup paperSize="9" orientation="portrait" r:id="rId1"/>
  <drawing r:id="rId2"/>
  <tableParts count="3">
    <tablePart r:id="rId3"/>
    <tablePart r:id="rId4"/>
    <tablePart r:id="rId5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F3975A272A1BC41BFE0238309E01BC3" ma:contentTypeVersion="11" ma:contentTypeDescription="Create a new document." ma:contentTypeScope="" ma:versionID="ce5fc38f9a16d010e3232e6cd14c85a5">
  <xsd:schema xmlns:xsd="http://www.w3.org/2001/XMLSchema" xmlns:xs="http://www.w3.org/2001/XMLSchema" xmlns:p="http://schemas.microsoft.com/office/2006/metadata/properties" xmlns:ns2="f779404e-e3fc-4b51-a909-7a563620b4b4" xmlns:ns3="164f9f92-f6c5-4283-a967-6d859ff693fd" targetNamespace="http://schemas.microsoft.com/office/2006/metadata/properties" ma:root="true" ma:fieldsID="65a6fb25f733b841b63ebf0d055c20ab" ns2:_="" ns3:_="">
    <xsd:import namespace="f779404e-e3fc-4b51-a909-7a563620b4b4"/>
    <xsd:import namespace="164f9f92-f6c5-4283-a967-6d859ff693f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79404e-e3fc-4b51-a909-7a563620b4b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5a7ed9c7-a71f-43c1-98a4-253d946960a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4f9f92-f6c5-4283-a967-6d859ff693fd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42f35143-c96f-4248-bbb9-d716460a789a}" ma:internalName="TaxCatchAll" ma:showField="CatchAllData" ma:web="164f9f92-f6c5-4283-a967-6d859ff693f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Q D A A B Q S w M E F A A C A A g A i Y s Y V y 6 a / 9 y k A A A A 9 g A A A B I A H A B D b 2 5 m a W c v U G F j a 2 F n Z S 5 4 b W w g o h g A K K A U A A A A A A A A A A A A A A A A A A A A A A A A A A A A h Y + x D o I w F E V / h X S n L X U x 5 F E T H V w k M T E x r k 2 p 0 A g P Q 4 v l 3 x z 8 J H 9 B j K J u j v f c M 9 x 7 v 9 5 g M T R 1 d D G d s y 1 m J K G c R A Z 1 W 1 g s M 9 L 7 Y z w n C w l b p U + q N N E o o 0 s H V 2 S k 8 v 6 c M h Z C o G F G 2 6 5 k g v O E H f L N T l e m U e Q j 2 / 9 y b N F 5 h d o Q C f v X G C l o I j g V Q l A O b I K Q W / w K Y t z 7 b H 8 g r P r a 9 5 2 R B u P 1 E t g U g b 0 / y A d Q S w M E F A A C A A g A i Y s Y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m L G F c o i k e 4 D g A A A B E A A A A T A B w A R m 9 y b X V s Y X M v U 2 V j d G l v b j E u b S C i G A A o o B Q A A A A A A A A A A A A A A A A A A A A A A A A A A A A r T k 0 u y c z P U w i G 0 I b W A F B L A Q I t A B Q A A g A I A I m L G F c u m v / c p A A A A P Y A A A A S A A A A A A A A A A A A A A A A A A A A A A B D b 2 5 m a W c v U G F j a 2 F n Z S 5 4 b W x Q S w E C L Q A U A A I A C A C J i x h X D 8 r p q 6 Q A A A D p A A A A E w A A A A A A A A A A A A A A A A D w A A A A W 0 N v b n R l b n R f V H l w Z X N d L n h t b F B L A Q I t A B Q A A g A I A I m L G F c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/ Y D 4 w Q v N A T 6 o a X z j 4 E O f W A A A A A A I A A A A A A B B m A A A A A Q A A I A A A A E Y W S V D Q p v 6 7 X D O F R S q x m d v o Y X 1 A G X L A u c 1 t 2 w t S 9 G D V A A A A A A 6 A A A A A A g A A I A A A A A V i A 5 H n / H U Y L H J 4 Y M J S y W K T r H V Q F I j w 1 V U F d B 6 0 y R S v U A A A A G w p / n Z N a + D 4 a v 5 f N R h k 6 g b p E m H h p + 5 O U l i A U t 8 7 A b 1 F Z G B 1 s D X g v y k c h M 7 4 o r + k h u 5 I M S k H + l t a R d i / y W 7 6 h N 9 E S R Z w d D N / M c 7 8 w 2 + 7 H t r 9 Q A A A A M 7 o q B U M S t q / E g 2 9 K J r b I 6 B c v j v q Z L K 1 w A c 1 V 1 G T p X W i B b K Q Z 0 E P h m w 9 w B v F C u w P i 0 t p 0 o q H C x R Y 8 7 P e I G T A 3 q Y = < / D a t a M a s h u p > 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64f9f92-f6c5-4283-a967-6d859ff693fd" xsi:nil="true"/>
    <lcf76f155ced4ddcb4097134ff3c332f xmlns="f779404e-e3fc-4b51-a909-7a563620b4b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221AB53-F8D1-4DF7-8923-D280F626B1D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779404e-e3fc-4b51-a909-7a563620b4b4"/>
    <ds:schemaRef ds:uri="164f9f92-f6c5-4283-a967-6d859ff693f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7970527-2C5A-4EDE-B84B-BB33E4071396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B5020C04-811A-4E7C-B3CC-B2C5C419D069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100D1A65-D816-42F8-8EFC-99FBB59EE71F}">
  <ds:schemaRefs>
    <ds:schemaRef ds:uri="http://schemas.microsoft.com/office/2006/metadata/properties"/>
    <ds:schemaRef ds:uri="http://schemas.microsoft.com/office/infopath/2007/PartnerControls"/>
    <ds:schemaRef ds:uri="164f9f92-f6c5-4283-a967-6d859ff693fd"/>
    <ds:schemaRef ds:uri="f779404e-e3fc-4b51-a909-7a563620b4b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6" baseType="variant">
      <vt:variant>
        <vt:lpstr>Worksheets</vt:lpstr>
      </vt:variant>
      <vt:variant>
        <vt:i4>18</vt:i4>
      </vt:variant>
      <vt:variant>
        <vt:lpstr>Charts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25" baseType="lpstr">
      <vt:lpstr>User Guide</vt:lpstr>
      <vt:lpstr>Logic Explainer</vt:lpstr>
      <vt:lpstr>Baseline year</vt:lpstr>
      <vt:lpstr>Primary (100% electrolytic)</vt:lpstr>
      <vt:lpstr>Casthouse &amp; Post-CH Data Entry</vt:lpstr>
      <vt:lpstr>Sectoral Slopes</vt:lpstr>
      <vt:lpstr>IAI 1.5</vt:lpstr>
      <vt:lpstr>5.2 smelter thresholds</vt:lpstr>
      <vt:lpstr>Primary Archetype Data Tables</vt:lpstr>
      <vt:lpstr>Bauxite &amp; Alumina Data Tables</vt:lpstr>
      <vt:lpstr>Primary (no split) Data Table</vt:lpstr>
      <vt:lpstr>Casthouse Proc'ment Data Table</vt:lpstr>
      <vt:lpstr>Semis Procurement Data Table</vt:lpstr>
      <vt:lpstr>Post-Semis Proc'ment Data Table</vt:lpstr>
      <vt:lpstr>Casthouse G2G Data Table</vt:lpstr>
      <vt:lpstr>Semis G2G Data Table</vt:lpstr>
      <vt:lpstr>System Boundaries</vt:lpstr>
      <vt:lpstr>Dropdowns</vt:lpstr>
      <vt:lpstr>Primary Cradle to Gate</vt:lpstr>
      <vt:lpstr>Scopes 1+2 Slopes</vt:lpstr>
      <vt:lpstr>CH Procurement Scope 3 Cat.1</vt:lpstr>
      <vt:lpstr>Semi-fab Procurement Scope 3.1</vt:lpstr>
      <vt:lpstr>Material Conversion Scope 3.1</vt:lpstr>
      <vt:lpstr>Integrated Proc'ment Scope 3.1</vt:lpstr>
      <vt:lpstr>Baseline_YEAR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CB</dc:creator>
  <cp:keywords/>
  <dc:description/>
  <cp:lastModifiedBy>Thad Mermer</cp:lastModifiedBy>
  <cp:revision/>
  <dcterms:created xsi:type="dcterms:W3CDTF">2022-11-16T15:30:50Z</dcterms:created>
  <dcterms:modified xsi:type="dcterms:W3CDTF">2025-02-24T15:14:14Z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echnology">
    <vt:lpwstr/>
  </property>
  <property fmtid="{D5CDD505-2E9C-101B-9397-08002B2CF9AE}" pid="3" name="Legal Designation">
    <vt:lpwstr>2;#Restricted - Internal use only|16e0e62b-45fc-43f2-9316-8e87a381ed63</vt:lpwstr>
  </property>
  <property fmtid="{D5CDD505-2E9C-101B-9397-08002B2CF9AE}" pid="4" name="MediaServiceImageTags">
    <vt:lpwstr/>
  </property>
  <property fmtid="{D5CDD505-2E9C-101B-9397-08002B2CF9AE}" pid="5" name="ContentTypeId">
    <vt:lpwstr>0x010100FF3975A272A1BC41BFE0238309E01BC3</vt:lpwstr>
  </property>
  <property fmtid="{D5CDD505-2E9C-101B-9397-08002B2CF9AE}" pid="6" name="lcf76f155ced4ddcb4097134ff3c332f">
    <vt:lpwstr/>
  </property>
  <property fmtid="{D5CDD505-2E9C-101B-9397-08002B2CF9AE}" pid="7" name="Document Status">
    <vt:lpwstr>1;#Draft|1196e416-c1e2-46e4-892a-39f21fb650b4</vt:lpwstr>
  </property>
  <property fmtid="{D5CDD505-2E9C-101B-9397-08002B2CF9AE}" pid="8" name="Program">
    <vt:lpwstr>3;#Climate Aligned Industries|558af8d9-7d73-441f-b2d6-f7fdb8796609</vt:lpwstr>
  </property>
  <property fmtid="{D5CDD505-2E9C-101B-9397-08002B2CF9AE}" pid="9" name="Initiative">
    <vt:lpwstr>4;#GCF - Center for Climate-Aligned Finance|d264b266-edd0-46de-b091-1fac0814056b</vt:lpwstr>
  </property>
  <property fmtid="{D5CDD505-2E9C-101B-9397-08002B2CF9AE}" pid="10" name="Countries_x0020_Impacted">
    <vt:lpwstr/>
  </property>
  <property fmtid="{D5CDD505-2E9C-101B-9397-08002B2CF9AE}" pid="11" name="Countries Impacted">
    <vt:lpwstr/>
  </property>
  <property fmtid="{D5CDD505-2E9C-101B-9397-08002B2CF9AE}" pid="12" name="Order">
    <vt:r8>721800</vt:r8>
  </property>
  <property fmtid="{D5CDD505-2E9C-101B-9397-08002B2CF9AE}" pid="13" name="xd_ProgID">
    <vt:lpwstr/>
  </property>
  <property fmtid="{D5CDD505-2E9C-101B-9397-08002B2CF9AE}" pid="14" name="ComplianceAssetId">
    <vt:lpwstr/>
  </property>
  <property fmtid="{D5CDD505-2E9C-101B-9397-08002B2CF9AE}" pid="15" name="TemplateUrl">
    <vt:lpwstr/>
  </property>
  <property fmtid="{D5CDD505-2E9C-101B-9397-08002B2CF9AE}" pid="16" name="_ExtendedDescription">
    <vt:lpwstr/>
  </property>
  <property fmtid="{D5CDD505-2E9C-101B-9397-08002B2CF9AE}" pid="17" name="TriggerFlowInfo">
    <vt:lpwstr/>
  </property>
  <property fmtid="{D5CDD505-2E9C-101B-9397-08002B2CF9AE}" pid="18" name="xd_Signature">
    <vt:bool>false</vt:bool>
  </property>
</Properties>
</file>